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mc:AlternateContent xmlns:mc="http://schemas.openxmlformats.org/markup-compatibility/2006">
    <mc:Choice Requires="x15">
      <x15ac:absPath xmlns:x15ac="http://schemas.microsoft.com/office/spreadsheetml/2010/11/ac" url="G:\Meu Drive\CCON JP\2022\Licitações\Restaurante Universitário\"/>
    </mc:Choice>
  </mc:AlternateContent>
  <xr:revisionPtr revIDLastSave="0" documentId="13_ncr:1_{365EF361-98D8-4596-ABC8-B813CD2ECB26}" xr6:coauthVersionLast="47" xr6:coauthVersionMax="47" xr10:uidLastSave="{00000000-0000-0000-0000-000000000000}"/>
  <bookViews>
    <workbookView xWindow="-108" yWindow="-108" windowWidth="23256" windowHeight="12576" firstSheet="14" activeTab="18" xr2:uid="{00000000-000D-0000-FFFF-FFFF00000000}"/>
  </bookViews>
  <sheets>
    <sheet name="MENU PLANILHA" sheetId="7" r:id="rId1"/>
    <sheet name="An IIA Relacao Postos" sheetId="3" r:id="rId2"/>
    <sheet name="An IIB Relacao Equip" sheetId="4" r:id="rId3"/>
    <sheet name="An IIC Uniformes" sheetId="6" r:id="rId4"/>
    <sheet name="An IIIA Encarregado" sheetId="8" r:id="rId5"/>
    <sheet name="An IIIB Tec Man" sheetId="9" r:id="rId6"/>
    <sheet name="An IIIC Aux Man" sheetId="17" r:id="rId7"/>
    <sheet name="An IIID Almoxarife" sheetId="18" r:id="rId8"/>
    <sheet name="An IIIE Aux Almox" sheetId="19" r:id="rId9"/>
    <sheet name="An IIIF Gerente" sheetId="20" r:id="rId10"/>
    <sheet name="An IIIG Magarefe" sheetId="13" r:id="rId11"/>
    <sheet name="An III H Aux. Magarefe " sheetId="21" r:id="rId12"/>
    <sheet name="An III I Cozinheiro" sheetId="10" r:id="rId13"/>
    <sheet name="An III J Aux Cozin" sheetId="22" r:id="rId14"/>
    <sheet name="An IIIK Copeiro" sheetId="11" r:id="rId15"/>
    <sheet name="An III L Aux. Escritório" sheetId="14" r:id="rId16"/>
    <sheet name="An III M Aux. Ser. Gerais" sheetId="15" r:id="rId17"/>
    <sheet name="An III N Caixa" sheetId="16" r:id="rId18"/>
    <sheet name="Anexo IV Custos Final" sheetId="1" r:id="rId19"/>
  </sheets>
  <definedNames>
    <definedName name="_xlnm._FilterDatabase" localSheetId="1" hidden="1">'An IIA Relacao Postos'!$A$7:$A$12</definedName>
    <definedName name="_xlnm.Print_Area" localSheetId="1">'An IIA Relacao Postos'!$A$1:$C$44</definedName>
    <definedName name="_xlnm.Print_Area" localSheetId="3">'An IIC Uniformes'!$A$1:$H$126</definedName>
    <definedName name="_xlnm.Print_Area" localSheetId="18">'Anexo IV Custos Final'!$A$1:$H$23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0" i="6" l="1"/>
  <c r="H9" i="6"/>
  <c r="C55" i="16"/>
  <c r="C55" i="15"/>
  <c r="C55" i="14"/>
  <c r="C55" i="11"/>
  <c r="C55" i="22"/>
  <c r="C55" i="10"/>
  <c r="C55" i="21"/>
  <c r="C55" i="13"/>
  <c r="C55" i="20"/>
  <c r="C55" i="19"/>
  <c r="C55" i="18"/>
  <c r="C60" i="18"/>
  <c r="C66" i="18" s="1"/>
  <c r="H125" i="6"/>
  <c r="F123" i="6"/>
  <c r="H123" i="6" s="1"/>
  <c r="F110" i="6"/>
  <c r="H110" i="6" s="1"/>
  <c r="F95" i="6"/>
  <c r="H95" i="6" s="1"/>
  <c r="F82" i="6"/>
  <c r="H82" i="6" s="1"/>
  <c r="F68" i="6"/>
  <c r="H68" i="6" s="1"/>
  <c r="F54" i="6"/>
  <c r="H54" i="6" s="1"/>
  <c r="F41" i="6"/>
  <c r="H41" i="6" s="1"/>
  <c r="F28" i="6"/>
  <c r="H28" i="6" s="1"/>
  <c r="F13" i="6"/>
  <c r="H13" i="6" s="1"/>
  <c r="C60" i="9"/>
  <c r="C103" i="8"/>
  <c r="C58" i="8"/>
  <c r="C114" i="19"/>
  <c r="C59" i="16"/>
  <c r="C58" i="16"/>
  <c r="C54" i="16"/>
  <c r="C59" i="15"/>
  <c r="C58" i="15"/>
  <c r="C60" i="15" s="1"/>
  <c r="C66" i="15" s="1"/>
  <c r="C54" i="15"/>
  <c r="C59" i="14"/>
  <c r="C58" i="14"/>
  <c r="C54" i="14"/>
  <c r="C59" i="11"/>
  <c r="C58" i="11"/>
  <c r="C54" i="11"/>
  <c r="C59" i="22"/>
  <c r="C58" i="22"/>
  <c r="C54" i="22"/>
  <c r="C59" i="10"/>
  <c r="C58" i="10"/>
  <c r="C54" i="10"/>
  <c r="C60" i="10" s="1"/>
  <c r="C59" i="21"/>
  <c r="C58" i="21"/>
  <c r="C54" i="21"/>
  <c r="C59" i="13"/>
  <c r="C58" i="13"/>
  <c r="C54" i="13"/>
  <c r="C59" i="20"/>
  <c r="C58" i="20"/>
  <c r="C54" i="20"/>
  <c r="C59" i="19"/>
  <c r="C58" i="19"/>
  <c r="C54" i="19"/>
  <c r="C59" i="18"/>
  <c r="C58" i="18"/>
  <c r="C54" i="18"/>
  <c r="C54" i="17"/>
  <c r="C60" i="17" s="1"/>
  <c r="C66" i="17" s="1"/>
  <c r="C54" i="9"/>
  <c r="C44" i="3"/>
  <c r="C32" i="3"/>
  <c r="F14" i="4"/>
  <c r="F124" i="6"/>
  <c r="H124" i="6" s="1"/>
  <c r="F122" i="6"/>
  <c r="H122" i="6" s="1"/>
  <c r="F121" i="6"/>
  <c r="H121" i="6" s="1"/>
  <c r="F120" i="6"/>
  <c r="H120" i="6" s="1"/>
  <c r="F119" i="6"/>
  <c r="H119" i="6" s="1"/>
  <c r="F118" i="6"/>
  <c r="H118" i="6" s="1"/>
  <c r="F117" i="6"/>
  <c r="H117" i="6" s="1"/>
  <c r="F106" i="6"/>
  <c r="H106" i="6" s="1"/>
  <c r="F111" i="6"/>
  <c r="H111" i="6" s="1"/>
  <c r="F109" i="6"/>
  <c r="H109" i="6" s="1"/>
  <c r="F108" i="6"/>
  <c r="H108" i="6" s="1"/>
  <c r="F107" i="6"/>
  <c r="H107" i="6" s="1"/>
  <c r="F105" i="6"/>
  <c r="H105" i="6" s="1"/>
  <c r="F104" i="6"/>
  <c r="H104" i="6" s="1"/>
  <c r="F103" i="6"/>
  <c r="H103" i="6" s="1"/>
  <c r="H112" i="6" s="1"/>
  <c r="F69" i="6"/>
  <c r="H69" i="6" s="1"/>
  <c r="F96" i="6"/>
  <c r="H96" i="6" s="1"/>
  <c r="F94" i="6"/>
  <c r="H94" i="6" s="1"/>
  <c r="F93" i="6"/>
  <c r="H93" i="6" s="1"/>
  <c r="F92" i="6"/>
  <c r="H92" i="6" s="1"/>
  <c r="F91" i="6"/>
  <c r="H91" i="6" s="1"/>
  <c r="F90" i="6"/>
  <c r="H90" i="6" s="1"/>
  <c r="F89" i="6"/>
  <c r="H89" i="6" s="1"/>
  <c r="H97" i="6" s="1"/>
  <c r="F83" i="6"/>
  <c r="H83" i="6" s="1"/>
  <c r="F81" i="6"/>
  <c r="H81" i="6" s="1"/>
  <c r="F80" i="6"/>
  <c r="H80" i="6" s="1"/>
  <c r="F79" i="6"/>
  <c r="H79" i="6" s="1"/>
  <c r="F78" i="6"/>
  <c r="H78" i="6" s="1"/>
  <c r="F77" i="6"/>
  <c r="H77" i="6" s="1"/>
  <c r="F76" i="6"/>
  <c r="H76" i="6" s="1"/>
  <c r="F70" i="6"/>
  <c r="H70" i="6" s="1"/>
  <c r="F67" i="6"/>
  <c r="H67" i="6" s="1"/>
  <c r="F66" i="6"/>
  <c r="H66" i="6" s="1"/>
  <c r="F65" i="6"/>
  <c r="H65" i="6" s="1"/>
  <c r="F64" i="6"/>
  <c r="H64" i="6" s="1"/>
  <c r="F63" i="6"/>
  <c r="H63" i="6" s="1"/>
  <c r="F62" i="6"/>
  <c r="H62" i="6" s="1"/>
  <c r="F56" i="6"/>
  <c r="H56" i="6" s="1"/>
  <c r="F55" i="6"/>
  <c r="H55" i="6" s="1"/>
  <c r="F53" i="6"/>
  <c r="H53" i="6" s="1"/>
  <c r="F52" i="6"/>
  <c r="H52" i="6" s="1"/>
  <c r="F51" i="6"/>
  <c r="H51" i="6" s="1"/>
  <c r="F50" i="6"/>
  <c r="H50" i="6" s="1"/>
  <c r="F49" i="6"/>
  <c r="H49" i="6" s="1"/>
  <c r="F48" i="6"/>
  <c r="H48" i="6" s="1"/>
  <c r="H38" i="6"/>
  <c r="F42" i="6"/>
  <c r="H42" i="6" s="1"/>
  <c r="F40" i="6"/>
  <c r="H40" i="6" s="1"/>
  <c r="F39" i="6"/>
  <c r="H39" i="6" s="1"/>
  <c r="F37" i="6"/>
  <c r="H37" i="6" s="1"/>
  <c r="F36" i="6"/>
  <c r="H36" i="6" s="1"/>
  <c r="F25" i="6"/>
  <c r="H25" i="6" s="1"/>
  <c r="F29" i="6"/>
  <c r="H29" i="6" s="1"/>
  <c r="F27" i="6"/>
  <c r="H27" i="6" s="1"/>
  <c r="F24" i="6"/>
  <c r="H24" i="6" s="1"/>
  <c r="F30" i="6"/>
  <c r="H30" i="6" s="1"/>
  <c r="F26" i="6"/>
  <c r="H26" i="6" s="1"/>
  <c r="F23" i="6"/>
  <c r="H23" i="6" s="1"/>
  <c r="F22" i="6"/>
  <c r="H22" i="6" s="1"/>
  <c r="F21" i="6"/>
  <c r="H21" i="6" s="1"/>
  <c r="C143" i="22"/>
  <c r="C114" i="22"/>
  <c r="C118" i="22" s="1"/>
  <c r="C49" i="22"/>
  <c r="C23" i="22"/>
  <c r="C29" i="22" s="1"/>
  <c r="C143" i="21"/>
  <c r="C114" i="21"/>
  <c r="C118" i="21" s="1"/>
  <c r="C60" i="21"/>
  <c r="C66" i="21" s="1"/>
  <c r="C49" i="21"/>
  <c r="C23" i="21"/>
  <c r="C29" i="21" s="1"/>
  <c r="C143" i="20"/>
  <c r="C114" i="20"/>
  <c r="C118" i="20" s="1"/>
  <c r="C49" i="20"/>
  <c r="C23" i="20"/>
  <c r="C29" i="20" s="1"/>
  <c r="C143" i="19"/>
  <c r="C118" i="19"/>
  <c r="C60" i="19"/>
  <c r="C66" i="19" s="1"/>
  <c r="C49" i="19"/>
  <c r="C23" i="19"/>
  <c r="C29" i="19" s="1"/>
  <c r="C143" i="18"/>
  <c r="C114" i="18"/>
  <c r="C118" i="18" s="1"/>
  <c r="C49" i="18"/>
  <c r="C23" i="18"/>
  <c r="C29" i="18" s="1"/>
  <c r="C143" i="17"/>
  <c r="C118" i="17"/>
  <c r="C114" i="17"/>
  <c r="C49" i="17"/>
  <c r="C23" i="17"/>
  <c r="C29" i="17" s="1"/>
  <c r="C143" i="16"/>
  <c r="C114" i="16"/>
  <c r="C118" i="16" s="1"/>
  <c r="C49" i="16"/>
  <c r="C23" i="16"/>
  <c r="C29" i="16" s="1"/>
  <c r="C143" i="15"/>
  <c r="C114" i="15"/>
  <c r="C118" i="15" s="1"/>
  <c r="C49" i="15"/>
  <c r="C23" i="15"/>
  <c r="C29" i="15" s="1"/>
  <c r="E23" i="1"/>
  <c r="D23" i="1"/>
  <c r="E10" i="1"/>
  <c r="E11" i="1"/>
  <c r="E12" i="1"/>
  <c r="E13" i="1"/>
  <c r="E14" i="1"/>
  <c r="E9" i="1"/>
  <c r="E21" i="1"/>
  <c r="C60" i="14"/>
  <c r="C60" i="13"/>
  <c r="C54" i="8"/>
  <c r="F10" i="6"/>
  <c r="F11" i="6"/>
  <c r="F12" i="6"/>
  <c r="F14" i="6"/>
  <c r="F9" i="6"/>
  <c r="C60" i="11" l="1"/>
  <c r="H84" i="6"/>
  <c r="H71" i="6"/>
  <c r="H72" i="6" s="1"/>
  <c r="H57" i="6"/>
  <c r="H58" i="6" s="1"/>
  <c r="H31" i="6"/>
  <c r="H43" i="6"/>
  <c r="H44" i="6" s="1"/>
  <c r="C103" i="20" s="1"/>
  <c r="H113" i="6"/>
  <c r="C101" i="8" s="1"/>
  <c r="C105" i="8" s="1"/>
  <c r="H126" i="6"/>
  <c r="C103" i="17" s="1"/>
  <c r="H85" i="6"/>
  <c r="C103" i="11" s="1"/>
  <c r="C103" i="22"/>
  <c r="H98" i="6"/>
  <c r="C103" i="15" s="1"/>
  <c r="C103" i="21"/>
  <c r="H32" i="6"/>
  <c r="C60" i="20"/>
  <c r="C66" i="20" s="1"/>
  <c r="C60" i="22"/>
  <c r="C66" i="22" s="1"/>
  <c r="C60" i="16"/>
  <c r="C66" i="16" s="1"/>
  <c r="C123" i="22"/>
  <c r="C74" i="22"/>
  <c r="D46" i="22"/>
  <c r="D42" i="22"/>
  <c r="C35" i="22"/>
  <c r="D45" i="22"/>
  <c r="D41" i="22"/>
  <c r="C34" i="22"/>
  <c r="D43" i="22"/>
  <c r="C76" i="22"/>
  <c r="D48" i="22"/>
  <c r="D44" i="22"/>
  <c r="C37" i="22"/>
  <c r="C75" i="22"/>
  <c r="D47" i="22"/>
  <c r="C123" i="21"/>
  <c r="C74" i="21"/>
  <c r="D46" i="21"/>
  <c r="D42" i="21"/>
  <c r="C35" i="21"/>
  <c r="C72" i="21"/>
  <c r="D45" i="21"/>
  <c r="D41" i="21"/>
  <c r="C34" i="21"/>
  <c r="C36" i="21" s="1"/>
  <c r="C64" i="21" s="1"/>
  <c r="C76" i="21"/>
  <c r="D48" i="21"/>
  <c r="D44" i="21"/>
  <c r="C37" i="21"/>
  <c r="C75" i="21"/>
  <c r="D47" i="21"/>
  <c r="D43" i="21"/>
  <c r="C123" i="20"/>
  <c r="C74" i="20"/>
  <c r="D46" i="20"/>
  <c r="D42" i="20"/>
  <c r="C35" i="20"/>
  <c r="C75" i="20"/>
  <c r="D43" i="20"/>
  <c r="D45" i="20"/>
  <c r="D41" i="20"/>
  <c r="C34" i="20"/>
  <c r="C71" i="20" s="1"/>
  <c r="C76" i="20"/>
  <c r="D48" i="20"/>
  <c r="D44" i="20"/>
  <c r="C37" i="20"/>
  <c r="D47" i="20"/>
  <c r="C123" i="19"/>
  <c r="C74" i="19"/>
  <c r="D46" i="19"/>
  <c r="D42" i="19"/>
  <c r="C35" i="19"/>
  <c r="C75" i="19"/>
  <c r="C72" i="19"/>
  <c r="D45" i="19"/>
  <c r="D41" i="19"/>
  <c r="C34" i="19"/>
  <c r="C36" i="19" s="1"/>
  <c r="C64" i="19" s="1"/>
  <c r="D47" i="19"/>
  <c r="C76" i="19"/>
  <c r="D48" i="19"/>
  <c r="D44" i="19"/>
  <c r="C37" i="19"/>
  <c r="D43" i="19"/>
  <c r="C123" i="18"/>
  <c r="C74" i="18"/>
  <c r="D46" i="18"/>
  <c r="D42" i="18"/>
  <c r="C35" i="18"/>
  <c r="D41" i="18"/>
  <c r="D45" i="18"/>
  <c r="C34" i="18"/>
  <c r="C76" i="18"/>
  <c r="D48" i="18"/>
  <c r="D44" i="18"/>
  <c r="C37" i="18"/>
  <c r="C75" i="18"/>
  <c r="D47" i="18"/>
  <c r="D43" i="18"/>
  <c r="C123" i="17"/>
  <c r="C74" i="17"/>
  <c r="D46" i="17"/>
  <c r="D42" i="17"/>
  <c r="C35" i="17"/>
  <c r="D45" i="17"/>
  <c r="C76" i="17"/>
  <c r="D41" i="17"/>
  <c r="C34" i="17"/>
  <c r="C36" i="17" s="1"/>
  <c r="C64" i="17" s="1"/>
  <c r="D48" i="17"/>
  <c r="D44" i="17"/>
  <c r="C37" i="17"/>
  <c r="C75" i="17"/>
  <c r="D47" i="17"/>
  <c r="D43" i="17"/>
  <c r="C123" i="16"/>
  <c r="C74" i="16"/>
  <c r="D45" i="16"/>
  <c r="D41" i="16"/>
  <c r="C34" i="16"/>
  <c r="C72" i="16" s="1"/>
  <c r="D47" i="16"/>
  <c r="D42" i="16"/>
  <c r="C76" i="16"/>
  <c r="D48" i="16"/>
  <c r="D44" i="16"/>
  <c r="C37" i="16"/>
  <c r="C75" i="16"/>
  <c r="D43" i="16"/>
  <c r="D46" i="16"/>
  <c r="C35" i="16"/>
  <c r="C86" i="16" s="1"/>
  <c r="C35" i="15"/>
  <c r="D45" i="15"/>
  <c r="D41" i="15"/>
  <c r="C34" i="15"/>
  <c r="C36" i="15" s="1"/>
  <c r="C64" i="15" s="1"/>
  <c r="C76" i="15"/>
  <c r="C71" i="15"/>
  <c r="D48" i="15"/>
  <c r="D44" i="15"/>
  <c r="C37" i="15"/>
  <c r="C75" i="15"/>
  <c r="D47" i="15"/>
  <c r="D43" i="15"/>
  <c r="C123" i="15"/>
  <c r="C74" i="15"/>
  <c r="D46" i="15"/>
  <c r="D42" i="15"/>
  <c r="E16" i="1"/>
  <c r="E17" i="1"/>
  <c r="E18" i="1"/>
  <c r="E19" i="1"/>
  <c r="E20" i="1"/>
  <c r="E22" i="1"/>
  <c r="E15" i="1"/>
  <c r="C36" i="22" l="1"/>
  <c r="C64" i="22" s="1"/>
  <c r="C71" i="19"/>
  <c r="C103" i="9"/>
  <c r="C103" i="10"/>
  <c r="C103" i="13"/>
  <c r="C103" i="19"/>
  <c r="C103" i="18"/>
  <c r="C36" i="18"/>
  <c r="C64" i="18" s="1"/>
  <c r="C36" i="20"/>
  <c r="C64" i="20" s="1"/>
  <c r="C71" i="22"/>
  <c r="C72" i="22"/>
  <c r="C77" i="22" s="1"/>
  <c r="C125" i="22" s="1"/>
  <c r="C150" i="22" s="1"/>
  <c r="C86" i="22"/>
  <c r="D49" i="22"/>
  <c r="C65" i="22" s="1"/>
  <c r="C67" i="22" s="1"/>
  <c r="C148" i="22"/>
  <c r="C86" i="21"/>
  <c r="C71" i="21"/>
  <c r="C77" i="21" s="1"/>
  <c r="C125" i="21" s="1"/>
  <c r="C150" i="21" s="1"/>
  <c r="D49" i="21"/>
  <c r="C65" i="21" s="1"/>
  <c r="C67" i="21" s="1"/>
  <c r="C148" i="21"/>
  <c r="D49" i="20"/>
  <c r="C65" i="20" s="1"/>
  <c r="C67" i="20" s="1"/>
  <c r="C86" i="20"/>
  <c r="C72" i="20"/>
  <c r="C77" i="20" s="1"/>
  <c r="C125" i="20" s="1"/>
  <c r="C150" i="20" s="1"/>
  <c r="C148" i="20"/>
  <c r="C77" i="19"/>
  <c r="C125" i="19" s="1"/>
  <c r="C150" i="19" s="1"/>
  <c r="D49" i="19"/>
  <c r="C65" i="19" s="1"/>
  <c r="C67" i="19" s="1"/>
  <c r="C86" i="19"/>
  <c r="C148" i="19"/>
  <c r="C72" i="18"/>
  <c r="C86" i="18"/>
  <c r="D49" i="18"/>
  <c r="C65" i="18" s="1"/>
  <c r="C67" i="18" s="1"/>
  <c r="C71" i="18"/>
  <c r="C148" i="18"/>
  <c r="D49" i="17"/>
  <c r="C65" i="17" s="1"/>
  <c r="C67" i="17" s="1"/>
  <c r="C71" i="17"/>
  <c r="C72" i="17"/>
  <c r="C86" i="17"/>
  <c r="C148" i="17"/>
  <c r="C71" i="16"/>
  <c r="C77" i="16" s="1"/>
  <c r="C125" i="16" s="1"/>
  <c r="C150" i="16" s="1"/>
  <c r="C36" i="16"/>
  <c r="C64" i="16" s="1"/>
  <c r="D49" i="16"/>
  <c r="C65" i="16" s="1"/>
  <c r="C148" i="16"/>
  <c r="C148" i="15"/>
  <c r="C77" i="15"/>
  <c r="C125" i="15" s="1"/>
  <c r="C150" i="15" s="1"/>
  <c r="D49" i="15"/>
  <c r="C65" i="15" s="1"/>
  <c r="C67" i="15" s="1"/>
  <c r="C72" i="15"/>
  <c r="C86" i="15"/>
  <c r="C143" i="14"/>
  <c r="C114" i="14"/>
  <c r="C118" i="14" s="1"/>
  <c r="C66" i="14"/>
  <c r="C49" i="14"/>
  <c r="C23" i="14"/>
  <c r="C143" i="13"/>
  <c r="C114" i="13"/>
  <c r="C118" i="13" s="1"/>
  <c r="C66" i="13"/>
  <c r="C49" i="13"/>
  <c r="C23" i="13"/>
  <c r="C143" i="11"/>
  <c r="C114" i="11"/>
  <c r="C118" i="11" s="1"/>
  <c r="C49" i="11"/>
  <c r="C23" i="11"/>
  <c r="C143" i="10"/>
  <c r="C114" i="10"/>
  <c r="C118" i="10" s="1"/>
  <c r="C66" i="10"/>
  <c r="C49" i="10"/>
  <c r="C23" i="10"/>
  <c r="C143" i="9"/>
  <c r="C114" i="9"/>
  <c r="C118" i="9" s="1"/>
  <c r="C49" i="9"/>
  <c r="C23" i="9"/>
  <c r="C141" i="8"/>
  <c r="C112" i="8"/>
  <c r="C116" i="8" s="1"/>
  <c r="C49" i="8"/>
  <c r="C23" i="8"/>
  <c r="C29" i="8" s="1"/>
  <c r="H14" i="6"/>
  <c r="H12" i="6"/>
  <c r="H11" i="6"/>
  <c r="F11" i="4"/>
  <c r="F12" i="4" s="1"/>
  <c r="H15" i="6" l="1"/>
  <c r="H16" i="6" s="1"/>
  <c r="D41" i="8"/>
  <c r="D44" i="8"/>
  <c r="C37" i="8"/>
  <c r="D43" i="8"/>
  <c r="D42" i="8"/>
  <c r="C77" i="18"/>
  <c r="C125" i="18" s="1"/>
  <c r="C150" i="18" s="1"/>
  <c r="C124" i="22"/>
  <c r="C124" i="21"/>
  <c r="C124" i="20"/>
  <c r="C124" i="19"/>
  <c r="C124" i="18"/>
  <c r="C124" i="17"/>
  <c r="C77" i="17"/>
  <c r="C125" i="17" s="1"/>
  <c r="C150" i="17" s="1"/>
  <c r="C67" i="16"/>
  <c r="C124" i="15"/>
  <c r="C64" i="8"/>
  <c r="C65" i="8" s="1"/>
  <c r="C66" i="11"/>
  <c r="C66" i="9"/>
  <c r="D46" i="8"/>
  <c r="D47" i="8"/>
  <c r="D48" i="8"/>
  <c r="D45" i="8"/>
  <c r="C29" i="9"/>
  <c r="D46" i="9" s="1"/>
  <c r="F13" i="4"/>
  <c r="C121" i="8"/>
  <c r="C74" i="8"/>
  <c r="C35" i="8"/>
  <c r="C84" i="8" s="1"/>
  <c r="C72" i="8"/>
  <c r="C73" i="8"/>
  <c r="C34" i="8"/>
  <c r="C29" i="13"/>
  <c r="C29" i="14"/>
  <c r="C29" i="10"/>
  <c r="C29" i="11"/>
  <c r="C75" i="9" l="1"/>
  <c r="C36" i="8"/>
  <c r="C62" i="8" s="1"/>
  <c r="D49" i="8"/>
  <c r="C103" i="16"/>
  <c r="C107" i="16" s="1"/>
  <c r="C127" i="16" s="1"/>
  <c r="C152" i="16" s="1"/>
  <c r="C103" i="14"/>
  <c r="C107" i="14" s="1"/>
  <c r="C127" i="14" s="1"/>
  <c r="C152" i="14" s="1"/>
  <c r="C107" i="15"/>
  <c r="C107" i="21"/>
  <c r="C107" i="9"/>
  <c r="C127" i="9" s="1"/>
  <c r="C152" i="9" s="1"/>
  <c r="C107" i="22"/>
  <c r="C107" i="17"/>
  <c r="C107" i="13"/>
  <c r="C127" i="13" s="1"/>
  <c r="C152" i="13" s="1"/>
  <c r="C107" i="20"/>
  <c r="C107" i="19"/>
  <c r="C107" i="18"/>
  <c r="C107" i="11"/>
  <c r="C127" i="11" s="1"/>
  <c r="C152" i="11" s="1"/>
  <c r="D42" i="9"/>
  <c r="C149" i="22"/>
  <c r="C149" i="21"/>
  <c r="C149" i="20"/>
  <c r="C149" i="19"/>
  <c r="C149" i="18"/>
  <c r="C149" i="17"/>
  <c r="C124" i="16"/>
  <c r="C149" i="15"/>
  <c r="D44" i="9"/>
  <c r="C63" i="8"/>
  <c r="C70" i="8"/>
  <c r="C69" i="8"/>
  <c r="C75" i="8" s="1"/>
  <c r="C123" i="8" s="1"/>
  <c r="C148" i="8" s="1"/>
  <c r="C34" i="9"/>
  <c r="D43" i="9"/>
  <c r="C35" i="9"/>
  <c r="D48" i="9"/>
  <c r="C37" i="9"/>
  <c r="C76" i="9"/>
  <c r="C74" i="9"/>
  <c r="D47" i="9"/>
  <c r="D45" i="9"/>
  <c r="C123" i="9"/>
  <c r="C148" i="9" s="1"/>
  <c r="D41" i="9"/>
  <c r="D45" i="10"/>
  <c r="D48" i="10"/>
  <c r="D44" i="10"/>
  <c r="D46" i="10"/>
  <c r="D47" i="10"/>
  <c r="D43" i="10"/>
  <c r="D48" i="11"/>
  <c r="D44" i="11"/>
  <c r="D47" i="11"/>
  <c r="D43" i="11"/>
  <c r="D46" i="11"/>
  <c r="D41" i="11"/>
  <c r="D45" i="11"/>
  <c r="D42" i="11"/>
  <c r="D48" i="13"/>
  <c r="D44" i="13"/>
  <c r="D47" i="13"/>
  <c r="D43" i="13"/>
  <c r="D46" i="13"/>
  <c r="D42" i="13"/>
  <c r="D45" i="13"/>
  <c r="D41" i="13"/>
  <c r="D48" i="14"/>
  <c r="D44" i="14"/>
  <c r="D47" i="14"/>
  <c r="D43" i="14"/>
  <c r="D46" i="14"/>
  <c r="D42" i="14"/>
  <c r="D45" i="14"/>
  <c r="D41" i="14"/>
  <c r="C107" i="10"/>
  <c r="C127" i="10" s="1"/>
  <c r="C152" i="10" s="1"/>
  <c r="C74" i="10"/>
  <c r="C37" i="10"/>
  <c r="C76" i="10"/>
  <c r="D42" i="10"/>
  <c r="C75" i="10"/>
  <c r="D41" i="10"/>
  <c r="C123" i="10"/>
  <c r="C35" i="10"/>
  <c r="C34" i="10"/>
  <c r="C72" i="10" s="1"/>
  <c r="C74" i="14"/>
  <c r="C123" i="14"/>
  <c r="C76" i="14"/>
  <c r="C34" i="14"/>
  <c r="C75" i="14"/>
  <c r="C37" i="14"/>
  <c r="C35" i="14"/>
  <c r="C86" i="14" s="1"/>
  <c r="C72" i="14"/>
  <c r="C123" i="11"/>
  <c r="C75" i="11"/>
  <c r="C34" i="11"/>
  <c r="C74" i="11"/>
  <c r="C37" i="11"/>
  <c r="C76" i="11"/>
  <c r="C35" i="11"/>
  <c r="C123" i="13"/>
  <c r="C76" i="13"/>
  <c r="C35" i="13"/>
  <c r="C74" i="13"/>
  <c r="C37" i="13"/>
  <c r="C75" i="13"/>
  <c r="C34" i="13"/>
  <c r="C72" i="13" s="1"/>
  <c r="C146" i="8"/>
  <c r="C81" i="8" l="1"/>
  <c r="C85" i="16"/>
  <c r="C83" i="16"/>
  <c r="C127" i="17"/>
  <c r="C152" i="17" s="1"/>
  <c r="C83" i="17"/>
  <c r="C85" i="17"/>
  <c r="C127" i="22"/>
  <c r="C152" i="22" s="1"/>
  <c r="C84" i="22"/>
  <c r="C85" i="22"/>
  <c r="C83" i="22"/>
  <c r="C127" i="15"/>
  <c r="C152" i="15" s="1"/>
  <c r="C84" i="15"/>
  <c r="C83" i="15"/>
  <c r="C85" i="15"/>
  <c r="C84" i="17"/>
  <c r="C84" i="16"/>
  <c r="C127" i="21"/>
  <c r="C152" i="21" s="1"/>
  <c r="C85" i="21"/>
  <c r="C83" i="21"/>
  <c r="C84" i="21"/>
  <c r="C127" i="18"/>
  <c r="C152" i="18" s="1"/>
  <c r="C85" i="18"/>
  <c r="C83" i="18"/>
  <c r="C84" i="18"/>
  <c r="C127" i="19"/>
  <c r="C152" i="19" s="1"/>
  <c r="C83" i="19"/>
  <c r="C84" i="19"/>
  <c r="C85" i="19"/>
  <c r="C127" i="20"/>
  <c r="C152" i="20" s="1"/>
  <c r="C85" i="20"/>
  <c r="C83" i="20"/>
  <c r="C84" i="20"/>
  <c r="C71" i="9"/>
  <c r="C149" i="16"/>
  <c r="C86" i="13"/>
  <c r="C36" i="11"/>
  <c r="C64" i="11" s="1"/>
  <c r="C86" i="10"/>
  <c r="C36" i="9"/>
  <c r="C64" i="9" s="1"/>
  <c r="C72" i="9"/>
  <c r="D49" i="9"/>
  <c r="C65" i="9" s="1"/>
  <c r="C86" i="9"/>
  <c r="C125" i="8"/>
  <c r="C150" i="8" s="1"/>
  <c r="C83" i="8"/>
  <c r="C71" i="14"/>
  <c r="C77" i="14" s="1"/>
  <c r="C125" i="14" s="1"/>
  <c r="C150" i="14" s="1"/>
  <c r="D49" i="10"/>
  <c r="C65" i="10" s="1"/>
  <c r="C77" i="9"/>
  <c r="C125" i="9" s="1"/>
  <c r="C150" i="9" s="1"/>
  <c r="C71" i="11"/>
  <c r="C122" i="8"/>
  <c r="C82" i="8"/>
  <c r="C36" i="13"/>
  <c r="C64" i="13" s="1"/>
  <c r="C148" i="13"/>
  <c r="C148" i="11"/>
  <c r="C71" i="10"/>
  <c r="C77" i="10" s="1"/>
  <c r="C125" i="10" s="1"/>
  <c r="C150" i="10" s="1"/>
  <c r="D49" i="13"/>
  <c r="C65" i="13" s="1"/>
  <c r="C71" i="13"/>
  <c r="C77" i="13" s="1"/>
  <c r="C125" i="13" s="1"/>
  <c r="C150" i="13" s="1"/>
  <c r="C86" i="11"/>
  <c r="D49" i="11"/>
  <c r="C65" i="11" s="1"/>
  <c r="C67" i="11" s="1"/>
  <c r="C36" i="14"/>
  <c r="C64" i="14" s="1"/>
  <c r="C36" i="10"/>
  <c r="C64" i="10" s="1"/>
  <c r="C148" i="10"/>
  <c r="C72" i="11"/>
  <c r="D49" i="14"/>
  <c r="C65" i="14" s="1"/>
  <c r="C148" i="14"/>
  <c r="C88" i="22" l="1"/>
  <c r="C97" i="22" s="1"/>
  <c r="C99" i="22" s="1"/>
  <c r="C126" i="22" s="1"/>
  <c r="C128" i="22" s="1"/>
  <c r="D111" i="22" s="1"/>
  <c r="D112" i="22" s="1"/>
  <c r="C88" i="16"/>
  <c r="C97" i="16" s="1"/>
  <c r="C99" i="16" s="1"/>
  <c r="C126" i="16" s="1"/>
  <c r="C151" i="16" s="1"/>
  <c r="C153" i="16" s="1"/>
  <c r="C88" i="21"/>
  <c r="C97" i="21" s="1"/>
  <c r="C99" i="21" s="1"/>
  <c r="C126" i="21" s="1"/>
  <c r="C88" i="17"/>
  <c r="C97" i="17" s="1"/>
  <c r="C99" i="17" s="1"/>
  <c r="C126" i="17" s="1"/>
  <c r="C88" i="15"/>
  <c r="C97" i="15" s="1"/>
  <c r="C99" i="15" s="1"/>
  <c r="C126" i="15" s="1"/>
  <c r="C88" i="20"/>
  <c r="C97" i="20" s="1"/>
  <c r="C99" i="20" s="1"/>
  <c r="C126" i="20" s="1"/>
  <c r="C151" i="20" s="1"/>
  <c r="C153" i="20" s="1"/>
  <c r="D136" i="20" s="1"/>
  <c r="D137" i="20" s="1"/>
  <c r="C88" i="19"/>
  <c r="C97" i="19" s="1"/>
  <c r="C99" i="19" s="1"/>
  <c r="C126" i="19" s="1"/>
  <c r="C88" i="18"/>
  <c r="C97" i="18" s="1"/>
  <c r="C99" i="18" s="1"/>
  <c r="C126" i="18" s="1"/>
  <c r="C67" i="9"/>
  <c r="C124" i="9" s="1"/>
  <c r="C149" i="9" s="1"/>
  <c r="C77" i="11"/>
  <c r="C125" i="11" s="1"/>
  <c r="C150" i="11" s="1"/>
  <c r="C83" i="9"/>
  <c r="C124" i="11"/>
  <c r="C67" i="13"/>
  <c r="C67" i="10"/>
  <c r="C86" i="8"/>
  <c r="C67" i="14"/>
  <c r="C147" i="8"/>
  <c r="C128" i="16" l="1"/>
  <c r="C151" i="22"/>
  <c r="C153" i="22" s="1"/>
  <c r="D136" i="22" s="1"/>
  <c r="D137" i="22" s="1"/>
  <c r="D114" i="22"/>
  <c r="D116" i="22"/>
  <c r="C151" i="17"/>
  <c r="C153" i="17" s="1"/>
  <c r="C128" i="17"/>
  <c r="D111" i="16"/>
  <c r="C128" i="20"/>
  <c r="D111" i="20" s="1"/>
  <c r="C151" i="15"/>
  <c r="C153" i="15" s="1"/>
  <c r="D136" i="15" s="1"/>
  <c r="C128" i="15"/>
  <c r="D111" i="15" s="1"/>
  <c r="D112" i="15" s="1"/>
  <c r="D114" i="15" s="1"/>
  <c r="C151" i="21"/>
  <c r="C153" i="21" s="1"/>
  <c r="C128" i="21"/>
  <c r="C151" i="18"/>
  <c r="C153" i="18" s="1"/>
  <c r="C128" i="18"/>
  <c r="C151" i="19"/>
  <c r="C153" i="19" s="1"/>
  <c r="C128" i="19"/>
  <c r="D141" i="20"/>
  <c r="D139" i="20"/>
  <c r="D136" i="16"/>
  <c r="D137" i="16" s="1"/>
  <c r="C85" i="9"/>
  <c r="C84" i="9"/>
  <c r="C83" i="11"/>
  <c r="C84" i="11"/>
  <c r="C85" i="11"/>
  <c r="C95" i="8"/>
  <c r="C97" i="8" s="1"/>
  <c r="C124" i="8" s="1"/>
  <c r="C126" i="8" s="1"/>
  <c r="D109" i="8" s="1"/>
  <c r="C124" i="14"/>
  <c r="C85" i="14"/>
  <c r="C83" i="14"/>
  <c r="C84" i="14"/>
  <c r="C124" i="10"/>
  <c r="C83" i="10"/>
  <c r="C84" i="10"/>
  <c r="C85" i="10"/>
  <c r="C124" i="13"/>
  <c r="C83" i="13"/>
  <c r="C85" i="13"/>
  <c r="C84" i="13"/>
  <c r="C149" i="11"/>
  <c r="D141" i="22" l="1"/>
  <c r="D139" i="22"/>
  <c r="D116" i="15"/>
  <c r="D118" i="15" s="1"/>
  <c r="C129" i="15" s="1"/>
  <c r="C130" i="15" s="1"/>
  <c r="C131" i="15" s="1"/>
  <c r="D137" i="15"/>
  <c r="D141" i="15" s="1"/>
  <c r="D136" i="17"/>
  <c r="D137" i="17" s="1"/>
  <c r="D111" i="21"/>
  <c r="D112" i="21" s="1"/>
  <c r="D111" i="17"/>
  <c r="D136" i="21"/>
  <c r="D137" i="21" s="1"/>
  <c r="D141" i="21" s="1"/>
  <c r="D112" i="20"/>
  <c r="D114" i="20" s="1"/>
  <c r="D112" i="16"/>
  <c r="D114" i="16" s="1"/>
  <c r="D118" i="22"/>
  <c r="C129" i="22" s="1"/>
  <c r="C130" i="22" s="1"/>
  <c r="C131" i="22" s="1"/>
  <c r="D136" i="19"/>
  <c r="D137" i="19" s="1"/>
  <c r="D111" i="18"/>
  <c r="D112" i="18" s="1"/>
  <c r="D116" i="18" s="1"/>
  <c r="D111" i="19"/>
  <c r="D136" i="18"/>
  <c r="D137" i="18" s="1"/>
  <c r="D141" i="18" s="1"/>
  <c r="C88" i="9"/>
  <c r="C97" i="9" s="1"/>
  <c r="C99" i="9" s="1"/>
  <c r="C126" i="9" s="1"/>
  <c r="C128" i="9" s="1"/>
  <c r="D111" i="9" s="1"/>
  <c r="D143" i="20"/>
  <c r="C154" i="20" s="1"/>
  <c r="C155" i="20" s="1"/>
  <c r="D141" i="16"/>
  <c r="D116" i="20"/>
  <c r="D118" i="20" s="1"/>
  <c r="C129" i="20" s="1"/>
  <c r="C130" i="20" s="1"/>
  <c r="C131" i="20" s="1"/>
  <c r="D139" i="16"/>
  <c r="C88" i="11"/>
  <c r="C97" i="11" s="1"/>
  <c r="C99" i="11" s="1"/>
  <c r="C126" i="11" s="1"/>
  <c r="C151" i="11" s="1"/>
  <c r="C153" i="11" s="1"/>
  <c r="D136" i="11" s="1"/>
  <c r="D137" i="11" s="1"/>
  <c r="D141" i="11" s="1"/>
  <c r="C149" i="8"/>
  <c r="C151" i="8" s="1"/>
  <c r="D134" i="8" s="1"/>
  <c r="C88" i="14"/>
  <c r="C97" i="14" s="1"/>
  <c r="C99" i="14" s="1"/>
  <c r="C126" i="14" s="1"/>
  <c r="C151" i="14" s="1"/>
  <c r="C88" i="10"/>
  <c r="C97" i="10" s="1"/>
  <c r="C99" i="10" s="1"/>
  <c r="C126" i="10" s="1"/>
  <c r="C151" i="10" s="1"/>
  <c r="C149" i="13"/>
  <c r="C149" i="10"/>
  <c r="C149" i="14"/>
  <c r="C88" i="13"/>
  <c r="C97" i="13" s="1"/>
  <c r="C99" i="13" s="1"/>
  <c r="C126" i="13" s="1"/>
  <c r="C151" i="13" s="1"/>
  <c r="D143" i="22" l="1"/>
  <c r="C154" i="22" s="1"/>
  <c r="C155" i="22" s="1"/>
  <c r="C156" i="22" s="1"/>
  <c r="D135" i="8"/>
  <c r="D139" i="8" s="1"/>
  <c r="D139" i="15"/>
  <c r="D143" i="15" s="1"/>
  <c r="C154" i="15" s="1"/>
  <c r="C155" i="15" s="1"/>
  <c r="C151" i="9"/>
  <c r="C153" i="9" s="1"/>
  <c r="D136" i="9" s="1"/>
  <c r="D137" i="9" s="1"/>
  <c r="D141" i="17"/>
  <c r="D139" i="17"/>
  <c r="D116" i="21"/>
  <c r="D114" i="21"/>
  <c r="D139" i="21"/>
  <c r="D143" i="21" s="1"/>
  <c r="C154" i="21" s="1"/>
  <c r="C155" i="21" s="1"/>
  <c r="C156" i="21" s="1"/>
  <c r="D143" i="16"/>
  <c r="C154" i="16" s="1"/>
  <c r="C155" i="16" s="1"/>
  <c r="F22" i="1" s="1"/>
  <c r="G22" i="1" s="1"/>
  <c r="D116" i="16"/>
  <c r="D118" i="16" s="1"/>
  <c r="C129" i="16" s="1"/>
  <c r="C130" i="16" s="1"/>
  <c r="C131" i="16" s="1"/>
  <c r="D112" i="9"/>
  <c r="D114" i="9" s="1"/>
  <c r="D112" i="17"/>
  <c r="D116" i="17" s="1"/>
  <c r="D139" i="18"/>
  <c r="D143" i="18" s="1"/>
  <c r="C154" i="18" s="1"/>
  <c r="C155" i="18" s="1"/>
  <c r="F12" i="1" s="1"/>
  <c r="G12" i="1" s="1"/>
  <c r="H12" i="1" s="1"/>
  <c r="D141" i="19"/>
  <c r="D139" i="19"/>
  <c r="D112" i="19"/>
  <c r="D114" i="19" s="1"/>
  <c r="D114" i="18"/>
  <c r="D118" i="18" s="1"/>
  <c r="C129" i="18" s="1"/>
  <c r="C130" i="18" s="1"/>
  <c r="C131" i="18" s="1"/>
  <c r="C156" i="20"/>
  <c r="F14" i="1"/>
  <c r="G14" i="1" s="1"/>
  <c r="H14" i="1" s="1"/>
  <c r="C128" i="11"/>
  <c r="D111" i="11" s="1"/>
  <c r="D112" i="11" s="1"/>
  <c r="D137" i="8"/>
  <c r="C128" i="14"/>
  <c r="D111" i="14" s="1"/>
  <c r="C153" i="14"/>
  <c r="D136" i="14" s="1"/>
  <c r="D137" i="14" s="1"/>
  <c r="C128" i="10"/>
  <c r="D111" i="10" s="1"/>
  <c r="C153" i="10"/>
  <c r="D136" i="10" s="1"/>
  <c r="D137" i="10" s="1"/>
  <c r="D110" i="8"/>
  <c r="D139" i="11"/>
  <c r="D143" i="11" s="1"/>
  <c r="C154" i="11" s="1"/>
  <c r="C155" i="11" s="1"/>
  <c r="F19" i="1" s="1"/>
  <c r="G19" i="1" s="1"/>
  <c r="H19" i="1" s="1"/>
  <c r="C128" i="13"/>
  <c r="C153" i="13"/>
  <c r="C156" i="16" l="1"/>
  <c r="F18" i="1"/>
  <c r="G18" i="1" s="1"/>
  <c r="H18" i="1" s="1"/>
  <c r="D141" i="8"/>
  <c r="C152" i="8" s="1"/>
  <c r="C153" i="8" s="1"/>
  <c r="C154" i="8" s="1"/>
  <c r="D112" i="8"/>
  <c r="D143" i="17"/>
  <c r="C154" i="17" s="1"/>
  <c r="C155" i="17" s="1"/>
  <c r="F11" i="1" s="1"/>
  <c r="G11" i="1" s="1"/>
  <c r="H11" i="1" s="1"/>
  <c r="D141" i="9"/>
  <c r="D139" i="9"/>
  <c r="F16" i="1"/>
  <c r="G16" i="1" s="1"/>
  <c r="H16" i="1" s="1"/>
  <c r="D118" i="21"/>
  <c r="C129" i="21" s="1"/>
  <c r="C130" i="21" s="1"/>
  <c r="C131" i="21" s="1"/>
  <c r="C156" i="18"/>
  <c r="D116" i="9"/>
  <c r="D118" i="9" s="1"/>
  <c r="C129" i="9" s="1"/>
  <c r="C130" i="9" s="1"/>
  <c r="C131" i="9" s="1"/>
  <c r="D114" i="17"/>
  <c r="D118" i="17" s="1"/>
  <c r="C129" i="17" s="1"/>
  <c r="C130" i="17" s="1"/>
  <c r="C131" i="17" s="1"/>
  <c r="D143" i="19"/>
  <c r="C154" i="19" s="1"/>
  <c r="C155" i="19" s="1"/>
  <c r="C156" i="19" s="1"/>
  <c r="D116" i="19"/>
  <c r="D118" i="19" s="1"/>
  <c r="C129" i="19" s="1"/>
  <c r="C130" i="19" s="1"/>
  <c r="C131" i="19" s="1"/>
  <c r="C156" i="15"/>
  <c r="F21" i="1"/>
  <c r="G21" i="1" s="1"/>
  <c r="H21" i="1" s="1"/>
  <c r="H22" i="1"/>
  <c r="D116" i="11"/>
  <c r="D114" i="11"/>
  <c r="D141" i="10"/>
  <c r="D139" i="10"/>
  <c r="D114" i="8"/>
  <c r="D136" i="13"/>
  <c r="D111" i="13"/>
  <c r="D112" i="13" s="1"/>
  <c r="D114" i="13" s="1"/>
  <c r="D139" i="14"/>
  <c r="D141" i="14"/>
  <c r="D112" i="14"/>
  <c r="D114" i="14" s="1"/>
  <c r="C156" i="11"/>
  <c r="D112" i="10"/>
  <c r="D116" i="10" s="1"/>
  <c r="C156" i="17" l="1"/>
  <c r="D116" i="8"/>
  <c r="C127" i="8" s="1"/>
  <c r="C128" i="8" s="1"/>
  <c r="C129" i="8" s="1"/>
  <c r="D143" i="9"/>
  <c r="C154" i="9" s="1"/>
  <c r="C155" i="9" s="1"/>
  <c r="F10" i="1" s="1"/>
  <c r="G10" i="1" s="1"/>
  <c r="H10" i="1" s="1"/>
  <c r="F13" i="1"/>
  <c r="G13" i="1" s="1"/>
  <c r="H13" i="1" s="1"/>
  <c r="F9" i="1"/>
  <c r="G9" i="1" s="1"/>
  <c r="D118" i="11"/>
  <c r="C129" i="11" s="1"/>
  <c r="C130" i="11" s="1"/>
  <c r="C131" i="11" s="1"/>
  <c r="D143" i="10"/>
  <c r="C154" i="10" s="1"/>
  <c r="C155" i="10" s="1"/>
  <c r="F17" i="1" s="1"/>
  <c r="G17" i="1" s="1"/>
  <c r="H17" i="1" s="1"/>
  <c r="D143" i="14"/>
  <c r="C154" i="14" s="1"/>
  <c r="C155" i="14" s="1"/>
  <c r="F20" i="1" s="1"/>
  <c r="G20" i="1" s="1"/>
  <c r="H20" i="1" s="1"/>
  <c r="D116" i="13"/>
  <c r="D118" i="13" s="1"/>
  <c r="C129" i="13" s="1"/>
  <c r="C130" i="13" s="1"/>
  <c r="D116" i="14"/>
  <c r="D118" i="14" s="1"/>
  <c r="C129" i="14" s="1"/>
  <c r="C130" i="14" s="1"/>
  <c r="D137" i="13"/>
  <c r="D139" i="13" s="1"/>
  <c r="D114" i="10"/>
  <c r="D118" i="10" s="1"/>
  <c r="C129" i="10" s="1"/>
  <c r="C130" i="10" s="1"/>
  <c r="C156" i="9" l="1"/>
  <c r="H9" i="1"/>
  <c r="C156" i="10"/>
  <c r="C156" i="14"/>
  <c r="C131" i="10"/>
  <c r="C131" i="14"/>
  <c r="D141" i="13"/>
  <c r="D143" i="13" s="1"/>
  <c r="C154" i="13" s="1"/>
  <c r="C155" i="13" s="1"/>
  <c r="F15" i="1" s="1"/>
  <c r="G15" i="1" s="1"/>
  <c r="H15" i="1" s="1"/>
  <c r="C131" i="13"/>
  <c r="G23" i="1" l="1"/>
  <c r="C156" i="13"/>
  <c r="H23" i="1" l="1"/>
</calcChain>
</file>

<file path=xl/sharedStrings.xml><?xml version="1.0" encoding="utf-8"?>
<sst xmlns="http://schemas.openxmlformats.org/spreadsheetml/2006/main" count="3481" uniqueCount="291">
  <si>
    <t>PRÓ-REITORIA DE ADMINISTRAÇÃO</t>
  </si>
  <si>
    <t>COORDENAÇÃO DE CONTRATOS</t>
  </si>
  <si>
    <t>dos Equipamentos (preenchimento licitante)</t>
  </si>
  <si>
    <r>
      <rPr>
        <b/>
        <sz val="11"/>
        <color rgb="FFFF0000"/>
        <rFont val="Calibri"/>
        <charset val="134"/>
        <scheme val="minor"/>
      </rPr>
      <t>Anexo II - A - RELAÇÃO DOS POSTOS POR UNIDADES UFF</t>
    </r>
    <r>
      <rPr>
        <sz val="11"/>
        <color rgb="FFFF0000"/>
        <rFont val="Calibri"/>
        <charset val="134"/>
        <scheme val="minor"/>
      </rPr>
      <t xml:space="preserve">		</t>
    </r>
  </si>
  <si>
    <t>CAMPUS</t>
  </si>
  <si>
    <t>POSTOS</t>
  </si>
  <si>
    <t>Anexo II - B - RELAÇÃO DE EQUIPAMENTOS</t>
  </si>
  <si>
    <t>ITEM</t>
  </si>
  <si>
    <t>VEÍCULOS / EQUIPAMENTOS</t>
  </si>
  <si>
    <t>UNIDADE</t>
  </si>
  <si>
    <t>QUANT.</t>
  </si>
  <si>
    <t>VALOR</t>
  </si>
  <si>
    <t>UNITÁRIO</t>
  </si>
  <si>
    <t>PARCIAL</t>
  </si>
  <si>
    <t>unid.</t>
  </si>
  <si>
    <t>Total dos equipamentos por mês</t>
  </si>
  <si>
    <t>Depreciação com base na INSTRUÇÃO NORMATIVA RFB Nº 1700, DE 14 DE MARÇO DE 2017 da Secretaria da Receita Federal do Brasil</t>
  </si>
  <si>
    <t>Relógio de ponto eletrônico</t>
  </si>
  <si>
    <t>Depreciação do Relógio de Ponto Cód 8471 - 60 meses</t>
  </si>
  <si>
    <t>UNID.</t>
  </si>
  <si>
    <t>VALOR UNITÁRIO</t>
  </si>
  <si>
    <t>VALOR TOTAL</t>
  </si>
  <si>
    <t>DISCRIMINAÇÃO UNIFORME</t>
  </si>
  <si>
    <t>QT. INICIAL</t>
  </si>
  <si>
    <t>QT. SEMESTRE</t>
  </si>
  <si>
    <t>QUANT. ANUAL POR FUNCIONÁRIO</t>
  </si>
  <si>
    <t>peça</t>
  </si>
  <si>
    <t>par</t>
  </si>
  <si>
    <t>Valor anual por funcionário</t>
  </si>
  <si>
    <t>Valor mensal por funcionário</t>
  </si>
  <si>
    <t>ITEM 01</t>
  </si>
  <si>
    <t>MÃO-DE-OBRA VINCULADA À EXECUÇÃO CONTRATUAL</t>
  </si>
  <si>
    <t>Dados para composição dos custos referentes a mão de obra</t>
  </si>
  <si>
    <t>Tipo de serviço</t>
  </si>
  <si>
    <t>Dias trabalhados por mês</t>
  </si>
  <si>
    <t>Classificação Brasileira de Ocupações (CBO)</t>
  </si>
  <si>
    <t>Salário Normativo da Categoria Profissional</t>
  </si>
  <si>
    <t xml:space="preserve">Categoria profissional </t>
  </si>
  <si>
    <t>Quantidade de postos</t>
  </si>
  <si>
    <t>Data base da categoria</t>
  </si>
  <si>
    <t>CCT Utilizada</t>
  </si>
  <si>
    <t>MÓDULO 1 : COMPOSIÇÃO DA REMUNERAÇÃO</t>
  </si>
  <si>
    <t>Composição da Remuneração</t>
  </si>
  <si>
    <t>Valor(R$)</t>
  </si>
  <si>
    <t>A</t>
  </si>
  <si>
    <t>Salário Base</t>
  </si>
  <si>
    <t>B</t>
  </si>
  <si>
    <t>Adicional de Periculosidade</t>
  </si>
  <si>
    <t>C</t>
  </si>
  <si>
    <t>Adicional de Insalubridade</t>
  </si>
  <si>
    <t>D</t>
  </si>
  <si>
    <t>Adicional Noturno</t>
  </si>
  <si>
    <t>E</t>
  </si>
  <si>
    <t>Adicional de Hora Noturna Reduzida</t>
  </si>
  <si>
    <t>F</t>
  </si>
  <si>
    <t xml:space="preserve">Outros </t>
  </si>
  <si>
    <t>Total de Remuneração</t>
  </si>
  <si>
    <t>MÓDULO 2: ENCARGOS E BENEFÍCIOS ANUAIS, MENSAIS E DIÁRIOS</t>
  </si>
  <si>
    <t>Submódulo 2.1 - 13º (décimo terceiro) Salário, Férias e Adicional de Férias</t>
  </si>
  <si>
    <t>2.1</t>
  </si>
  <si>
    <t>13º (décimo terceiro) Salário, Férias e Adicional de Férias</t>
  </si>
  <si>
    <t>Valor (R$)</t>
  </si>
  <si>
    <t>13º (décimo terceiro) Salário</t>
  </si>
  <si>
    <t>Férias e Adicional de Férias</t>
  </si>
  <si>
    <t>Total</t>
  </si>
  <si>
    <t>Incidência do Submódulo 2.2 - Encargos previdenciários (GPS), FGTS e outras contribuições                                                                                     (Cálculo sobre a remuneração, pois será adotada a Conta Vinculada)</t>
  </si>
  <si>
    <t>Submódulo 2.2 - Encargos Previdenciários (GPS), Fundo de Garantia por Tempo de Serviço (FGTS) e outras contribuições</t>
  </si>
  <si>
    <t>2.2</t>
  </si>
  <si>
    <t>GPS, FGTS e outras contribuições</t>
  </si>
  <si>
    <t>%</t>
  </si>
  <si>
    <t>INSS</t>
  </si>
  <si>
    <t>Salário Educação</t>
  </si>
  <si>
    <t>Seguro acidente do trabalho</t>
  </si>
  <si>
    <t>SESI ou SESC</t>
  </si>
  <si>
    <t>SENAI ou SENAC</t>
  </si>
  <si>
    <t>SEBRAE</t>
  </si>
  <si>
    <t>G</t>
  </si>
  <si>
    <t>INCRA</t>
  </si>
  <si>
    <t>H</t>
  </si>
  <si>
    <t>FGTS</t>
  </si>
  <si>
    <t>TOTAL</t>
  </si>
  <si>
    <t>Itens não aplicáveis a Optantes do SIMPLES</t>
  </si>
  <si>
    <t>Submódulo 2.3 - Benefícios Mensais e Diários</t>
  </si>
  <si>
    <t>2.3</t>
  </si>
  <si>
    <t>Benefícios Mensais e Diários</t>
  </si>
  <si>
    <t>Transporte</t>
  </si>
  <si>
    <t>Ticket Alimentação</t>
  </si>
  <si>
    <t>Total de Benefícios Mensais e Diários</t>
  </si>
  <si>
    <t>Quadro-Resumo do Módulo 2 - Encargos e Benefícios anuais, mensais e diários</t>
  </si>
  <si>
    <t>Encargos e Benefícios Anuais, Mensais e Diários</t>
  </si>
  <si>
    <t>MÓDULO 3: PROVISÃO PARA RESCISÃO</t>
  </si>
  <si>
    <t>Provisão para Rescisão</t>
  </si>
  <si>
    <t>Aviso prévio indenizado</t>
  </si>
  <si>
    <t>Incidência do FGTS sobre o Aviso Prévio Indenizado</t>
  </si>
  <si>
    <t>Multa do FGTS e contribuição social sobre o aviso prévio indenizado</t>
  </si>
  <si>
    <t>Aviso prévio trabalhado</t>
  </si>
  <si>
    <t>Incidência de GPS, FGTS e outras contribuições sobre o aviso prévio trabalhado</t>
  </si>
  <si>
    <t>Multa do FGTS e contribuição social sobre o aviso prévio trabalhado</t>
  </si>
  <si>
    <t>MÓDULO 4: CUSTO DE REPOSIÇÃO DO PROFISSIONAL AUSENTE</t>
  </si>
  <si>
    <t>Submódulo 4.1 - Ausências Legais</t>
  </si>
  <si>
    <t>4.1</t>
  </si>
  <si>
    <t>Ausências legais</t>
  </si>
  <si>
    <t>Substituto na cobertura de férias</t>
  </si>
  <si>
    <t>Substituto na cobertura de Ausências legais</t>
  </si>
  <si>
    <t>Substituto na cobertura de Licença paternidade</t>
  </si>
  <si>
    <t>Substituto na cobertura de Ausência por Acidente de trabalho</t>
  </si>
  <si>
    <t>Substituto na cobertura de Afastamento Maternidade</t>
  </si>
  <si>
    <t>Substituto na cobertura de outras ausências (especificar)</t>
  </si>
  <si>
    <t>Submódulo 4.2 - Intrajornada</t>
  </si>
  <si>
    <t>4.2</t>
  </si>
  <si>
    <t>Intrajornada</t>
  </si>
  <si>
    <t>Intervalo para repouso ou alimentação</t>
  </si>
  <si>
    <t>Quadro-Resumo do Módulo 4 - Custo de Reposição do Profissional Ausente</t>
  </si>
  <si>
    <t>Custo de reposição</t>
  </si>
  <si>
    <t>MÓDULO 5: INSUMOS DIVERSOS</t>
  </si>
  <si>
    <t>Insumos Diversos</t>
  </si>
  <si>
    <t>Uniformes</t>
  </si>
  <si>
    <t xml:space="preserve">Materiais </t>
  </si>
  <si>
    <t>Equipamentos</t>
  </si>
  <si>
    <t>Outros (Relógio de ponto biométrico)</t>
  </si>
  <si>
    <t>Total de Insumos Diversos</t>
  </si>
  <si>
    <t>MÓDULO 6: CUSTOS INDIRETOS, TRIBUTOS E LUCRO – (LUCRO PRESUMIDO)</t>
  </si>
  <si>
    <t>Custos Indiretos, Tributos e Lucro</t>
  </si>
  <si>
    <t>Custos Indiretos</t>
  </si>
  <si>
    <t>Lucro</t>
  </si>
  <si>
    <t>Tributos</t>
  </si>
  <si>
    <t>C.1) Tributos Federais (PIS = 0,65% e COFINS = 3%)</t>
  </si>
  <si>
    <t>C.2) Tributos Estaduais (especificar)</t>
  </si>
  <si>
    <t>C.3) Tributos Municipais (ISS = 5,0%)</t>
  </si>
  <si>
    <t>C.4) Outros tributos (especificar)</t>
  </si>
  <si>
    <t>Quadro-resumo do Custo por Empregado</t>
  </si>
  <si>
    <t>Mão-de-obra vinculada à execução contratual (valor por empregado)</t>
  </si>
  <si>
    <t>Módulo 1 - Composição da Remuneração</t>
  </si>
  <si>
    <t>Módulo 2 - Encargos e Benefícios Anuais, Mensais e Diários</t>
  </si>
  <si>
    <t>Módulo 3 - Provisão para rescisão</t>
  </si>
  <si>
    <t>Módulo 4 - Custo de Reposição do Profissional Ausente</t>
  </si>
  <si>
    <t>Módulo 5 - Insumos Diversos</t>
  </si>
  <si>
    <t>Subtotal (A + B +C+ D+E)</t>
  </si>
  <si>
    <t>Módulo 6 – Custos Indiretos, Tributos e Lucro</t>
  </si>
  <si>
    <t>Valor total por empregado</t>
  </si>
  <si>
    <t>FATOR K</t>
  </si>
  <si>
    <t>MÓDULO 6: CUSTOS INDIRETOS, TRIBUTOS E LUCRO – (LUCRO REAL)</t>
  </si>
  <si>
    <t>ITEM 02</t>
  </si>
  <si>
    <t>ITEM 03</t>
  </si>
  <si>
    <t>ITEM 04</t>
  </si>
  <si>
    <t>ITEM 05</t>
  </si>
  <si>
    <t>ITEM 06</t>
  </si>
  <si>
    <r>
      <rPr>
        <b/>
        <sz val="9"/>
        <color rgb="FFFF0000"/>
        <rFont val="Verdana"/>
        <charset val="134"/>
      </rPr>
      <t>Anexo IV - PLANILHA DE COMPOSIÇÃO DE CUSTOS E FORMAÇÃO DE PREÇOS</t>
    </r>
    <r>
      <rPr>
        <sz val="9"/>
        <color rgb="FFFF0000"/>
        <rFont val="Verdana"/>
        <charset val="134"/>
      </rPr>
      <t xml:space="preserve"> (Anexo VII da I.N. da SLTI/MPOG n.º 5 de 26/Maio/2017			</t>
    </r>
  </si>
  <si>
    <t>LOTE 1 - Custo total da contratação</t>
  </si>
  <si>
    <t>CATSER</t>
  </si>
  <si>
    <t>DISCRIMINAÇÃO DO POSTO</t>
  </si>
  <si>
    <t>FUNCIONÁRIOS</t>
  </si>
  <si>
    <t>VALOR MENSAL POR POSTO</t>
  </si>
  <si>
    <t>TOTAL MENSAL</t>
  </si>
  <si>
    <t>TOTAL ANUAL</t>
  </si>
  <si>
    <t>Contratação de empresa para prestação de serviços continuados de apoio à Cozinha industrial, com regime de dedicação exclusiva de mão de obra, com fornecimento de materiais de reposição e atendimento na Universidade Federal Fluminense</t>
  </si>
  <si>
    <t>Cozinha Industrial e Refeitórios I e II do Restaurante Universitário do Gragoatá</t>
  </si>
  <si>
    <t>Rua Professor Marcos Waldemar de Freitas Reis, s/nº, Campus de Gragoatá, São Domingos, Niterói. CEP: 24.210-200</t>
  </si>
  <si>
    <t>Refeitório da Reitoria</t>
  </si>
  <si>
    <t>Rua Miguel de Frias nº 9 – Icaraí , Niterói, CEP: 24.220-400</t>
  </si>
  <si>
    <t>Refeitório da Faculdade de Veterinária</t>
  </si>
  <si>
    <t>Rua Vital Brasil nº 64, Santa Rosa, Niterói. CEP: 24.320-240</t>
  </si>
  <si>
    <t>Refeitório da Praia Vermelha</t>
  </si>
  <si>
    <t>Rua Passos da Pátria nº 156, São Domingos, Niterói. CEP: 24.210-240</t>
  </si>
  <si>
    <t>Refeitório do Hospital Universitário Antônio Pedro</t>
  </si>
  <si>
    <t>Rua Marquês de Paraná nº 303, centro, Niterói, CEP: 24.330-900</t>
  </si>
  <si>
    <t>ENDEREÇO</t>
  </si>
  <si>
    <t xml:space="preserve">RJ00002912/2021 </t>
  </si>
  <si>
    <t>Refeições Coletivas</t>
  </si>
  <si>
    <t>CBO 8485-10</t>
  </si>
  <si>
    <t>Cozinheiro 44h</t>
  </si>
  <si>
    <t>CBO 5132-15</t>
  </si>
  <si>
    <t>Vale Compras (Cláusula 21a CCT)</t>
  </si>
  <si>
    <t>Gratificação Natalina (Cláusula 20ª da CCT)</t>
  </si>
  <si>
    <t>Encarregado de Manutenção</t>
  </si>
  <si>
    <t>Técnico de Manutenção Elétrica</t>
  </si>
  <si>
    <t>Auxiliar de Manutenção Predial</t>
  </si>
  <si>
    <t>Almoxarife</t>
  </si>
  <si>
    <t>Auxiliar de Almoxarife</t>
  </si>
  <si>
    <t>Gerente de Restaurante</t>
  </si>
  <si>
    <t>Magarefe</t>
  </si>
  <si>
    <t>Auxiliar de Magarefe</t>
  </si>
  <si>
    <t>Cozinheiro Industrial</t>
  </si>
  <si>
    <t>Auxiliar de Cozinha</t>
  </si>
  <si>
    <t>Copeiro</t>
  </si>
  <si>
    <t>Auxiliar de Escritório</t>
  </si>
  <si>
    <t>Auxiliar de Serviços Gerais</t>
  </si>
  <si>
    <t>Operador de Caixa</t>
  </si>
  <si>
    <t>Anexo III - L - FORMAÇÃO CUSTOS Auxiliar de Escritório 44h</t>
  </si>
  <si>
    <t>Auxiliar de Escritório 44h</t>
  </si>
  <si>
    <t>Auxiliar de Serviços Gerais 44h</t>
  </si>
  <si>
    <t>Operador de Caixa 44h</t>
  </si>
  <si>
    <t>Anexo III - N - FORMAÇÃO CUSTOS Operador de Caixa 44h</t>
  </si>
  <si>
    <t>ITEM 14</t>
  </si>
  <si>
    <t>Anexo III - M - FORMAÇÃO CUSTOS Auxiliar de Serviços Gerais 44h</t>
  </si>
  <si>
    <t>ITEM 13</t>
  </si>
  <si>
    <t>Encarregado de Manutenção 44h</t>
  </si>
  <si>
    <t>Anexo III - A - FORMAÇÃO CUSTOS Encarregado de Manutenção 44h</t>
  </si>
  <si>
    <t>Anexo III - B - FORMAÇÃO CUSTOS Técnico de Manutenção 44h</t>
  </si>
  <si>
    <t>Técnico de Manutenção Elétrica 44h</t>
  </si>
  <si>
    <t>Auxiliar de Manutenção 44h</t>
  </si>
  <si>
    <t>Anexo III - C - FORMAÇÃO CUSTOS Auxiliar de Manutenção 44h</t>
  </si>
  <si>
    <t>Almoxarife - 44h</t>
  </si>
  <si>
    <t>Anexo III - D - FORMAÇÃO CUSTOS Almoxarife - 44h</t>
  </si>
  <si>
    <t>Auxiliar de Almoxarife - 44h</t>
  </si>
  <si>
    <t>Anexo III - E - FORMAÇÃO CUSTOS Auxiliar de Almoxarife - 44h</t>
  </si>
  <si>
    <t>Gerente de Restaurante - 44h</t>
  </si>
  <si>
    <t>Anexo III - F - FORMAÇÃO CUSTOS Gerente de Restaurante - 44h</t>
  </si>
  <si>
    <t>Magarefe - 44 h</t>
  </si>
  <si>
    <t>ITEM 07</t>
  </si>
  <si>
    <t>Anexo III - G - FORMAÇÃO CUSTOS Magarefe - 44 h</t>
  </si>
  <si>
    <t>ITEM 08</t>
  </si>
  <si>
    <t>Auxiliar de Magarefe - 44 h</t>
  </si>
  <si>
    <t>Anexo III - H - FORMAÇÃO CUSTOS Auxiliar de Magarefe - 44 h</t>
  </si>
  <si>
    <t>Anexo III - I - FORMAÇÃO CUSTOS Cozinheiro 44h</t>
  </si>
  <si>
    <t>ITEM 09</t>
  </si>
  <si>
    <t>Auxiliar de Cozinheiro 44h</t>
  </si>
  <si>
    <t>ITEM 10</t>
  </si>
  <si>
    <t>Anexo III - J - FORMAÇÃO CUSTOS Auxiliar de Cozinheiro 44h</t>
  </si>
  <si>
    <t>Copeiro - 44h</t>
  </si>
  <si>
    <t>Anexo III - K - FORMAÇÃO CUSTOS Copeiro - 44h</t>
  </si>
  <si>
    <t>ITEM 11</t>
  </si>
  <si>
    <t>ESTIMATIVA DE CUSTO DE EQUIPAMENTO  (APENAS PARA O POSTO ENCARREGADO)</t>
  </si>
  <si>
    <t>Custo por posto  = Soma da depreciação por 1 Encarregado</t>
  </si>
  <si>
    <t>3131-15</t>
  </si>
  <si>
    <t>CBO 3131-20</t>
  </si>
  <si>
    <t>CBO 5143-10</t>
  </si>
  <si>
    <t>CBO 4141-05</t>
  </si>
  <si>
    <t>CBO 1415-10</t>
  </si>
  <si>
    <t>CBO 8485-25</t>
  </si>
  <si>
    <t>CBO 5132-05</t>
  </si>
  <si>
    <t>CBO 5134-25</t>
  </si>
  <si>
    <t>CBO 4110-05</t>
  </si>
  <si>
    <t>CBO 5143-20</t>
  </si>
  <si>
    <t>CBO 4211-25</t>
  </si>
  <si>
    <t>COMPOSIÇÃO DE CUSTO DE UNIFORME PARA O CARGO DE AUXILIAR DE ESCRITÓRIO E OPERADOR DE CAIXA</t>
  </si>
  <si>
    <t>Touca Material: Tnt , Aplicação: Cozinha Industrial , Cor: Branca , Tipo: Descartável , Características Adicionais: Tamanho Único Com Elástico.</t>
  </si>
  <si>
    <t>Pcte 100 unid</t>
  </si>
  <si>
    <t>Calça Unissex, Material: Jeans, Modelo: Tradicional, Tipo Bolso: Lateral E Traseiro, Tamanho: Sob Medida, Cor: Azul, Características Adicionais: Pré-Lavado</t>
  </si>
  <si>
    <t>BLUSA PÓLO UNISSEX - Camisa polo na cor branca. Confeccionada em malha Piquet mista, composição 100% algodão, fio 26, penteado, gramatura acabado 183, gola polo personalizada retilínea com aviamentos com 02 botões com 04 furos para fechamento diâmetro 10mm, cor branca, punho da manga retilíneo, medindo 2cm de largura, Marca da UFF aplicada na manga direita e da Contratada aplicada na manga esquerda. Sendo utilizado o impresso da logomarca, respeitando as cores originais, Tamanhos de acordo com a necessidade do setor solicitante.</t>
  </si>
  <si>
    <t>CALCADO DE SEGURANCA - MODELO: SAPATO, FECHADO NO DORSO E NO CALCANHAR; TAMANHO: SOB MEDIDA; CABEDAL: EVA; BIQUEIRA: SEM BIQUEIRA; SOLA: BORRACHA SINTETICA ANTIDERRAPANTE; CADARCO: SEM CADARCO; COR: BRANCA; ENTRESSOLA: SINTETICA; FORRO: SINTETICO; ALMA: SINTETICA; PALMILHA: EVA, FORRADA EM TECIDO, LAVAVEL, ANTIBACTERIANA; GRAVACAO: COM GRAVACAO; CERTIFICADO APROVACAO- CA: SIM;</t>
  </si>
  <si>
    <t>Meia Vestuário,, Material: Algodão, Poliamida E Elastano, Tipo: Social, Cor: Variada, Tamanho: Sob Medida</t>
  </si>
  <si>
    <t>COMPOSIÇÃO DE CUSTO DE UNIFORME PARA O CARGO DE ALMOXARIFE E AUXILIAR DE ALMOXARIFE</t>
  </si>
  <si>
    <t>Calça de brim com cordão e elástico na cor azul</t>
  </si>
  <si>
    <r>
      <t xml:space="preserve">Cinta abdominal ergonômica com suspensório de segurança em material reforçado – tipo: modelo </t>
    </r>
    <r>
      <rPr>
        <i/>
        <sz val="11"/>
        <color theme="1"/>
        <rFont val="Calibri"/>
        <family val="2"/>
        <scheme val="minor"/>
      </rPr>
      <t>Vicsa</t>
    </r>
    <r>
      <rPr>
        <i/>
        <vertAlign val="superscript"/>
        <sz val="11"/>
        <color theme="1"/>
        <rFont val="Calibri"/>
        <family val="2"/>
        <scheme val="minor"/>
      </rPr>
      <t>®</t>
    </r>
    <r>
      <rPr>
        <i/>
        <sz val="11"/>
        <color theme="1"/>
        <rFont val="Calibri"/>
        <family val="2"/>
        <scheme val="minor"/>
      </rPr>
      <t xml:space="preserve"> safety</t>
    </r>
    <r>
      <rPr>
        <sz val="11"/>
        <color theme="1"/>
        <rFont val="Calibri"/>
        <family val="2"/>
        <scheme val="minor"/>
      </rPr>
      <t>;</t>
    </r>
  </si>
  <si>
    <t>Camisa de brim sem botões e sem bolsos na cor azul</t>
  </si>
  <si>
    <t>Avental impermeável em corim, forrado, na cor branca, com amarras na cintura e no pescoço</t>
  </si>
  <si>
    <t>und</t>
  </si>
  <si>
    <t>Bota Segurança Material: Pvc - Cloreto De Polivinila , Tipo Cano: Médio , Material Sola: Borracha Antiderrapante , Cor: Branca , Tamanho: sob medida , Tipo Uso: Serviços Gerais</t>
  </si>
  <si>
    <t>Japona forrada e reforçada com capuz para proteção a baixas temperaturas, Material Forro: Manta Térmica</t>
  </si>
  <si>
    <t>Luvas reforçadas para baixas temperaturas. Material: Algodão, Aplicação: Segurança E Proteção Individual., Características Adicionais: Resistente A Temperatura Até 300ºc, Reforço Extern, Comprimento: 35 Cm</t>
  </si>
  <si>
    <t>COMPOSIÇÃO DE CUSTO DE UNIFORME PARA O CARGO DE GERENTE DO RESTAURANTE</t>
  </si>
  <si>
    <t>Calça com elástico na cor branca</t>
  </si>
  <si>
    <t>Jaleco Branco Manga Longa Em Tecido Oxford Ou Gabardine Com 2 Bolsos Na Frente, Com A Logomarca da UFF</t>
  </si>
  <si>
    <t>COMPOSIÇÃO DE CUSTO DE UNIFORME PARA O CARGO DE MAGAREFE E AUXILIAR DE MAGAREFE</t>
  </si>
  <si>
    <t>Luva Proteção, Material: Malha Aço Inoxidável, Tipo: 5 Dedos, Ambidestra, Aplicação: Abate E Descarne Animais, Características Adicionais: Pulseira Resistente,Fácil Limpeza</t>
  </si>
  <si>
    <t>COMPOSIÇÃO DE CUSTO DE UNIFORME PARA O CARGO DE COZINHEIRO E AUXILIAR DE COZINHEIRO</t>
  </si>
  <si>
    <t>Avental térmico comprido com amarras na cintura e pescoço</t>
  </si>
  <si>
    <t xml:space="preserve">Luva térmica para proteção de altas temperaturas em cozinha industrial (confeccionada com reforço em couro na palma e polegar, forro interno com fibras naturais e espuma na palma e dorso) </t>
  </si>
  <si>
    <t>Camisa de brim sem botões e sem bolsos na cor branca</t>
  </si>
  <si>
    <t>Calça de brim com cordão e elástico na cor branca</t>
  </si>
  <si>
    <t>COMPOSIÇÃO DE CUSTO DE UNIFORME PARA O CARGO DE COPEIRO</t>
  </si>
  <si>
    <t>Avental de tecido com amarras na cintura e no pescoço</t>
  </si>
  <si>
    <t>Avental  impermeável com amarras na cintura e no pescoço</t>
  </si>
  <si>
    <t>COMPOSIÇÃO DE CUSTO DE UNIFORME PARA O CARGO DE AUXILIAR DE SERVIÇOS GERAIS</t>
  </si>
  <si>
    <t>Luvas de Borracha reforçada</t>
  </si>
  <si>
    <t>Óculos de Proteção</t>
  </si>
  <si>
    <t>COMPOSIÇÃO DE CUSTO DE UNIFORME PARA O CARGO DE ENCARREGADO E TÉCNICO DE MANUTENÇÃO</t>
  </si>
  <si>
    <t>Calça de brim com cordão e elástico na cor cinza</t>
  </si>
  <si>
    <t>Luvas de borracha reforçadas para proteção contra choques elétricos</t>
  </si>
  <si>
    <t>Protetor Auricular</t>
  </si>
  <si>
    <r>
      <t>Luva pigmentada (l</t>
    </r>
    <r>
      <rPr>
        <sz val="11"/>
        <color rgb="FF202124"/>
        <rFont val="Calibri"/>
        <family val="2"/>
        <scheme val="minor"/>
      </rPr>
      <t>uva de segurança tricotada com fios de algodão e poliéster, antiderrapante na face palmar e dedos, sem costuras internas, punho tricotado com algodão e elastano)</t>
    </r>
  </si>
  <si>
    <t>Botas emborrachadas antiderrapantes</t>
  </si>
  <si>
    <t>COMPOSIÇÃO DE CUSTO DE UNIFORME PARA O CARGO DE AUXILIAR DE MANUTENÇÃO</t>
  </si>
  <si>
    <t>Anexo II - C - RELAÇÃO DE UNIFORMES E MATERIAIS</t>
  </si>
  <si>
    <r>
      <t>Contratação</t>
    </r>
    <r>
      <rPr>
        <b/>
        <sz val="10"/>
        <color rgb="FF000000"/>
        <rFont val="Calibri"/>
        <family val="2"/>
      </rPr>
      <t xml:space="preserve"> da UAN do RU/PROAES/UFF.</t>
    </r>
  </si>
  <si>
    <t>Encarregado de manutenção</t>
  </si>
  <si>
    <t xml:space="preserve">Auxiliar de Manutenção Predial </t>
  </si>
  <si>
    <t xml:space="preserve">Gerente de restaurante </t>
  </si>
  <si>
    <r>
      <t>C</t>
    </r>
    <r>
      <rPr>
        <b/>
        <sz val="10"/>
        <color rgb="FF000000"/>
        <rFont val="Calibri"/>
        <family val="2"/>
      </rPr>
      <t xml:space="preserve">ontratação </t>
    </r>
    <r>
      <rPr>
        <b/>
        <sz val="11"/>
        <color rgb="FF000000"/>
        <rFont val="Georgia"/>
        <family val="1"/>
      </rPr>
      <t xml:space="preserve">da </t>
    </r>
    <r>
      <rPr>
        <b/>
        <sz val="10"/>
        <color rgb="FF000000"/>
        <rFont val="Calibri"/>
        <family val="2"/>
      </rPr>
      <t>UAN da Unidade Sede e da Subunidade Educação Infantil/PROGRAD/UFF.</t>
    </r>
  </si>
  <si>
    <t>Outros (Social Familiar) - Cláusula 24ª da CCT</t>
  </si>
  <si>
    <t>Benefício Assistencial - Cláusula 45ª da CCT</t>
  </si>
  <si>
    <t>Cozinha Industrial e Refeitórios do Coluni e Creche</t>
  </si>
  <si>
    <t xml:space="preserve">RJ00001377/2021 </t>
  </si>
  <si>
    <t>Manutenção</t>
  </si>
  <si>
    <t xml:space="preserve">Seguro de Vida - Cláusula 16º da CCT </t>
  </si>
  <si>
    <t>Seguro de Vida - Cláusula 16ª da CCT</t>
  </si>
  <si>
    <t>Outros</t>
  </si>
  <si>
    <t>Máscara Aplicação: Em Cirurgias, Cor: Branca, Tipo: Antialérgico, Características Adicionais: Gramatura 30 G/M², Tripla Camada De Filtragem, Tipo Uso: Descartável/Único, Tipo Fixação: Elástico, Formato: Retangular,</t>
  </si>
  <si>
    <t>Cx 50 unid.</t>
  </si>
  <si>
    <t>C.1) Tributos Federais (PIS = 1,65% e COFINS = 7,60%)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</si>
</sst>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R$&quot;\ #,##0.00;[Red]\-&quot;R$&quot;\ #,##0.00"/>
    <numFmt numFmtId="44" formatCode="_-&quot;R$&quot;\ * #,##0.00_-;\-&quot;R$&quot;\ * #,##0.00_-;_-&quot;R$&quot;\ * &quot;-&quot;??_-;_-@_-"/>
    <numFmt numFmtId="43" formatCode="_-* #,##0.00_-;\-* #,##0.00_-;_-* &quot;-&quot;??_-;_-@_-"/>
    <numFmt numFmtId="164" formatCode="_-* #,##0.000000_-;\-* #,##0.000000_-;_-* &quot;-&quot;??_-;_-@_-"/>
    <numFmt numFmtId="165" formatCode="d/m/yyyy"/>
    <numFmt numFmtId="166" formatCode="&quot;R$&quot;\ #,##0.00"/>
    <numFmt numFmtId="167" formatCode="#,##0.00_);\(#,##0.00\)"/>
    <numFmt numFmtId="168" formatCode="_-&quot;R$&quot;\ * #,##0.00_-;\-&quot;R$&quot;\ * #,##0.00_-;_-&quot;R$&quot;\ * &quot;-&quot;??_-;_-@"/>
  </numFmts>
  <fonts count="64">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4"/>
      <color theme="1"/>
      <name val="Calibri"/>
      <charset val="134"/>
      <scheme val="minor"/>
    </font>
    <font>
      <b/>
      <sz val="9"/>
      <color rgb="FFFF0000"/>
      <name val="Verdana"/>
      <charset val="134"/>
    </font>
    <font>
      <b/>
      <sz val="9"/>
      <name val="Verdana"/>
      <charset val="134"/>
    </font>
    <font>
      <b/>
      <sz val="10"/>
      <name val="Arial"/>
      <charset val="1"/>
    </font>
    <font>
      <b/>
      <sz val="11"/>
      <name val="Calibri"/>
      <charset val="134"/>
      <scheme val="minor"/>
    </font>
    <font>
      <b/>
      <sz val="11"/>
      <color theme="1"/>
      <name val="Calibri"/>
      <charset val="134"/>
      <scheme val="minor"/>
    </font>
    <font>
      <b/>
      <sz val="11"/>
      <color theme="9" tint="-0.249977111117893"/>
      <name val="Calibri"/>
      <charset val="134"/>
      <scheme val="minor"/>
    </font>
    <font>
      <b/>
      <sz val="11"/>
      <color rgb="FFFF0000"/>
      <name val="Calibri"/>
      <charset val="134"/>
      <scheme val="minor"/>
    </font>
    <font>
      <b/>
      <sz val="10"/>
      <color rgb="FFFF0000"/>
      <name val="Arial"/>
      <charset val="134"/>
    </font>
    <font>
      <sz val="10"/>
      <color indexed="8"/>
      <name val="Arial"/>
      <charset val="134"/>
    </font>
    <font>
      <b/>
      <sz val="10"/>
      <name val="Arial"/>
      <charset val="134"/>
    </font>
    <font>
      <b/>
      <sz val="9"/>
      <name val="Arial"/>
      <charset val="134"/>
    </font>
    <font>
      <sz val="9"/>
      <name val="Arial"/>
      <charset val="134"/>
    </font>
    <font>
      <sz val="9"/>
      <color indexed="8"/>
      <name val="Arial"/>
      <charset val="134"/>
    </font>
    <font>
      <sz val="9"/>
      <color indexed="20"/>
      <name val="Arial"/>
      <charset val="134"/>
    </font>
    <font>
      <b/>
      <sz val="9"/>
      <color indexed="8"/>
      <name val="Arial"/>
      <charset val="134"/>
    </font>
    <font>
      <b/>
      <sz val="9"/>
      <name val="Arial"/>
      <charset val="1"/>
    </font>
    <font>
      <sz val="9"/>
      <name val="Arial"/>
      <charset val="1"/>
    </font>
    <font>
      <sz val="9"/>
      <color indexed="8"/>
      <name val="Arial"/>
      <charset val="1"/>
    </font>
    <font>
      <sz val="11"/>
      <color indexed="8"/>
      <name val="Calibri"/>
      <charset val="1"/>
    </font>
    <font>
      <sz val="9"/>
      <color rgb="FFFF0000"/>
      <name val="Arial"/>
      <charset val="134"/>
    </font>
    <font>
      <sz val="10"/>
      <color rgb="FF000000"/>
      <name val="Calibri"/>
      <charset val="134"/>
    </font>
    <font>
      <sz val="11"/>
      <name val="Arial"/>
      <charset val="134"/>
    </font>
    <font>
      <sz val="11"/>
      <color theme="1"/>
      <name val="Arial"/>
      <charset val="134"/>
    </font>
    <font>
      <b/>
      <sz val="11"/>
      <color theme="1"/>
      <name val="Calibri"/>
      <charset val="134"/>
    </font>
    <font>
      <sz val="11"/>
      <color theme="1"/>
      <name val="Calibri"/>
      <charset val="134"/>
    </font>
    <font>
      <sz val="11"/>
      <color rgb="FF000000"/>
      <name val="Calibri"/>
      <charset val="134"/>
    </font>
    <font>
      <b/>
      <sz val="11"/>
      <color rgb="FF000000"/>
      <name val="Calibri"/>
      <charset val="134"/>
    </font>
    <font>
      <b/>
      <sz val="11"/>
      <name val="Calibri"/>
      <charset val="134"/>
    </font>
    <font>
      <b/>
      <sz val="11"/>
      <color rgb="FFFF0000"/>
      <name val="Calibri"/>
      <charset val="134"/>
    </font>
    <font>
      <b/>
      <sz val="12"/>
      <color rgb="FFFFFFFF"/>
      <name val="Calibri"/>
      <charset val="134"/>
      <scheme val="minor"/>
    </font>
    <font>
      <u/>
      <sz val="11"/>
      <color theme="10"/>
      <name val="Calibri"/>
      <charset val="134"/>
      <scheme val="minor"/>
    </font>
    <font>
      <sz val="9"/>
      <name val="Verdana"/>
      <charset val="134"/>
    </font>
    <font>
      <sz val="9"/>
      <color rgb="FFFF0000"/>
      <name val="Verdana"/>
      <charset val="134"/>
    </font>
    <font>
      <sz val="11"/>
      <color rgb="FFFF0000"/>
      <name val="Calibri"/>
      <charset val="134"/>
      <scheme val="minor"/>
    </font>
    <font>
      <sz val="11"/>
      <color theme="1"/>
      <name val="Calibri"/>
      <charset val="134"/>
      <scheme val="minor"/>
    </font>
    <font>
      <b/>
      <sz val="11"/>
      <color theme="1"/>
      <name val="Calibri"/>
      <family val="2"/>
      <scheme val="minor"/>
    </font>
    <font>
      <sz val="11"/>
      <name val="Calibri"/>
      <family val="2"/>
      <scheme val="minor"/>
    </font>
    <font>
      <b/>
      <sz val="12"/>
      <color rgb="FFFFFFFF"/>
      <name val="Calibri"/>
      <family val="2"/>
    </font>
    <font>
      <sz val="12"/>
      <color theme="1"/>
      <name val="Calibri"/>
      <family val="2"/>
    </font>
    <font>
      <b/>
      <sz val="10"/>
      <color rgb="FFFF0000"/>
      <name val="Arial"/>
      <family val="2"/>
    </font>
    <font>
      <b/>
      <sz val="11"/>
      <color rgb="FFFF0000"/>
      <name val="Calibri"/>
      <family val="2"/>
      <scheme val="minor"/>
    </font>
    <font>
      <b/>
      <sz val="11"/>
      <name val="Calibri"/>
      <family val="2"/>
      <scheme val="minor"/>
    </font>
    <font>
      <sz val="9"/>
      <color indexed="8"/>
      <name val="Arial"/>
      <family val="2"/>
    </font>
    <font>
      <b/>
      <sz val="11"/>
      <color theme="1"/>
      <name val="Calibri"/>
      <family val="2"/>
    </font>
    <font>
      <b/>
      <sz val="11"/>
      <name val="Calibri"/>
      <family val="2"/>
    </font>
    <font>
      <sz val="9"/>
      <name val="Arial"/>
      <family val="2"/>
    </font>
    <font>
      <b/>
      <sz val="10"/>
      <name val="Arial"/>
      <family val="2"/>
    </font>
    <font>
      <b/>
      <sz val="14"/>
      <color theme="1"/>
      <name val="Calibri"/>
      <family val="2"/>
      <scheme val="minor"/>
    </font>
    <font>
      <sz val="10"/>
      <color rgb="FF000000"/>
      <name val="Calibri"/>
      <family val="2"/>
    </font>
    <font>
      <sz val="10"/>
      <color rgb="FF333333"/>
      <name val="Calibri"/>
      <family val="2"/>
      <scheme val="minor"/>
    </font>
    <font>
      <i/>
      <sz val="11"/>
      <color theme="1"/>
      <name val="Calibri"/>
      <family val="2"/>
      <scheme val="minor"/>
    </font>
    <font>
      <i/>
      <vertAlign val="superscript"/>
      <sz val="11"/>
      <color theme="1"/>
      <name val="Calibri"/>
      <family val="2"/>
      <scheme val="minor"/>
    </font>
    <font>
      <sz val="11"/>
      <color rgb="FF333333"/>
      <name val="Calibri"/>
      <family val="2"/>
      <scheme val="minor"/>
    </font>
    <font>
      <sz val="11"/>
      <color rgb="FF202124"/>
      <name val="Calibri"/>
      <family val="2"/>
      <scheme val="minor"/>
    </font>
    <font>
      <b/>
      <sz val="10"/>
      <color theme="1"/>
      <name val="Calibri"/>
      <family val="2"/>
    </font>
    <font>
      <b/>
      <sz val="10"/>
      <color rgb="FF000000"/>
      <name val="Calibri"/>
      <family val="2"/>
    </font>
    <font>
      <sz val="10"/>
      <color theme="1"/>
      <name val="Calibri"/>
      <family val="2"/>
    </font>
    <font>
      <b/>
      <sz val="11"/>
      <color rgb="FF000000"/>
      <name val="Georgia"/>
      <family val="1"/>
    </font>
  </fonts>
  <fills count="12">
    <fill>
      <patternFill patternType="none"/>
    </fill>
    <fill>
      <patternFill patternType="gray125"/>
    </fill>
    <fill>
      <patternFill patternType="solid">
        <fgColor indexed="22"/>
        <bgColor indexed="31"/>
      </patternFill>
    </fill>
    <fill>
      <patternFill patternType="solid">
        <fgColor theme="4" tint="0.59999389629810485"/>
        <bgColor indexed="64"/>
      </patternFill>
    </fill>
    <fill>
      <patternFill patternType="solid">
        <fgColor indexed="9"/>
        <bgColor indexed="26"/>
      </patternFill>
    </fill>
    <fill>
      <patternFill patternType="solid">
        <fgColor theme="0"/>
        <bgColor indexed="64"/>
      </patternFill>
    </fill>
    <fill>
      <patternFill patternType="solid">
        <fgColor theme="0"/>
        <bgColor indexed="26"/>
      </patternFill>
    </fill>
    <fill>
      <patternFill patternType="solid">
        <fgColor rgb="FFB4C6E7"/>
        <bgColor rgb="FFB4C6E7"/>
      </patternFill>
    </fill>
    <fill>
      <patternFill patternType="solid">
        <fgColor rgb="FF1F497D"/>
        <bgColor rgb="FF1F497D"/>
      </patternFill>
    </fill>
    <fill>
      <patternFill patternType="solid">
        <fgColor rgb="FFC0C0C0"/>
        <bgColor indexed="64"/>
      </patternFill>
    </fill>
    <fill>
      <patternFill patternType="solid">
        <fgColor rgb="FFB4C6E7"/>
        <bgColor indexed="64"/>
      </patternFill>
    </fill>
    <fill>
      <patternFill patternType="solid">
        <fgColor rgb="FFFFFFFF"/>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medium">
        <color indexed="8"/>
      </right>
      <top style="medium">
        <color indexed="8"/>
      </top>
      <bottom/>
      <diagonal/>
    </border>
    <border>
      <left style="medium">
        <color indexed="8"/>
      </left>
      <right/>
      <top style="thin">
        <color indexed="8"/>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thin">
        <color indexed="8"/>
      </right>
      <top style="medium">
        <color indexed="8"/>
      </top>
      <bottom style="thin">
        <color indexed="8"/>
      </bottom>
      <diagonal/>
    </border>
    <border>
      <left style="medium">
        <color indexed="8"/>
      </left>
      <right/>
      <top style="thin">
        <color indexed="8"/>
      </top>
      <bottom style="medium">
        <color indexed="8"/>
      </bottom>
      <diagonal/>
    </border>
    <border>
      <left style="thin">
        <color indexed="8"/>
      </left>
      <right style="medium">
        <color indexed="8"/>
      </right>
      <top style="medium">
        <color indexed="8"/>
      </top>
      <bottom/>
      <diagonal/>
    </border>
    <border>
      <left style="hair">
        <color indexed="8"/>
      </left>
      <right style="hair">
        <color indexed="8"/>
      </right>
      <top style="hair">
        <color indexed="8"/>
      </top>
      <bottom style="hair">
        <color indexed="8"/>
      </bottom>
      <diagonal/>
    </border>
    <border>
      <left style="hair">
        <color indexed="8"/>
      </left>
      <right style="double">
        <color indexed="8"/>
      </right>
      <top style="hair">
        <color indexed="8"/>
      </top>
      <bottom style="hair">
        <color indexed="8"/>
      </bottom>
      <diagonal/>
    </border>
    <border>
      <left style="hair">
        <color indexed="8"/>
      </left>
      <right style="hair">
        <color indexed="8"/>
      </right>
      <top style="hair">
        <color indexed="8"/>
      </top>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9" fontId="40" fillId="0" borderId="0" applyFont="0" applyFill="0" applyBorder="0" applyAlignment="0" applyProtection="0"/>
    <xf numFmtId="0" fontId="36" fillId="0" borderId="0" applyNumberFormat="0" applyFill="0" applyBorder="0" applyAlignment="0" applyProtection="0"/>
    <xf numFmtId="0" fontId="28" fillId="0" borderId="0"/>
    <xf numFmtId="44" fontId="40" fillId="0" borderId="0" applyFont="0" applyFill="0" applyBorder="0" applyAlignment="0" applyProtection="0"/>
    <xf numFmtId="0" fontId="37" fillId="0" borderId="0"/>
    <xf numFmtId="0" fontId="31" fillId="0" borderId="0"/>
  </cellStyleXfs>
  <cellXfs count="277">
    <xf numFmtId="0" fontId="0" fillId="0" borderId="0" xfId="0"/>
    <xf numFmtId="0" fontId="5" fillId="0" borderId="0" xfId="0" applyFont="1" applyAlignment="1">
      <alignment horizontal="center"/>
    </xf>
    <xf numFmtId="0" fontId="11" fillId="0" borderId="0" xfId="0" applyFont="1"/>
    <xf numFmtId="0" fontId="7" fillId="0" borderId="0" xfId="0" applyFont="1" applyAlignment="1">
      <alignment vertical="distributed" wrapText="1" shrinkToFit="1" readingOrder="1"/>
    </xf>
    <xf numFmtId="0" fontId="7" fillId="0" borderId="0" xfId="0" applyFont="1" applyAlignment="1">
      <alignment vertical="center" wrapText="1"/>
    </xf>
    <xf numFmtId="0" fontId="5" fillId="0" borderId="0" xfId="0" applyFont="1" applyAlignment="1">
      <alignment wrapText="1"/>
    </xf>
    <xf numFmtId="0" fontId="5" fillId="0" borderId="0" xfId="0" applyFont="1" applyAlignment="1"/>
    <xf numFmtId="0" fontId="9" fillId="0" borderId="0" xfId="0" applyFont="1" applyAlignment="1">
      <alignment vertical="distributed" wrapText="1" shrinkToFit="1" readingOrder="1"/>
    </xf>
    <xf numFmtId="0" fontId="9" fillId="0" borderId="0" xfId="0" applyFont="1" applyAlignment="1">
      <alignment vertical="center" wrapText="1"/>
    </xf>
    <xf numFmtId="0" fontId="0" fillId="4" borderId="0" xfId="0" applyFill="1" applyAlignment="1">
      <alignment vertical="center"/>
    </xf>
    <xf numFmtId="0" fontId="8" fillId="4" borderId="0" xfId="0" applyFont="1" applyFill="1" applyAlignment="1">
      <alignment horizontal="left" vertical="center" wrapText="1"/>
    </xf>
    <xf numFmtId="0" fontId="8" fillId="4" borderId="0" xfId="0" applyFont="1" applyFill="1" applyAlignment="1">
      <alignment horizontal="center" vertical="center"/>
    </xf>
    <xf numFmtId="0" fontId="0" fillId="4" borderId="4"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165" fontId="0" fillId="4" borderId="0" xfId="0" applyNumberFormat="1" applyFill="1" applyAlignment="1">
      <alignment horizontal="center" vertical="center"/>
    </xf>
    <xf numFmtId="0" fontId="0" fillId="4" borderId="0" xfId="0" applyFill="1" applyAlignment="1">
      <alignment horizontal="center" vertical="center"/>
    </xf>
    <xf numFmtId="0" fontId="16" fillId="4" borderId="15" xfId="0" applyFont="1" applyFill="1" applyBorder="1" applyAlignment="1">
      <alignment horizontal="center" vertical="center"/>
    </xf>
    <xf numFmtId="0" fontId="16" fillId="0" borderId="16" xfId="0" applyFont="1" applyBorder="1" applyAlignment="1" applyProtection="1">
      <alignment horizontal="center" vertical="center"/>
      <protection locked="0"/>
    </xf>
    <xf numFmtId="0" fontId="16" fillId="0" borderId="17" xfId="0" applyFont="1" applyBorder="1" applyAlignment="1" applyProtection="1">
      <alignment vertical="center"/>
      <protection locked="0"/>
    </xf>
    <xf numFmtId="0" fontId="17" fillId="4" borderId="15" xfId="0" applyFont="1" applyFill="1" applyBorder="1" applyAlignment="1">
      <alignment horizontal="center" vertical="center"/>
    </xf>
    <xf numFmtId="0" fontId="17" fillId="0" borderId="16" xfId="0" applyFont="1" applyBorder="1" applyAlignment="1" applyProtection="1">
      <alignment vertical="center"/>
      <protection locked="0"/>
    </xf>
    <xf numFmtId="44" fontId="18" fillId="0" borderId="17" xfId="4" applyFont="1" applyFill="1" applyBorder="1" applyAlignment="1" applyProtection="1">
      <alignment vertical="center"/>
    </xf>
    <xf numFmtId="44" fontId="18" fillId="0" borderId="17" xfId="4" applyFont="1" applyFill="1" applyBorder="1" applyAlignment="1" applyProtection="1">
      <alignment vertical="center"/>
      <protection locked="0"/>
    </xf>
    <xf numFmtId="0" fontId="17" fillId="0" borderId="16" xfId="0" applyFont="1" applyBorder="1" applyAlignment="1">
      <alignment vertical="center" wrapText="1"/>
    </xf>
    <xf numFmtId="0" fontId="17" fillId="5" borderId="16" xfId="0" applyFont="1" applyFill="1" applyBorder="1" applyAlignment="1">
      <alignment vertical="center" wrapText="1"/>
    </xf>
    <xf numFmtId="44" fontId="18" fillId="5" borderId="17" xfId="4" applyFont="1" applyFill="1" applyBorder="1" applyAlignment="1" applyProtection="1">
      <alignment vertical="center"/>
      <protection locked="0"/>
    </xf>
    <xf numFmtId="0" fontId="17" fillId="4" borderId="18" xfId="0" applyFont="1" applyFill="1" applyBorder="1" applyAlignment="1">
      <alignment vertical="center"/>
    </xf>
    <xf numFmtId="0" fontId="16" fillId="0" borderId="19" xfId="0" applyFont="1" applyBorder="1" applyAlignment="1" applyProtection="1">
      <alignment vertical="center"/>
      <protection locked="0"/>
    </xf>
    <xf numFmtId="44" fontId="16" fillId="0" borderId="20" xfId="4" applyFont="1" applyFill="1" applyBorder="1" applyAlignment="1" applyProtection="1">
      <alignment vertical="center"/>
    </xf>
    <xf numFmtId="0" fontId="0" fillId="4" borderId="21" xfId="0" applyFill="1" applyBorder="1" applyAlignment="1">
      <alignment vertical="center"/>
    </xf>
    <xf numFmtId="0" fontId="17" fillId="4" borderId="15" xfId="0" applyFont="1" applyFill="1" applyBorder="1" applyAlignment="1">
      <alignment vertical="center"/>
    </xf>
    <xf numFmtId="0" fontId="16" fillId="0" borderId="16" xfId="0" applyFont="1" applyBorder="1" applyAlignment="1">
      <alignment vertical="center"/>
    </xf>
    <xf numFmtId="0" fontId="17" fillId="0" borderId="16" xfId="0" applyFont="1" applyBorder="1" applyAlignment="1">
      <alignment vertical="center"/>
    </xf>
    <xf numFmtId="44" fontId="18" fillId="4" borderId="17" xfId="4" applyFont="1" applyFill="1" applyBorder="1" applyAlignment="1" applyProtection="1">
      <alignment vertical="center"/>
    </xf>
    <xf numFmtId="164" fontId="0" fillId="4" borderId="0" xfId="0" applyNumberFormat="1" applyFill="1" applyAlignment="1">
      <alignment horizontal="center" vertical="center"/>
    </xf>
    <xf numFmtId="0" fontId="17" fillId="4" borderId="23" xfId="0" applyFont="1" applyFill="1" applyBorder="1" applyAlignment="1">
      <alignment horizontal="center" vertical="center"/>
    </xf>
    <xf numFmtId="0" fontId="16" fillId="0" borderId="24" xfId="0" applyFont="1" applyBorder="1" applyAlignment="1">
      <alignment vertical="center"/>
    </xf>
    <xf numFmtId="44" fontId="16" fillId="4" borderId="25" xfId="4" applyFont="1" applyFill="1" applyBorder="1" applyAlignment="1" applyProtection="1">
      <alignment vertical="center"/>
    </xf>
    <xf numFmtId="43" fontId="0" fillId="4" borderId="0" xfId="0" applyNumberFormat="1" applyFill="1" applyAlignment="1">
      <alignment horizontal="center" vertical="center"/>
    </xf>
    <xf numFmtId="0" fontId="17" fillId="4" borderId="1" xfId="0" applyFont="1" applyFill="1" applyBorder="1" applyAlignment="1">
      <alignment horizontal="center" vertical="center"/>
    </xf>
    <xf numFmtId="0" fontId="17" fillId="0" borderId="1" xfId="0" applyFont="1" applyBorder="1" applyAlignment="1">
      <alignment vertical="center" wrapText="1"/>
    </xf>
    <xf numFmtId="44" fontId="18" fillId="4" borderId="1" xfId="4" applyFont="1" applyFill="1" applyBorder="1" applyAlignment="1" applyProtection="1">
      <alignment vertical="center"/>
    </xf>
    <xf numFmtId="0" fontId="16" fillId="4" borderId="27" xfId="0" applyFont="1" applyFill="1" applyBorder="1" applyAlignment="1">
      <alignment horizontal="center" vertical="center"/>
    </xf>
    <xf numFmtId="0" fontId="16" fillId="0" borderId="28" xfId="0" applyFont="1" applyBorder="1" applyAlignment="1">
      <alignment horizontal="justify" vertical="center" wrapText="1"/>
    </xf>
    <xf numFmtId="0" fontId="16" fillId="0" borderId="29" xfId="0" applyFont="1" applyBorder="1" applyAlignment="1">
      <alignment horizontal="center" vertical="center" wrapText="1"/>
    </xf>
    <xf numFmtId="0" fontId="16" fillId="0" borderId="30" xfId="0" applyFont="1" applyBorder="1" applyAlignment="1">
      <alignment vertical="center" wrapText="1"/>
    </xf>
    <xf numFmtId="0" fontId="17" fillId="4" borderId="27" xfId="0" applyFont="1" applyFill="1" applyBorder="1" applyAlignment="1">
      <alignment horizontal="center" vertical="center"/>
    </xf>
    <xf numFmtId="0" fontId="17" fillId="0" borderId="21" xfId="0" applyFont="1" applyBorder="1" applyAlignment="1">
      <alignment horizontal="justify" vertical="center" wrapText="1"/>
    </xf>
    <xf numFmtId="2" fontId="17" fillId="4" borderId="31" xfId="0" applyNumberFormat="1" applyFont="1" applyFill="1" applyBorder="1" applyAlignment="1">
      <alignment horizontal="center" vertical="center"/>
    </xf>
    <xf numFmtId="44" fontId="18" fillId="4" borderId="22" xfId="4" applyFont="1" applyFill="1" applyBorder="1" applyAlignment="1" applyProtection="1">
      <alignment vertical="center"/>
    </xf>
    <xf numFmtId="0" fontId="19" fillId="0" borderId="15" xfId="0" applyFont="1" applyBorder="1" applyAlignment="1">
      <alignment horizontal="justify" vertical="center" wrapText="1"/>
    </xf>
    <xf numFmtId="2" fontId="19" fillId="4" borderId="16" xfId="0" applyNumberFormat="1" applyFont="1" applyFill="1" applyBorder="1" applyAlignment="1">
      <alignment horizontal="center" vertical="center"/>
    </xf>
    <xf numFmtId="44" fontId="19" fillId="4" borderId="17" xfId="4" applyFont="1" applyFill="1" applyBorder="1" applyAlignment="1" applyProtection="1">
      <alignment vertical="center"/>
    </xf>
    <xf numFmtId="0" fontId="17" fillId="0" borderId="15" xfId="0" applyFont="1" applyBorder="1" applyAlignment="1">
      <alignment horizontal="justify" vertical="center" wrapText="1"/>
    </xf>
    <xf numFmtId="2" fontId="17" fillId="4" borderId="16" xfId="0" applyNumberFormat="1" applyFont="1" applyFill="1" applyBorder="1" applyAlignment="1">
      <alignment horizontal="center" vertical="center"/>
    </xf>
    <xf numFmtId="0" fontId="17" fillId="4" borderId="32" xfId="0" applyFont="1" applyFill="1" applyBorder="1" applyAlignment="1">
      <alignment vertical="center"/>
    </xf>
    <xf numFmtId="0" fontId="16" fillId="0" borderId="18" xfId="0" applyFont="1" applyBorder="1" applyAlignment="1">
      <alignment horizontal="justify" vertical="center" wrapText="1"/>
    </xf>
    <xf numFmtId="2" fontId="16" fillId="4" borderId="19" xfId="0" applyNumberFormat="1" applyFont="1" applyFill="1" applyBorder="1" applyAlignment="1">
      <alignment horizontal="center" vertical="center"/>
    </xf>
    <xf numFmtId="44" fontId="16" fillId="4" borderId="20" xfId="4" applyFont="1" applyFill="1" applyBorder="1" applyAlignment="1" applyProtection="1">
      <alignment vertical="center"/>
    </xf>
    <xf numFmtId="0" fontId="17" fillId="4" borderId="0" xfId="0" applyFont="1" applyFill="1" applyAlignment="1">
      <alignment vertical="center"/>
    </xf>
    <xf numFmtId="0" fontId="19" fillId="4" borderId="0" xfId="0" applyFont="1" applyFill="1" applyAlignment="1">
      <alignment vertical="center"/>
    </xf>
    <xf numFmtId="0" fontId="17" fillId="4" borderId="21" xfId="0" applyFont="1" applyFill="1" applyBorder="1" applyAlignment="1">
      <alignment vertical="center"/>
    </xf>
    <xf numFmtId="0" fontId="20" fillId="4" borderId="31" xfId="0" applyFont="1" applyFill="1" applyBorder="1" applyAlignment="1">
      <alignment vertical="center"/>
    </xf>
    <xf numFmtId="0" fontId="20" fillId="4" borderId="22" xfId="0" applyFont="1" applyFill="1" applyBorder="1" applyAlignment="1">
      <alignment vertical="center"/>
    </xf>
    <xf numFmtId="0" fontId="16" fillId="0" borderId="0" xfId="0" applyFont="1" applyAlignment="1" applyProtection="1">
      <alignment vertical="center"/>
      <protection locked="0"/>
    </xf>
    <xf numFmtId="167" fontId="16" fillId="0" borderId="0" xfId="0" applyNumberFormat="1" applyFont="1" applyAlignment="1">
      <alignment horizontal="center" vertical="center"/>
    </xf>
    <xf numFmtId="167" fontId="8" fillId="0" borderId="0" xfId="0" applyNumberFormat="1" applyFont="1" applyAlignment="1">
      <alignment horizontal="center" vertical="center"/>
    </xf>
    <xf numFmtId="0" fontId="16" fillId="0" borderId="31" xfId="0" applyFont="1" applyBorder="1" applyAlignment="1" applyProtection="1">
      <alignment vertical="center"/>
      <protection locked="0"/>
    </xf>
    <xf numFmtId="0" fontId="16" fillId="0" borderId="22" xfId="0" applyFont="1" applyBorder="1" applyAlignment="1" applyProtection="1">
      <alignment vertical="center"/>
      <protection locked="0"/>
    </xf>
    <xf numFmtId="0" fontId="16" fillId="0" borderId="16" xfId="0" applyFont="1" applyBorder="1" applyAlignment="1" applyProtection="1">
      <alignment vertical="center"/>
      <protection locked="0"/>
    </xf>
    <xf numFmtId="167" fontId="16" fillId="0" borderId="17" xfId="0" applyNumberFormat="1" applyFont="1" applyBorder="1" applyAlignment="1">
      <alignment vertical="center"/>
    </xf>
    <xf numFmtId="0" fontId="16" fillId="0" borderId="19"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4" borderId="28" xfId="0" applyFill="1" applyBorder="1" applyAlignment="1">
      <alignment vertical="center"/>
    </xf>
    <xf numFmtId="0" fontId="8" fillId="0" borderId="29" xfId="0" applyFont="1" applyBorder="1" applyAlignment="1" applyProtection="1">
      <alignment horizontal="center" vertical="center"/>
      <protection locked="0"/>
    </xf>
    <xf numFmtId="0" fontId="8" fillId="0" borderId="33" xfId="0" applyFont="1" applyBorder="1" applyAlignment="1" applyProtection="1">
      <alignment vertical="center"/>
      <protection locked="0"/>
    </xf>
    <xf numFmtId="0" fontId="21" fillId="4" borderId="1" xfId="0" applyFont="1" applyFill="1" applyBorder="1" applyAlignment="1">
      <alignment horizontal="center" vertical="center"/>
    </xf>
    <xf numFmtId="0" fontId="21" fillId="0" borderId="1" xfId="0" applyFont="1" applyBorder="1" applyAlignment="1">
      <alignment horizontal="justify" vertical="center" wrapText="1"/>
    </xf>
    <xf numFmtId="0" fontId="21" fillId="0" borderId="1" xfId="0" applyFont="1" applyBorder="1" applyAlignment="1">
      <alignment vertical="center" wrapText="1"/>
    </xf>
    <xf numFmtId="0" fontId="22" fillId="4" borderId="1" xfId="0" applyFont="1" applyFill="1" applyBorder="1" applyAlignment="1">
      <alignment horizontal="center" vertical="center"/>
    </xf>
    <xf numFmtId="0" fontId="22" fillId="0" borderId="1" xfId="0" applyFont="1" applyBorder="1" applyAlignment="1">
      <alignment horizontal="justify" vertical="center" wrapText="1"/>
    </xf>
    <xf numFmtId="4" fontId="23" fillId="0" borderId="1" xfId="4" applyNumberFormat="1" applyFont="1" applyFill="1" applyBorder="1" applyAlignment="1" applyProtection="1">
      <alignment vertical="center"/>
    </xf>
    <xf numFmtId="4" fontId="23" fillId="4" borderId="1" xfId="4" applyNumberFormat="1" applyFont="1" applyFill="1" applyBorder="1" applyAlignment="1" applyProtection="1">
      <alignment vertical="center"/>
    </xf>
    <xf numFmtId="2" fontId="22" fillId="4" borderId="1" xfId="3" applyNumberFormat="1" applyFont="1" applyFill="1" applyBorder="1" applyAlignment="1">
      <alignment vertical="center"/>
    </xf>
    <xf numFmtId="0" fontId="22" fillId="4" borderId="1" xfId="0" applyFont="1" applyFill="1" applyBorder="1" applyAlignment="1">
      <alignment vertical="center"/>
    </xf>
    <xf numFmtId="44" fontId="21" fillId="4" borderId="1" xfId="4" applyFont="1" applyFill="1" applyBorder="1" applyAlignment="1" applyProtection="1">
      <alignment vertical="center"/>
    </xf>
    <xf numFmtId="0" fontId="8" fillId="0" borderId="31" xfId="0" applyFont="1" applyBorder="1" applyAlignment="1" applyProtection="1">
      <alignment horizontal="center" vertical="center"/>
      <protection locked="0"/>
    </xf>
    <xf numFmtId="2" fontId="8" fillId="0" borderId="22" xfId="0" applyNumberFormat="1" applyFont="1" applyBorder="1" applyAlignment="1" applyProtection="1">
      <alignment vertical="center"/>
      <protection locked="0"/>
    </xf>
    <xf numFmtId="0" fontId="15" fillId="4" borderId="0" xfId="0" applyFont="1" applyFill="1" applyAlignment="1">
      <alignment horizontal="left" vertical="center"/>
    </xf>
    <xf numFmtId="0" fontId="16" fillId="0" borderId="16" xfId="0" applyFont="1" applyBorder="1" applyAlignment="1">
      <alignment horizontal="justify" vertical="center" wrapText="1"/>
    </xf>
    <xf numFmtId="0" fontId="16" fillId="0" borderId="17" xfId="0" applyFont="1" applyBorder="1" applyAlignment="1">
      <alignment vertical="center" wrapText="1"/>
    </xf>
    <xf numFmtId="0" fontId="17" fillId="0" borderId="34" xfId="3" applyFont="1" applyBorder="1" applyAlignment="1">
      <alignment horizontal="justify" vertical="center" wrapText="1"/>
    </xf>
    <xf numFmtId="4" fontId="18" fillId="4" borderId="35" xfId="4" applyNumberFormat="1" applyFont="1" applyFill="1" applyBorder="1" applyAlignment="1" applyProtection="1">
      <alignment vertical="center"/>
    </xf>
    <xf numFmtId="0" fontId="17" fillId="0" borderId="36" xfId="3" applyFont="1" applyBorder="1" applyAlignment="1">
      <alignment horizontal="justify" vertical="center" wrapText="1"/>
    </xf>
    <xf numFmtId="0" fontId="16" fillId="0" borderId="19" xfId="0" applyFont="1" applyBorder="1" applyAlignment="1">
      <alignment horizontal="justify" vertical="center" wrapText="1"/>
    </xf>
    <xf numFmtId="0" fontId="17" fillId="4" borderId="21" xfId="0" applyFont="1" applyFill="1" applyBorder="1" applyAlignment="1">
      <alignment horizontal="center" vertical="center"/>
    </xf>
    <xf numFmtId="0" fontId="17" fillId="4" borderId="16" xfId="0" applyFont="1" applyFill="1" applyBorder="1" applyAlignment="1">
      <alignment vertical="center"/>
    </xf>
    <xf numFmtId="2" fontId="16" fillId="4" borderId="17" xfId="0" applyNumberFormat="1" applyFont="1" applyFill="1" applyBorder="1" applyAlignment="1">
      <alignment vertical="center"/>
    </xf>
    <xf numFmtId="0" fontId="17" fillId="4" borderId="18" xfId="0" applyFont="1" applyFill="1" applyBorder="1" applyAlignment="1">
      <alignment horizontal="center" vertical="center"/>
    </xf>
    <xf numFmtId="2" fontId="16" fillId="4" borderId="20" xfId="0" applyNumberFormat="1" applyFont="1" applyFill="1" applyBorder="1" applyAlignment="1">
      <alignment vertical="center"/>
    </xf>
    <xf numFmtId="9" fontId="24" fillId="4" borderId="0" xfId="1" applyFont="1" applyFill="1" applyBorder="1" applyAlignment="1" applyProtection="1">
      <alignment horizontal="center" vertical="center"/>
    </xf>
    <xf numFmtId="167" fontId="0" fillId="4" borderId="0" xfId="0" applyNumberFormat="1" applyFill="1" applyAlignment="1">
      <alignment horizontal="center" vertical="center"/>
    </xf>
    <xf numFmtId="167" fontId="0" fillId="4" borderId="0" xfId="0" applyNumberFormat="1" applyFill="1" applyAlignment="1">
      <alignment vertical="center"/>
    </xf>
    <xf numFmtId="0" fontId="0" fillId="0" borderId="21" xfId="0" applyBorder="1" applyAlignment="1">
      <alignment vertical="center"/>
    </xf>
    <xf numFmtId="0" fontId="8" fillId="0" borderId="22" xfId="0" applyFont="1" applyBorder="1" applyAlignment="1" applyProtection="1">
      <alignment vertical="center"/>
      <protection locked="0"/>
    </xf>
    <xf numFmtId="0" fontId="16" fillId="0" borderId="15" xfId="0" applyFont="1" applyBorder="1" applyAlignment="1">
      <alignment horizontal="center" vertical="center"/>
    </xf>
    <xf numFmtId="0" fontId="16" fillId="0" borderId="16" xfId="0" applyFont="1" applyBorder="1" applyAlignment="1" applyProtection="1">
      <alignment horizontal="left" vertical="center"/>
      <protection locked="0"/>
    </xf>
    <xf numFmtId="0" fontId="17" fillId="0" borderId="15" xfId="0" applyFont="1" applyBorder="1" applyAlignment="1">
      <alignment horizontal="center" vertical="center"/>
    </xf>
    <xf numFmtId="0" fontId="17" fillId="0" borderId="16" xfId="0" applyFont="1" applyBorder="1" applyAlignment="1" applyProtection="1">
      <alignment horizontal="left" vertical="center"/>
      <protection locked="0"/>
    </xf>
    <xf numFmtId="166" fontId="18" fillId="0" borderId="17" xfId="4" applyNumberFormat="1" applyFont="1" applyFill="1" applyBorder="1" applyAlignment="1" applyProtection="1">
      <alignment vertical="center"/>
      <protection locked="0"/>
    </xf>
    <xf numFmtId="0" fontId="17" fillId="0" borderId="16" xfId="0" applyFont="1" applyBorder="1" applyAlignment="1" applyProtection="1">
      <alignment horizontal="left" vertical="center" wrapText="1"/>
      <protection locked="0"/>
    </xf>
    <xf numFmtId="166" fontId="25" fillId="0" borderId="17" xfId="4" applyNumberFormat="1" applyFont="1" applyFill="1" applyBorder="1" applyAlignment="1" applyProtection="1">
      <alignment vertical="center"/>
      <protection locked="0"/>
    </xf>
    <xf numFmtId="43" fontId="0" fillId="4" borderId="0" xfId="0" applyNumberFormat="1" applyFill="1" applyAlignment="1">
      <alignment vertical="center"/>
    </xf>
    <xf numFmtId="44" fontId="18" fillId="6" borderId="17" xfId="4" applyFont="1" applyFill="1" applyBorder="1" applyAlignment="1" applyProtection="1">
      <alignment vertical="center"/>
      <protection locked="0"/>
    </xf>
    <xf numFmtId="0" fontId="17" fillId="0" borderId="23" xfId="0" applyFont="1" applyBorder="1" applyAlignment="1">
      <alignment horizontal="center" vertical="center"/>
    </xf>
    <xf numFmtId="0" fontId="17" fillId="0" borderId="24" xfId="0" applyFont="1" applyBorder="1" applyAlignment="1" applyProtection="1">
      <alignment horizontal="left" vertical="center"/>
      <protection locked="0"/>
    </xf>
    <xf numFmtId="44" fontId="18" fillId="6" borderId="25" xfId="4" applyFont="1" applyFill="1" applyBorder="1" applyAlignment="1" applyProtection="1">
      <alignment vertical="center"/>
      <protection locked="0"/>
    </xf>
    <xf numFmtId="0" fontId="17" fillId="0" borderId="18" xfId="0" applyFont="1" applyBorder="1" applyAlignment="1">
      <alignment vertical="center"/>
    </xf>
    <xf numFmtId="0" fontId="16" fillId="0" borderId="19" xfId="0" applyFont="1" applyBorder="1" applyAlignment="1" applyProtection="1">
      <alignment horizontal="left" vertical="center"/>
      <protection locked="0"/>
    </xf>
    <xf numFmtId="166" fontId="16" fillId="0" borderId="20" xfId="4" applyNumberFormat="1" applyFont="1" applyFill="1" applyBorder="1" applyAlignment="1" applyProtection="1">
      <alignment vertical="center"/>
      <protection locked="0"/>
    </xf>
    <xf numFmtId="166" fontId="0" fillId="4" borderId="0" xfId="0" applyNumberFormat="1" applyFill="1" applyAlignment="1">
      <alignment vertical="center"/>
    </xf>
    <xf numFmtId="0" fontId="0" fillId="0" borderId="0" xfId="0" applyAlignment="1">
      <alignment vertical="center"/>
    </xf>
    <xf numFmtId="0" fontId="8" fillId="0" borderId="0" xfId="0" applyFont="1" applyAlignment="1">
      <alignment horizontal="justify" vertical="center" wrapText="1"/>
    </xf>
    <xf numFmtId="2" fontId="8" fillId="4" borderId="0" xfId="0" applyNumberFormat="1" applyFont="1" applyFill="1" applyAlignment="1">
      <alignment horizontal="center" vertical="center"/>
    </xf>
    <xf numFmtId="0" fontId="0" fillId="0" borderId="21" xfId="0" applyBorder="1" applyAlignment="1">
      <alignment horizontal="center" vertical="center"/>
    </xf>
    <xf numFmtId="0" fontId="16" fillId="0" borderId="16" xfId="0" applyFont="1" applyBorder="1" applyAlignment="1">
      <alignment horizontal="center" vertical="center" wrapText="1"/>
    </xf>
    <xf numFmtId="0" fontId="17" fillId="0" borderId="16" xfId="0" applyFont="1" applyBorder="1" applyAlignment="1">
      <alignment horizontal="justify" vertical="center" wrapText="1"/>
    </xf>
    <xf numFmtId="0" fontId="17" fillId="4" borderId="16" xfId="0" applyFont="1" applyFill="1" applyBorder="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16" fillId="4" borderId="19" xfId="0" applyFont="1" applyFill="1" applyBorder="1" applyAlignment="1">
      <alignment horizontal="center" vertical="center"/>
    </xf>
    <xf numFmtId="0" fontId="8" fillId="4" borderId="0" xfId="0" applyFont="1" applyFill="1" applyAlignment="1">
      <alignment vertical="center"/>
    </xf>
    <xf numFmtId="0" fontId="16" fillId="0" borderId="31" xfId="0" applyFont="1" applyBorder="1" applyAlignment="1">
      <alignment horizontal="justify" vertical="center" wrapText="1"/>
    </xf>
    <xf numFmtId="0" fontId="16" fillId="0" borderId="22" xfId="0" applyFont="1" applyBorder="1" applyAlignment="1">
      <alignment vertical="center" wrapText="1"/>
    </xf>
    <xf numFmtId="44" fontId="16" fillId="4" borderId="17" xfId="4" applyFont="1" applyFill="1" applyBorder="1" applyAlignment="1" applyProtection="1">
      <alignment vertical="center"/>
    </xf>
    <xf numFmtId="0" fontId="16" fillId="0" borderId="19" xfId="0" applyFont="1" applyBorder="1" applyAlignment="1">
      <alignment horizontal="center" vertical="center" wrapText="1"/>
    </xf>
    <xf numFmtId="2" fontId="16" fillId="4" borderId="20" xfId="0" applyNumberFormat="1" applyFont="1" applyFill="1" applyBorder="1" applyAlignment="1">
      <alignment horizontal="center" vertical="center"/>
    </xf>
    <xf numFmtId="167" fontId="17" fillId="4" borderId="0" xfId="0" applyNumberFormat="1" applyFont="1" applyFill="1" applyAlignment="1">
      <alignment vertical="center"/>
    </xf>
    <xf numFmtId="0" fontId="16" fillId="4" borderId="0" xfId="0" applyFont="1" applyFill="1" applyAlignment="1">
      <alignment vertical="center"/>
    </xf>
    <xf numFmtId="0" fontId="12" fillId="0" borderId="0" xfId="0" applyFont="1" applyAlignment="1">
      <alignment vertical="distributed" wrapText="1" shrinkToFit="1" readingOrder="1"/>
    </xf>
    <xf numFmtId="0" fontId="28" fillId="0" borderId="0" xfId="3" applyFont="1" applyAlignment="1"/>
    <xf numFmtId="0" fontId="27" fillId="0" borderId="0" xfId="3" applyFont="1" applyBorder="1"/>
    <xf numFmtId="0" fontId="30" fillId="0" borderId="1" xfId="3" applyFont="1" applyBorder="1" applyAlignment="1">
      <alignment horizontal="center" vertical="center" wrapText="1"/>
    </xf>
    <xf numFmtId="0" fontId="30" fillId="0" borderId="1" xfId="3" applyFont="1" applyBorder="1" applyAlignment="1">
      <alignment horizontal="center" vertical="center"/>
    </xf>
    <xf numFmtId="0" fontId="29" fillId="7" borderId="1" xfId="3" applyFont="1" applyFill="1" applyBorder="1" applyAlignment="1">
      <alignment horizontal="center"/>
    </xf>
    <xf numFmtId="0" fontId="29" fillId="7" borderId="37" xfId="3" applyFont="1" applyFill="1" applyBorder="1" applyAlignment="1">
      <alignment horizontal="center"/>
    </xf>
    <xf numFmtId="0" fontId="31" fillId="0" borderId="8" xfId="3" applyFont="1" applyBorder="1" applyAlignment="1">
      <alignment horizontal="center" vertical="center" wrapText="1"/>
    </xf>
    <xf numFmtId="0" fontId="30" fillId="0" borderId="1" xfId="3" applyFont="1" applyBorder="1" applyAlignment="1">
      <alignment vertical="center" wrapText="1"/>
    </xf>
    <xf numFmtId="168" fontId="30" fillId="0" borderId="1" xfId="3" applyNumberFormat="1" applyFont="1" applyBorder="1" applyAlignment="1">
      <alignment horizontal="right" vertical="center"/>
    </xf>
    <xf numFmtId="168" fontId="30" fillId="0" borderId="37" xfId="3" applyNumberFormat="1" applyFont="1" applyBorder="1" applyAlignment="1">
      <alignment vertical="center"/>
    </xf>
    <xf numFmtId="166" fontId="33" fillId="0" borderId="37" xfId="3" applyNumberFormat="1" applyFont="1" applyBorder="1" applyAlignment="1">
      <alignment horizontal="center" wrapText="1"/>
    </xf>
    <xf numFmtId="166" fontId="33" fillId="0" borderId="37" xfId="3" applyNumberFormat="1" applyFont="1" applyBorder="1" applyAlignment="1">
      <alignment horizontal="center" vertical="center" wrapText="1"/>
    </xf>
    <xf numFmtId="0" fontId="34" fillId="0" borderId="0" xfId="3" applyFont="1" applyBorder="1" applyAlignment="1">
      <alignment horizontal="center" vertical="center" wrapText="1"/>
    </xf>
    <xf numFmtId="166" fontId="34" fillId="0" borderId="0" xfId="3" applyNumberFormat="1" applyFont="1" applyBorder="1" applyAlignment="1">
      <alignment horizontal="center" vertical="center" wrapText="1"/>
    </xf>
    <xf numFmtId="0" fontId="35" fillId="0" borderId="0" xfId="0" applyFont="1"/>
    <xf numFmtId="166" fontId="48" fillId="0" borderId="17" xfId="4" applyNumberFormat="1" applyFont="1" applyFill="1" applyBorder="1" applyAlignment="1" applyProtection="1">
      <alignment vertical="center"/>
      <protection locked="0"/>
    </xf>
    <xf numFmtId="0" fontId="42" fillId="0" borderId="1" xfId="0" applyFont="1" applyBorder="1" applyAlignment="1">
      <alignment horizontal="left" vertical="center" wrapText="1"/>
    </xf>
    <xf numFmtId="0" fontId="51" fillId="0" borderId="24" xfId="0" applyFont="1" applyBorder="1" applyAlignment="1" applyProtection="1">
      <alignment vertical="center"/>
      <protection locked="0"/>
    </xf>
    <xf numFmtId="0" fontId="51" fillId="4" borderId="23" xfId="0" applyFont="1" applyFill="1" applyBorder="1" applyAlignment="1">
      <alignment horizontal="center" vertical="center"/>
    </xf>
    <xf numFmtId="0" fontId="43" fillId="8" borderId="42" xfId="6" applyFont="1" applyFill="1" applyBorder="1" applyAlignment="1">
      <alignment vertical="center" wrapText="1"/>
    </xf>
    <xf numFmtId="0" fontId="44" fillId="0" borderId="42" xfId="0" applyFont="1" applyBorder="1" applyAlignment="1">
      <alignment wrapText="1"/>
    </xf>
    <xf numFmtId="0" fontId="44" fillId="0" borderId="42" xfId="0" applyFont="1" applyBorder="1"/>
    <xf numFmtId="0" fontId="44" fillId="0" borderId="42" xfId="0" applyFont="1" applyBorder="1" applyAlignment="1">
      <alignment horizontal="justify" vertical="center" wrapText="1"/>
    </xf>
    <xf numFmtId="0" fontId="42" fillId="0" borderId="42" xfId="0" applyFont="1" applyBorder="1" applyAlignment="1">
      <alignment horizontal="left" vertical="center" wrapText="1"/>
    </xf>
    <xf numFmtId="0" fontId="42" fillId="0" borderId="1" xfId="0" applyFont="1" applyBorder="1" applyAlignment="1">
      <alignment horizontal="center" vertical="center" wrapText="1"/>
    </xf>
    <xf numFmtId="0" fontId="42" fillId="5" borderId="1" xfId="0" applyFont="1" applyFill="1" applyBorder="1" applyAlignment="1">
      <alignment horizontal="center" vertical="center" wrapText="1"/>
    </xf>
    <xf numFmtId="0" fontId="42" fillId="5" borderId="42" xfId="0" applyFont="1" applyFill="1" applyBorder="1" applyAlignment="1">
      <alignment horizontal="center" vertical="center" wrapText="1"/>
    </xf>
    <xf numFmtId="0" fontId="3" fillId="0" borderId="0" xfId="0" applyFont="1"/>
    <xf numFmtId="166" fontId="3" fillId="0" borderId="0" xfId="0" applyNumberFormat="1" applyFont="1"/>
    <xf numFmtId="166" fontId="42" fillId="0" borderId="1" xfId="0" applyNumberFormat="1" applyFont="1" applyBorder="1" applyAlignment="1">
      <alignment horizontal="center" vertical="center" wrapText="1"/>
    </xf>
    <xf numFmtId="0" fontId="47"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166" fontId="3" fillId="4" borderId="1" xfId="0" applyNumberFormat="1" applyFont="1" applyFill="1" applyBorder="1" applyAlignment="1">
      <alignment horizontal="center" vertical="center"/>
    </xf>
    <xf numFmtId="0" fontId="3" fillId="4" borderId="42" xfId="0" applyFont="1" applyFill="1" applyBorder="1" applyAlignment="1">
      <alignment horizontal="center" vertical="center"/>
    </xf>
    <xf numFmtId="166" fontId="3" fillId="4" borderId="42" xfId="0" applyNumberFormat="1" applyFont="1" applyFill="1" applyBorder="1" applyAlignment="1">
      <alignment horizontal="center" vertical="center"/>
    </xf>
    <xf numFmtId="166" fontId="47" fillId="3" borderId="1" xfId="0" applyNumberFormat="1" applyFont="1" applyFill="1" applyBorder="1" applyAlignment="1">
      <alignment horizontal="center" vertical="center" wrapText="1"/>
    </xf>
    <xf numFmtId="0" fontId="42" fillId="0" borderId="42" xfId="0" applyFont="1" applyBorder="1" applyAlignment="1">
      <alignment horizontal="center" vertical="center" wrapText="1"/>
    </xf>
    <xf numFmtId="0" fontId="10" fillId="3" borderId="42" xfId="0" applyFont="1" applyFill="1" applyBorder="1" applyAlignment="1">
      <alignment horizontal="center" vertical="center" wrapText="1"/>
    </xf>
    <xf numFmtId="0" fontId="0" fillId="0" borderId="42" xfId="0" applyBorder="1" applyAlignment="1">
      <alignment horizontal="center" vertical="center"/>
    </xf>
    <xf numFmtId="0" fontId="55" fillId="0" borderId="42" xfId="0" applyFont="1" applyBorder="1" applyAlignment="1">
      <alignment wrapText="1"/>
    </xf>
    <xf numFmtId="0" fontId="26" fillId="0" borderId="42" xfId="0" applyFont="1" applyBorder="1" applyAlignment="1">
      <alignment horizontal="center" vertical="center" wrapText="1"/>
    </xf>
    <xf numFmtId="0" fontId="0" fillId="0" borderId="42" xfId="0" applyBorder="1" applyAlignment="1">
      <alignment horizontal="center" vertical="center" wrapText="1"/>
    </xf>
    <xf numFmtId="166" fontId="0" fillId="0" borderId="42" xfId="0" applyNumberFormat="1" applyBorder="1" applyAlignment="1">
      <alignment horizontal="center" vertical="center"/>
    </xf>
    <xf numFmtId="0" fontId="54" fillId="0" borderId="42" xfId="0" applyFont="1" applyBorder="1" applyAlignment="1">
      <alignment horizontal="center" vertical="center" wrapText="1"/>
    </xf>
    <xf numFmtId="0" fontId="10" fillId="3" borderId="42" xfId="0" applyFont="1" applyFill="1" applyBorder="1" applyAlignment="1">
      <alignment wrapText="1"/>
    </xf>
    <xf numFmtId="166" fontId="10" fillId="3" borderId="42" xfId="0" applyNumberFormat="1" applyFont="1" applyFill="1" applyBorder="1" applyAlignment="1">
      <alignment wrapText="1"/>
    </xf>
    <xf numFmtId="0" fontId="10" fillId="3" borderId="42" xfId="0" applyFont="1" applyFill="1" applyBorder="1" applyAlignment="1"/>
    <xf numFmtId="166" fontId="10" fillId="3" borderId="42" xfId="0" applyNumberFormat="1" applyFont="1" applyFill="1" applyBorder="1" applyAlignment="1"/>
    <xf numFmtId="0" fontId="58" fillId="0" borderId="42" xfId="0" applyFont="1" applyBorder="1" applyAlignment="1">
      <alignment wrapText="1"/>
    </xf>
    <xf numFmtId="0" fontId="3" fillId="0" borderId="42" xfId="0" applyFont="1" applyBorder="1" applyAlignment="1">
      <alignment wrapText="1"/>
    </xf>
    <xf numFmtId="0" fontId="61" fillId="10" borderId="42" xfId="0" applyFont="1" applyFill="1" applyBorder="1" applyAlignment="1">
      <alignment horizontal="center" vertical="center" wrapText="1"/>
    </xf>
    <xf numFmtId="0" fontId="54" fillId="11" borderId="42" xfId="0" applyFont="1" applyFill="1" applyBorder="1" applyAlignment="1">
      <alignment horizontal="center" vertical="center"/>
    </xf>
    <xf numFmtId="0" fontId="62" fillId="0" borderId="42" xfId="0" applyFont="1" applyBorder="1" applyAlignment="1">
      <alignment vertical="center" wrapText="1"/>
    </xf>
    <xf numFmtId="0" fontId="62" fillId="0" borderId="42" xfId="0" applyFont="1" applyBorder="1" applyAlignment="1">
      <alignment horizontal="center" vertical="center" wrapText="1"/>
    </xf>
    <xf numFmtId="0" fontId="61" fillId="10" borderId="42" xfId="0" applyFont="1" applyFill="1" applyBorder="1" applyAlignment="1">
      <alignment vertical="center" wrapText="1"/>
    </xf>
    <xf numFmtId="0" fontId="51" fillId="4" borderId="15" xfId="0" applyFont="1" applyFill="1" applyBorder="1" applyAlignment="1">
      <alignment horizontal="center" vertical="center"/>
    </xf>
    <xf numFmtId="0" fontId="51" fillId="0" borderId="16" xfId="0" applyFont="1" applyBorder="1" applyAlignment="1" applyProtection="1">
      <alignment vertical="center" wrapText="1"/>
      <protection locked="0"/>
    </xf>
    <xf numFmtId="44" fontId="51" fillId="0" borderId="17" xfId="4" applyFont="1" applyFill="1" applyBorder="1" applyAlignment="1" applyProtection="1">
      <alignment vertical="center"/>
      <protection locked="0"/>
    </xf>
    <xf numFmtId="0" fontId="51" fillId="0" borderId="16" xfId="0" applyFont="1" applyBorder="1" applyAlignment="1" applyProtection="1">
      <alignment vertical="center"/>
      <protection locked="0"/>
    </xf>
    <xf numFmtId="44" fontId="51" fillId="0" borderId="25" xfId="4" applyFont="1" applyFill="1" applyBorder="1" applyAlignment="1" applyProtection="1">
      <alignment vertical="center"/>
      <protection locked="0"/>
    </xf>
    <xf numFmtId="0" fontId="51" fillId="0" borderId="24" xfId="0" applyFont="1" applyBorder="1" applyAlignment="1" applyProtection="1">
      <alignment horizontal="left" vertical="center"/>
      <protection locked="0"/>
    </xf>
    <xf numFmtId="0" fontId="51" fillId="0" borderId="16" xfId="0" applyFont="1" applyBorder="1" applyAlignment="1">
      <alignment horizontal="justify" vertical="center" wrapText="1"/>
    </xf>
    <xf numFmtId="0" fontId="0" fillId="0" borderId="43" xfId="0" applyBorder="1" applyAlignment="1">
      <alignment horizontal="center" vertical="center" wrapText="1"/>
    </xf>
    <xf numFmtId="0" fontId="26" fillId="0" borderId="43" xfId="0" applyFont="1" applyBorder="1" applyAlignment="1">
      <alignment horizontal="center" vertical="center" wrapText="1"/>
    </xf>
    <xf numFmtId="166" fontId="0" fillId="0" borderId="43" xfId="0" applyNumberFormat="1" applyBorder="1" applyAlignment="1">
      <alignment horizontal="center" vertical="center"/>
    </xf>
    <xf numFmtId="0" fontId="54" fillId="0" borderId="43" xfId="0" applyFont="1" applyBorder="1" applyAlignment="1">
      <alignment horizontal="center" vertical="center" wrapText="1"/>
    </xf>
    <xf numFmtId="0" fontId="53" fillId="0" borderId="0" xfId="0" applyFont="1" applyAlignment="1">
      <alignment horizontal="center" wrapText="1"/>
    </xf>
    <xf numFmtId="0" fontId="5" fillId="0" borderId="0" xfId="0" applyFont="1" applyAlignment="1">
      <alignment horizontal="center" wrapText="1"/>
    </xf>
    <xf numFmtId="0" fontId="5" fillId="0" borderId="0" xfId="0" applyFont="1" applyAlignment="1">
      <alignment horizontal="center"/>
    </xf>
    <xf numFmtId="0" fontId="9" fillId="0" borderId="0" xfId="0" applyFont="1" applyAlignment="1">
      <alignment horizontal="center" vertical="distributed" wrapText="1" shrinkToFit="1" readingOrder="1"/>
    </xf>
    <xf numFmtId="0" fontId="47" fillId="0" borderId="0" xfId="0" applyFont="1" applyAlignment="1">
      <alignment horizontal="center" vertical="center" wrapText="1"/>
    </xf>
    <xf numFmtId="0" fontId="9" fillId="0" borderId="0" xfId="0" applyFont="1" applyAlignment="1">
      <alignment horizontal="center" vertical="center" wrapText="1"/>
    </xf>
    <xf numFmtId="0" fontId="61" fillId="10" borderId="42" xfId="0" applyFont="1" applyFill="1" applyBorder="1" applyAlignment="1">
      <alignment horizontal="center" vertical="center" wrapText="1"/>
    </xf>
    <xf numFmtId="0" fontId="60" fillId="9" borderId="42" xfId="0" applyFont="1" applyFill="1" applyBorder="1" applyAlignment="1">
      <alignment horizontal="center" vertical="center" wrapText="1"/>
    </xf>
    <xf numFmtId="0" fontId="12" fillId="0" borderId="0" xfId="0" applyFont="1" applyAlignment="1">
      <alignment horizontal="center" vertical="distributed" wrapText="1" shrinkToFit="1" readingOrder="1"/>
    </xf>
    <xf numFmtId="0" fontId="60" fillId="9" borderId="42" xfId="0" applyFont="1" applyFill="1" applyBorder="1" applyAlignment="1">
      <alignment horizontal="center" vertical="center"/>
    </xf>
    <xf numFmtId="166" fontId="33" fillId="0" borderId="8" xfId="3" applyNumberFormat="1" applyFont="1" applyBorder="1" applyAlignment="1">
      <alignment horizontal="center" wrapText="1"/>
    </xf>
    <xf numFmtId="0" fontId="27" fillId="0" borderId="1" xfId="3" applyFont="1" applyBorder="1"/>
    <xf numFmtId="0" fontId="50" fillId="0" borderId="8" xfId="3" applyFont="1" applyBorder="1" applyAlignment="1">
      <alignment horizontal="center" vertical="center" wrapText="1"/>
    </xf>
    <xf numFmtId="0" fontId="33" fillId="0" borderId="10" xfId="3" applyFont="1" applyBorder="1" applyAlignment="1">
      <alignment horizontal="center" vertical="center" wrapText="1"/>
    </xf>
    <xf numFmtId="0" fontId="33" fillId="0" borderId="38" xfId="3" applyFont="1" applyBorder="1" applyAlignment="1">
      <alignment horizontal="center" vertical="center" wrapText="1"/>
    </xf>
    <xf numFmtId="0" fontId="33" fillId="0" borderId="39" xfId="3" applyFont="1" applyBorder="1" applyAlignment="1">
      <alignment horizontal="center" vertical="center" wrapText="1"/>
    </xf>
    <xf numFmtId="0" fontId="49" fillId="0" borderId="0" xfId="3" applyFont="1" applyAlignment="1">
      <alignment horizontal="center"/>
    </xf>
    <xf numFmtId="0" fontId="28" fillId="0" borderId="0" xfId="3" applyFont="1" applyAlignment="1"/>
    <xf numFmtId="0" fontId="29" fillId="7" borderId="40" xfId="3" applyFont="1" applyFill="1" applyBorder="1" applyAlignment="1">
      <alignment horizontal="center"/>
    </xf>
    <xf numFmtId="0" fontId="27" fillId="0" borderId="41" xfId="3" applyFont="1" applyBorder="1"/>
    <xf numFmtId="0" fontId="29" fillId="7" borderId="4" xfId="3" applyFont="1" applyFill="1" applyBorder="1" applyAlignment="1">
      <alignment horizontal="center" vertical="center" wrapText="1"/>
    </xf>
    <xf numFmtId="0" fontId="27" fillId="0" borderId="8" xfId="3" applyFont="1" applyBorder="1"/>
    <xf numFmtId="0" fontId="32" fillId="7" borderId="40" xfId="3" applyFont="1" applyFill="1" applyBorder="1" applyAlignment="1">
      <alignment horizontal="center" vertical="center" wrapText="1"/>
    </xf>
    <xf numFmtId="0" fontId="29" fillId="7" borderId="40" xfId="3" applyFont="1" applyFill="1" applyBorder="1" applyAlignment="1">
      <alignment horizontal="center" vertical="center" wrapText="1"/>
    </xf>
    <xf numFmtId="0" fontId="10" fillId="3" borderId="42" xfId="0" applyFont="1" applyFill="1" applyBorder="1" applyAlignment="1">
      <alignment horizontal="center" wrapText="1"/>
    </xf>
    <xf numFmtId="0" fontId="10" fillId="3" borderId="42" xfId="0" applyFont="1" applyFill="1" applyBorder="1" applyAlignment="1">
      <alignment horizontal="center"/>
    </xf>
    <xf numFmtId="0" fontId="41" fillId="3" borderId="42"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47" fillId="0" borderId="0" xfId="0" applyFont="1" applyAlignment="1">
      <alignment horizontal="center" vertical="distributed" wrapText="1" shrinkToFit="1" readingOrder="1"/>
    </xf>
    <xf numFmtId="0" fontId="8" fillId="0" borderId="22" xfId="0" applyFont="1" applyBorder="1" applyAlignment="1" applyProtection="1">
      <alignment horizontal="center" vertical="center"/>
      <protection locked="0"/>
    </xf>
    <xf numFmtId="0" fontId="8" fillId="2" borderId="0" xfId="0" applyFont="1" applyFill="1" applyAlignment="1">
      <alignment horizontal="center" vertical="center"/>
    </xf>
    <xf numFmtId="0" fontId="16" fillId="2" borderId="0" xfId="0" applyFont="1" applyFill="1" applyAlignment="1">
      <alignment horizontal="center" vertical="center"/>
    </xf>
    <xf numFmtId="0" fontId="0" fillId="0" borderId="0" xfId="0" applyAlignment="1" applyProtection="1">
      <alignment horizontal="center" vertical="center"/>
      <protection locked="0"/>
    </xf>
    <xf numFmtId="0" fontId="16" fillId="0" borderId="17" xfId="0" applyFont="1" applyBorder="1" applyAlignment="1">
      <alignment horizontal="center" vertical="center"/>
    </xf>
    <xf numFmtId="0" fontId="16" fillId="0" borderId="26" xfId="0" applyFont="1" applyBorder="1" applyAlignment="1" applyProtection="1">
      <alignment horizontal="center" vertical="center" wrapText="1"/>
      <protection locked="0"/>
    </xf>
    <xf numFmtId="0" fontId="16" fillId="0" borderId="22" xfId="0" applyFont="1" applyBorder="1" applyAlignment="1" applyProtection="1">
      <alignment horizontal="left" vertical="center"/>
      <protection locked="0"/>
    </xf>
    <xf numFmtId="0" fontId="2" fillId="4" borderId="2" xfId="0" applyFont="1" applyFill="1" applyBorder="1" applyAlignment="1">
      <alignment horizontal="center" vertical="center"/>
    </xf>
    <xf numFmtId="0" fontId="0" fillId="4" borderId="3" xfId="0" applyFill="1" applyBorder="1" applyAlignment="1">
      <alignment horizontal="center" vertical="center"/>
    </xf>
    <xf numFmtId="0" fontId="0" fillId="4" borderId="9" xfId="0" applyFill="1" applyBorder="1" applyAlignment="1">
      <alignment horizontal="center" vertical="center"/>
    </xf>
    <xf numFmtId="0" fontId="0" fillId="0" borderId="2" xfId="2" applyNumberFormat="1" applyFont="1" applyFill="1" applyBorder="1" applyAlignment="1" applyProtection="1">
      <alignment horizontal="center"/>
    </xf>
    <xf numFmtId="0" fontId="0" fillId="0" borderId="3" xfId="2" applyNumberFormat="1" applyFont="1" applyFill="1" applyBorder="1" applyAlignment="1" applyProtection="1">
      <alignment horizontal="center"/>
    </xf>
    <xf numFmtId="0" fontId="0" fillId="0" borderId="9" xfId="2" applyNumberFormat="1" applyFont="1" applyFill="1" applyBorder="1" applyAlignment="1" applyProtection="1">
      <alignment horizontal="center"/>
    </xf>
    <xf numFmtId="165" fontId="0" fillId="4" borderId="2" xfId="0" applyNumberFormat="1" applyFill="1" applyBorder="1" applyAlignment="1">
      <alignment horizontal="center" vertical="center"/>
    </xf>
    <xf numFmtId="165" fontId="0" fillId="4" borderId="3" xfId="0" applyNumberFormat="1" applyFill="1" applyBorder="1" applyAlignment="1">
      <alignment horizontal="center" vertical="center"/>
    </xf>
    <xf numFmtId="165" fontId="0" fillId="4" borderId="9" xfId="0" applyNumberFormat="1" applyFill="1" applyBorder="1" applyAlignment="1">
      <alignment horizontal="center" vertical="center"/>
    </xf>
    <xf numFmtId="165" fontId="2" fillId="4" borderId="11" xfId="0" applyNumberFormat="1" applyFont="1" applyFill="1" applyBorder="1" applyAlignment="1">
      <alignment horizontal="center" vertical="center"/>
    </xf>
    <xf numFmtId="165" fontId="0" fillId="4" borderId="12" xfId="0" applyNumberFormat="1" applyFill="1" applyBorder="1" applyAlignment="1">
      <alignment horizontal="center" vertical="center"/>
    </xf>
    <xf numFmtId="165" fontId="0" fillId="4" borderId="13" xfId="0" applyNumberFormat="1" applyFill="1" applyBorder="1" applyAlignment="1">
      <alignment horizontal="center" vertical="center"/>
    </xf>
    <xf numFmtId="0" fontId="15" fillId="0" borderId="14" xfId="0" applyFont="1" applyBorder="1" applyAlignment="1" applyProtection="1">
      <alignment horizontal="center" vertical="center"/>
      <protection locked="0"/>
    </xf>
    <xf numFmtId="0" fontId="8" fillId="4" borderId="0" xfId="0" applyFont="1" applyFill="1" applyAlignment="1">
      <alignment horizontal="center" vertical="center" wrapText="1"/>
    </xf>
    <xf numFmtId="0" fontId="45" fillId="4" borderId="5" xfId="0" applyFont="1" applyFill="1" applyBorder="1" applyAlignment="1">
      <alignment horizontal="center" vertical="center"/>
    </xf>
    <xf numFmtId="0" fontId="13" fillId="4" borderId="6" xfId="0" applyFont="1" applyFill="1" applyBorder="1" applyAlignment="1">
      <alignment horizontal="center" vertical="center"/>
    </xf>
    <xf numFmtId="0" fontId="13" fillId="4" borderId="7" xfId="0" applyFont="1" applyFill="1" applyBorder="1" applyAlignment="1">
      <alignment horizontal="center" vertical="center"/>
    </xf>
    <xf numFmtId="0" fontId="0" fillId="4" borderId="2" xfId="0" applyFill="1" applyBorder="1" applyAlignment="1">
      <alignment horizontal="center" vertical="center"/>
    </xf>
    <xf numFmtId="0" fontId="3"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wrapText="1"/>
    </xf>
    <xf numFmtId="44" fontId="14" fillId="4" borderId="2" xfId="4" applyFont="1" applyFill="1" applyBorder="1" applyAlignment="1" applyProtection="1">
      <alignment vertical="center"/>
    </xf>
    <xf numFmtId="44" fontId="14" fillId="4" borderId="3" xfId="4" applyFont="1" applyFill="1" applyBorder="1" applyAlignment="1" applyProtection="1">
      <alignment vertical="center"/>
    </xf>
    <xf numFmtId="44" fontId="14" fillId="4" borderId="9" xfId="4" applyFont="1" applyFill="1" applyBorder="1" applyAlignment="1" applyProtection="1">
      <alignment vertical="center"/>
    </xf>
    <xf numFmtId="0" fontId="46" fillId="0" borderId="0" xfId="0" applyFont="1" applyAlignment="1">
      <alignment horizontal="center" vertical="distributed" wrapText="1" shrinkToFit="1" readingOrder="1"/>
    </xf>
    <xf numFmtId="0" fontId="8" fillId="2" borderId="0" xfId="0" applyFont="1" applyFill="1" applyAlignment="1">
      <alignment horizontal="center"/>
    </xf>
    <xf numFmtId="0" fontId="52" fillId="2" borderId="0" xfId="0" applyFont="1" applyFill="1" applyAlignment="1">
      <alignment horizontal="center"/>
    </xf>
    <xf numFmtId="165" fontId="4" fillId="4" borderId="11" xfId="0" applyNumberFormat="1" applyFont="1" applyFill="1" applyBorder="1" applyAlignment="1">
      <alignment horizontal="center" vertical="center"/>
    </xf>
    <xf numFmtId="0" fontId="4" fillId="4" borderId="2" xfId="0" applyFont="1" applyFill="1" applyBorder="1" applyAlignment="1">
      <alignment horizontal="center" vertical="center"/>
    </xf>
    <xf numFmtId="0" fontId="47" fillId="3" borderId="1" xfId="0" applyFont="1" applyFill="1" applyBorder="1" applyAlignment="1">
      <alignment horizontal="left" vertical="center" wrapText="1"/>
    </xf>
    <xf numFmtId="0" fontId="6" fillId="0" borderId="0" xfId="0" applyFont="1" applyAlignment="1">
      <alignment horizontal="center" vertical="distributed" wrapText="1" shrinkToFit="1" readingOrder="1"/>
    </xf>
    <xf numFmtId="0" fontId="7" fillId="0" borderId="0" xfId="0" applyFont="1" applyAlignment="1">
      <alignment horizontal="center" vertical="center" wrapText="1"/>
    </xf>
    <xf numFmtId="0" fontId="47" fillId="2" borderId="1" xfId="0" applyFont="1" applyFill="1" applyBorder="1" applyAlignment="1">
      <alignment horizontal="center"/>
    </xf>
    <xf numFmtId="8" fontId="51" fillId="0" borderId="17" xfId="4" applyNumberFormat="1" applyFont="1" applyFill="1" applyBorder="1" applyAlignment="1" applyProtection="1">
      <alignment vertical="center"/>
      <protection locked="0"/>
    </xf>
  </cellXfs>
  <cellStyles count="7">
    <cellStyle name="Hiperlink" xfId="2" builtinId="8"/>
    <cellStyle name="Moeda 2" xfId="4" xr:uid="{00000000-0005-0000-0000-000023000000}"/>
    <cellStyle name="Normal" xfId="0" builtinId="0"/>
    <cellStyle name="Normal 2" xfId="3" xr:uid="{00000000-0005-0000-0000-00000E000000}"/>
    <cellStyle name="Normal 3" xfId="5" xr:uid="{00000000-0005-0000-0000-000033000000}"/>
    <cellStyle name="Normal 4" xfId="6" xr:uid="{00000000-0005-0000-0000-00003400000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An IIIB Tec Man'!A1"/><Relationship Id="rId13" Type="http://schemas.openxmlformats.org/officeDocument/2006/relationships/hyperlink" Target="#'An III I Cozinheiro'!A1"/><Relationship Id="rId18" Type="http://schemas.openxmlformats.org/officeDocument/2006/relationships/hyperlink" Target="#'An III N Caixa'!A1"/><Relationship Id="rId3" Type="http://schemas.openxmlformats.org/officeDocument/2006/relationships/hyperlink" Target="#'An IIC Uniformes'!A1"/><Relationship Id="rId7" Type="http://schemas.openxmlformats.org/officeDocument/2006/relationships/hyperlink" Target="#'An IIIG Magarefe'!A1"/><Relationship Id="rId12" Type="http://schemas.openxmlformats.org/officeDocument/2006/relationships/hyperlink" Target="#'An III H Aux. Magarefe '!A1"/><Relationship Id="rId17" Type="http://schemas.openxmlformats.org/officeDocument/2006/relationships/hyperlink" Target="#'An III M Aux. Ser. Gerais'!A1"/><Relationship Id="rId2" Type="http://schemas.openxmlformats.org/officeDocument/2006/relationships/hyperlink" Target="#'An IIB Relacao Equip'!A1"/><Relationship Id="rId16" Type="http://schemas.openxmlformats.org/officeDocument/2006/relationships/hyperlink" Target="#'An III L Aux. Escrit&#243;rio'!A1"/><Relationship Id="rId1" Type="http://schemas.openxmlformats.org/officeDocument/2006/relationships/hyperlink" Target="#'An IIA Relacao Postos'!A1"/><Relationship Id="rId6" Type="http://schemas.openxmlformats.org/officeDocument/2006/relationships/hyperlink" Target="#'An IIIF Gerente'!A1"/><Relationship Id="rId11" Type="http://schemas.openxmlformats.org/officeDocument/2006/relationships/hyperlink" Target="#'Anexo IV Custos Final'!A1"/><Relationship Id="rId5" Type="http://schemas.openxmlformats.org/officeDocument/2006/relationships/hyperlink" Target="#'An IIIE Aux Almox'!A1"/><Relationship Id="rId15" Type="http://schemas.openxmlformats.org/officeDocument/2006/relationships/hyperlink" Target="#'An IIIK Copeiro'!A1"/><Relationship Id="rId10" Type="http://schemas.openxmlformats.org/officeDocument/2006/relationships/hyperlink" Target="#'An IIIC Aux Man'!A1"/><Relationship Id="rId4" Type="http://schemas.openxmlformats.org/officeDocument/2006/relationships/hyperlink" Target="#'An IIIA Encarregado'!A1"/><Relationship Id="rId9" Type="http://schemas.openxmlformats.org/officeDocument/2006/relationships/hyperlink" Target="#'An IIID Almoxarife'!A1"/><Relationship Id="rId14" Type="http://schemas.openxmlformats.org/officeDocument/2006/relationships/hyperlink" Target="#'An III J Aux Cozin'!A1"/></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MENU PLANILHA'!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371475</xdr:colOff>
      <xdr:row>11</xdr:row>
      <xdr:rowOff>47625</xdr:rowOff>
    </xdr:to>
    <xdr:sp macro="" textlink="">
      <xdr:nvSpPr>
        <xdr:cNvPr id="2" name="Retângulo de cantos arredondados 3">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0" y="1626870"/>
          <a:ext cx="2393315"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 A - Relação dos Postos (informativo)</a:t>
          </a:r>
          <a:endParaRPr lang="pt-PT" sz="1200" b="1">
            <a:latin typeface="Calibri" panose="020F0502020204030204" pitchFamily="34" charset="0"/>
            <a:cs typeface="Arial" panose="020B0604020202020204" pitchFamily="7" charset="0"/>
          </a:endParaRPr>
        </a:p>
      </xdr:txBody>
    </xdr:sp>
    <xdr:clientData/>
  </xdr:twoCellAnchor>
  <xdr:twoCellAnchor>
    <xdr:from>
      <xdr:col>2</xdr:col>
      <xdr:colOff>685800</xdr:colOff>
      <xdr:row>7</xdr:row>
      <xdr:rowOff>7620</xdr:rowOff>
    </xdr:from>
    <xdr:to>
      <xdr:col>4</xdr:col>
      <xdr:colOff>653415</xdr:colOff>
      <xdr:row>11</xdr:row>
      <xdr:rowOff>55245</xdr:rowOff>
    </xdr:to>
    <xdr:sp macro="" textlink="">
      <xdr:nvSpPr>
        <xdr:cNvPr id="3" name="Retângulo de cantos arredondados 3">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2707640" y="1634490"/>
          <a:ext cx="2390140"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 B - Relação dos Equipamentos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5</xdr:col>
      <xdr:colOff>114300</xdr:colOff>
      <xdr:row>7</xdr:row>
      <xdr:rowOff>0</xdr:rowOff>
    </xdr:from>
    <xdr:to>
      <xdr:col>9</xdr:col>
      <xdr:colOff>20955</xdr:colOff>
      <xdr:row>11</xdr:row>
      <xdr:rowOff>47625</xdr:rowOff>
    </xdr:to>
    <xdr:sp macro="" textlink="">
      <xdr:nvSpPr>
        <xdr:cNvPr id="5" name="Retângulo de cantos arredondados 3">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532120" y="1592580"/>
          <a:ext cx="2451735" cy="77914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 C - Relação </a:t>
          </a:r>
          <a:r>
            <a:rPr lang="pt-PT" sz="1100" b="1" baseline="0">
              <a:solidFill>
                <a:schemeClr val="lt1"/>
              </a:solidFill>
              <a:effectLst/>
              <a:latin typeface="+mn-lt"/>
              <a:ea typeface="+mn-ea"/>
              <a:cs typeface="+mn-cs"/>
            </a:rPr>
            <a:t>dos Uniformes  e EPIS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0</xdr:colOff>
      <xdr:row>12</xdr:row>
      <xdr:rowOff>106680</xdr:rowOff>
    </xdr:from>
    <xdr:to>
      <xdr:col>2</xdr:col>
      <xdr:colOff>371475</xdr:colOff>
      <xdr:row>16</xdr:row>
      <xdr:rowOff>139065</xdr:rowOff>
    </xdr:to>
    <xdr:sp macro="" textlink="">
      <xdr:nvSpPr>
        <xdr:cNvPr id="6" name="Retângulo de cantos arredondados 3">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0" y="2686050"/>
          <a:ext cx="2393315" cy="803910"/>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 A - Custo Encarregado de Manutenção 44h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0</xdr:colOff>
      <xdr:row>18</xdr:row>
      <xdr:rowOff>0</xdr:rowOff>
    </xdr:from>
    <xdr:to>
      <xdr:col>2</xdr:col>
      <xdr:colOff>371475</xdr:colOff>
      <xdr:row>22</xdr:row>
      <xdr:rowOff>47625</xdr:rowOff>
    </xdr:to>
    <xdr:sp macro="" textlink="">
      <xdr:nvSpPr>
        <xdr:cNvPr id="8" name="Retângulo de cantos arredondados 3">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0" y="3731895"/>
          <a:ext cx="2393315" cy="80962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 E - Custo Aux. Almox 44h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2</xdr:col>
      <xdr:colOff>670560</xdr:colOff>
      <xdr:row>17</xdr:row>
      <xdr:rowOff>160020</xdr:rowOff>
    </xdr:from>
    <xdr:to>
      <xdr:col>4</xdr:col>
      <xdr:colOff>638175</xdr:colOff>
      <xdr:row>22</xdr:row>
      <xdr:rowOff>24765</xdr:rowOff>
    </xdr:to>
    <xdr:sp macro="" textlink="">
      <xdr:nvSpPr>
        <xdr:cNvPr id="9" name="Retângulo de cantos arredondados 3">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2692400" y="3701415"/>
          <a:ext cx="2390140" cy="81724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 F - Custo Gerente de Restaurante 44h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5</xdr:col>
      <xdr:colOff>91440</xdr:colOff>
      <xdr:row>17</xdr:row>
      <xdr:rowOff>175260</xdr:rowOff>
    </xdr:from>
    <xdr:to>
      <xdr:col>8</xdr:col>
      <xdr:colOff>607695</xdr:colOff>
      <xdr:row>22</xdr:row>
      <xdr:rowOff>40005</xdr:rowOff>
    </xdr:to>
    <xdr:sp macro="" textlink="">
      <xdr:nvSpPr>
        <xdr:cNvPr id="10" name="Retângulo de cantos arredondados 3">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5358130" y="3716655"/>
          <a:ext cx="2381885" cy="81724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 G - Custo Magarefe</a:t>
          </a:r>
        </a:p>
        <a:p>
          <a:pPr algn="ctr"/>
          <a:r>
            <a:rPr lang="pt-PT" sz="1200" b="1" baseline="0">
              <a:latin typeface="Calibri" panose="020F0502020204030204" pitchFamily="34" charset="0"/>
              <a:cs typeface="Arial" panose="020B0604020202020204" pitchFamily="7" charset="0"/>
            </a:rPr>
            <a:t> 44h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2</xdr:col>
      <xdr:colOff>701040</xdr:colOff>
      <xdr:row>12</xdr:row>
      <xdr:rowOff>106680</xdr:rowOff>
    </xdr:from>
    <xdr:to>
      <xdr:col>4</xdr:col>
      <xdr:colOff>668655</xdr:colOff>
      <xdr:row>16</xdr:row>
      <xdr:rowOff>139065</xdr:rowOff>
    </xdr:to>
    <xdr:sp macro="" textlink="">
      <xdr:nvSpPr>
        <xdr:cNvPr id="12" name="Retângulo de cantos arredondados 3">
          <a:hlinkClick xmlns:r="http://schemas.openxmlformats.org/officeDocument/2006/relationships" r:id="rId8"/>
          <a:extLst>
            <a:ext uri="{FF2B5EF4-FFF2-40B4-BE49-F238E27FC236}">
              <a16:creationId xmlns:a16="http://schemas.microsoft.com/office/drawing/2014/main" id="{00000000-0008-0000-0000-00000C000000}"/>
            </a:ext>
          </a:extLst>
        </xdr:cNvPr>
        <xdr:cNvSpPr/>
      </xdr:nvSpPr>
      <xdr:spPr>
        <a:xfrm>
          <a:off x="2722880" y="2686050"/>
          <a:ext cx="2390140" cy="803910"/>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 B - </a:t>
          </a:r>
          <a:r>
            <a:rPr lang="pt-PT" sz="1200" b="1" baseline="0">
              <a:solidFill>
                <a:schemeClr val="lt1"/>
              </a:solidFill>
              <a:effectLst/>
              <a:latin typeface="+mn-lt"/>
              <a:ea typeface="+mn-ea"/>
              <a:cs typeface="+mn-cs"/>
            </a:rPr>
            <a:t>Custo Técnico de Manutenção 44h (preenchimento licitante)</a:t>
          </a:r>
          <a:endParaRPr lang="pt-BR" sz="1200">
            <a:effectLst/>
          </a:endParaRPr>
        </a:p>
      </xdr:txBody>
    </xdr:sp>
    <xdr:clientData/>
  </xdr:twoCellAnchor>
  <xdr:twoCellAnchor>
    <xdr:from>
      <xdr:col>9</xdr:col>
      <xdr:colOff>457200</xdr:colOff>
      <xdr:row>11</xdr:row>
      <xdr:rowOff>175260</xdr:rowOff>
    </xdr:from>
    <xdr:to>
      <xdr:col>13</xdr:col>
      <xdr:colOff>470535</xdr:colOff>
      <xdr:row>16</xdr:row>
      <xdr:rowOff>24765</xdr:rowOff>
    </xdr:to>
    <xdr:sp macro="" textlink="">
      <xdr:nvSpPr>
        <xdr:cNvPr id="13" name="Retângulo de cantos arredondados 3">
          <a:hlinkClick xmlns:r="http://schemas.openxmlformats.org/officeDocument/2006/relationships" r:id="rId9"/>
          <a:extLst>
            <a:ext uri="{FF2B5EF4-FFF2-40B4-BE49-F238E27FC236}">
              <a16:creationId xmlns:a16="http://schemas.microsoft.com/office/drawing/2014/main" id="{00000000-0008-0000-0000-00000D000000}"/>
            </a:ext>
          </a:extLst>
        </xdr:cNvPr>
        <xdr:cNvSpPr/>
      </xdr:nvSpPr>
      <xdr:spPr>
        <a:xfrm>
          <a:off x="8197215" y="2564130"/>
          <a:ext cx="2383155" cy="811530"/>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mn-lt"/>
              <a:cs typeface="Arial" panose="020B0604020202020204" pitchFamily="7" charset="0"/>
            </a:rPr>
            <a:t>Anexo</a:t>
          </a:r>
          <a:r>
            <a:rPr lang="pt-PT" sz="1200" b="1" baseline="0">
              <a:latin typeface="+mn-lt"/>
              <a:cs typeface="Arial" panose="020B0604020202020204" pitchFamily="7" charset="0"/>
            </a:rPr>
            <a:t> III D - </a:t>
          </a:r>
          <a:r>
            <a:rPr lang="pt-PT" sz="1200" b="1" baseline="0">
              <a:solidFill>
                <a:schemeClr val="lt1"/>
              </a:solidFill>
              <a:effectLst/>
              <a:latin typeface="+mn-lt"/>
              <a:ea typeface="+mn-ea"/>
              <a:cs typeface="+mn-cs"/>
            </a:rPr>
            <a:t>Custo Almoxarife 44h (preenchimento licitante)</a:t>
          </a:r>
          <a:endParaRPr lang="pt-PT" sz="1200" b="1">
            <a:latin typeface="+mn-lt"/>
            <a:cs typeface="Arial" panose="020B0604020202020204" pitchFamily="7" charset="0"/>
          </a:endParaRPr>
        </a:p>
      </xdr:txBody>
    </xdr:sp>
    <xdr:clientData/>
  </xdr:twoCellAnchor>
  <xdr:twoCellAnchor>
    <xdr:from>
      <xdr:col>5</xdr:col>
      <xdr:colOff>83820</xdr:colOff>
      <xdr:row>12</xdr:row>
      <xdr:rowOff>45720</xdr:rowOff>
    </xdr:from>
    <xdr:to>
      <xdr:col>8</xdr:col>
      <xdr:colOff>600075</xdr:colOff>
      <xdr:row>16</xdr:row>
      <xdr:rowOff>78105</xdr:rowOff>
    </xdr:to>
    <xdr:sp macro="" textlink="">
      <xdr:nvSpPr>
        <xdr:cNvPr id="14" name="Retângulo de cantos arredondados 3">
          <a:hlinkClick xmlns:r="http://schemas.openxmlformats.org/officeDocument/2006/relationships" r:id="rId10"/>
          <a:extLst>
            <a:ext uri="{FF2B5EF4-FFF2-40B4-BE49-F238E27FC236}">
              <a16:creationId xmlns:a16="http://schemas.microsoft.com/office/drawing/2014/main" id="{00000000-0008-0000-0000-00000E000000}"/>
            </a:ext>
          </a:extLst>
        </xdr:cNvPr>
        <xdr:cNvSpPr/>
      </xdr:nvSpPr>
      <xdr:spPr>
        <a:xfrm>
          <a:off x="5350510" y="2625090"/>
          <a:ext cx="2389505" cy="803910"/>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 C - Custo Aux. Manutenção 44h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5</xdr:col>
      <xdr:colOff>160020</xdr:colOff>
      <xdr:row>29</xdr:row>
      <xdr:rowOff>7620</xdr:rowOff>
    </xdr:from>
    <xdr:to>
      <xdr:col>9</xdr:col>
      <xdr:colOff>74295</xdr:colOff>
      <xdr:row>33</xdr:row>
      <xdr:rowOff>55245</xdr:rowOff>
    </xdr:to>
    <xdr:sp macro="" textlink="">
      <xdr:nvSpPr>
        <xdr:cNvPr id="15" name="Retângulo de cantos arredondados 3">
          <a:hlinkClick xmlns:r="http://schemas.openxmlformats.org/officeDocument/2006/relationships" r:id="rId11"/>
          <a:extLst>
            <a:ext uri="{FF2B5EF4-FFF2-40B4-BE49-F238E27FC236}">
              <a16:creationId xmlns:a16="http://schemas.microsoft.com/office/drawing/2014/main" id="{00000000-0008-0000-0000-00000F000000}"/>
            </a:ext>
          </a:extLst>
        </xdr:cNvPr>
        <xdr:cNvSpPr/>
      </xdr:nvSpPr>
      <xdr:spPr>
        <a:xfrm>
          <a:off x="5577840" y="5638800"/>
          <a:ext cx="2459355" cy="77914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IV - Composição custos final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9</xdr:col>
      <xdr:colOff>450850</xdr:colOff>
      <xdr:row>17</xdr:row>
      <xdr:rowOff>173355</xdr:rowOff>
    </xdr:from>
    <xdr:to>
      <xdr:col>13</xdr:col>
      <xdr:colOff>464185</xdr:colOff>
      <xdr:row>22</xdr:row>
      <xdr:rowOff>38100</xdr:rowOff>
    </xdr:to>
    <xdr:sp macro="" textlink="">
      <xdr:nvSpPr>
        <xdr:cNvPr id="16" name="Retângulo de cantos arredondados 3">
          <a:hlinkClick xmlns:r="http://schemas.openxmlformats.org/officeDocument/2006/relationships" r:id="rId12"/>
          <a:extLst>
            <a:ext uri="{FF2B5EF4-FFF2-40B4-BE49-F238E27FC236}">
              <a16:creationId xmlns:a16="http://schemas.microsoft.com/office/drawing/2014/main" id="{F2317E77-93DD-47BA-8F56-D6D069B16E0F}"/>
            </a:ext>
          </a:extLst>
        </xdr:cNvPr>
        <xdr:cNvSpPr/>
      </xdr:nvSpPr>
      <xdr:spPr>
        <a:xfrm>
          <a:off x="8413750" y="3609975"/>
          <a:ext cx="2451735" cy="77914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 H - Custo Aux. Magarefe</a:t>
          </a:r>
        </a:p>
        <a:p>
          <a:pPr algn="ctr"/>
          <a:r>
            <a:rPr lang="pt-PT" sz="1200" b="1" baseline="0">
              <a:latin typeface="Calibri" panose="020F0502020204030204" pitchFamily="34" charset="0"/>
              <a:cs typeface="Arial" panose="020B0604020202020204" pitchFamily="7" charset="0"/>
            </a:rPr>
            <a:t> 44h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0</xdr:colOff>
      <xdr:row>23</xdr:row>
      <xdr:rowOff>81915</xdr:rowOff>
    </xdr:from>
    <xdr:to>
      <xdr:col>2</xdr:col>
      <xdr:colOff>371475</xdr:colOff>
      <xdr:row>27</xdr:row>
      <xdr:rowOff>129540</xdr:rowOff>
    </xdr:to>
    <xdr:sp macro="" textlink="">
      <xdr:nvSpPr>
        <xdr:cNvPr id="17" name="Retângulo de cantos arredondados 3">
          <a:hlinkClick xmlns:r="http://schemas.openxmlformats.org/officeDocument/2006/relationships" r:id="rId13"/>
          <a:extLst>
            <a:ext uri="{FF2B5EF4-FFF2-40B4-BE49-F238E27FC236}">
              <a16:creationId xmlns:a16="http://schemas.microsoft.com/office/drawing/2014/main" id="{001B9744-794C-4914-9277-88E1320F32E0}"/>
            </a:ext>
          </a:extLst>
        </xdr:cNvPr>
        <xdr:cNvSpPr/>
      </xdr:nvSpPr>
      <xdr:spPr>
        <a:xfrm>
          <a:off x="0" y="4615815"/>
          <a:ext cx="2451735" cy="77914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 I - Custo Cozinheiro</a:t>
          </a:r>
        </a:p>
        <a:p>
          <a:pPr algn="ctr"/>
          <a:r>
            <a:rPr lang="pt-PT" sz="1200" b="1" baseline="0">
              <a:latin typeface="Calibri" panose="020F0502020204030204" pitchFamily="34" charset="0"/>
              <a:cs typeface="Arial" panose="020B0604020202020204" pitchFamily="7" charset="0"/>
            </a:rPr>
            <a:t> 44h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2</xdr:col>
      <xdr:colOff>731520</xdr:colOff>
      <xdr:row>23</xdr:row>
      <xdr:rowOff>66675</xdr:rowOff>
    </xdr:from>
    <xdr:to>
      <xdr:col>4</xdr:col>
      <xdr:colOff>691515</xdr:colOff>
      <xdr:row>27</xdr:row>
      <xdr:rowOff>114300</xdr:rowOff>
    </xdr:to>
    <xdr:sp macro="" textlink="">
      <xdr:nvSpPr>
        <xdr:cNvPr id="18" name="Retângulo de cantos arredondados 3">
          <a:hlinkClick xmlns:r="http://schemas.openxmlformats.org/officeDocument/2006/relationships" r:id="rId14"/>
          <a:extLst>
            <a:ext uri="{FF2B5EF4-FFF2-40B4-BE49-F238E27FC236}">
              <a16:creationId xmlns:a16="http://schemas.microsoft.com/office/drawing/2014/main" id="{3C4CFB5B-1747-4C27-8339-799D195BFB3A}"/>
            </a:ext>
          </a:extLst>
        </xdr:cNvPr>
        <xdr:cNvSpPr/>
      </xdr:nvSpPr>
      <xdr:spPr>
        <a:xfrm>
          <a:off x="2811780" y="4600575"/>
          <a:ext cx="2451735" cy="77914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 J - Custo Aux. Coz.</a:t>
          </a:r>
        </a:p>
        <a:p>
          <a:pPr algn="ctr"/>
          <a:r>
            <a:rPr lang="pt-PT" sz="1200" b="1" baseline="0">
              <a:latin typeface="Calibri" panose="020F0502020204030204" pitchFamily="34" charset="0"/>
              <a:cs typeface="Arial" panose="020B0604020202020204" pitchFamily="7" charset="0"/>
            </a:rPr>
            <a:t> 44h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5</xdr:col>
      <xdr:colOff>99060</xdr:colOff>
      <xdr:row>23</xdr:row>
      <xdr:rowOff>20955</xdr:rowOff>
    </xdr:from>
    <xdr:to>
      <xdr:col>9</xdr:col>
      <xdr:colOff>5715</xdr:colOff>
      <xdr:row>27</xdr:row>
      <xdr:rowOff>68580</xdr:rowOff>
    </xdr:to>
    <xdr:sp macro="" textlink="">
      <xdr:nvSpPr>
        <xdr:cNvPr id="19" name="Retângulo de cantos arredondados 3">
          <a:hlinkClick xmlns:r="http://schemas.openxmlformats.org/officeDocument/2006/relationships" r:id="rId15"/>
          <a:extLst>
            <a:ext uri="{FF2B5EF4-FFF2-40B4-BE49-F238E27FC236}">
              <a16:creationId xmlns:a16="http://schemas.microsoft.com/office/drawing/2014/main" id="{AEB5DF82-E1FF-4E7D-B4F0-DB86CEC3DBA4}"/>
            </a:ext>
          </a:extLst>
        </xdr:cNvPr>
        <xdr:cNvSpPr/>
      </xdr:nvSpPr>
      <xdr:spPr>
        <a:xfrm>
          <a:off x="5516880" y="4554855"/>
          <a:ext cx="2451735" cy="77914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 K - Custo Copeiro</a:t>
          </a:r>
        </a:p>
        <a:p>
          <a:pPr algn="ctr"/>
          <a:r>
            <a:rPr lang="pt-PT" sz="1200" b="1" baseline="0">
              <a:latin typeface="Calibri" panose="020F0502020204030204" pitchFamily="34" charset="0"/>
              <a:cs typeface="Arial" panose="020B0604020202020204" pitchFamily="7" charset="0"/>
            </a:rPr>
            <a:t> 44h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9</xdr:col>
      <xdr:colOff>449580</xdr:colOff>
      <xdr:row>23</xdr:row>
      <xdr:rowOff>20955</xdr:rowOff>
    </xdr:from>
    <xdr:to>
      <xdr:col>13</xdr:col>
      <xdr:colOff>462915</xdr:colOff>
      <xdr:row>27</xdr:row>
      <xdr:rowOff>68580</xdr:rowOff>
    </xdr:to>
    <xdr:sp macro="" textlink="">
      <xdr:nvSpPr>
        <xdr:cNvPr id="20" name="Retângulo de cantos arredondados 3">
          <a:hlinkClick xmlns:r="http://schemas.openxmlformats.org/officeDocument/2006/relationships" r:id="rId16"/>
          <a:extLst>
            <a:ext uri="{FF2B5EF4-FFF2-40B4-BE49-F238E27FC236}">
              <a16:creationId xmlns:a16="http://schemas.microsoft.com/office/drawing/2014/main" id="{062AAAE5-A981-4016-B0CF-1B21E4530410}"/>
            </a:ext>
          </a:extLst>
        </xdr:cNvPr>
        <xdr:cNvSpPr/>
      </xdr:nvSpPr>
      <xdr:spPr>
        <a:xfrm>
          <a:off x="8412480" y="4554855"/>
          <a:ext cx="2451735" cy="77914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 L - Custo Aux. Escritório</a:t>
          </a:r>
        </a:p>
        <a:p>
          <a:pPr algn="ctr"/>
          <a:r>
            <a:rPr lang="pt-PT" sz="1200" b="1" baseline="0">
              <a:latin typeface="Calibri" panose="020F0502020204030204" pitchFamily="34" charset="0"/>
              <a:cs typeface="Arial" panose="020B0604020202020204" pitchFamily="7" charset="0"/>
            </a:rPr>
            <a:t> 44h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0</xdr:col>
      <xdr:colOff>0</xdr:colOff>
      <xdr:row>28</xdr:row>
      <xdr:rowOff>175260</xdr:rowOff>
    </xdr:from>
    <xdr:to>
      <xdr:col>2</xdr:col>
      <xdr:colOff>371475</xdr:colOff>
      <xdr:row>33</xdr:row>
      <xdr:rowOff>40005</xdr:rowOff>
    </xdr:to>
    <xdr:sp macro="" textlink="">
      <xdr:nvSpPr>
        <xdr:cNvPr id="21" name="Retângulo de cantos arredondados 3">
          <a:hlinkClick xmlns:r="http://schemas.openxmlformats.org/officeDocument/2006/relationships" r:id="rId17"/>
          <a:extLst>
            <a:ext uri="{FF2B5EF4-FFF2-40B4-BE49-F238E27FC236}">
              <a16:creationId xmlns:a16="http://schemas.microsoft.com/office/drawing/2014/main" id="{55318276-173F-4AA4-9E88-508D27196053}"/>
            </a:ext>
          </a:extLst>
        </xdr:cNvPr>
        <xdr:cNvSpPr/>
      </xdr:nvSpPr>
      <xdr:spPr>
        <a:xfrm>
          <a:off x="0" y="5623560"/>
          <a:ext cx="2451735" cy="77914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 M - Custo ASG</a:t>
          </a:r>
        </a:p>
        <a:p>
          <a:pPr algn="ctr"/>
          <a:r>
            <a:rPr lang="pt-PT" sz="1200" b="1" baseline="0">
              <a:latin typeface="Calibri" panose="020F0502020204030204" pitchFamily="34" charset="0"/>
              <a:cs typeface="Arial" panose="020B0604020202020204" pitchFamily="7" charset="0"/>
            </a:rPr>
            <a:t> 44h (preenchimento licitante)</a:t>
          </a:r>
          <a:endParaRPr lang="pt-PT" sz="1200" b="1">
            <a:latin typeface="Calibri" panose="020F0502020204030204" pitchFamily="34" charset="0"/>
            <a:cs typeface="Arial" panose="020B0604020202020204" pitchFamily="7" charset="0"/>
          </a:endParaRPr>
        </a:p>
      </xdr:txBody>
    </xdr:sp>
    <xdr:clientData/>
  </xdr:twoCellAnchor>
  <xdr:twoCellAnchor>
    <xdr:from>
      <xdr:col>2</xdr:col>
      <xdr:colOff>769620</xdr:colOff>
      <xdr:row>28</xdr:row>
      <xdr:rowOff>175260</xdr:rowOff>
    </xdr:from>
    <xdr:to>
      <xdr:col>4</xdr:col>
      <xdr:colOff>729615</xdr:colOff>
      <xdr:row>33</xdr:row>
      <xdr:rowOff>40005</xdr:rowOff>
    </xdr:to>
    <xdr:sp macro="" textlink="">
      <xdr:nvSpPr>
        <xdr:cNvPr id="22" name="Retângulo de cantos arredondados 3">
          <a:hlinkClick xmlns:r="http://schemas.openxmlformats.org/officeDocument/2006/relationships" r:id="rId18"/>
          <a:extLst>
            <a:ext uri="{FF2B5EF4-FFF2-40B4-BE49-F238E27FC236}">
              <a16:creationId xmlns:a16="http://schemas.microsoft.com/office/drawing/2014/main" id="{07FF9517-9CB4-4AEC-A8AA-BD0E9B305CEE}"/>
            </a:ext>
          </a:extLst>
        </xdr:cNvPr>
        <xdr:cNvSpPr/>
      </xdr:nvSpPr>
      <xdr:spPr>
        <a:xfrm>
          <a:off x="2849880" y="5623560"/>
          <a:ext cx="2451735" cy="779145"/>
        </a:xfrm>
        <a:prstGeom prst="roundRect">
          <a:avLst/>
        </a:prstGeom>
        <a:ln w="53975">
          <a:solidFill>
            <a:schemeClr val="bg1"/>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PT" sz="1200" b="1">
              <a:latin typeface="Calibri" panose="020F0502020204030204" pitchFamily="34" charset="0"/>
              <a:cs typeface="Arial" panose="020B0604020202020204" pitchFamily="7" charset="0"/>
            </a:rPr>
            <a:t>Anexo</a:t>
          </a:r>
          <a:r>
            <a:rPr lang="pt-PT" sz="1200" b="1" baseline="0">
              <a:latin typeface="Calibri" panose="020F0502020204030204" pitchFamily="34" charset="0"/>
              <a:cs typeface="Arial" panose="020B0604020202020204" pitchFamily="7" charset="0"/>
            </a:rPr>
            <a:t> III N - Custo Caixa</a:t>
          </a:r>
        </a:p>
        <a:p>
          <a:pPr algn="ctr"/>
          <a:r>
            <a:rPr lang="pt-PT" sz="1200" b="1" baseline="0">
              <a:latin typeface="Calibri" panose="020F0502020204030204" pitchFamily="34" charset="0"/>
              <a:cs typeface="Arial" panose="020B0604020202020204" pitchFamily="7" charset="0"/>
            </a:rPr>
            <a:t> 44h (preenchimento licitante)</a:t>
          </a:r>
          <a:endParaRPr lang="pt-PT" sz="1200" b="1">
            <a:latin typeface="Calibri" panose="020F0502020204030204" pitchFamily="34" charset="0"/>
            <a:cs typeface="Arial" panose="020B0604020202020204" pitchFamily="7"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274320</xdr:colOff>
      <xdr:row>0</xdr:row>
      <xdr:rowOff>0</xdr:rowOff>
    </xdr:from>
    <xdr:to>
      <xdr:col>4</xdr:col>
      <xdr:colOff>701140</xdr:colOff>
      <xdr:row>3</xdr:row>
      <xdr:rowOff>81218</xdr:rowOff>
    </xdr:to>
    <xdr:pic>
      <xdr:nvPicPr>
        <xdr:cNvPr id="2" name="Imagem 1">
          <a:hlinkClick xmlns:r="http://schemas.openxmlformats.org/officeDocument/2006/relationships" r:id="rId1"/>
          <a:extLst>
            <a:ext uri="{FF2B5EF4-FFF2-40B4-BE49-F238E27FC236}">
              <a16:creationId xmlns:a16="http://schemas.microsoft.com/office/drawing/2014/main" id="{5CEFEC5E-023C-41AD-9138-888BE50B6ADA}"/>
            </a:ext>
          </a:extLst>
        </xdr:cNvPr>
        <xdr:cNvPicPr>
          <a:picLocks noChangeAspect="1"/>
        </xdr:cNvPicPr>
      </xdr:nvPicPr>
      <xdr:blipFill>
        <a:blip xmlns:r="http://schemas.openxmlformats.org/officeDocument/2006/relationships" r:embed="rId2"/>
        <a:stretch>
          <a:fillRect/>
        </a:stretch>
      </xdr:blipFill>
      <xdr:spPr>
        <a:xfrm>
          <a:off x="6156960" y="0"/>
          <a:ext cx="1158340" cy="72129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274320</xdr:colOff>
      <xdr:row>0</xdr:row>
      <xdr:rowOff>0</xdr:rowOff>
    </xdr:from>
    <xdr:to>
      <xdr:col>4</xdr:col>
      <xdr:colOff>701140</xdr:colOff>
      <xdr:row>3</xdr:row>
      <xdr:rowOff>81218</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5993130" y="0"/>
          <a:ext cx="1137920" cy="73787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274320</xdr:colOff>
      <xdr:row>0</xdr:row>
      <xdr:rowOff>0</xdr:rowOff>
    </xdr:from>
    <xdr:to>
      <xdr:col>4</xdr:col>
      <xdr:colOff>701140</xdr:colOff>
      <xdr:row>3</xdr:row>
      <xdr:rowOff>81218</xdr:rowOff>
    </xdr:to>
    <xdr:pic>
      <xdr:nvPicPr>
        <xdr:cNvPr id="2" name="Imagem 1">
          <a:hlinkClick xmlns:r="http://schemas.openxmlformats.org/officeDocument/2006/relationships" r:id="rId1"/>
          <a:extLst>
            <a:ext uri="{FF2B5EF4-FFF2-40B4-BE49-F238E27FC236}">
              <a16:creationId xmlns:a16="http://schemas.microsoft.com/office/drawing/2014/main" id="{C7FF9128-AB16-4A71-97FA-45F60AE4D0A7}"/>
            </a:ext>
          </a:extLst>
        </xdr:cNvPr>
        <xdr:cNvPicPr>
          <a:picLocks noChangeAspect="1"/>
        </xdr:cNvPicPr>
      </xdr:nvPicPr>
      <xdr:blipFill>
        <a:blip xmlns:r="http://schemas.openxmlformats.org/officeDocument/2006/relationships" r:embed="rId2"/>
        <a:stretch>
          <a:fillRect/>
        </a:stretch>
      </xdr:blipFill>
      <xdr:spPr>
        <a:xfrm>
          <a:off x="6156960" y="0"/>
          <a:ext cx="1158340" cy="72129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3</xdr:col>
      <xdr:colOff>274320</xdr:colOff>
      <xdr:row>0</xdr:row>
      <xdr:rowOff>0</xdr:rowOff>
    </xdr:from>
    <xdr:to>
      <xdr:col>4</xdr:col>
      <xdr:colOff>701140</xdr:colOff>
      <xdr:row>3</xdr:row>
      <xdr:rowOff>81218</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a:stretch>
          <a:fillRect/>
        </a:stretch>
      </xdr:blipFill>
      <xdr:spPr>
        <a:xfrm>
          <a:off x="5882005" y="0"/>
          <a:ext cx="1140460" cy="73787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274320</xdr:colOff>
      <xdr:row>0</xdr:row>
      <xdr:rowOff>0</xdr:rowOff>
    </xdr:from>
    <xdr:to>
      <xdr:col>4</xdr:col>
      <xdr:colOff>792580</xdr:colOff>
      <xdr:row>3</xdr:row>
      <xdr:rowOff>81218</xdr:rowOff>
    </xdr:to>
    <xdr:pic>
      <xdr:nvPicPr>
        <xdr:cNvPr id="2" name="Imagem 1">
          <a:hlinkClick xmlns:r="http://schemas.openxmlformats.org/officeDocument/2006/relationships" r:id="rId1"/>
          <a:extLst>
            <a:ext uri="{FF2B5EF4-FFF2-40B4-BE49-F238E27FC236}">
              <a16:creationId xmlns:a16="http://schemas.microsoft.com/office/drawing/2014/main" id="{A0FA4791-4B8E-4EC4-A02E-A522A8C94F39}"/>
            </a:ext>
          </a:extLst>
        </xdr:cNvPr>
        <xdr:cNvPicPr>
          <a:picLocks noChangeAspect="1"/>
        </xdr:cNvPicPr>
      </xdr:nvPicPr>
      <xdr:blipFill>
        <a:blip xmlns:r="http://schemas.openxmlformats.org/officeDocument/2006/relationships" r:embed="rId2"/>
        <a:stretch>
          <a:fillRect/>
        </a:stretch>
      </xdr:blipFill>
      <xdr:spPr>
        <a:xfrm>
          <a:off x="6042660" y="0"/>
          <a:ext cx="1158340" cy="72129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274320</xdr:colOff>
      <xdr:row>0</xdr:row>
      <xdr:rowOff>0</xdr:rowOff>
    </xdr:from>
    <xdr:to>
      <xdr:col>4</xdr:col>
      <xdr:colOff>701140</xdr:colOff>
      <xdr:row>3</xdr:row>
      <xdr:rowOff>81218</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stretch>
          <a:fillRect/>
        </a:stretch>
      </xdr:blipFill>
      <xdr:spPr>
        <a:xfrm>
          <a:off x="5993130" y="0"/>
          <a:ext cx="1137920" cy="73787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3</xdr:col>
      <xdr:colOff>274320</xdr:colOff>
      <xdr:row>0</xdr:row>
      <xdr:rowOff>0</xdr:rowOff>
    </xdr:from>
    <xdr:to>
      <xdr:col>4</xdr:col>
      <xdr:colOff>701140</xdr:colOff>
      <xdr:row>3</xdr:row>
      <xdr:rowOff>81218</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5993130" y="0"/>
          <a:ext cx="1137920" cy="73787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xdr:col>
      <xdr:colOff>274320</xdr:colOff>
      <xdr:row>0</xdr:row>
      <xdr:rowOff>0</xdr:rowOff>
    </xdr:from>
    <xdr:to>
      <xdr:col>4</xdr:col>
      <xdr:colOff>701140</xdr:colOff>
      <xdr:row>3</xdr:row>
      <xdr:rowOff>81218</xdr:rowOff>
    </xdr:to>
    <xdr:pic>
      <xdr:nvPicPr>
        <xdr:cNvPr id="2" name="Imagem 1">
          <a:hlinkClick xmlns:r="http://schemas.openxmlformats.org/officeDocument/2006/relationships" r:id="rId1"/>
          <a:extLst>
            <a:ext uri="{FF2B5EF4-FFF2-40B4-BE49-F238E27FC236}">
              <a16:creationId xmlns:a16="http://schemas.microsoft.com/office/drawing/2014/main" id="{568976F1-8F74-471F-B597-4BD006BA4F39}"/>
            </a:ext>
          </a:extLst>
        </xdr:cNvPr>
        <xdr:cNvPicPr>
          <a:picLocks noChangeAspect="1"/>
        </xdr:cNvPicPr>
      </xdr:nvPicPr>
      <xdr:blipFill>
        <a:blip xmlns:r="http://schemas.openxmlformats.org/officeDocument/2006/relationships" r:embed="rId2"/>
        <a:stretch>
          <a:fillRect/>
        </a:stretch>
      </xdr:blipFill>
      <xdr:spPr>
        <a:xfrm>
          <a:off x="6156960" y="0"/>
          <a:ext cx="1158340" cy="72129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3</xdr:col>
      <xdr:colOff>274320</xdr:colOff>
      <xdr:row>0</xdr:row>
      <xdr:rowOff>0</xdr:rowOff>
    </xdr:from>
    <xdr:to>
      <xdr:col>4</xdr:col>
      <xdr:colOff>701140</xdr:colOff>
      <xdr:row>3</xdr:row>
      <xdr:rowOff>81218</xdr:rowOff>
    </xdr:to>
    <xdr:pic>
      <xdr:nvPicPr>
        <xdr:cNvPr id="2" name="Imagem 1">
          <a:hlinkClick xmlns:r="http://schemas.openxmlformats.org/officeDocument/2006/relationships" r:id="rId1"/>
          <a:extLst>
            <a:ext uri="{FF2B5EF4-FFF2-40B4-BE49-F238E27FC236}">
              <a16:creationId xmlns:a16="http://schemas.microsoft.com/office/drawing/2014/main" id="{155819CD-4826-4916-9C9C-953A70F4B58F}"/>
            </a:ext>
          </a:extLst>
        </xdr:cNvPr>
        <xdr:cNvPicPr>
          <a:picLocks noChangeAspect="1"/>
        </xdr:cNvPicPr>
      </xdr:nvPicPr>
      <xdr:blipFill>
        <a:blip xmlns:r="http://schemas.openxmlformats.org/officeDocument/2006/relationships" r:embed="rId2"/>
        <a:stretch>
          <a:fillRect/>
        </a:stretch>
      </xdr:blipFill>
      <xdr:spPr>
        <a:xfrm>
          <a:off x="6156960" y="0"/>
          <a:ext cx="1158340" cy="72129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6</xdr:col>
      <xdr:colOff>548640</xdr:colOff>
      <xdr:row>0</xdr:row>
      <xdr:rowOff>0</xdr:rowOff>
    </xdr:from>
    <xdr:to>
      <xdr:col>7</xdr:col>
      <xdr:colOff>304900</xdr:colOff>
      <xdr:row>3</xdr:row>
      <xdr:rowOff>81218</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a:stretch>
          <a:fillRect/>
        </a:stretch>
      </xdr:blipFill>
      <xdr:spPr>
        <a:xfrm>
          <a:off x="7378065" y="0"/>
          <a:ext cx="1118870" cy="739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22860</xdr:rowOff>
    </xdr:from>
    <xdr:to>
      <xdr:col>3</xdr:col>
      <xdr:colOff>543660</xdr:colOff>
      <xdr:row>3</xdr:row>
      <xdr:rowOff>104078</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5464810" y="22860"/>
          <a:ext cx="1120775" cy="7378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373380</xdr:colOff>
      <xdr:row>0</xdr:row>
      <xdr:rowOff>0</xdr:rowOff>
    </xdr:from>
    <xdr:to>
      <xdr:col>5</xdr:col>
      <xdr:colOff>647800</xdr:colOff>
      <xdr:row>3</xdr:row>
      <xdr:rowOff>81218</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5114290" y="0"/>
          <a:ext cx="1133475" cy="7378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243840</xdr:colOff>
      <xdr:row>0</xdr:row>
      <xdr:rowOff>0</xdr:rowOff>
    </xdr:from>
    <xdr:to>
      <xdr:col>8</xdr:col>
      <xdr:colOff>22960</xdr:colOff>
      <xdr:row>3</xdr:row>
      <xdr:rowOff>81218</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stretch>
          <a:fillRect/>
        </a:stretch>
      </xdr:blipFill>
      <xdr:spPr>
        <a:xfrm>
          <a:off x="6591935" y="0"/>
          <a:ext cx="1119505" cy="7473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274320</xdr:colOff>
      <xdr:row>0</xdr:row>
      <xdr:rowOff>0</xdr:rowOff>
    </xdr:from>
    <xdr:to>
      <xdr:col>4</xdr:col>
      <xdr:colOff>701140</xdr:colOff>
      <xdr:row>3</xdr:row>
      <xdr:rowOff>81218</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stretch>
          <a:fillRect/>
        </a:stretch>
      </xdr:blipFill>
      <xdr:spPr>
        <a:xfrm>
          <a:off x="6259830" y="0"/>
          <a:ext cx="1137920" cy="73787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335280</xdr:colOff>
      <xdr:row>0</xdr:row>
      <xdr:rowOff>0</xdr:rowOff>
    </xdr:from>
    <xdr:to>
      <xdr:col>4</xdr:col>
      <xdr:colOff>762100</xdr:colOff>
      <xdr:row>3</xdr:row>
      <xdr:rowOff>81218</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6320790" y="0"/>
          <a:ext cx="1137920" cy="73787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335280</xdr:colOff>
      <xdr:row>0</xdr:row>
      <xdr:rowOff>0</xdr:rowOff>
    </xdr:from>
    <xdr:to>
      <xdr:col>4</xdr:col>
      <xdr:colOff>762100</xdr:colOff>
      <xdr:row>3</xdr:row>
      <xdr:rowOff>81218</xdr:rowOff>
    </xdr:to>
    <xdr:pic>
      <xdr:nvPicPr>
        <xdr:cNvPr id="2" name="Imagem 1">
          <a:hlinkClick xmlns:r="http://schemas.openxmlformats.org/officeDocument/2006/relationships" r:id="rId1"/>
          <a:extLst>
            <a:ext uri="{FF2B5EF4-FFF2-40B4-BE49-F238E27FC236}">
              <a16:creationId xmlns:a16="http://schemas.microsoft.com/office/drawing/2014/main" id="{1CF926D2-0C75-47D0-8B31-2056C52D098F}"/>
            </a:ext>
          </a:extLst>
        </xdr:cNvPr>
        <xdr:cNvPicPr>
          <a:picLocks noChangeAspect="1"/>
        </xdr:cNvPicPr>
      </xdr:nvPicPr>
      <xdr:blipFill>
        <a:blip xmlns:r="http://schemas.openxmlformats.org/officeDocument/2006/relationships" r:embed="rId2"/>
        <a:stretch>
          <a:fillRect/>
        </a:stretch>
      </xdr:blipFill>
      <xdr:spPr>
        <a:xfrm>
          <a:off x="6492240" y="0"/>
          <a:ext cx="1158340" cy="72129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274320</xdr:colOff>
      <xdr:row>0</xdr:row>
      <xdr:rowOff>0</xdr:rowOff>
    </xdr:from>
    <xdr:to>
      <xdr:col>4</xdr:col>
      <xdr:colOff>701140</xdr:colOff>
      <xdr:row>3</xdr:row>
      <xdr:rowOff>81218</xdr:rowOff>
    </xdr:to>
    <xdr:pic>
      <xdr:nvPicPr>
        <xdr:cNvPr id="2" name="Imagem 1">
          <a:hlinkClick xmlns:r="http://schemas.openxmlformats.org/officeDocument/2006/relationships" r:id="rId1"/>
          <a:extLst>
            <a:ext uri="{FF2B5EF4-FFF2-40B4-BE49-F238E27FC236}">
              <a16:creationId xmlns:a16="http://schemas.microsoft.com/office/drawing/2014/main" id="{D00C26C5-ED7A-4CB9-BBA6-FA59E8EC8193}"/>
            </a:ext>
          </a:extLst>
        </xdr:cNvPr>
        <xdr:cNvPicPr>
          <a:picLocks noChangeAspect="1"/>
        </xdr:cNvPicPr>
      </xdr:nvPicPr>
      <xdr:blipFill>
        <a:blip xmlns:r="http://schemas.openxmlformats.org/officeDocument/2006/relationships" r:embed="rId2"/>
        <a:stretch>
          <a:fillRect/>
        </a:stretch>
      </xdr:blipFill>
      <xdr:spPr>
        <a:xfrm>
          <a:off x="6156960" y="0"/>
          <a:ext cx="1158340" cy="72129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274320</xdr:colOff>
      <xdr:row>0</xdr:row>
      <xdr:rowOff>0</xdr:rowOff>
    </xdr:from>
    <xdr:to>
      <xdr:col>4</xdr:col>
      <xdr:colOff>701140</xdr:colOff>
      <xdr:row>3</xdr:row>
      <xdr:rowOff>81218</xdr:rowOff>
    </xdr:to>
    <xdr:pic>
      <xdr:nvPicPr>
        <xdr:cNvPr id="2" name="Imagem 1">
          <a:hlinkClick xmlns:r="http://schemas.openxmlformats.org/officeDocument/2006/relationships" r:id="rId1"/>
          <a:extLst>
            <a:ext uri="{FF2B5EF4-FFF2-40B4-BE49-F238E27FC236}">
              <a16:creationId xmlns:a16="http://schemas.microsoft.com/office/drawing/2014/main" id="{D8A00524-058F-4B84-A4C9-349F5A34FB96}"/>
            </a:ext>
          </a:extLst>
        </xdr:cNvPr>
        <xdr:cNvPicPr>
          <a:picLocks noChangeAspect="1"/>
        </xdr:cNvPicPr>
      </xdr:nvPicPr>
      <xdr:blipFill>
        <a:blip xmlns:r="http://schemas.openxmlformats.org/officeDocument/2006/relationships" r:embed="rId2"/>
        <a:stretch>
          <a:fillRect/>
        </a:stretch>
      </xdr:blipFill>
      <xdr:spPr>
        <a:xfrm>
          <a:off x="6156960" y="0"/>
          <a:ext cx="1158340" cy="721298"/>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
  <sheetViews>
    <sheetView topLeftCell="A10" zoomScaleNormal="100" workbookViewId="0">
      <selection sqref="A1:N1"/>
    </sheetView>
  </sheetViews>
  <sheetFormatPr defaultColWidth="8.88671875" defaultRowHeight="14.4"/>
  <cols>
    <col min="2" max="2" width="21.44140625" customWidth="1"/>
    <col min="3" max="3" width="17.33203125" customWidth="1"/>
    <col min="4" max="4" width="19" customWidth="1"/>
    <col min="5" max="5" width="12.33203125" customWidth="1"/>
    <col min="6" max="6" width="8.44140625" customWidth="1"/>
    <col min="7" max="7" width="10.88671875" customWidth="1"/>
  </cols>
  <sheetData>
    <row r="1" spans="1:14" ht="18" customHeight="1">
      <c r="A1" s="207" t="s">
        <v>0</v>
      </c>
      <c r="B1" s="208"/>
      <c r="C1" s="208"/>
      <c r="D1" s="208"/>
      <c r="E1" s="208"/>
      <c r="F1" s="208"/>
      <c r="G1" s="208"/>
      <c r="H1" s="208"/>
      <c r="I1" s="208"/>
      <c r="J1" s="208"/>
      <c r="K1" s="208"/>
      <c r="L1" s="208"/>
      <c r="M1" s="208"/>
      <c r="N1" s="208"/>
    </row>
    <row r="2" spans="1:14" ht="18">
      <c r="A2" s="209" t="s">
        <v>1</v>
      </c>
      <c r="B2" s="209"/>
      <c r="C2" s="209"/>
      <c r="D2" s="209"/>
      <c r="E2" s="209"/>
      <c r="F2" s="209"/>
      <c r="G2" s="209"/>
      <c r="H2" s="209"/>
      <c r="I2" s="209"/>
      <c r="J2" s="209"/>
      <c r="K2" s="209"/>
      <c r="L2" s="209"/>
      <c r="M2" s="209"/>
      <c r="N2" s="209"/>
    </row>
    <row r="4" spans="1:14" ht="14.4" customHeight="1">
      <c r="A4" s="210"/>
      <c r="B4" s="210"/>
      <c r="C4" s="210"/>
      <c r="D4" s="210"/>
      <c r="E4" s="210"/>
      <c r="F4" s="210"/>
      <c r="G4" s="210"/>
      <c r="H4" s="3"/>
    </row>
    <row r="5" spans="1:14" ht="31.95" customHeight="1">
      <c r="A5" s="211" t="s">
        <v>155</v>
      </c>
      <c r="B5" s="212"/>
      <c r="C5" s="212"/>
      <c r="D5" s="212"/>
      <c r="E5" s="212"/>
      <c r="F5" s="212"/>
      <c r="G5" s="212"/>
      <c r="H5" s="212"/>
      <c r="I5" s="212"/>
      <c r="J5" s="212"/>
      <c r="K5" s="212"/>
      <c r="L5" s="212"/>
      <c r="M5" s="212"/>
      <c r="N5" s="212"/>
    </row>
    <row r="16" spans="1:14" ht="15.6">
      <c r="E16" s="155" t="s">
        <v>2</v>
      </c>
    </row>
  </sheetData>
  <mergeCells count="4">
    <mergeCell ref="A1:N1"/>
    <mergeCell ref="A2:N2"/>
    <mergeCell ref="A4:G4"/>
    <mergeCell ref="A5:N5"/>
  </mergeCells>
  <pageMargins left="0.511811024" right="0.511811024" top="0.78740157499999996" bottom="0.78740157499999996" header="0.31496062000000002" footer="0.31496062000000002"/>
  <pageSetup paperSize="9" scale="84" orientation="landscape" r:id="rId1"/>
  <headerFooter>
    <oddHeader>&amp;L&amp;G&amp;CProcesso 23069.170671/2021-81
PE 01/2022&amp;R&amp;G</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E871B9-1CC7-4521-9A17-D25DDD978D6A}">
  <dimension ref="A1:H156"/>
  <sheetViews>
    <sheetView topLeftCell="A46" zoomScaleNormal="100" workbookViewId="0">
      <selection activeCell="C55" sqref="C55"/>
    </sheetView>
  </sheetViews>
  <sheetFormatPr defaultColWidth="8.88671875" defaultRowHeight="14.4"/>
  <cols>
    <col min="2" max="2" width="64.5546875" customWidth="1"/>
    <col min="3" max="3" width="12.33203125" customWidth="1"/>
    <col min="4" max="4" width="10.6640625" customWidth="1"/>
    <col min="5" max="5" width="12.88671875" customWidth="1"/>
    <col min="6" max="6" width="14" customWidth="1"/>
    <col min="7" max="7" width="10.88671875" customWidth="1"/>
  </cols>
  <sheetData>
    <row r="1" spans="1:8" ht="18" customHeight="1">
      <c r="A1" s="208" t="s">
        <v>0</v>
      </c>
      <c r="B1" s="208"/>
      <c r="C1" s="208"/>
      <c r="D1" s="208"/>
      <c r="E1" s="208"/>
      <c r="F1" s="5"/>
      <c r="G1" s="5"/>
    </row>
    <row r="2" spans="1:8" ht="18">
      <c r="A2" s="209" t="s">
        <v>1</v>
      </c>
      <c r="B2" s="209"/>
      <c r="C2" s="209"/>
      <c r="D2" s="209"/>
      <c r="E2" s="209"/>
      <c r="F2" s="6"/>
      <c r="G2" s="6"/>
    </row>
    <row r="4" spans="1:8" ht="14.4" customHeight="1">
      <c r="A4" s="267" t="s">
        <v>207</v>
      </c>
      <c r="B4" s="215"/>
      <c r="C4" s="215"/>
      <c r="D4" s="215"/>
      <c r="E4" s="215"/>
      <c r="F4" s="7"/>
      <c r="G4" s="7"/>
      <c r="H4" s="3"/>
    </row>
    <row r="5" spans="1:8" ht="38.4" customHeight="1">
      <c r="A5" s="212" t="s">
        <v>155</v>
      </c>
      <c r="B5" s="212"/>
      <c r="C5" s="212"/>
      <c r="D5" s="212"/>
      <c r="E5" s="212"/>
      <c r="F5" s="8"/>
      <c r="G5" s="8"/>
      <c r="H5" s="4"/>
    </row>
    <row r="7" spans="1:8">
      <c r="A7" s="9"/>
      <c r="B7" s="269" t="s">
        <v>146</v>
      </c>
      <c r="C7" s="268"/>
      <c r="D7" s="268"/>
      <c r="E7" s="268"/>
    </row>
    <row r="8" spans="1:8">
      <c r="A8" s="9"/>
      <c r="B8" s="9"/>
      <c r="C8" s="9"/>
      <c r="D8" s="9"/>
      <c r="E8" s="9"/>
    </row>
    <row r="9" spans="1:8">
      <c r="A9" s="9"/>
      <c r="B9" s="256" t="s">
        <v>31</v>
      </c>
      <c r="C9" s="256"/>
      <c r="D9" s="256"/>
      <c r="E9" s="256"/>
    </row>
    <row r="10" spans="1:8" ht="15" thickBot="1">
      <c r="A10" s="9"/>
      <c r="B10" s="10" t="s">
        <v>32</v>
      </c>
      <c r="C10" s="11"/>
      <c r="D10" s="11"/>
      <c r="E10" s="11"/>
    </row>
    <row r="11" spans="1:8">
      <c r="A11" s="9"/>
      <c r="B11" s="12" t="s">
        <v>33</v>
      </c>
      <c r="C11" s="257" t="s">
        <v>206</v>
      </c>
      <c r="D11" s="258"/>
      <c r="E11" s="259"/>
    </row>
    <row r="12" spans="1:8">
      <c r="A12" s="9"/>
      <c r="B12" s="13" t="s">
        <v>34</v>
      </c>
      <c r="C12" s="260">
        <v>20.88</v>
      </c>
      <c r="D12" s="244"/>
      <c r="E12" s="245"/>
    </row>
    <row r="13" spans="1:8">
      <c r="A13" s="9"/>
      <c r="B13" s="13" t="s">
        <v>35</v>
      </c>
      <c r="C13" s="261" t="s">
        <v>228</v>
      </c>
      <c r="D13" s="262"/>
      <c r="E13" s="263"/>
    </row>
    <row r="14" spans="1:8">
      <c r="A14" s="9"/>
      <c r="B14" s="13" t="s">
        <v>36</v>
      </c>
      <c r="C14" s="264">
        <v>1863.4</v>
      </c>
      <c r="D14" s="265"/>
      <c r="E14" s="266"/>
    </row>
    <row r="15" spans="1:8">
      <c r="A15" s="9"/>
      <c r="B15" s="13" t="s">
        <v>37</v>
      </c>
      <c r="C15" s="271" t="s">
        <v>168</v>
      </c>
      <c r="D15" s="244"/>
      <c r="E15" s="245"/>
    </row>
    <row r="16" spans="1:8">
      <c r="A16" s="9"/>
      <c r="B16" s="13" t="s">
        <v>38</v>
      </c>
      <c r="C16" s="246">
        <v>7</v>
      </c>
      <c r="D16" s="247"/>
      <c r="E16" s="248"/>
    </row>
    <row r="17" spans="1:5">
      <c r="A17" s="9"/>
      <c r="B17" s="13" t="s">
        <v>39</v>
      </c>
      <c r="C17" s="249">
        <v>44501</v>
      </c>
      <c r="D17" s="250"/>
      <c r="E17" s="251"/>
    </row>
    <row r="18" spans="1:5" ht="15" thickBot="1">
      <c r="A18" s="9"/>
      <c r="B18" s="14" t="s">
        <v>40</v>
      </c>
      <c r="C18" s="270" t="s">
        <v>167</v>
      </c>
      <c r="D18" s="253"/>
      <c r="E18" s="254"/>
    </row>
    <row r="19" spans="1:5">
      <c r="A19" s="9"/>
      <c r="B19" s="9"/>
      <c r="C19" s="15"/>
      <c r="D19" s="16"/>
      <c r="E19" s="16"/>
    </row>
    <row r="20" spans="1:5" ht="15" thickBot="1">
      <c r="A20" s="9"/>
      <c r="B20" s="9"/>
      <c r="C20" s="16"/>
      <c r="D20" s="16"/>
      <c r="E20" s="16"/>
    </row>
    <row r="21" spans="1:5">
      <c r="A21" s="255" t="s">
        <v>41</v>
      </c>
      <c r="B21" s="255"/>
      <c r="C21" s="255"/>
      <c r="D21" s="16"/>
      <c r="E21" s="16"/>
    </row>
    <row r="22" spans="1:5">
      <c r="A22" s="17">
        <v>1</v>
      </c>
      <c r="B22" s="18" t="s">
        <v>42</v>
      </c>
      <c r="C22" s="19" t="s">
        <v>43</v>
      </c>
      <c r="D22" s="16"/>
      <c r="E22" s="16"/>
    </row>
    <row r="23" spans="1:5">
      <c r="A23" s="20" t="s">
        <v>44</v>
      </c>
      <c r="B23" s="21" t="s">
        <v>45</v>
      </c>
      <c r="C23" s="22">
        <f>C14</f>
        <v>1863.4</v>
      </c>
      <c r="D23" s="16"/>
      <c r="E23" s="16"/>
    </row>
    <row r="24" spans="1:5">
      <c r="A24" s="20" t="s">
        <v>46</v>
      </c>
      <c r="B24" s="21" t="s">
        <v>47</v>
      </c>
      <c r="C24" s="23"/>
      <c r="D24" s="16"/>
      <c r="E24" s="16"/>
    </row>
    <row r="25" spans="1:5">
      <c r="A25" s="20" t="s">
        <v>48</v>
      </c>
      <c r="B25" s="21" t="s">
        <v>49</v>
      </c>
      <c r="C25" s="23"/>
      <c r="D25" s="16"/>
      <c r="E25" s="9"/>
    </row>
    <row r="26" spans="1:5">
      <c r="A26" s="20" t="s">
        <v>50</v>
      </c>
      <c r="B26" s="24" t="s">
        <v>51</v>
      </c>
      <c r="C26" s="23"/>
      <c r="D26" s="16"/>
      <c r="E26" s="9"/>
    </row>
    <row r="27" spans="1:5">
      <c r="A27" s="20" t="s">
        <v>52</v>
      </c>
      <c r="B27" s="24" t="s">
        <v>53</v>
      </c>
      <c r="C27" s="23"/>
      <c r="D27" s="16"/>
      <c r="E27" s="9"/>
    </row>
    <row r="28" spans="1:5">
      <c r="A28" s="20" t="s">
        <v>54</v>
      </c>
      <c r="B28" s="25" t="s">
        <v>55</v>
      </c>
      <c r="C28" s="26"/>
      <c r="D28" s="16"/>
      <c r="E28" s="9"/>
    </row>
    <row r="29" spans="1:5" ht="15" thickBot="1">
      <c r="A29" s="27"/>
      <c r="B29" s="28" t="s">
        <v>56</v>
      </c>
      <c r="C29" s="29">
        <f>SUM(C23:C28)</f>
        <v>1863.4</v>
      </c>
      <c r="D29" s="16"/>
      <c r="E29" s="9"/>
    </row>
    <row r="30" spans="1:5" ht="15" thickBot="1">
      <c r="A30" s="9"/>
      <c r="B30" s="239"/>
      <c r="C30" s="239"/>
      <c r="D30" s="239"/>
      <c r="E30" s="16"/>
    </row>
    <row r="31" spans="1:5">
      <c r="A31" s="30"/>
      <c r="B31" s="236" t="s">
        <v>57</v>
      </c>
      <c r="C31" s="236"/>
      <c r="D31" s="16"/>
      <c r="E31" s="9"/>
    </row>
    <row r="32" spans="1:5">
      <c r="A32" s="31"/>
      <c r="B32" s="240" t="s">
        <v>58</v>
      </c>
      <c r="C32" s="240"/>
      <c r="D32" s="16"/>
      <c r="E32" s="9"/>
    </row>
    <row r="33" spans="1:5">
      <c r="A33" s="17" t="s">
        <v>59</v>
      </c>
      <c r="B33" s="32" t="s">
        <v>60</v>
      </c>
      <c r="C33" s="19" t="s">
        <v>61</v>
      </c>
      <c r="D33" s="16"/>
      <c r="E33" s="9"/>
    </row>
    <row r="34" spans="1:5">
      <c r="A34" s="20" t="s">
        <v>44</v>
      </c>
      <c r="B34" s="33" t="s">
        <v>62</v>
      </c>
      <c r="C34" s="34">
        <f>C29*8.33%</f>
        <v>155.22122000000002</v>
      </c>
      <c r="D34" s="16"/>
      <c r="E34" s="9"/>
    </row>
    <row r="35" spans="1:5">
      <c r="A35" s="20" t="s">
        <v>46</v>
      </c>
      <c r="B35" s="33" t="s">
        <v>63</v>
      </c>
      <c r="C35" s="34">
        <f>C29*12.1%</f>
        <v>225.47140000000002</v>
      </c>
      <c r="D35" s="35"/>
      <c r="E35" s="9"/>
    </row>
    <row r="36" spans="1:5">
      <c r="A36" s="36"/>
      <c r="B36" s="37" t="s">
        <v>64</v>
      </c>
      <c r="C36" s="38">
        <f>SUM(C34:C35)</f>
        <v>380.69262000000003</v>
      </c>
      <c r="D36" s="39"/>
      <c r="E36" s="9"/>
    </row>
    <row r="37" spans="1:5" ht="34.200000000000003">
      <c r="A37" s="40" t="s">
        <v>48</v>
      </c>
      <c r="B37" s="41" t="s">
        <v>65</v>
      </c>
      <c r="C37" s="42">
        <f>C29*7.82%</f>
        <v>145.71788000000001</v>
      </c>
      <c r="D37" s="39"/>
      <c r="E37" s="9"/>
    </row>
    <row r="38" spans="1:5" ht="15" thickBot="1">
      <c r="A38" s="9"/>
      <c r="B38" s="9"/>
      <c r="C38" s="9"/>
      <c r="D38" s="9"/>
      <c r="E38" s="16"/>
    </row>
    <row r="39" spans="1:5" ht="32.4" customHeight="1" thickBot="1">
      <c r="A39" s="241" t="s">
        <v>66</v>
      </c>
      <c r="B39" s="241"/>
      <c r="C39" s="241"/>
      <c r="D39" s="241"/>
      <c r="E39" s="16"/>
    </row>
    <row r="40" spans="1:5" ht="15" thickBot="1">
      <c r="A40" s="43" t="s">
        <v>67</v>
      </c>
      <c r="B40" s="44" t="s">
        <v>68</v>
      </c>
      <c r="C40" s="45" t="s">
        <v>69</v>
      </c>
      <c r="D40" s="46" t="s">
        <v>43</v>
      </c>
      <c r="E40" s="16"/>
    </row>
    <row r="41" spans="1:5">
      <c r="A41" s="47" t="s">
        <v>44</v>
      </c>
      <c r="B41" s="48" t="s">
        <v>70</v>
      </c>
      <c r="C41" s="49">
        <v>20</v>
      </c>
      <c r="D41" s="50">
        <f>(C$29*(C41/100))</f>
        <v>372.68000000000006</v>
      </c>
      <c r="E41" s="16"/>
    </row>
    <row r="42" spans="1:5" ht="15" thickBot="1">
      <c r="A42" s="47" t="s">
        <v>46</v>
      </c>
      <c r="B42" s="51" t="s">
        <v>71</v>
      </c>
      <c r="C42" s="52">
        <v>2.5</v>
      </c>
      <c r="D42" s="53">
        <f>(C29*(C42/100))</f>
        <v>46.585000000000008</v>
      </c>
      <c r="E42" s="16"/>
    </row>
    <row r="43" spans="1:5" ht="15" thickBot="1">
      <c r="A43" s="47" t="s">
        <v>48</v>
      </c>
      <c r="B43" s="54" t="s">
        <v>72</v>
      </c>
      <c r="C43" s="55">
        <v>6</v>
      </c>
      <c r="D43" s="50">
        <f t="shared" ref="D43:D48" si="0">(C$29*(C43/100))</f>
        <v>111.804</v>
      </c>
      <c r="E43" s="16"/>
    </row>
    <row r="44" spans="1:5" ht="15" thickBot="1">
      <c r="A44" s="47" t="s">
        <v>50</v>
      </c>
      <c r="B44" s="51" t="s">
        <v>73</v>
      </c>
      <c r="C44" s="52">
        <v>1.5</v>
      </c>
      <c r="D44" s="50">
        <f t="shared" si="0"/>
        <v>27.951000000000001</v>
      </c>
      <c r="E44" s="16"/>
    </row>
    <row r="45" spans="1:5" ht="15" thickBot="1">
      <c r="A45" s="47" t="s">
        <v>52</v>
      </c>
      <c r="B45" s="51" t="s">
        <v>74</v>
      </c>
      <c r="C45" s="52">
        <v>1</v>
      </c>
      <c r="D45" s="50">
        <f t="shared" si="0"/>
        <v>18.634</v>
      </c>
      <c r="E45" s="16"/>
    </row>
    <row r="46" spans="1:5" ht="15" thickBot="1">
      <c r="A46" s="47" t="s">
        <v>54</v>
      </c>
      <c r="B46" s="51" t="s">
        <v>75</v>
      </c>
      <c r="C46" s="52">
        <v>0.6</v>
      </c>
      <c r="D46" s="50">
        <f t="shared" si="0"/>
        <v>11.180400000000001</v>
      </c>
      <c r="E46" s="16"/>
    </row>
    <row r="47" spans="1:5" ht="15" thickBot="1">
      <c r="A47" s="47" t="s">
        <v>76</v>
      </c>
      <c r="B47" s="51" t="s">
        <v>77</v>
      </c>
      <c r="C47" s="52">
        <v>0.2</v>
      </c>
      <c r="D47" s="50">
        <f t="shared" si="0"/>
        <v>3.7268000000000003</v>
      </c>
      <c r="E47" s="16"/>
    </row>
    <row r="48" spans="1:5">
      <c r="A48" s="47" t="s">
        <v>78</v>
      </c>
      <c r="B48" s="54" t="s">
        <v>79</v>
      </c>
      <c r="C48" s="55">
        <v>8</v>
      </c>
      <c r="D48" s="50">
        <f t="shared" si="0"/>
        <v>149.072</v>
      </c>
      <c r="E48" s="16"/>
    </row>
    <row r="49" spans="1:5" ht="15" thickBot="1">
      <c r="A49" s="56"/>
      <c r="B49" s="57" t="s">
        <v>80</v>
      </c>
      <c r="C49" s="58">
        <f>SUM(C41:C48)</f>
        <v>39.799999999999997</v>
      </c>
      <c r="D49" s="59">
        <f>SUM(D41:D48)</f>
        <v>741.6332000000001</v>
      </c>
      <c r="E49" s="16"/>
    </row>
    <row r="50" spans="1:5">
      <c r="A50" s="60"/>
      <c r="B50" s="61" t="s">
        <v>81</v>
      </c>
      <c r="C50" s="60"/>
      <c r="D50" s="60"/>
      <c r="E50" s="16"/>
    </row>
    <row r="51" spans="1:5" ht="15" thickBot="1">
      <c r="A51" s="60"/>
      <c r="B51" s="61"/>
      <c r="C51" s="60"/>
      <c r="D51" s="60"/>
      <c r="E51" s="16"/>
    </row>
    <row r="52" spans="1:5">
      <c r="A52" s="62"/>
      <c r="B52" s="63" t="s">
        <v>82</v>
      </c>
      <c r="C52" s="64"/>
      <c r="D52" s="16"/>
      <c r="E52" s="9"/>
    </row>
    <row r="53" spans="1:5">
      <c r="A53" s="17" t="s">
        <v>83</v>
      </c>
      <c r="B53" s="18" t="s">
        <v>84</v>
      </c>
      <c r="C53" s="19" t="s">
        <v>43</v>
      </c>
      <c r="D53" s="16"/>
      <c r="E53" s="9"/>
    </row>
    <row r="54" spans="1:5">
      <c r="A54" s="196" t="s">
        <v>44</v>
      </c>
      <c r="B54" s="197" t="s">
        <v>85</v>
      </c>
      <c r="C54" s="198">
        <f>(4.05*4*C12)-6%*C14</f>
        <v>226.45199999999997</v>
      </c>
      <c r="D54" s="16"/>
      <c r="E54" s="9"/>
    </row>
    <row r="55" spans="1:5">
      <c r="A55" s="196" t="s">
        <v>46</v>
      </c>
      <c r="B55" s="199" t="s">
        <v>86</v>
      </c>
      <c r="C55" s="276">
        <f>-(C14*1%)</f>
        <v>-18.634</v>
      </c>
      <c r="D55" s="16"/>
      <c r="E55" s="9"/>
    </row>
    <row r="56" spans="1:5">
      <c r="A56" s="196" t="s">
        <v>48</v>
      </c>
      <c r="B56" s="199" t="s">
        <v>281</v>
      </c>
      <c r="C56" s="198">
        <v>29.1</v>
      </c>
      <c r="D56" s="16"/>
      <c r="E56" s="9"/>
    </row>
    <row r="57" spans="1:5">
      <c r="A57" s="196" t="s">
        <v>50</v>
      </c>
      <c r="B57" s="199" t="s">
        <v>280</v>
      </c>
      <c r="C57" s="198">
        <v>21.26</v>
      </c>
      <c r="D57" s="16"/>
      <c r="E57" s="9"/>
    </row>
    <row r="58" spans="1:5">
      <c r="A58" s="159" t="s">
        <v>52</v>
      </c>
      <c r="B58" s="158" t="s">
        <v>172</v>
      </c>
      <c r="C58" s="200">
        <f>219.35-26</f>
        <v>193.35</v>
      </c>
      <c r="D58" s="16"/>
      <c r="E58" s="9"/>
    </row>
    <row r="59" spans="1:5">
      <c r="A59" s="159" t="s">
        <v>54</v>
      </c>
      <c r="B59" s="158" t="s">
        <v>173</v>
      </c>
      <c r="C59" s="200">
        <f>(219.35-26)/12</f>
        <v>16.112500000000001</v>
      </c>
      <c r="D59" s="16"/>
      <c r="E59" s="9"/>
    </row>
    <row r="60" spans="1:5" ht="15" thickBot="1">
      <c r="A60" s="27"/>
      <c r="B60" s="28" t="s">
        <v>87</v>
      </c>
      <c r="C60" s="29">
        <f>SUM(C54:C59)</f>
        <v>467.64050000000003</v>
      </c>
      <c r="D60" s="16"/>
      <c r="E60" s="9"/>
    </row>
    <row r="61" spans="1:5" ht="15" thickBot="1">
      <c r="A61" s="60"/>
      <c r="B61" s="65"/>
      <c r="C61" s="66"/>
      <c r="D61" s="67"/>
      <c r="E61" s="16"/>
    </row>
    <row r="62" spans="1:5">
      <c r="A62" s="62"/>
      <c r="B62" s="68" t="s">
        <v>88</v>
      </c>
      <c r="C62" s="69"/>
      <c r="D62" s="16"/>
      <c r="E62" s="9"/>
    </row>
    <row r="63" spans="1:5">
      <c r="A63" s="20">
        <v>2</v>
      </c>
      <c r="B63" s="70" t="s">
        <v>89</v>
      </c>
      <c r="C63" s="71" t="s">
        <v>61</v>
      </c>
      <c r="D63" s="16"/>
      <c r="E63" s="9"/>
    </row>
    <row r="64" spans="1:5">
      <c r="A64" s="20" t="s">
        <v>59</v>
      </c>
      <c r="B64" s="21" t="s">
        <v>60</v>
      </c>
      <c r="C64" s="22">
        <f>C36</f>
        <v>380.69262000000003</v>
      </c>
      <c r="D64" s="16"/>
      <c r="E64" s="9"/>
    </row>
    <row r="65" spans="1:5">
      <c r="A65" s="20" t="s">
        <v>67</v>
      </c>
      <c r="B65" s="21" t="s">
        <v>68</v>
      </c>
      <c r="C65" s="22">
        <f>D49+C37</f>
        <v>887.35108000000014</v>
      </c>
      <c r="D65" s="16"/>
      <c r="E65" s="9"/>
    </row>
    <row r="66" spans="1:5">
      <c r="A66" s="20" t="s">
        <v>83</v>
      </c>
      <c r="B66" s="21" t="s">
        <v>84</v>
      </c>
      <c r="C66" s="22">
        <f>C60</f>
        <v>467.64050000000003</v>
      </c>
      <c r="D66" s="16"/>
      <c r="E66" s="9"/>
    </row>
    <row r="67" spans="1:5" ht="15" thickBot="1">
      <c r="A67" s="27"/>
      <c r="B67" s="72" t="s">
        <v>64</v>
      </c>
      <c r="C67" s="29">
        <f>SUM(C64:C66)</f>
        <v>1735.6842000000001</v>
      </c>
      <c r="D67" s="16"/>
      <c r="E67" s="9"/>
    </row>
    <row r="68" spans="1:5" ht="15" thickBot="1">
      <c r="A68" s="9"/>
      <c r="B68" s="73"/>
      <c r="C68" s="67"/>
      <c r="D68" s="67"/>
      <c r="E68" s="16"/>
    </row>
    <row r="69" spans="1:5">
      <c r="A69" s="74"/>
      <c r="B69" s="75" t="s">
        <v>90</v>
      </c>
      <c r="C69" s="76"/>
      <c r="D69" s="16"/>
      <c r="E69" s="9"/>
    </row>
    <row r="70" spans="1:5">
      <c r="A70" s="77">
        <v>3</v>
      </c>
      <c r="B70" s="78" t="s">
        <v>91</v>
      </c>
      <c r="C70" s="79" t="s">
        <v>43</v>
      </c>
      <c r="D70" s="16"/>
      <c r="E70" s="9"/>
    </row>
    <row r="71" spans="1:5">
      <c r="A71" s="80" t="s">
        <v>44</v>
      </c>
      <c r="B71" s="81" t="s">
        <v>92</v>
      </c>
      <c r="C71" s="82">
        <f>((C29+C34+C35)/12)*5%</f>
        <v>9.3503859166666654</v>
      </c>
      <c r="D71" s="16"/>
      <c r="E71" s="9"/>
    </row>
    <row r="72" spans="1:5">
      <c r="A72" s="80" t="s">
        <v>46</v>
      </c>
      <c r="B72" s="81" t="s">
        <v>93</v>
      </c>
      <c r="C72" s="83">
        <f>((C29+C34)/12)*5%*8%</f>
        <v>0.67287374</v>
      </c>
      <c r="D72" s="16"/>
      <c r="E72" s="9"/>
    </row>
    <row r="73" spans="1:5">
      <c r="A73" s="80" t="s">
        <v>48</v>
      </c>
      <c r="B73" s="81" t="s">
        <v>94</v>
      </c>
      <c r="C73" s="83">
        <v>0</v>
      </c>
      <c r="D73" s="16"/>
      <c r="E73" s="9"/>
    </row>
    <row r="74" spans="1:5">
      <c r="A74" s="80" t="s">
        <v>50</v>
      </c>
      <c r="B74" s="81" t="s">
        <v>95</v>
      </c>
      <c r="C74" s="83">
        <f>(((C29+C56)/30/12)*7)</f>
        <v>36.798611111111114</v>
      </c>
      <c r="D74" s="16"/>
      <c r="E74" s="9"/>
    </row>
    <row r="75" spans="1:5">
      <c r="A75" s="80" t="s">
        <v>52</v>
      </c>
      <c r="B75" s="81" t="s">
        <v>96</v>
      </c>
      <c r="C75" s="84">
        <f>(C29/30/12*7)*8%</f>
        <v>2.898622222222222</v>
      </c>
      <c r="D75" s="16"/>
      <c r="E75" s="9"/>
    </row>
    <row r="76" spans="1:5">
      <c r="A76" s="80" t="s">
        <v>54</v>
      </c>
      <c r="B76" s="81" t="s">
        <v>97</v>
      </c>
      <c r="C76" s="83">
        <f>C29*4%</f>
        <v>74.536000000000001</v>
      </c>
      <c r="D76" s="16"/>
      <c r="E76" s="9"/>
    </row>
    <row r="77" spans="1:5">
      <c r="A77" s="85"/>
      <c r="B77" s="78" t="s">
        <v>80</v>
      </c>
      <c r="C77" s="86">
        <f>SUM(C71:C76)</f>
        <v>124.25649299</v>
      </c>
      <c r="D77" s="16"/>
      <c r="E77" s="9"/>
    </row>
    <row r="78" spans="1:5" ht="15" thickBot="1">
      <c r="A78" s="9"/>
      <c r="B78" s="9"/>
      <c r="C78" s="9"/>
      <c r="D78" s="9"/>
      <c r="E78" s="16"/>
    </row>
    <row r="79" spans="1:5">
      <c r="A79" s="30"/>
      <c r="B79" s="87" t="s">
        <v>98</v>
      </c>
      <c r="C79" s="88"/>
      <c r="D79" s="89"/>
      <c r="E79" s="9"/>
    </row>
    <row r="80" spans="1:5">
      <c r="A80" s="31"/>
      <c r="B80" s="70" t="s">
        <v>99</v>
      </c>
      <c r="C80" s="19"/>
      <c r="D80" s="16"/>
      <c r="E80" s="9"/>
    </row>
    <row r="81" spans="1:5">
      <c r="A81" s="17" t="s">
        <v>100</v>
      </c>
      <c r="B81" s="90" t="s">
        <v>101</v>
      </c>
      <c r="C81" s="91" t="s">
        <v>43</v>
      </c>
      <c r="D81" s="16"/>
      <c r="E81" s="9"/>
    </row>
    <row r="82" spans="1:5">
      <c r="A82" s="20" t="s">
        <v>44</v>
      </c>
      <c r="B82" s="92" t="s">
        <v>102</v>
      </c>
      <c r="C82" s="93">
        <v>0</v>
      </c>
      <c r="D82" s="16"/>
      <c r="E82" s="9"/>
    </row>
    <row r="83" spans="1:5">
      <c r="A83" s="20" t="s">
        <v>46</v>
      </c>
      <c r="B83" s="92" t="s">
        <v>103</v>
      </c>
      <c r="C83" s="93">
        <f>(((C29+C67+C77+C86+C107)-(C54-C55-C104-C105))/30*2.96)/12</f>
        <v>29.10621846177445</v>
      </c>
      <c r="D83" s="16"/>
      <c r="E83" s="9"/>
    </row>
    <row r="84" spans="1:5">
      <c r="A84" s="20" t="s">
        <v>48</v>
      </c>
      <c r="B84" s="92" t="s">
        <v>104</v>
      </c>
      <c r="C84" s="93">
        <f>(((C29+C67+C77+C86+C107)-(C54-C55-C104-C105))/30*5*1.5%)/12</f>
        <v>0.73748864345712295</v>
      </c>
      <c r="D84" s="16"/>
      <c r="E84" s="9"/>
    </row>
    <row r="85" spans="1:5">
      <c r="A85" s="20" t="s">
        <v>50</v>
      </c>
      <c r="B85" s="92" t="s">
        <v>105</v>
      </c>
      <c r="C85" s="93">
        <f>(((C29+C67+C77+C86+C107)-(C54-C55-C104-C105))/30*15*0.78%)/12</f>
        <v>1.1504822837931119</v>
      </c>
      <c r="D85" s="16"/>
      <c r="E85" s="9"/>
    </row>
    <row r="86" spans="1:5">
      <c r="A86" s="20" t="s">
        <v>52</v>
      </c>
      <c r="B86" s="92" t="s">
        <v>106</v>
      </c>
      <c r="C86" s="93">
        <f>(((C35*3.95/12)+(C56*3.95*1.02%))/12+((C29+C34)*39.8%*3.95)*1.02%/12)</f>
        <v>8.9799622708565892</v>
      </c>
      <c r="D86" s="39"/>
      <c r="E86" s="9"/>
    </row>
    <row r="87" spans="1:5">
      <c r="A87" s="20" t="s">
        <v>54</v>
      </c>
      <c r="B87" s="94" t="s">
        <v>107</v>
      </c>
      <c r="C87" s="93">
        <v>0</v>
      </c>
      <c r="D87" s="16"/>
      <c r="E87" s="9"/>
    </row>
    <row r="88" spans="1:5" ht="15" thickBot="1">
      <c r="A88" s="27"/>
      <c r="B88" s="95" t="s">
        <v>80</v>
      </c>
      <c r="C88" s="59">
        <f>SUM(C82:C87)</f>
        <v>39.974151659881272</v>
      </c>
      <c r="D88" s="16"/>
      <c r="E88" s="9"/>
    </row>
    <row r="89" spans="1:5" ht="15" thickBot="1">
      <c r="A89" s="60"/>
      <c r="B89" s="60"/>
      <c r="C89" s="60"/>
      <c r="D89" s="9"/>
      <c r="E89" s="16"/>
    </row>
    <row r="90" spans="1:5">
      <c r="A90" s="96"/>
      <c r="B90" s="242" t="s">
        <v>108</v>
      </c>
      <c r="C90" s="242"/>
      <c r="D90" s="16"/>
      <c r="E90" s="9"/>
    </row>
    <row r="91" spans="1:5">
      <c r="A91" s="17" t="s">
        <v>109</v>
      </c>
      <c r="B91" s="90" t="s">
        <v>110</v>
      </c>
      <c r="C91" s="91" t="s">
        <v>43</v>
      </c>
      <c r="D91" s="16"/>
      <c r="E91" s="9"/>
    </row>
    <row r="92" spans="1:5">
      <c r="A92" s="20" t="s">
        <v>44</v>
      </c>
      <c r="B92" s="97" t="s">
        <v>111</v>
      </c>
      <c r="C92" s="98">
        <v>0</v>
      </c>
      <c r="D92" s="16"/>
      <c r="E92" s="9"/>
    </row>
    <row r="93" spans="1:5" ht="15" thickBot="1">
      <c r="A93" s="99"/>
      <c r="B93" s="95" t="s">
        <v>80</v>
      </c>
      <c r="C93" s="100">
        <v>0</v>
      </c>
      <c r="D93" s="101"/>
      <c r="E93" s="9"/>
    </row>
    <row r="94" spans="1:5" ht="15" thickBot="1">
      <c r="A94" s="60"/>
      <c r="B94" s="60"/>
      <c r="C94" s="60"/>
      <c r="D94" s="9"/>
      <c r="E94" s="16"/>
    </row>
    <row r="95" spans="1:5">
      <c r="A95" s="62"/>
      <c r="B95" s="68" t="s">
        <v>112</v>
      </c>
      <c r="C95" s="69"/>
      <c r="D95" s="16"/>
      <c r="E95" s="9"/>
    </row>
    <row r="96" spans="1:5">
      <c r="A96" s="17">
        <v>4</v>
      </c>
      <c r="B96" s="70" t="s">
        <v>113</v>
      </c>
      <c r="C96" s="71" t="s">
        <v>61</v>
      </c>
      <c r="D96" s="16"/>
      <c r="E96" s="9"/>
    </row>
    <row r="97" spans="1:5">
      <c r="A97" s="20" t="s">
        <v>100</v>
      </c>
      <c r="B97" s="21" t="s">
        <v>101</v>
      </c>
      <c r="C97" s="22">
        <f>C88</f>
        <v>39.974151659881272</v>
      </c>
      <c r="D97" s="102"/>
      <c r="E97" s="103"/>
    </row>
    <row r="98" spans="1:5">
      <c r="A98" s="20" t="s">
        <v>109</v>
      </c>
      <c r="B98" s="21" t="s">
        <v>110</v>
      </c>
      <c r="C98" s="22">
        <v>0</v>
      </c>
      <c r="D98" s="16"/>
      <c r="E98" s="9"/>
    </row>
    <row r="99" spans="1:5" ht="15" thickBot="1">
      <c r="A99" s="27"/>
      <c r="B99" s="72" t="s">
        <v>64</v>
      </c>
      <c r="C99" s="29">
        <f>SUM(C97:C98)</f>
        <v>39.974151659881272</v>
      </c>
      <c r="D99" s="16"/>
      <c r="E99" s="9"/>
    </row>
    <row r="100" spans="1:5" ht="15" thickBot="1">
      <c r="A100" s="9"/>
      <c r="B100" s="9"/>
      <c r="C100" s="9"/>
      <c r="D100" s="9"/>
      <c r="E100" s="9"/>
    </row>
    <row r="101" spans="1:5">
      <c r="A101" s="104"/>
      <c r="B101" s="87" t="s">
        <v>114</v>
      </c>
      <c r="C101" s="105"/>
      <c r="D101" s="9"/>
      <c r="E101" s="9"/>
    </row>
    <row r="102" spans="1:5">
      <c r="A102" s="106">
        <v>5</v>
      </c>
      <c r="B102" s="107" t="s">
        <v>115</v>
      </c>
      <c r="C102" s="19" t="s">
        <v>43</v>
      </c>
      <c r="D102" s="9"/>
      <c r="E102" s="9"/>
    </row>
    <row r="103" spans="1:5">
      <c r="A103" s="108" t="s">
        <v>44</v>
      </c>
      <c r="B103" s="109" t="s">
        <v>116</v>
      </c>
      <c r="C103" s="110">
        <f>'An IIC Uniformes'!H44</f>
        <v>52.710833333333333</v>
      </c>
      <c r="D103" s="9"/>
      <c r="E103" s="9"/>
    </row>
    <row r="104" spans="1:5">
      <c r="A104" s="108" t="s">
        <v>46</v>
      </c>
      <c r="B104" s="111" t="s">
        <v>117</v>
      </c>
      <c r="C104" s="112"/>
      <c r="D104" s="113"/>
      <c r="E104" s="113"/>
    </row>
    <row r="105" spans="1:5">
      <c r="A105" s="108" t="s">
        <v>48</v>
      </c>
      <c r="B105" s="109" t="s">
        <v>118</v>
      </c>
      <c r="C105" s="114"/>
      <c r="D105" s="113"/>
      <c r="E105" s="9"/>
    </row>
    <row r="106" spans="1:5">
      <c r="A106" s="115" t="s">
        <v>50</v>
      </c>
      <c r="B106" s="116" t="s">
        <v>119</v>
      </c>
      <c r="C106" s="117">
        <v>0</v>
      </c>
      <c r="D106" s="9"/>
      <c r="E106" s="9"/>
    </row>
    <row r="107" spans="1:5" ht="15" thickBot="1">
      <c r="A107" s="118"/>
      <c r="B107" s="119" t="s">
        <v>120</v>
      </c>
      <c r="C107" s="120">
        <f>C103+C104+C105</f>
        <v>52.710833333333333</v>
      </c>
      <c r="D107" s="121"/>
      <c r="E107" s="9"/>
    </row>
    <row r="108" spans="1:5" ht="15" thickBot="1">
      <c r="A108" s="122"/>
      <c r="B108" s="123"/>
      <c r="C108" s="124"/>
      <c r="D108" s="124"/>
      <c r="E108" s="9"/>
    </row>
    <row r="109" spans="1:5">
      <c r="A109" s="125"/>
      <c r="B109" s="236" t="s">
        <v>121</v>
      </c>
      <c r="C109" s="236"/>
      <c r="D109" s="236"/>
      <c r="E109" s="9"/>
    </row>
    <row r="110" spans="1:5">
      <c r="A110" s="106">
        <v>6</v>
      </c>
      <c r="B110" s="90" t="s">
        <v>122</v>
      </c>
      <c r="C110" s="126" t="s">
        <v>69</v>
      </c>
      <c r="D110" s="91" t="s">
        <v>43</v>
      </c>
      <c r="E110" s="9"/>
    </row>
    <row r="111" spans="1:5">
      <c r="A111" s="108" t="s">
        <v>44</v>
      </c>
      <c r="B111" s="127" t="s">
        <v>123</v>
      </c>
      <c r="C111" s="128">
        <v>4.47</v>
      </c>
      <c r="D111" s="34">
        <f>(C128)*C111/100</f>
        <v>170.57634780584974</v>
      </c>
      <c r="E111" s="9"/>
    </row>
    <row r="112" spans="1:5">
      <c r="A112" s="108" t="s">
        <v>46</v>
      </c>
      <c r="B112" s="127" t="s">
        <v>124</v>
      </c>
      <c r="C112" s="128">
        <v>3.06</v>
      </c>
      <c r="D112" s="34">
        <f>(C128+D111)*C112/100</f>
        <v>121.99002198914539</v>
      </c>
      <c r="E112" s="9"/>
    </row>
    <row r="113" spans="1:5">
      <c r="A113" s="108" t="s">
        <v>48</v>
      </c>
      <c r="B113" s="127" t="s">
        <v>125</v>
      </c>
      <c r="C113" s="128"/>
      <c r="D113" s="34"/>
      <c r="E113" s="9"/>
    </row>
    <row r="114" spans="1:5">
      <c r="A114" s="108"/>
      <c r="B114" s="127" t="s">
        <v>126</v>
      </c>
      <c r="C114" s="128">
        <f>3+0.65</f>
        <v>3.65</v>
      </c>
      <c r="D114" s="34">
        <f>((C128+D111+D112)/(1-(C114+C116)/100))*C114/100</f>
        <v>164.16377640274183</v>
      </c>
      <c r="E114" s="9"/>
    </row>
    <row r="115" spans="1:5">
      <c r="A115" s="108"/>
      <c r="B115" s="127" t="s">
        <v>127</v>
      </c>
      <c r="C115" s="128"/>
      <c r="D115" s="34"/>
      <c r="E115" s="9"/>
    </row>
    <row r="116" spans="1:5">
      <c r="A116" s="108"/>
      <c r="B116" s="127" t="s">
        <v>128</v>
      </c>
      <c r="C116" s="129">
        <v>5</v>
      </c>
      <c r="D116" s="34">
        <f>((C128+D111+D112)/(1-(C114+C116)/100))*C116/100</f>
        <v>224.88188548320798</v>
      </c>
      <c r="E116" s="9"/>
    </row>
    <row r="117" spans="1:5">
      <c r="A117" s="108"/>
      <c r="B117" s="127" t="s">
        <v>129</v>
      </c>
      <c r="C117" s="128"/>
      <c r="D117" s="34"/>
      <c r="E117" s="9"/>
    </row>
    <row r="118" spans="1:5" ht="15" thickBot="1">
      <c r="A118" s="130"/>
      <c r="B118" s="95" t="s">
        <v>80</v>
      </c>
      <c r="C118" s="131">
        <f>SUM(C111:C117)</f>
        <v>16.18</v>
      </c>
      <c r="D118" s="59">
        <f>SUM(D111:D117)</f>
        <v>681.61203168094494</v>
      </c>
      <c r="E118" s="9"/>
    </row>
    <row r="119" spans="1:5">
      <c r="A119" s="122"/>
      <c r="B119" s="123"/>
      <c r="C119" s="124"/>
      <c r="D119" s="124"/>
      <c r="E119" s="9"/>
    </row>
    <row r="120" spans="1:5">
      <c r="A120" s="237" t="s">
        <v>130</v>
      </c>
      <c r="B120" s="237"/>
      <c r="C120" s="237"/>
      <c r="D120" s="132"/>
      <c r="E120" s="103"/>
    </row>
    <row r="121" spans="1:5" ht="15" thickBot="1">
      <c r="A121" s="9"/>
      <c r="B121" s="132"/>
      <c r="C121" s="9"/>
      <c r="D121" s="9"/>
      <c r="E121" s="103"/>
    </row>
    <row r="122" spans="1:5">
      <c r="A122" s="62"/>
      <c r="B122" s="133" t="s">
        <v>131</v>
      </c>
      <c r="C122" s="134" t="s">
        <v>43</v>
      </c>
      <c r="D122" s="103"/>
      <c r="E122" s="103"/>
    </row>
    <row r="123" spans="1:5">
      <c r="A123" s="31" t="s">
        <v>44</v>
      </c>
      <c r="B123" s="127" t="s">
        <v>132</v>
      </c>
      <c r="C123" s="34">
        <f>C29</f>
        <v>1863.4</v>
      </c>
      <c r="D123" s="103"/>
      <c r="E123" s="103"/>
    </row>
    <row r="124" spans="1:5">
      <c r="A124" s="31" t="s">
        <v>46</v>
      </c>
      <c r="B124" s="127" t="s">
        <v>133</v>
      </c>
      <c r="C124" s="34">
        <f>C67</f>
        <v>1735.6842000000001</v>
      </c>
      <c r="D124" s="103"/>
      <c r="E124" s="103"/>
    </row>
    <row r="125" spans="1:5">
      <c r="A125" s="31" t="s">
        <v>48</v>
      </c>
      <c r="B125" s="127" t="s">
        <v>134</v>
      </c>
      <c r="C125" s="34">
        <f>C77</f>
        <v>124.25649299</v>
      </c>
      <c r="D125" s="103"/>
      <c r="E125" s="103"/>
    </row>
    <row r="126" spans="1:5">
      <c r="A126" s="31" t="s">
        <v>50</v>
      </c>
      <c r="B126" s="127" t="s">
        <v>135</v>
      </c>
      <c r="C126" s="34">
        <f>C99</f>
        <v>39.974151659881272</v>
      </c>
      <c r="D126" s="103"/>
      <c r="E126" s="103"/>
    </row>
    <row r="127" spans="1:5">
      <c r="A127" s="31" t="s">
        <v>52</v>
      </c>
      <c r="B127" s="127" t="s">
        <v>136</v>
      </c>
      <c r="C127" s="34">
        <f>C107</f>
        <v>52.710833333333333</v>
      </c>
      <c r="D127" s="103"/>
      <c r="E127" s="103"/>
    </row>
    <row r="128" spans="1:5">
      <c r="A128" s="31"/>
      <c r="B128" s="126" t="s">
        <v>137</v>
      </c>
      <c r="C128" s="135">
        <f>SUM(C123:C127)</f>
        <v>3816.0256779832152</v>
      </c>
      <c r="D128" s="103"/>
      <c r="E128" s="103"/>
    </row>
    <row r="129" spans="1:5">
      <c r="A129" s="31" t="s">
        <v>54</v>
      </c>
      <c r="B129" s="127" t="s">
        <v>138</v>
      </c>
      <c r="C129" s="34">
        <f>D118</f>
        <v>681.61203168094494</v>
      </c>
      <c r="D129" s="103"/>
      <c r="E129" s="103"/>
    </row>
    <row r="130" spans="1:5">
      <c r="A130" s="31"/>
      <c r="B130" s="90" t="s">
        <v>139</v>
      </c>
      <c r="C130" s="135">
        <f>SUM(C128:C129)</f>
        <v>4497.63770966416</v>
      </c>
      <c r="D130" s="103"/>
      <c r="E130" s="103"/>
    </row>
    <row r="131" spans="1:5" ht="15" thickBot="1">
      <c r="A131" s="27"/>
      <c r="B131" s="136" t="s">
        <v>140</v>
      </c>
      <c r="C131" s="137">
        <f>C130/C29</f>
        <v>2.4136727002598262</v>
      </c>
      <c r="D131" s="103"/>
      <c r="E131" s="103"/>
    </row>
    <row r="132" spans="1:5">
      <c r="A132" s="9"/>
      <c r="B132" s="132"/>
      <c r="C132" s="9"/>
      <c r="D132" s="9"/>
      <c r="E132" s="9"/>
    </row>
    <row r="133" spans="1:5" ht="15" thickBot="1">
      <c r="A133" s="9"/>
      <c r="B133" s="9"/>
      <c r="C133" s="9"/>
      <c r="D133" s="9"/>
      <c r="E133" s="9"/>
    </row>
    <row r="134" spans="1:5">
      <c r="A134" s="125"/>
      <c r="B134" s="236" t="s">
        <v>141</v>
      </c>
      <c r="C134" s="236"/>
      <c r="D134" s="236"/>
      <c r="E134" s="9"/>
    </row>
    <row r="135" spans="1:5">
      <c r="A135" s="106">
        <v>6</v>
      </c>
      <c r="B135" s="90" t="s">
        <v>122</v>
      </c>
      <c r="C135" s="126" t="s">
        <v>69</v>
      </c>
      <c r="D135" s="91" t="s">
        <v>43</v>
      </c>
      <c r="E135" s="9"/>
    </row>
    <row r="136" spans="1:5">
      <c r="A136" s="108" t="s">
        <v>44</v>
      </c>
      <c r="B136" s="127" t="s">
        <v>123</v>
      </c>
      <c r="C136" s="128">
        <v>4.47</v>
      </c>
      <c r="D136" s="34">
        <f>(C153)*C136/100</f>
        <v>170.57634780584974</v>
      </c>
      <c r="E136" s="9"/>
    </row>
    <row r="137" spans="1:5">
      <c r="A137" s="108" t="s">
        <v>46</v>
      </c>
      <c r="B137" s="127" t="s">
        <v>124</v>
      </c>
      <c r="C137" s="128">
        <v>3.06</v>
      </c>
      <c r="D137" s="34">
        <f>(C153+D136)*C137/100</f>
        <v>121.99002198914539</v>
      </c>
      <c r="E137" s="9"/>
    </row>
    <row r="138" spans="1:5">
      <c r="A138" s="108" t="s">
        <v>48</v>
      </c>
      <c r="B138" s="127" t="s">
        <v>125</v>
      </c>
      <c r="C138" s="128"/>
      <c r="D138" s="34"/>
      <c r="E138" s="9"/>
    </row>
    <row r="139" spans="1:5">
      <c r="A139" s="108"/>
      <c r="B139" s="202" t="s">
        <v>290</v>
      </c>
      <c r="C139" s="55">
        <v>9.25</v>
      </c>
      <c r="D139" s="34">
        <f>((C153+D136+D137)/(1-(C139+C141)/100))*C139/100</f>
        <v>443.20089145129378</v>
      </c>
      <c r="E139" s="9"/>
    </row>
    <row r="140" spans="1:5">
      <c r="A140" s="108"/>
      <c r="B140" s="127" t="s">
        <v>127</v>
      </c>
      <c r="C140" s="128"/>
      <c r="D140" s="34"/>
      <c r="E140" s="9"/>
    </row>
    <row r="141" spans="1:5">
      <c r="A141" s="108"/>
      <c r="B141" s="127" t="s">
        <v>128</v>
      </c>
      <c r="C141" s="129">
        <v>5</v>
      </c>
      <c r="D141" s="34">
        <f>((C153+D136+D137)/(1-(C139+C141)/100))*C141/100</f>
        <v>239.56804943313179</v>
      </c>
      <c r="E141" s="9"/>
    </row>
    <row r="142" spans="1:5">
      <c r="A142" s="108"/>
      <c r="B142" s="127" t="s">
        <v>129</v>
      </c>
      <c r="C142" s="128"/>
      <c r="D142" s="34"/>
      <c r="E142" s="9"/>
    </row>
    <row r="143" spans="1:5" ht="15" thickBot="1">
      <c r="A143" s="130"/>
      <c r="B143" s="95" t="s">
        <v>80</v>
      </c>
      <c r="C143" s="131">
        <f>SUM(C136:C142)</f>
        <v>21.78</v>
      </c>
      <c r="D143" s="59">
        <f>SUM(D136:D142)</f>
        <v>975.33531067942067</v>
      </c>
      <c r="E143" s="9"/>
    </row>
    <row r="144" spans="1:5">
      <c r="A144" s="60"/>
      <c r="B144" s="60"/>
      <c r="C144" s="60"/>
      <c r="D144" s="60"/>
      <c r="E144" s="9"/>
    </row>
    <row r="145" spans="1:5">
      <c r="A145" s="238" t="s">
        <v>130</v>
      </c>
      <c r="B145" s="238"/>
      <c r="C145" s="238"/>
      <c r="D145" s="138"/>
      <c r="E145" s="9"/>
    </row>
    <row r="146" spans="1:5" ht="15" thickBot="1">
      <c r="A146" s="60"/>
      <c r="B146" s="139"/>
      <c r="C146" s="60"/>
      <c r="D146" s="138"/>
      <c r="E146" s="9"/>
    </row>
    <row r="147" spans="1:5">
      <c r="A147" s="62"/>
      <c r="B147" s="133" t="s">
        <v>131</v>
      </c>
      <c r="C147" s="134" t="s">
        <v>43</v>
      </c>
      <c r="D147" s="138"/>
      <c r="E147" s="9"/>
    </row>
    <row r="148" spans="1:5">
      <c r="A148" s="31" t="s">
        <v>44</v>
      </c>
      <c r="B148" s="127" t="s">
        <v>132</v>
      </c>
      <c r="C148" s="34">
        <f>C123</f>
        <v>1863.4</v>
      </c>
      <c r="D148" s="138"/>
      <c r="E148" s="9"/>
    </row>
    <row r="149" spans="1:5">
      <c r="A149" s="31" t="s">
        <v>46</v>
      </c>
      <c r="B149" s="127" t="s">
        <v>133</v>
      </c>
      <c r="C149" s="34">
        <f>C124</f>
        <v>1735.6842000000001</v>
      </c>
      <c r="D149" s="138"/>
      <c r="E149" s="9"/>
    </row>
    <row r="150" spans="1:5">
      <c r="A150" s="31" t="s">
        <v>48</v>
      </c>
      <c r="B150" s="127" t="s">
        <v>134</v>
      </c>
      <c r="C150" s="34">
        <f>C125</f>
        <v>124.25649299</v>
      </c>
      <c r="D150" s="138"/>
      <c r="E150" s="9"/>
    </row>
    <row r="151" spans="1:5">
      <c r="A151" s="31" t="s">
        <v>50</v>
      </c>
      <c r="B151" s="127" t="s">
        <v>135</v>
      </c>
      <c r="C151" s="34">
        <f>C126</f>
        <v>39.974151659881272</v>
      </c>
      <c r="D151" s="138"/>
      <c r="E151" s="9"/>
    </row>
    <row r="152" spans="1:5">
      <c r="A152" s="31" t="s">
        <v>52</v>
      </c>
      <c r="B152" s="127" t="s">
        <v>136</v>
      </c>
      <c r="C152" s="34">
        <f>C127</f>
        <v>52.710833333333333</v>
      </c>
      <c r="D152" s="138"/>
      <c r="E152" s="9"/>
    </row>
    <row r="153" spans="1:5">
      <c r="A153" s="31"/>
      <c r="B153" s="126" t="s">
        <v>137</v>
      </c>
      <c r="C153" s="135">
        <f>SUM(C148:C152)</f>
        <v>3816.0256779832152</v>
      </c>
      <c r="D153" s="138"/>
      <c r="E153" s="9"/>
    </row>
    <row r="154" spans="1:5">
      <c r="A154" s="31" t="s">
        <v>54</v>
      </c>
      <c r="B154" s="127" t="s">
        <v>138</v>
      </c>
      <c r="C154" s="34">
        <f>D143</f>
        <v>975.33531067942067</v>
      </c>
      <c r="D154" s="138"/>
      <c r="E154" s="9"/>
    </row>
    <row r="155" spans="1:5">
      <c r="A155" s="31"/>
      <c r="B155" s="90" t="s">
        <v>139</v>
      </c>
      <c r="C155" s="135">
        <f>SUM(C153:C154)</f>
        <v>4791.3609886626364</v>
      </c>
      <c r="D155" s="138"/>
      <c r="E155" s="9"/>
    </row>
    <row r="156" spans="1:5" ht="15" thickBot="1">
      <c r="A156" s="27"/>
      <c r="B156" s="136" t="s">
        <v>140</v>
      </c>
      <c r="C156" s="137">
        <f>C155/C29</f>
        <v>2.5713003051747538</v>
      </c>
      <c r="D156" s="138"/>
      <c r="E156" s="9"/>
    </row>
  </sheetData>
  <mergeCells count="24">
    <mergeCell ref="C16:E16"/>
    <mergeCell ref="A1:E1"/>
    <mergeCell ref="A2:E2"/>
    <mergeCell ref="A4:E4"/>
    <mergeCell ref="A5:E5"/>
    <mergeCell ref="B7:E7"/>
    <mergeCell ref="B9:E9"/>
    <mergeCell ref="C11:E11"/>
    <mergeCell ref="C12:E12"/>
    <mergeCell ref="C13:E13"/>
    <mergeCell ref="C14:E14"/>
    <mergeCell ref="C15:E15"/>
    <mergeCell ref="A145:C145"/>
    <mergeCell ref="C17:E17"/>
    <mergeCell ref="C18:E18"/>
    <mergeCell ref="A21:C21"/>
    <mergeCell ref="B30:D30"/>
    <mergeCell ref="B31:C31"/>
    <mergeCell ref="B32:C32"/>
    <mergeCell ref="A39:D39"/>
    <mergeCell ref="B90:C90"/>
    <mergeCell ref="B109:D109"/>
    <mergeCell ref="A120:C120"/>
    <mergeCell ref="B134:D134"/>
  </mergeCells>
  <pageMargins left="0.511811024" right="0.511811024" top="0.78740157499999996" bottom="0.78740157499999996" header="0.31496062000000002" footer="0.31496062000000002"/>
  <pageSetup paperSize="9" scale="84" orientation="portrait" r:id="rId1"/>
  <headerFooter>
    <oddHeader>&amp;L&amp;G&amp;CProcesso 23069.170671/2021-81
PE 01/2022&amp;R&amp;G</oddHead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56"/>
  <sheetViews>
    <sheetView topLeftCell="A37" zoomScaleNormal="100" workbookViewId="0">
      <selection activeCell="C55" sqref="C55"/>
    </sheetView>
  </sheetViews>
  <sheetFormatPr defaultColWidth="8.88671875" defaultRowHeight="14.4"/>
  <cols>
    <col min="2" max="2" width="64.5546875" customWidth="1"/>
    <col min="3" max="3" width="12.33203125" customWidth="1"/>
    <col min="4" max="4" width="10.6640625" customWidth="1"/>
    <col min="5" max="5" width="12.88671875" customWidth="1"/>
    <col min="6" max="6" width="14" customWidth="1"/>
    <col min="7" max="7" width="10.88671875" customWidth="1"/>
  </cols>
  <sheetData>
    <row r="1" spans="1:8" ht="18" customHeight="1">
      <c r="A1" s="208" t="s">
        <v>0</v>
      </c>
      <c r="B1" s="208"/>
      <c r="C1" s="208"/>
      <c r="D1" s="208"/>
      <c r="E1" s="208"/>
      <c r="F1" s="5"/>
      <c r="G1" s="5"/>
    </row>
    <row r="2" spans="1:8" ht="18">
      <c r="A2" s="209" t="s">
        <v>1</v>
      </c>
      <c r="B2" s="209"/>
      <c r="C2" s="209"/>
      <c r="D2" s="209"/>
      <c r="E2" s="209"/>
      <c r="F2" s="6"/>
      <c r="G2" s="6"/>
    </row>
    <row r="4" spans="1:8" ht="14.4" customHeight="1">
      <c r="A4" s="267" t="s">
        <v>210</v>
      </c>
      <c r="B4" s="215"/>
      <c r="C4" s="215"/>
      <c r="D4" s="215"/>
      <c r="E4" s="215"/>
      <c r="F4" s="7"/>
      <c r="G4" s="7"/>
      <c r="H4" s="3"/>
    </row>
    <row r="5" spans="1:8" ht="38.4" customHeight="1">
      <c r="A5" s="212" t="s">
        <v>155</v>
      </c>
      <c r="B5" s="212"/>
      <c r="C5" s="212"/>
      <c r="D5" s="212"/>
      <c r="E5" s="212"/>
      <c r="F5" s="8"/>
      <c r="G5" s="8"/>
      <c r="H5" s="4"/>
    </row>
    <row r="7" spans="1:8">
      <c r="A7" s="9"/>
      <c r="B7" s="269" t="s">
        <v>209</v>
      </c>
      <c r="C7" s="268"/>
      <c r="D7" s="268"/>
      <c r="E7" s="268"/>
    </row>
    <row r="8" spans="1:8">
      <c r="A8" s="9"/>
      <c r="B8" s="9"/>
      <c r="C8" s="9"/>
      <c r="D8" s="9"/>
      <c r="E8" s="9"/>
    </row>
    <row r="9" spans="1:8">
      <c r="A9" s="9"/>
      <c r="B9" s="256" t="s">
        <v>31</v>
      </c>
      <c r="C9" s="256"/>
      <c r="D9" s="256"/>
      <c r="E9" s="256"/>
    </row>
    <row r="10" spans="1:8">
      <c r="A10" s="9"/>
      <c r="B10" s="10" t="s">
        <v>32</v>
      </c>
      <c r="C10" s="11"/>
      <c r="D10" s="11"/>
      <c r="E10" s="11"/>
    </row>
    <row r="11" spans="1:8">
      <c r="A11" s="9"/>
      <c r="B11" s="12" t="s">
        <v>33</v>
      </c>
      <c r="C11" s="257" t="s">
        <v>208</v>
      </c>
      <c r="D11" s="258"/>
      <c r="E11" s="259"/>
    </row>
    <row r="12" spans="1:8">
      <c r="A12" s="9"/>
      <c r="B12" s="13" t="s">
        <v>34</v>
      </c>
      <c r="C12" s="260">
        <v>20.88</v>
      </c>
      <c r="D12" s="244"/>
      <c r="E12" s="245"/>
    </row>
    <row r="13" spans="1:8">
      <c r="A13" s="9"/>
      <c r="B13" s="13" t="s">
        <v>35</v>
      </c>
      <c r="C13" s="261" t="s">
        <v>169</v>
      </c>
      <c r="D13" s="262"/>
      <c r="E13" s="263"/>
    </row>
    <row r="14" spans="1:8">
      <c r="A14" s="9"/>
      <c r="B14" s="13" t="s">
        <v>36</v>
      </c>
      <c r="C14" s="264">
        <v>1740.2</v>
      </c>
      <c r="D14" s="265"/>
      <c r="E14" s="266"/>
    </row>
    <row r="15" spans="1:8">
      <c r="A15" s="9"/>
      <c r="B15" s="13" t="s">
        <v>37</v>
      </c>
      <c r="C15" s="271" t="s">
        <v>168</v>
      </c>
      <c r="D15" s="244"/>
      <c r="E15" s="245"/>
    </row>
    <row r="16" spans="1:8">
      <c r="A16" s="9"/>
      <c r="B16" s="13" t="s">
        <v>38</v>
      </c>
      <c r="C16" s="246">
        <v>4</v>
      </c>
      <c r="D16" s="247"/>
      <c r="E16" s="248"/>
    </row>
    <row r="17" spans="1:5">
      <c r="A17" s="9"/>
      <c r="B17" s="13" t="s">
        <v>39</v>
      </c>
      <c r="C17" s="249">
        <v>44501</v>
      </c>
      <c r="D17" s="250"/>
      <c r="E17" s="251"/>
    </row>
    <row r="18" spans="1:5" ht="15" thickBot="1">
      <c r="A18" s="9"/>
      <c r="B18" s="14" t="s">
        <v>40</v>
      </c>
      <c r="C18" s="270" t="s">
        <v>167</v>
      </c>
      <c r="D18" s="253"/>
      <c r="E18" s="254"/>
    </row>
    <row r="19" spans="1:5">
      <c r="A19" s="9"/>
      <c r="B19" s="9"/>
      <c r="C19" s="15"/>
      <c r="D19" s="16"/>
      <c r="E19" s="16"/>
    </row>
    <row r="20" spans="1:5">
      <c r="A20" s="9"/>
      <c r="B20" s="9"/>
      <c r="C20" s="16"/>
      <c r="D20" s="16"/>
      <c r="E20" s="16"/>
    </row>
    <row r="21" spans="1:5">
      <c r="A21" s="255" t="s">
        <v>41</v>
      </c>
      <c r="B21" s="255"/>
      <c r="C21" s="255"/>
      <c r="D21" s="16"/>
      <c r="E21" s="16"/>
    </row>
    <row r="22" spans="1:5">
      <c r="A22" s="17">
        <v>1</v>
      </c>
      <c r="B22" s="18" t="s">
        <v>42</v>
      </c>
      <c r="C22" s="19" t="s">
        <v>43</v>
      </c>
      <c r="D22" s="16"/>
      <c r="E22" s="16"/>
    </row>
    <row r="23" spans="1:5">
      <c r="A23" s="20" t="s">
        <v>44</v>
      </c>
      <c r="B23" s="21" t="s">
        <v>45</v>
      </c>
      <c r="C23" s="22">
        <f>C14</f>
        <v>1740.2</v>
      </c>
      <c r="D23" s="16"/>
      <c r="E23" s="16"/>
    </row>
    <row r="24" spans="1:5">
      <c r="A24" s="20" t="s">
        <v>46</v>
      </c>
      <c r="B24" s="21" t="s">
        <v>47</v>
      </c>
      <c r="C24" s="23"/>
      <c r="D24" s="16"/>
      <c r="E24" s="16"/>
    </row>
    <row r="25" spans="1:5">
      <c r="A25" s="20" t="s">
        <v>48</v>
      </c>
      <c r="B25" s="21" t="s">
        <v>49</v>
      </c>
      <c r="C25" s="23"/>
      <c r="D25" s="16"/>
      <c r="E25" s="9"/>
    </row>
    <row r="26" spans="1:5">
      <c r="A26" s="20" t="s">
        <v>50</v>
      </c>
      <c r="B26" s="24" t="s">
        <v>51</v>
      </c>
      <c r="C26" s="23"/>
      <c r="D26" s="16"/>
      <c r="E26" s="9"/>
    </row>
    <row r="27" spans="1:5">
      <c r="A27" s="20" t="s">
        <v>52</v>
      </c>
      <c r="B27" s="24" t="s">
        <v>53</v>
      </c>
      <c r="C27" s="23"/>
      <c r="D27" s="16"/>
      <c r="E27" s="9"/>
    </row>
    <row r="28" spans="1:5">
      <c r="A28" s="20" t="s">
        <v>54</v>
      </c>
      <c r="B28" s="25" t="s">
        <v>55</v>
      </c>
      <c r="C28" s="26"/>
      <c r="D28" s="16"/>
      <c r="E28" s="9"/>
    </row>
    <row r="29" spans="1:5">
      <c r="A29" s="27"/>
      <c r="B29" s="28" t="s">
        <v>56</v>
      </c>
      <c r="C29" s="29">
        <f>SUM(C23:C28)</f>
        <v>1740.2</v>
      </c>
      <c r="D29" s="16"/>
      <c r="E29" s="9"/>
    </row>
    <row r="30" spans="1:5">
      <c r="A30" s="9"/>
      <c r="B30" s="239"/>
      <c r="C30" s="239"/>
      <c r="D30" s="239"/>
      <c r="E30" s="16"/>
    </row>
    <row r="31" spans="1:5">
      <c r="A31" s="30"/>
      <c r="B31" s="236" t="s">
        <v>57</v>
      </c>
      <c r="C31" s="236"/>
      <c r="D31" s="16"/>
      <c r="E31" s="9"/>
    </row>
    <row r="32" spans="1:5">
      <c r="A32" s="31"/>
      <c r="B32" s="240" t="s">
        <v>58</v>
      </c>
      <c r="C32" s="240"/>
      <c r="D32" s="16"/>
      <c r="E32" s="9"/>
    </row>
    <row r="33" spans="1:5">
      <c r="A33" s="17" t="s">
        <v>59</v>
      </c>
      <c r="B33" s="32" t="s">
        <v>60</v>
      </c>
      <c r="C33" s="19" t="s">
        <v>61</v>
      </c>
      <c r="D33" s="16"/>
      <c r="E33" s="9"/>
    </row>
    <row r="34" spans="1:5">
      <c r="A34" s="20" t="s">
        <v>44</v>
      </c>
      <c r="B34" s="33" t="s">
        <v>62</v>
      </c>
      <c r="C34" s="34">
        <f>C29*8.33%</f>
        <v>144.95866000000001</v>
      </c>
      <c r="D34" s="16"/>
      <c r="E34" s="9"/>
    </row>
    <row r="35" spans="1:5">
      <c r="A35" s="20" t="s">
        <v>46</v>
      </c>
      <c r="B35" s="33" t="s">
        <v>63</v>
      </c>
      <c r="C35" s="34">
        <f>C29*12.1%</f>
        <v>210.5642</v>
      </c>
      <c r="D35" s="35"/>
      <c r="E35" s="9"/>
    </row>
    <row r="36" spans="1:5">
      <c r="A36" s="36"/>
      <c r="B36" s="37" t="s">
        <v>64</v>
      </c>
      <c r="C36" s="38">
        <f>SUM(C34:C35)</f>
        <v>355.52286000000004</v>
      </c>
      <c r="D36" s="39"/>
      <c r="E36" s="9"/>
    </row>
    <row r="37" spans="1:5" ht="34.200000000000003">
      <c r="A37" s="40" t="s">
        <v>48</v>
      </c>
      <c r="B37" s="41" t="s">
        <v>65</v>
      </c>
      <c r="C37" s="42">
        <f>C29*7.82%</f>
        <v>136.08364</v>
      </c>
      <c r="D37" s="39"/>
      <c r="E37" s="9"/>
    </row>
    <row r="38" spans="1:5">
      <c r="A38" s="9"/>
      <c r="B38" s="9"/>
      <c r="C38" s="9"/>
      <c r="D38" s="9"/>
      <c r="E38" s="16"/>
    </row>
    <row r="39" spans="1:5" ht="32.4" customHeight="1">
      <c r="A39" s="241" t="s">
        <v>66</v>
      </c>
      <c r="B39" s="241"/>
      <c r="C39" s="241"/>
      <c r="D39" s="241"/>
      <c r="E39" s="16"/>
    </row>
    <row r="40" spans="1:5">
      <c r="A40" s="43" t="s">
        <v>67</v>
      </c>
      <c r="B40" s="44" t="s">
        <v>68</v>
      </c>
      <c r="C40" s="45" t="s">
        <v>69</v>
      </c>
      <c r="D40" s="46" t="s">
        <v>43</v>
      </c>
      <c r="E40" s="16"/>
    </row>
    <row r="41" spans="1:5" ht="15" thickBot="1">
      <c r="A41" s="47" t="s">
        <v>44</v>
      </c>
      <c r="B41" s="48" t="s">
        <v>70</v>
      </c>
      <c r="C41" s="49">
        <v>20</v>
      </c>
      <c r="D41" s="50">
        <f>(C$29*(C41/100))</f>
        <v>348.04</v>
      </c>
      <c r="E41" s="16"/>
    </row>
    <row r="42" spans="1:5" ht="15" thickBot="1">
      <c r="A42" s="47" t="s">
        <v>46</v>
      </c>
      <c r="B42" s="51" t="s">
        <v>71</v>
      </c>
      <c r="C42" s="52">
        <v>2.5</v>
      </c>
      <c r="D42" s="50">
        <f t="shared" ref="D42:D48" si="0">(C$29*(C42/100))</f>
        <v>43.505000000000003</v>
      </c>
      <c r="E42" s="16"/>
    </row>
    <row r="43" spans="1:5" ht="15" thickBot="1">
      <c r="A43" s="47" t="s">
        <v>48</v>
      </c>
      <c r="B43" s="54" t="s">
        <v>72</v>
      </c>
      <c r="C43" s="55">
        <v>6</v>
      </c>
      <c r="D43" s="50">
        <f t="shared" si="0"/>
        <v>104.41199999999999</v>
      </c>
      <c r="E43" s="16"/>
    </row>
    <row r="44" spans="1:5" ht="15" thickBot="1">
      <c r="A44" s="47" t="s">
        <v>50</v>
      </c>
      <c r="B44" s="51" t="s">
        <v>73</v>
      </c>
      <c r="C44" s="52">
        <v>1.5</v>
      </c>
      <c r="D44" s="50">
        <f t="shared" si="0"/>
        <v>26.102999999999998</v>
      </c>
      <c r="E44" s="16"/>
    </row>
    <row r="45" spans="1:5" ht="15" thickBot="1">
      <c r="A45" s="47" t="s">
        <v>52</v>
      </c>
      <c r="B45" s="51" t="s">
        <v>74</v>
      </c>
      <c r="C45" s="52">
        <v>1</v>
      </c>
      <c r="D45" s="50">
        <f t="shared" si="0"/>
        <v>17.402000000000001</v>
      </c>
      <c r="E45" s="16"/>
    </row>
    <row r="46" spans="1:5" ht="15" thickBot="1">
      <c r="A46" s="47" t="s">
        <v>54</v>
      </c>
      <c r="B46" s="51" t="s">
        <v>75</v>
      </c>
      <c r="C46" s="52">
        <v>0.6</v>
      </c>
      <c r="D46" s="50">
        <f t="shared" si="0"/>
        <v>10.4412</v>
      </c>
      <c r="E46" s="16"/>
    </row>
    <row r="47" spans="1:5" ht="15" thickBot="1">
      <c r="A47" s="47" t="s">
        <v>76</v>
      </c>
      <c r="B47" s="51" t="s">
        <v>77</v>
      </c>
      <c r="C47" s="52">
        <v>0.2</v>
      </c>
      <c r="D47" s="50">
        <f t="shared" si="0"/>
        <v>3.4804000000000004</v>
      </c>
      <c r="E47" s="16"/>
    </row>
    <row r="48" spans="1:5">
      <c r="A48" s="47" t="s">
        <v>78</v>
      </c>
      <c r="B48" s="54" t="s">
        <v>79</v>
      </c>
      <c r="C48" s="55">
        <v>8</v>
      </c>
      <c r="D48" s="50">
        <f t="shared" si="0"/>
        <v>139.21600000000001</v>
      </c>
      <c r="E48" s="16"/>
    </row>
    <row r="49" spans="1:5" ht="15" thickBot="1">
      <c r="A49" s="56"/>
      <c r="B49" s="57" t="s">
        <v>80</v>
      </c>
      <c r="C49" s="58">
        <f>SUM(C41:C48)</f>
        <v>39.799999999999997</v>
      </c>
      <c r="D49" s="59">
        <f>SUM(D41:D48)</f>
        <v>692.59960000000001</v>
      </c>
      <c r="E49" s="16"/>
    </row>
    <row r="50" spans="1:5">
      <c r="A50" s="60"/>
      <c r="B50" s="61" t="s">
        <v>81</v>
      </c>
      <c r="C50" s="60"/>
      <c r="D50" s="60"/>
      <c r="E50" s="16"/>
    </row>
    <row r="51" spans="1:5">
      <c r="A51" s="60"/>
      <c r="B51" s="61"/>
      <c r="C51" s="60"/>
      <c r="D51" s="60"/>
      <c r="E51" s="16"/>
    </row>
    <row r="52" spans="1:5">
      <c r="A52" s="62"/>
      <c r="B52" s="63" t="s">
        <v>82</v>
      </c>
      <c r="C52" s="64"/>
      <c r="D52" s="16"/>
      <c r="E52" s="9"/>
    </row>
    <row r="53" spans="1:5">
      <c r="A53" s="17" t="s">
        <v>83</v>
      </c>
      <c r="B53" s="18" t="s">
        <v>84</v>
      </c>
      <c r="C53" s="19" t="s">
        <v>43</v>
      </c>
      <c r="D53" s="16"/>
      <c r="E53" s="9"/>
    </row>
    <row r="54" spans="1:5">
      <c r="A54" s="196" t="s">
        <v>44</v>
      </c>
      <c r="B54" s="197" t="s">
        <v>85</v>
      </c>
      <c r="C54" s="198">
        <f>(4.05*4*C12)-6%*C14</f>
        <v>233.84399999999999</v>
      </c>
      <c r="D54" s="16"/>
      <c r="E54" s="9"/>
    </row>
    <row r="55" spans="1:5">
      <c r="A55" s="196" t="s">
        <v>46</v>
      </c>
      <c r="B55" s="199" t="s">
        <v>86</v>
      </c>
      <c r="C55" s="276">
        <f>-(C14*1%)</f>
        <v>-17.402000000000001</v>
      </c>
      <c r="D55" s="16"/>
      <c r="E55" s="9"/>
    </row>
    <row r="56" spans="1:5">
      <c r="A56" s="196" t="s">
        <v>48</v>
      </c>
      <c r="B56" s="199" t="s">
        <v>281</v>
      </c>
      <c r="C56" s="198">
        <v>29.1</v>
      </c>
      <c r="D56" s="16"/>
      <c r="E56" s="9"/>
    </row>
    <row r="57" spans="1:5">
      <c r="A57" s="196" t="s">
        <v>50</v>
      </c>
      <c r="B57" s="199" t="s">
        <v>280</v>
      </c>
      <c r="C57" s="198">
        <v>21.26</v>
      </c>
      <c r="D57" s="16"/>
      <c r="E57" s="9"/>
    </row>
    <row r="58" spans="1:5">
      <c r="A58" s="159" t="s">
        <v>52</v>
      </c>
      <c r="B58" s="158" t="s">
        <v>172</v>
      </c>
      <c r="C58" s="200">
        <f>219.35-26</f>
        <v>193.35</v>
      </c>
      <c r="D58" s="16"/>
      <c r="E58" s="9"/>
    </row>
    <row r="59" spans="1:5">
      <c r="A59" s="159" t="s">
        <v>54</v>
      </c>
      <c r="B59" s="158" t="s">
        <v>173</v>
      </c>
      <c r="C59" s="200">
        <f>(219.35-26)/12</f>
        <v>16.112500000000001</v>
      </c>
      <c r="D59" s="16"/>
      <c r="E59" s="9"/>
    </row>
    <row r="60" spans="1:5" ht="15" thickBot="1">
      <c r="A60" s="27"/>
      <c r="B60" s="28" t="s">
        <v>87</v>
      </c>
      <c r="C60" s="29">
        <f>SUM(C54:C59)</f>
        <v>476.26450000000006</v>
      </c>
      <c r="D60" s="16"/>
      <c r="E60" s="9"/>
    </row>
    <row r="61" spans="1:5">
      <c r="A61" s="60"/>
      <c r="B61" s="65"/>
      <c r="C61" s="66"/>
      <c r="D61" s="67"/>
      <c r="E61" s="16"/>
    </row>
    <row r="62" spans="1:5">
      <c r="A62" s="62"/>
      <c r="B62" s="68" t="s">
        <v>88</v>
      </c>
      <c r="C62" s="69"/>
      <c r="D62" s="16"/>
      <c r="E62" s="9"/>
    </row>
    <row r="63" spans="1:5">
      <c r="A63" s="20">
        <v>2</v>
      </c>
      <c r="B63" s="70" t="s">
        <v>89</v>
      </c>
      <c r="C63" s="71" t="s">
        <v>61</v>
      </c>
      <c r="D63" s="16"/>
      <c r="E63" s="9"/>
    </row>
    <row r="64" spans="1:5">
      <c r="A64" s="20" t="s">
        <v>59</v>
      </c>
      <c r="B64" s="21" t="s">
        <v>60</v>
      </c>
      <c r="C64" s="22">
        <f>C36</f>
        <v>355.52286000000004</v>
      </c>
      <c r="D64" s="16"/>
      <c r="E64" s="9"/>
    </row>
    <row r="65" spans="1:5">
      <c r="A65" s="20" t="s">
        <v>67</v>
      </c>
      <c r="B65" s="21" t="s">
        <v>68</v>
      </c>
      <c r="C65" s="22">
        <f>D49+C37</f>
        <v>828.68324000000007</v>
      </c>
      <c r="D65" s="16"/>
      <c r="E65" s="9"/>
    </row>
    <row r="66" spans="1:5">
      <c r="A66" s="20" t="s">
        <v>83</v>
      </c>
      <c r="B66" s="21" t="s">
        <v>84</v>
      </c>
      <c r="C66" s="22">
        <f>C60</f>
        <v>476.26450000000006</v>
      </c>
      <c r="D66" s="16"/>
      <c r="E66" s="9"/>
    </row>
    <row r="67" spans="1:5">
      <c r="A67" s="27"/>
      <c r="B67" s="72" t="s">
        <v>64</v>
      </c>
      <c r="C67" s="29">
        <f>SUM(C64:C66)</f>
        <v>1660.4706000000001</v>
      </c>
      <c r="D67" s="16"/>
      <c r="E67" s="9"/>
    </row>
    <row r="68" spans="1:5">
      <c r="A68" s="9"/>
      <c r="B68" s="73"/>
      <c r="C68" s="67"/>
      <c r="D68" s="67"/>
      <c r="E68" s="16"/>
    </row>
    <row r="69" spans="1:5">
      <c r="A69" s="74"/>
      <c r="B69" s="75" t="s">
        <v>90</v>
      </c>
      <c r="C69" s="76"/>
      <c r="D69" s="16"/>
      <c r="E69" s="9"/>
    </row>
    <row r="70" spans="1:5">
      <c r="A70" s="77">
        <v>3</v>
      </c>
      <c r="B70" s="78" t="s">
        <v>91</v>
      </c>
      <c r="C70" s="79" t="s">
        <v>43</v>
      </c>
      <c r="D70" s="16"/>
      <c r="E70" s="9"/>
    </row>
    <row r="71" spans="1:5">
      <c r="A71" s="80" t="s">
        <v>44</v>
      </c>
      <c r="B71" s="81" t="s">
        <v>92</v>
      </c>
      <c r="C71" s="82">
        <f>((C29+C34+C35)/12)*5%</f>
        <v>8.732178583333333</v>
      </c>
      <c r="D71" s="16"/>
      <c r="E71" s="9"/>
    </row>
    <row r="72" spans="1:5">
      <c r="A72" s="80" t="s">
        <v>46</v>
      </c>
      <c r="B72" s="81" t="s">
        <v>93</v>
      </c>
      <c r="C72" s="83">
        <f>((C29+C34)/12)*5%*8%</f>
        <v>0.62838622</v>
      </c>
      <c r="D72" s="16"/>
      <c r="E72" s="9"/>
    </row>
    <row r="73" spans="1:5">
      <c r="A73" s="80" t="s">
        <v>48</v>
      </c>
      <c r="B73" s="81" t="s">
        <v>94</v>
      </c>
      <c r="C73" s="83">
        <v>0</v>
      </c>
      <c r="D73" s="16"/>
      <c r="E73" s="9"/>
    </row>
    <row r="74" spans="1:5">
      <c r="A74" s="80" t="s">
        <v>50</v>
      </c>
      <c r="B74" s="81" t="s">
        <v>95</v>
      </c>
      <c r="C74" s="83">
        <f>(((C29+C56)/30/12)*7)</f>
        <v>34.403055555555554</v>
      </c>
      <c r="D74" s="16"/>
      <c r="E74" s="9"/>
    </row>
    <row r="75" spans="1:5">
      <c r="A75" s="80" t="s">
        <v>52</v>
      </c>
      <c r="B75" s="81" t="s">
        <v>96</v>
      </c>
      <c r="C75" s="84">
        <f>(C29/30/12*7)*8%</f>
        <v>2.7069777777777779</v>
      </c>
      <c r="D75" s="16"/>
      <c r="E75" s="9"/>
    </row>
    <row r="76" spans="1:5">
      <c r="A76" s="80" t="s">
        <v>54</v>
      </c>
      <c r="B76" s="81" t="s">
        <v>97</v>
      </c>
      <c r="C76" s="83">
        <f>C29*4%</f>
        <v>69.608000000000004</v>
      </c>
      <c r="D76" s="16"/>
      <c r="E76" s="9"/>
    </row>
    <row r="77" spans="1:5">
      <c r="A77" s="85"/>
      <c r="B77" s="78" t="s">
        <v>80</v>
      </c>
      <c r="C77" s="86">
        <f>SUM(C71:C76)</f>
        <v>116.07859813666667</v>
      </c>
      <c r="D77" s="16"/>
      <c r="E77" s="9"/>
    </row>
    <row r="78" spans="1:5">
      <c r="A78" s="9"/>
      <c r="B78" s="9"/>
      <c r="C78" s="9"/>
      <c r="D78" s="9"/>
      <c r="E78" s="16"/>
    </row>
    <row r="79" spans="1:5">
      <c r="A79" s="30"/>
      <c r="B79" s="87" t="s">
        <v>98</v>
      </c>
      <c r="C79" s="88"/>
      <c r="D79" s="89"/>
      <c r="E79" s="9"/>
    </row>
    <row r="80" spans="1:5">
      <c r="A80" s="31"/>
      <c r="B80" s="70" t="s">
        <v>99</v>
      </c>
      <c r="C80" s="19"/>
      <c r="D80" s="16"/>
      <c r="E80" s="9"/>
    </row>
    <row r="81" spans="1:5">
      <c r="A81" s="17" t="s">
        <v>100</v>
      </c>
      <c r="B81" s="90" t="s">
        <v>101</v>
      </c>
      <c r="C81" s="91" t="s">
        <v>43</v>
      </c>
      <c r="D81" s="16"/>
      <c r="E81" s="9"/>
    </row>
    <row r="82" spans="1:5">
      <c r="A82" s="20" t="s">
        <v>44</v>
      </c>
      <c r="B82" s="92" t="s">
        <v>102</v>
      </c>
      <c r="C82" s="93">
        <v>0</v>
      </c>
      <c r="D82" s="16"/>
      <c r="E82" s="9"/>
    </row>
    <row r="83" spans="1:5">
      <c r="A83" s="20" t="s">
        <v>46</v>
      </c>
      <c r="B83" s="92" t="s">
        <v>103</v>
      </c>
      <c r="C83" s="93">
        <f>(((C29+C67+C77+C86+C107)-(C54-C55-C104-C105))/30*2.96)/12</f>
        <v>27.825096874149327</v>
      </c>
      <c r="D83" s="16"/>
      <c r="E83" s="9"/>
    </row>
    <row r="84" spans="1:5">
      <c r="A84" s="20" t="s">
        <v>48</v>
      </c>
      <c r="B84" s="92" t="s">
        <v>104</v>
      </c>
      <c r="C84" s="93">
        <f>(((C29+C67+C77+C86+C107)-(C54-C55-C104-C105))/30*5*1.5%)/12</f>
        <v>0.70502779241932412</v>
      </c>
      <c r="D84" s="16"/>
      <c r="E84" s="9"/>
    </row>
    <row r="85" spans="1:5">
      <c r="A85" s="20" t="s">
        <v>50</v>
      </c>
      <c r="B85" s="92" t="s">
        <v>105</v>
      </c>
      <c r="C85" s="93">
        <f>(((C29+C67+C77+C86+C107)-(C54-C55-C104-C105))/30*15*0.78%)/12</f>
        <v>1.0998433561741459</v>
      </c>
      <c r="D85" s="16"/>
      <c r="E85" s="9"/>
    </row>
    <row r="86" spans="1:5">
      <c r="A86" s="20" t="s">
        <v>52</v>
      </c>
      <c r="B86" s="92" t="s">
        <v>106</v>
      </c>
      <c r="C86" s="93">
        <f>(((C35*3.95/12)+(C56*3.95*1.02%))/12+((C29+C34)*39.8%*3.95)*1.02%/12)</f>
        <v>8.3927054760892119</v>
      </c>
      <c r="D86" s="39"/>
      <c r="E86" s="9"/>
    </row>
    <row r="87" spans="1:5">
      <c r="A87" s="20" t="s">
        <v>54</v>
      </c>
      <c r="B87" s="94" t="s">
        <v>107</v>
      </c>
      <c r="C87" s="93">
        <v>0</v>
      </c>
      <c r="D87" s="16"/>
      <c r="E87" s="9"/>
    </row>
    <row r="88" spans="1:5">
      <c r="A88" s="27"/>
      <c r="B88" s="95" t="s">
        <v>80</v>
      </c>
      <c r="C88" s="59">
        <f>SUM(C82:C87)</f>
        <v>38.022673498832006</v>
      </c>
      <c r="D88" s="16"/>
      <c r="E88" s="9"/>
    </row>
    <row r="89" spans="1:5">
      <c r="A89" s="60"/>
      <c r="B89" s="60"/>
      <c r="C89" s="60"/>
      <c r="D89" s="9"/>
      <c r="E89" s="16"/>
    </row>
    <row r="90" spans="1:5">
      <c r="A90" s="96"/>
      <c r="B90" s="242" t="s">
        <v>108</v>
      </c>
      <c r="C90" s="242"/>
      <c r="D90" s="16"/>
      <c r="E90" s="9"/>
    </row>
    <row r="91" spans="1:5">
      <c r="A91" s="17" t="s">
        <v>109</v>
      </c>
      <c r="B91" s="90" t="s">
        <v>110</v>
      </c>
      <c r="C91" s="91" t="s">
        <v>43</v>
      </c>
      <c r="D91" s="16"/>
      <c r="E91" s="9"/>
    </row>
    <row r="92" spans="1:5">
      <c r="A92" s="20" t="s">
        <v>44</v>
      </c>
      <c r="B92" s="97" t="s">
        <v>111</v>
      </c>
      <c r="C92" s="98">
        <v>0</v>
      </c>
      <c r="D92" s="16"/>
      <c r="E92" s="9"/>
    </row>
    <row r="93" spans="1:5">
      <c r="A93" s="99"/>
      <c r="B93" s="95" t="s">
        <v>80</v>
      </c>
      <c r="C93" s="100">
        <v>0</v>
      </c>
      <c r="D93" s="101"/>
      <c r="E93" s="9"/>
    </row>
    <row r="94" spans="1:5">
      <c r="A94" s="60"/>
      <c r="B94" s="60"/>
      <c r="C94" s="60"/>
      <c r="D94" s="9"/>
      <c r="E94" s="16"/>
    </row>
    <row r="95" spans="1:5">
      <c r="A95" s="62"/>
      <c r="B95" s="68" t="s">
        <v>112</v>
      </c>
      <c r="C95" s="69"/>
      <c r="D95" s="16"/>
      <c r="E95" s="9"/>
    </row>
    <row r="96" spans="1:5">
      <c r="A96" s="17">
        <v>4</v>
      </c>
      <c r="B96" s="70" t="s">
        <v>113</v>
      </c>
      <c r="C96" s="71" t="s">
        <v>61</v>
      </c>
      <c r="D96" s="16"/>
      <c r="E96" s="9"/>
    </row>
    <row r="97" spans="1:5">
      <c r="A97" s="20" t="s">
        <v>100</v>
      </c>
      <c r="B97" s="21" t="s">
        <v>101</v>
      </c>
      <c r="C97" s="22">
        <f>C88</f>
        <v>38.022673498832006</v>
      </c>
      <c r="D97" s="102"/>
      <c r="E97" s="103"/>
    </row>
    <row r="98" spans="1:5">
      <c r="A98" s="20" t="s">
        <v>109</v>
      </c>
      <c r="B98" s="21" t="s">
        <v>110</v>
      </c>
      <c r="C98" s="22">
        <v>0</v>
      </c>
      <c r="D98" s="16"/>
      <c r="E98" s="9"/>
    </row>
    <row r="99" spans="1:5">
      <c r="A99" s="27"/>
      <c r="B99" s="72" t="s">
        <v>64</v>
      </c>
      <c r="C99" s="29">
        <f>SUM(C97:C98)</f>
        <v>38.022673498832006</v>
      </c>
      <c r="D99" s="16"/>
      <c r="E99" s="9"/>
    </row>
    <row r="100" spans="1:5">
      <c r="A100" s="9"/>
      <c r="B100" s="9"/>
      <c r="C100" s="9"/>
      <c r="D100" s="9"/>
      <c r="E100" s="9"/>
    </row>
    <row r="101" spans="1:5">
      <c r="A101" s="104"/>
      <c r="B101" s="87" t="s">
        <v>114</v>
      </c>
      <c r="C101" s="105"/>
      <c r="D101" s="9"/>
      <c r="E101" s="9"/>
    </row>
    <row r="102" spans="1:5">
      <c r="A102" s="106">
        <v>5</v>
      </c>
      <c r="B102" s="107" t="s">
        <v>115</v>
      </c>
      <c r="C102" s="19" t="s">
        <v>43</v>
      </c>
      <c r="D102" s="9"/>
      <c r="E102" s="9"/>
    </row>
    <row r="103" spans="1:5">
      <c r="A103" s="108" t="s">
        <v>44</v>
      </c>
      <c r="B103" s="109" t="s">
        <v>116</v>
      </c>
      <c r="C103" s="110">
        <f>'An IIC Uniformes'!H58</f>
        <v>110.2375</v>
      </c>
      <c r="D103" s="9"/>
      <c r="E103" s="9"/>
    </row>
    <row r="104" spans="1:5">
      <c r="A104" s="108" t="s">
        <v>46</v>
      </c>
      <c r="B104" s="111" t="s">
        <v>117</v>
      </c>
      <c r="C104" s="112"/>
      <c r="D104" s="113"/>
      <c r="E104" s="113"/>
    </row>
    <row r="105" spans="1:5">
      <c r="A105" s="108" t="s">
        <v>48</v>
      </c>
      <c r="B105" s="109" t="s">
        <v>118</v>
      </c>
      <c r="C105" s="114"/>
      <c r="D105" s="113"/>
      <c r="E105" s="9"/>
    </row>
    <row r="106" spans="1:5">
      <c r="A106" s="115" t="s">
        <v>50</v>
      </c>
      <c r="B106" s="116" t="s">
        <v>119</v>
      </c>
      <c r="C106" s="117">
        <v>0</v>
      </c>
      <c r="D106" s="9"/>
      <c r="E106" s="9"/>
    </row>
    <row r="107" spans="1:5">
      <c r="A107" s="118"/>
      <c r="B107" s="119" t="s">
        <v>120</v>
      </c>
      <c r="C107" s="120">
        <f>C103+C104+C105</f>
        <v>110.2375</v>
      </c>
      <c r="D107" s="121"/>
      <c r="E107" s="9"/>
    </row>
    <row r="108" spans="1:5">
      <c r="A108" s="122"/>
      <c r="B108" s="123"/>
      <c r="C108" s="124"/>
      <c r="D108" s="124"/>
      <c r="E108" s="9"/>
    </row>
    <row r="109" spans="1:5">
      <c r="A109" s="125"/>
      <c r="B109" s="236" t="s">
        <v>121</v>
      </c>
      <c r="C109" s="236"/>
      <c r="D109" s="236"/>
      <c r="E109" s="9"/>
    </row>
    <row r="110" spans="1:5">
      <c r="A110" s="106">
        <v>6</v>
      </c>
      <c r="B110" s="90" t="s">
        <v>122</v>
      </c>
      <c r="C110" s="126" t="s">
        <v>69</v>
      </c>
      <c r="D110" s="91" t="s">
        <v>43</v>
      </c>
      <c r="E110" s="9"/>
    </row>
    <row r="111" spans="1:5">
      <c r="A111" s="108" t="s">
        <v>44</v>
      </c>
      <c r="B111" s="127" t="s">
        <v>123</v>
      </c>
      <c r="C111" s="128">
        <v>4.47</v>
      </c>
      <c r="D111" s="34">
        <f>(C128)*C111/100</f>
        <v>163.8259189121068</v>
      </c>
      <c r="E111" s="9"/>
    </row>
    <row r="112" spans="1:5">
      <c r="A112" s="108" t="s">
        <v>46</v>
      </c>
      <c r="B112" s="127" t="s">
        <v>124</v>
      </c>
      <c r="C112" s="128">
        <v>3.06</v>
      </c>
      <c r="D112" s="34">
        <f>(C128+D111)*C112/100</f>
        <v>117.16235989075675</v>
      </c>
      <c r="E112" s="9"/>
    </row>
    <row r="113" spans="1:5">
      <c r="A113" s="108" t="s">
        <v>48</v>
      </c>
      <c r="B113" s="127" t="s">
        <v>125</v>
      </c>
      <c r="C113" s="128"/>
      <c r="D113" s="34"/>
      <c r="E113" s="9"/>
    </row>
    <row r="114" spans="1:5">
      <c r="A114" s="108"/>
      <c r="B114" s="127" t="s">
        <v>126</v>
      </c>
      <c r="C114" s="128">
        <f>3+0.65</f>
        <v>3.65</v>
      </c>
      <c r="D114" s="34">
        <f>((C128+D111+D112)/(1-(C114+C116)/100))*C114/100</f>
        <v>157.66712013245785</v>
      </c>
      <c r="E114" s="9"/>
    </row>
    <row r="115" spans="1:5">
      <c r="A115" s="108"/>
      <c r="B115" s="127" t="s">
        <v>127</v>
      </c>
      <c r="C115" s="128"/>
      <c r="D115" s="34"/>
      <c r="E115" s="9"/>
    </row>
    <row r="116" spans="1:5">
      <c r="A116" s="108"/>
      <c r="B116" s="127" t="s">
        <v>128</v>
      </c>
      <c r="C116" s="129">
        <v>5</v>
      </c>
      <c r="D116" s="34">
        <f>((C128+D111+D112)/(1-(C114+C116)/100))*C116/100</f>
        <v>215.98235634583267</v>
      </c>
      <c r="E116" s="9"/>
    </row>
    <row r="117" spans="1:5">
      <c r="A117" s="108"/>
      <c r="B117" s="127" t="s">
        <v>129</v>
      </c>
      <c r="C117" s="128"/>
      <c r="D117" s="34"/>
      <c r="E117" s="9"/>
    </row>
    <row r="118" spans="1:5">
      <c r="A118" s="130"/>
      <c r="B118" s="95" t="s">
        <v>80</v>
      </c>
      <c r="C118" s="131">
        <f>SUM(C111:C117)</f>
        <v>16.18</v>
      </c>
      <c r="D118" s="59">
        <f>SUM(D111:D117)</f>
        <v>654.63775528115411</v>
      </c>
      <c r="E118" s="9"/>
    </row>
    <row r="119" spans="1:5">
      <c r="A119" s="122"/>
      <c r="B119" s="123"/>
      <c r="C119" s="124"/>
      <c r="D119" s="124"/>
      <c r="E119" s="9"/>
    </row>
    <row r="120" spans="1:5">
      <c r="A120" s="237" t="s">
        <v>130</v>
      </c>
      <c r="B120" s="237"/>
      <c r="C120" s="237"/>
      <c r="D120" s="132"/>
      <c r="E120" s="103"/>
    </row>
    <row r="121" spans="1:5">
      <c r="A121" s="9"/>
      <c r="B121" s="132"/>
      <c r="C121" s="9"/>
      <c r="D121" s="9"/>
      <c r="E121" s="103"/>
    </row>
    <row r="122" spans="1:5">
      <c r="A122" s="62"/>
      <c r="B122" s="133" t="s">
        <v>131</v>
      </c>
      <c r="C122" s="134" t="s">
        <v>43</v>
      </c>
      <c r="D122" s="103"/>
      <c r="E122" s="103"/>
    </row>
    <row r="123" spans="1:5">
      <c r="A123" s="31" t="s">
        <v>44</v>
      </c>
      <c r="B123" s="127" t="s">
        <v>132</v>
      </c>
      <c r="C123" s="34">
        <f>C29</f>
        <v>1740.2</v>
      </c>
      <c r="D123" s="103"/>
      <c r="E123" s="103"/>
    </row>
    <row r="124" spans="1:5">
      <c r="A124" s="31" t="s">
        <v>46</v>
      </c>
      <c r="B124" s="127" t="s">
        <v>133</v>
      </c>
      <c r="C124" s="34">
        <f>C67</f>
        <v>1660.4706000000001</v>
      </c>
      <c r="D124" s="103"/>
      <c r="E124" s="103"/>
    </row>
    <row r="125" spans="1:5">
      <c r="A125" s="31" t="s">
        <v>48</v>
      </c>
      <c r="B125" s="127" t="s">
        <v>134</v>
      </c>
      <c r="C125" s="34">
        <f>C77</f>
        <v>116.07859813666667</v>
      </c>
      <c r="D125" s="103"/>
      <c r="E125" s="103"/>
    </row>
    <row r="126" spans="1:5">
      <c r="A126" s="31" t="s">
        <v>50</v>
      </c>
      <c r="B126" s="127" t="s">
        <v>135</v>
      </c>
      <c r="C126" s="34">
        <f>C99</f>
        <v>38.022673498832006</v>
      </c>
      <c r="D126" s="103"/>
      <c r="E126" s="103"/>
    </row>
    <row r="127" spans="1:5">
      <c r="A127" s="31" t="s">
        <v>52</v>
      </c>
      <c r="B127" s="127" t="s">
        <v>136</v>
      </c>
      <c r="C127" s="34">
        <f>C107</f>
        <v>110.2375</v>
      </c>
      <c r="D127" s="103"/>
      <c r="E127" s="103"/>
    </row>
    <row r="128" spans="1:5">
      <c r="A128" s="31"/>
      <c r="B128" s="126" t="s">
        <v>137</v>
      </c>
      <c r="C128" s="135">
        <f>SUM(C123:C127)</f>
        <v>3665.0093716354991</v>
      </c>
      <c r="D128" s="103"/>
      <c r="E128" s="103"/>
    </row>
    <row r="129" spans="1:5">
      <c r="A129" s="31" t="s">
        <v>54</v>
      </c>
      <c r="B129" s="127" t="s">
        <v>138</v>
      </c>
      <c r="C129" s="34">
        <f>D118</f>
        <v>654.63775528115411</v>
      </c>
      <c r="D129" s="103"/>
      <c r="E129" s="103"/>
    </row>
    <row r="130" spans="1:5">
      <c r="A130" s="31"/>
      <c r="B130" s="90" t="s">
        <v>139</v>
      </c>
      <c r="C130" s="135">
        <f>SUM(C128:C129)</f>
        <v>4319.6471269166532</v>
      </c>
      <c r="D130" s="103"/>
      <c r="E130" s="103"/>
    </row>
    <row r="131" spans="1:5" ht="15" thickBot="1">
      <c r="A131" s="27"/>
      <c r="B131" s="136" t="s">
        <v>140</v>
      </c>
      <c r="C131" s="137">
        <f>C130/C29</f>
        <v>2.4822705016185802</v>
      </c>
      <c r="D131" s="103"/>
      <c r="E131" s="103"/>
    </row>
    <row r="132" spans="1:5">
      <c r="A132" s="9"/>
      <c r="B132" s="132"/>
      <c r="C132" s="9"/>
      <c r="D132" s="9"/>
      <c r="E132" s="9"/>
    </row>
    <row r="133" spans="1:5">
      <c r="A133" s="9"/>
      <c r="B133" s="9"/>
      <c r="C133" s="9"/>
      <c r="D133" s="9"/>
      <c r="E133" s="9"/>
    </row>
    <row r="134" spans="1:5">
      <c r="A134" s="125"/>
      <c r="B134" s="236" t="s">
        <v>141</v>
      </c>
      <c r="C134" s="236"/>
      <c r="D134" s="236"/>
      <c r="E134" s="9"/>
    </row>
    <row r="135" spans="1:5">
      <c r="A135" s="106">
        <v>6</v>
      </c>
      <c r="B135" s="90" t="s">
        <v>122</v>
      </c>
      <c r="C135" s="126" t="s">
        <v>69</v>
      </c>
      <c r="D135" s="91" t="s">
        <v>43</v>
      </c>
      <c r="E135" s="9"/>
    </row>
    <row r="136" spans="1:5">
      <c r="A136" s="108" t="s">
        <v>44</v>
      </c>
      <c r="B136" s="127" t="s">
        <v>123</v>
      </c>
      <c r="C136" s="128">
        <v>4.47</v>
      </c>
      <c r="D136" s="34">
        <f>(C153)*C136/100</f>
        <v>163.8259189121068</v>
      </c>
      <c r="E136" s="9"/>
    </row>
    <row r="137" spans="1:5">
      <c r="A137" s="108" t="s">
        <v>46</v>
      </c>
      <c r="B137" s="127" t="s">
        <v>124</v>
      </c>
      <c r="C137" s="128">
        <v>3.06</v>
      </c>
      <c r="D137" s="34">
        <f>(C153+D136)*C137/100</f>
        <v>117.16235989075675</v>
      </c>
      <c r="E137" s="9"/>
    </row>
    <row r="138" spans="1:5">
      <c r="A138" s="108" t="s">
        <v>48</v>
      </c>
      <c r="B138" s="127" t="s">
        <v>125</v>
      </c>
      <c r="C138" s="128"/>
      <c r="D138" s="34"/>
      <c r="E138" s="9"/>
    </row>
    <row r="139" spans="1:5">
      <c r="A139" s="108"/>
      <c r="B139" s="202" t="s">
        <v>290</v>
      </c>
      <c r="C139" s="55">
        <v>9.25</v>
      </c>
      <c r="D139" s="34">
        <f>((C153+D136+D137)/(1-(C139+C141)/100))*C139/100</f>
        <v>425.66155412891953</v>
      </c>
      <c r="E139" s="9"/>
    </row>
    <row r="140" spans="1:5">
      <c r="A140" s="108"/>
      <c r="B140" s="127" t="s">
        <v>127</v>
      </c>
      <c r="C140" s="128"/>
      <c r="D140" s="34"/>
      <c r="E140" s="9"/>
    </row>
    <row r="141" spans="1:5">
      <c r="A141" s="108"/>
      <c r="B141" s="127" t="s">
        <v>128</v>
      </c>
      <c r="C141" s="129">
        <v>5</v>
      </c>
      <c r="D141" s="34">
        <f>((C153+D136+D137)/(1-(C139+C141)/100))*C141/100</f>
        <v>230.08732655617274</v>
      </c>
      <c r="E141" s="9"/>
    </row>
    <row r="142" spans="1:5">
      <c r="A142" s="108"/>
      <c r="B142" s="127" t="s">
        <v>129</v>
      </c>
      <c r="C142" s="128"/>
      <c r="D142" s="34"/>
      <c r="E142" s="9"/>
    </row>
    <row r="143" spans="1:5">
      <c r="A143" s="130"/>
      <c r="B143" s="95" t="s">
        <v>80</v>
      </c>
      <c r="C143" s="131">
        <f>SUM(C136:C142)</f>
        <v>21.78</v>
      </c>
      <c r="D143" s="59">
        <f>SUM(D136:D142)</f>
        <v>936.73715948795575</v>
      </c>
      <c r="E143" s="9"/>
    </row>
    <row r="144" spans="1:5">
      <c r="A144" s="60"/>
      <c r="B144" s="60"/>
      <c r="C144" s="60"/>
      <c r="D144" s="60"/>
      <c r="E144" s="9"/>
    </row>
    <row r="145" spans="1:5">
      <c r="A145" s="238" t="s">
        <v>130</v>
      </c>
      <c r="B145" s="238"/>
      <c r="C145" s="238"/>
      <c r="D145" s="138"/>
      <c r="E145" s="9"/>
    </row>
    <row r="146" spans="1:5">
      <c r="A146" s="60"/>
      <c r="B146" s="139"/>
      <c r="C146" s="60"/>
      <c r="D146" s="138"/>
      <c r="E146" s="9"/>
    </row>
    <row r="147" spans="1:5">
      <c r="A147" s="62"/>
      <c r="B147" s="133" t="s">
        <v>131</v>
      </c>
      <c r="C147" s="134" t="s">
        <v>43</v>
      </c>
      <c r="D147" s="138"/>
      <c r="E147" s="9"/>
    </row>
    <row r="148" spans="1:5">
      <c r="A148" s="31" t="s">
        <v>44</v>
      </c>
      <c r="B148" s="127" t="s">
        <v>132</v>
      </c>
      <c r="C148" s="34">
        <f>C123</f>
        <v>1740.2</v>
      </c>
      <c r="D148" s="138"/>
      <c r="E148" s="9"/>
    </row>
    <row r="149" spans="1:5">
      <c r="A149" s="31" t="s">
        <v>46</v>
      </c>
      <c r="B149" s="127" t="s">
        <v>133</v>
      </c>
      <c r="C149" s="34">
        <f>C124</f>
        <v>1660.4706000000001</v>
      </c>
      <c r="D149" s="138"/>
      <c r="E149" s="9"/>
    </row>
    <row r="150" spans="1:5">
      <c r="A150" s="31" t="s">
        <v>48</v>
      </c>
      <c r="B150" s="127" t="s">
        <v>134</v>
      </c>
      <c r="C150" s="34">
        <f>C125</f>
        <v>116.07859813666667</v>
      </c>
      <c r="D150" s="138"/>
      <c r="E150" s="9"/>
    </row>
    <row r="151" spans="1:5">
      <c r="A151" s="31" t="s">
        <v>50</v>
      </c>
      <c r="B151" s="127" t="s">
        <v>135</v>
      </c>
      <c r="C151" s="34">
        <f>C126</f>
        <v>38.022673498832006</v>
      </c>
      <c r="D151" s="138"/>
      <c r="E151" s="9"/>
    </row>
    <row r="152" spans="1:5">
      <c r="A152" s="31" t="s">
        <v>52</v>
      </c>
      <c r="B152" s="127" t="s">
        <v>136</v>
      </c>
      <c r="C152" s="34">
        <f>C127</f>
        <v>110.2375</v>
      </c>
      <c r="D152" s="138"/>
      <c r="E152" s="9"/>
    </row>
    <row r="153" spans="1:5">
      <c r="A153" s="31"/>
      <c r="B153" s="126" t="s">
        <v>137</v>
      </c>
      <c r="C153" s="135">
        <f>SUM(C148:C152)</f>
        <v>3665.0093716354991</v>
      </c>
      <c r="D153" s="138"/>
      <c r="E153" s="9"/>
    </row>
    <row r="154" spans="1:5">
      <c r="A154" s="31" t="s">
        <v>54</v>
      </c>
      <c r="B154" s="127" t="s">
        <v>138</v>
      </c>
      <c r="C154" s="34">
        <f>D143</f>
        <v>936.73715948795575</v>
      </c>
      <c r="D154" s="138"/>
      <c r="E154" s="9"/>
    </row>
    <row r="155" spans="1:5">
      <c r="A155" s="31"/>
      <c r="B155" s="90" t="s">
        <v>139</v>
      </c>
      <c r="C155" s="135">
        <f>SUM(C153:C154)</f>
        <v>4601.7465311234546</v>
      </c>
      <c r="D155" s="138"/>
      <c r="E155" s="9"/>
    </row>
    <row r="156" spans="1:5" ht="15" thickBot="1">
      <c r="A156" s="27"/>
      <c r="B156" s="136" t="s">
        <v>140</v>
      </c>
      <c r="C156" s="137">
        <f>C155/C29</f>
        <v>2.6443779629487727</v>
      </c>
      <c r="D156" s="138"/>
      <c r="E156" s="9"/>
    </row>
  </sheetData>
  <mergeCells count="24">
    <mergeCell ref="A1:E1"/>
    <mergeCell ref="A2:E2"/>
    <mergeCell ref="A4:E4"/>
    <mergeCell ref="A5:E5"/>
    <mergeCell ref="B7:E7"/>
    <mergeCell ref="B9:E9"/>
    <mergeCell ref="C11:E11"/>
    <mergeCell ref="C12:E12"/>
    <mergeCell ref="C13:E13"/>
    <mergeCell ref="C14:E14"/>
    <mergeCell ref="C15:E15"/>
    <mergeCell ref="C16:E16"/>
    <mergeCell ref="C17:E17"/>
    <mergeCell ref="C18:E18"/>
    <mergeCell ref="A21:C21"/>
    <mergeCell ref="B109:D109"/>
    <mergeCell ref="A120:C120"/>
    <mergeCell ref="B134:D134"/>
    <mergeCell ref="A145:C145"/>
    <mergeCell ref="B30:D30"/>
    <mergeCell ref="B31:C31"/>
    <mergeCell ref="B32:C32"/>
    <mergeCell ref="A39:D39"/>
    <mergeCell ref="B90:C90"/>
  </mergeCells>
  <pageMargins left="0.511811024" right="0.511811024" top="0.78740157499999996" bottom="0.78740157499999996" header="0.31496062000000002" footer="0.31496062000000002"/>
  <pageSetup paperSize="9" scale="84" orientation="portrait" r:id="rId1"/>
  <headerFooter>
    <oddHeader>&amp;L&amp;G&amp;CProcesso 23069.170671/2021-81
PE 01/2022&amp;R&amp;G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49243-38A9-41E6-85DB-0A6BB897B74C}">
  <dimension ref="A1:H156"/>
  <sheetViews>
    <sheetView topLeftCell="A43" zoomScaleNormal="100" workbookViewId="0">
      <selection activeCell="C55" sqref="C55"/>
    </sheetView>
  </sheetViews>
  <sheetFormatPr defaultColWidth="8.88671875" defaultRowHeight="14.4"/>
  <cols>
    <col min="2" max="2" width="64.5546875" customWidth="1"/>
    <col min="3" max="3" width="12.33203125" customWidth="1"/>
    <col min="4" max="4" width="10.6640625" customWidth="1"/>
    <col min="5" max="5" width="12.88671875" customWidth="1"/>
    <col min="6" max="6" width="14" customWidth="1"/>
    <col min="7" max="7" width="10.88671875" customWidth="1"/>
  </cols>
  <sheetData>
    <row r="1" spans="1:8" ht="18" customHeight="1">
      <c r="A1" s="208" t="s">
        <v>0</v>
      </c>
      <c r="B1" s="208"/>
      <c r="C1" s="208"/>
      <c r="D1" s="208"/>
      <c r="E1" s="208"/>
      <c r="F1" s="5"/>
      <c r="G1" s="5"/>
    </row>
    <row r="2" spans="1:8" ht="18">
      <c r="A2" s="209" t="s">
        <v>1</v>
      </c>
      <c r="B2" s="209"/>
      <c r="C2" s="209"/>
      <c r="D2" s="209"/>
      <c r="E2" s="209"/>
      <c r="F2" s="6"/>
      <c r="G2" s="6"/>
    </row>
    <row r="4" spans="1:8" ht="14.4" customHeight="1">
      <c r="A4" s="267" t="s">
        <v>213</v>
      </c>
      <c r="B4" s="215"/>
      <c r="C4" s="215"/>
      <c r="D4" s="215"/>
      <c r="E4" s="215"/>
      <c r="F4" s="7"/>
      <c r="G4" s="7"/>
      <c r="H4" s="3"/>
    </row>
    <row r="5" spans="1:8" ht="38.4" customHeight="1">
      <c r="A5" s="212" t="s">
        <v>155</v>
      </c>
      <c r="B5" s="212"/>
      <c r="C5" s="212"/>
      <c r="D5" s="212"/>
      <c r="E5" s="212"/>
      <c r="F5" s="8"/>
      <c r="G5" s="8"/>
      <c r="H5" s="4"/>
    </row>
    <row r="7" spans="1:8">
      <c r="A7" s="9"/>
      <c r="B7" s="269" t="s">
        <v>211</v>
      </c>
      <c r="C7" s="268"/>
      <c r="D7" s="268"/>
      <c r="E7" s="268"/>
    </row>
    <row r="8" spans="1:8">
      <c r="A8" s="9"/>
      <c r="B8" s="9"/>
      <c r="C8" s="9"/>
      <c r="D8" s="9"/>
      <c r="E8" s="9"/>
    </row>
    <row r="9" spans="1:8">
      <c r="A9" s="9"/>
      <c r="B9" s="256" t="s">
        <v>31</v>
      </c>
      <c r="C9" s="256"/>
      <c r="D9" s="256"/>
      <c r="E9" s="256"/>
    </row>
    <row r="10" spans="1:8" ht="15" thickBot="1">
      <c r="A10" s="9"/>
      <c r="B10" s="10" t="s">
        <v>32</v>
      </c>
      <c r="C10" s="11"/>
      <c r="D10" s="11"/>
      <c r="E10" s="11"/>
    </row>
    <row r="11" spans="1:8">
      <c r="A11" s="9"/>
      <c r="B11" s="12" t="s">
        <v>33</v>
      </c>
      <c r="C11" s="257" t="s">
        <v>212</v>
      </c>
      <c r="D11" s="258"/>
      <c r="E11" s="259"/>
    </row>
    <row r="12" spans="1:8">
      <c r="A12" s="9"/>
      <c r="B12" s="13" t="s">
        <v>34</v>
      </c>
      <c r="C12" s="260">
        <v>20.88</v>
      </c>
      <c r="D12" s="244"/>
      <c r="E12" s="245"/>
    </row>
    <row r="13" spans="1:8">
      <c r="A13" s="9"/>
      <c r="B13" s="13" t="s">
        <v>35</v>
      </c>
      <c r="C13" s="261" t="s">
        <v>229</v>
      </c>
      <c r="D13" s="262"/>
      <c r="E13" s="263"/>
    </row>
    <row r="14" spans="1:8">
      <c r="A14" s="9"/>
      <c r="B14" s="13" t="s">
        <v>36</v>
      </c>
      <c r="C14" s="264">
        <v>1612.6</v>
      </c>
      <c r="D14" s="265"/>
      <c r="E14" s="266"/>
    </row>
    <row r="15" spans="1:8">
      <c r="A15" s="9"/>
      <c r="B15" s="13" t="s">
        <v>37</v>
      </c>
      <c r="C15" s="271" t="s">
        <v>168</v>
      </c>
      <c r="D15" s="244"/>
      <c r="E15" s="245"/>
    </row>
    <row r="16" spans="1:8">
      <c r="A16" s="9"/>
      <c r="B16" s="13" t="s">
        <v>38</v>
      </c>
      <c r="C16" s="246">
        <v>3</v>
      </c>
      <c r="D16" s="247"/>
      <c r="E16" s="248"/>
    </row>
    <row r="17" spans="1:5">
      <c r="A17" s="9"/>
      <c r="B17" s="13" t="s">
        <v>39</v>
      </c>
      <c r="C17" s="249">
        <v>44501</v>
      </c>
      <c r="D17" s="250"/>
      <c r="E17" s="251"/>
    </row>
    <row r="18" spans="1:5" ht="15" thickBot="1">
      <c r="A18" s="9"/>
      <c r="B18" s="14" t="s">
        <v>40</v>
      </c>
      <c r="C18" s="270" t="s">
        <v>167</v>
      </c>
      <c r="D18" s="253"/>
      <c r="E18" s="254"/>
    </row>
    <row r="19" spans="1:5">
      <c r="A19" s="9"/>
      <c r="B19" s="9"/>
      <c r="C19" s="15"/>
      <c r="D19" s="16"/>
      <c r="E19" s="16"/>
    </row>
    <row r="20" spans="1:5" ht="15" thickBot="1">
      <c r="A20" s="9"/>
      <c r="B20" s="9"/>
      <c r="C20" s="16"/>
      <c r="D20" s="16"/>
      <c r="E20" s="16"/>
    </row>
    <row r="21" spans="1:5">
      <c r="A21" s="255" t="s">
        <v>41</v>
      </c>
      <c r="B21" s="255"/>
      <c r="C21" s="255"/>
      <c r="D21" s="16"/>
      <c r="E21" s="16"/>
    </row>
    <row r="22" spans="1:5">
      <c r="A22" s="17">
        <v>1</v>
      </c>
      <c r="B22" s="18" t="s">
        <v>42</v>
      </c>
      <c r="C22" s="19" t="s">
        <v>43</v>
      </c>
      <c r="D22" s="16"/>
      <c r="E22" s="16"/>
    </row>
    <row r="23" spans="1:5">
      <c r="A23" s="20" t="s">
        <v>44</v>
      </c>
      <c r="B23" s="21" t="s">
        <v>45</v>
      </c>
      <c r="C23" s="22">
        <f>C14</f>
        <v>1612.6</v>
      </c>
      <c r="D23" s="16"/>
      <c r="E23" s="16"/>
    </row>
    <row r="24" spans="1:5">
      <c r="A24" s="20" t="s">
        <v>46</v>
      </c>
      <c r="B24" s="21" t="s">
        <v>47</v>
      </c>
      <c r="C24" s="23"/>
      <c r="D24" s="16"/>
      <c r="E24" s="16"/>
    </row>
    <row r="25" spans="1:5">
      <c r="A25" s="20" t="s">
        <v>48</v>
      </c>
      <c r="B25" s="21" t="s">
        <v>49</v>
      </c>
      <c r="C25" s="23"/>
      <c r="D25" s="16"/>
      <c r="E25" s="9"/>
    </row>
    <row r="26" spans="1:5">
      <c r="A26" s="20" t="s">
        <v>50</v>
      </c>
      <c r="B26" s="24" t="s">
        <v>51</v>
      </c>
      <c r="C26" s="23"/>
      <c r="D26" s="16"/>
      <c r="E26" s="9"/>
    </row>
    <row r="27" spans="1:5">
      <c r="A27" s="20" t="s">
        <v>52</v>
      </c>
      <c r="B27" s="24" t="s">
        <v>53</v>
      </c>
      <c r="C27" s="23"/>
      <c r="D27" s="16"/>
      <c r="E27" s="9"/>
    </row>
    <row r="28" spans="1:5">
      <c r="A28" s="20" t="s">
        <v>54</v>
      </c>
      <c r="B28" s="25" t="s">
        <v>55</v>
      </c>
      <c r="C28" s="26"/>
      <c r="D28" s="16"/>
      <c r="E28" s="9"/>
    </row>
    <row r="29" spans="1:5" ht="15" thickBot="1">
      <c r="A29" s="27"/>
      <c r="B29" s="28" t="s">
        <v>56</v>
      </c>
      <c r="C29" s="29">
        <f>SUM(C23:C28)</f>
        <v>1612.6</v>
      </c>
      <c r="D29" s="16"/>
      <c r="E29" s="9"/>
    </row>
    <row r="30" spans="1:5" ht="15" thickBot="1">
      <c r="A30" s="9"/>
      <c r="B30" s="239"/>
      <c r="C30" s="239"/>
      <c r="D30" s="239"/>
      <c r="E30" s="16"/>
    </row>
    <row r="31" spans="1:5">
      <c r="A31" s="30"/>
      <c r="B31" s="236" t="s">
        <v>57</v>
      </c>
      <c r="C31" s="236"/>
      <c r="D31" s="16"/>
      <c r="E31" s="9"/>
    </row>
    <row r="32" spans="1:5">
      <c r="A32" s="31"/>
      <c r="B32" s="240" t="s">
        <v>58</v>
      </c>
      <c r="C32" s="240"/>
      <c r="D32" s="16"/>
      <c r="E32" s="9"/>
    </row>
    <row r="33" spans="1:5">
      <c r="A33" s="17" t="s">
        <v>59</v>
      </c>
      <c r="B33" s="32" t="s">
        <v>60</v>
      </c>
      <c r="C33" s="19" t="s">
        <v>61</v>
      </c>
      <c r="D33" s="16"/>
      <c r="E33" s="9"/>
    </row>
    <row r="34" spans="1:5">
      <c r="A34" s="20" t="s">
        <v>44</v>
      </c>
      <c r="B34" s="33" t="s">
        <v>62</v>
      </c>
      <c r="C34" s="34">
        <f>C29*8.33%</f>
        <v>134.32957999999999</v>
      </c>
      <c r="D34" s="16"/>
      <c r="E34" s="9"/>
    </row>
    <row r="35" spans="1:5">
      <c r="A35" s="20" t="s">
        <v>46</v>
      </c>
      <c r="B35" s="33" t="s">
        <v>63</v>
      </c>
      <c r="C35" s="34">
        <f>C29*12.1%</f>
        <v>195.12459999999999</v>
      </c>
      <c r="D35" s="35"/>
      <c r="E35" s="9"/>
    </row>
    <row r="36" spans="1:5">
      <c r="A36" s="36"/>
      <c r="B36" s="37" t="s">
        <v>64</v>
      </c>
      <c r="C36" s="38">
        <f>SUM(C34:C35)</f>
        <v>329.45417999999995</v>
      </c>
      <c r="D36" s="39"/>
      <c r="E36" s="9"/>
    </row>
    <row r="37" spans="1:5" ht="34.200000000000003">
      <c r="A37" s="40" t="s">
        <v>48</v>
      </c>
      <c r="B37" s="41" t="s">
        <v>65</v>
      </c>
      <c r="C37" s="42">
        <f>C29*7.82%</f>
        <v>126.10532000000001</v>
      </c>
      <c r="D37" s="39"/>
      <c r="E37" s="9"/>
    </row>
    <row r="38" spans="1:5" ht="15" thickBot="1">
      <c r="A38" s="9"/>
      <c r="B38" s="9"/>
      <c r="C38" s="9"/>
      <c r="D38" s="9"/>
      <c r="E38" s="16"/>
    </row>
    <row r="39" spans="1:5" ht="32.4" customHeight="1" thickBot="1">
      <c r="A39" s="241" t="s">
        <v>66</v>
      </c>
      <c r="B39" s="241"/>
      <c r="C39" s="241"/>
      <c r="D39" s="241"/>
      <c r="E39" s="16"/>
    </row>
    <row r="40" spans="1:5" ht="15" thickBot="1">
      <c r="A40" s="43" t="s">
        <v>67</v>
      </c>
      <c r="B40" s="44" t="s">
        <v>68</v>
      </c>
      <c r="C40" s="45" t="s">
        <v>69</v>
      </c>
      <c r="D40" s="46" t="s">
        <v>43</v>
      </c>
      <c r="E40" s="16"/>
    </row>
    <row r="41" spans="1:5" ht="15" thickBot="1">
      <c r="A41" s="47" t="s">
        <v>44</v>
      </c>
      <c r="B41" s="48" t="s">
        <v>70</v>
      </c>
      <c r="C41" s="49">
        <v>20</v>
      </c>
      <c r="D41" s="50">
        <f>(C$29*(C41/100))</f>
        <v>322.52</v>
      </c>
      <c r="E41" s="16"/>
    </row>
    <row r="42" spans="1:5" ht="15" thickBot="1">
      <c r="A42" s="47" t="s">
        <v>46</v>
      </c>
      <c r="B42" s="51" t="s">
        <v>71</v>
      </c>
      <c r="C42" s="52">
        <v>2.5</v>
      </c>
      <c r="D42" s="50">
        <f t="shared" ref="D42:D48" si="0">(C$29*(C42/100))</f>
        <v>40.314999999999998</v>
      </c>
      <c r="E42" s="16"/>
    </row>
    <row r="43" spans="1:5" ht="15" thickBot="1">
      <c r="A43" s="47" t="s">
        <v>48</v>
      </c>
      <c r="B43" s="54" t="s">
        <v>72</v>
      </c>
      <c r="C43" s="55">
        <v>6</v>
      </c>
      <c r="D43" s="50">
        <f t="shared" si="0"/>
        <v>96.755999999999986</v>
      </c>
      <c r="E43" s="16"/>
    </row>
    <row r="44" spans="1:5" ht="15" thickBot="1">
      <c r="A44" s="47" t="s">
        <v>50</v>
      </c>
      <c r="B44" s="51" t="s">
        <v>73</v>
      </c>
      <c r="C44" s="52">
        <v>1.5</v>
      </c>
      <c r="D44" s="50">
        <f t="shared" si="0"/>
        <v>24.188999999999997</v>
      </c>
      <c r="E44" s="16"/>
    </row>
    <row r="45" spans="1:5" ht="15" thickBot="1">
      <c r="A45" s="47" t="s">
        <v>52</v>
      </c>
      <c r="B45" s="51" t="s">
        <v>74</v>
      </c>
      <c r="C45" s="52">
        <v>1</v>
      </c>
      <c r="D45" s="50">
        <f t="shared" si="0"/>
        <v>16.125999999999998</v>
      </c>
      <c r="E45" s="16"/>
    </row>
    <row r="46" spans="1:5" ht="15" thickBot="1">
      <c r="A46" s="47" t="s">
        <v>54</v>
      </c>
      <c r="B46" s="51" t="s">
        <v>75</v>
      </c>
      <c r="C46" s="52">
        <v>0.6</v>
      </c>
      <c r="D46" s="50">
        <f t="shared" si="0"/>
        <v>9.6755999999999993</v>
      </c>
      <c r="E46" s="16"/>
    </row>
    <row r="47" spans="1:5" ht="15" thickBot="1">
      <c r="A47" s="47" t="s">
        <v>76</v>
      </c>
      <c r="B47" s="51" t="s">
        <v>77</v>
      </c>
      <c r="C47" s="52">
        <v>0.2</v>
      </c>
      <c r="D47" s="50">
        <f t="shared" si="0"/>
        <v>3.2252000000000001</v>
      </c>
      <c r="E47" s="16"/>
    </row>
    <row r="48" spans="1:5">
      <c r="A48" s="47" t="s">
        <v>78</v>
      </c>
      <c r="B48" s="54" t="s">
        <v>79</v>
      </c>
      <c r="C48" s="55">
        <v>8</v>
      </c>
      <c r="D48" s="50">
        <f t="shared" si="0"/>
        <v>129.00799999999998</v>
      </c>
      <c r="E48" s="16"/>
    </row>
    <row r="49" spans="1:5" ht="15" thickBot="1">
      <c r="A49" s="56"/>
      <c r="B49" s="57" t="s">
        <v>80</v>
      </c>
      <c r="C49" s="58">
        <f>SUM(C41:C48)</f>
        <v>39.799999999999997</v>
      </c>
      <c r="D49" s="59">
        <f>SUM(D41:D48)</f>
        <v>641.81479999999988</v>
      </c>
      <c r="E49" s="16"/>
    </row>
    <row r="50" spans="1:5">
      <c r="A50" s="60"/>
      <c r="B50" s="61" t="s">
        <v>81</v>
      </c>
      <c r="C50" s="60"/>
      <c r="D50" s="60"/>
      <c r="E50" s="16"/>
    </row>
    <row r="51" spans="1:5" ht="15" thickBot="1">
      <c r="A51" s="60"/>
      <c r="B51" s="61"/>
      <c r="C51" s="60"/>
      <c r="D51" s="60"/>
      <c r="E51" s="16"/>
    </row>
    <row r="52" spans="1:5">
      <c r="A52" s="62"/>
      <c r="B52" s="63" t="s">
        <v>82</v>
      </c>
      <c r="C52" s="64"/>
      <c r="D52" s="16"/>
      <c r="E52" s="9"/>
    </row>
    <row r="53" spans="1:5">
      <c r="A53" s="17" t="s">
        <v>83</v>
      </c>
      <c r="B53" s="18" t="s">
        <v>84</v>
      </c>
      <c r="C53" s="19" t="s">
        <v>43</v>
      </c>
      <c r="D53" s="16"/>
      <c r="E53" s="9"/>
    </row>
    <row r="54" spans="1:5">
      <c r="A54" s="196" t="s">
        <v>44</v>
      </c>
      <c r="B54" s="197" t="s">
        <v>85</v>
      </c>
      <c r="C54" s="198">
        <f>(4.05*4*C12)-6%*C14</f>
        <v>241.5</v>
      </c>
      <c r="D54" s="16"/>
      <c r="E54" s="9"/>
    </row>
    <row r="55" spans="1:5">
      <c r="A55" s="196" t="s">
        <v>46</v>
      </c>
      <c r="B55" s="199" t="s">
        <v>86</v>
      </c>
      <c r="C55" s="276">
        <f>-(C14*1%)</f>
        <v>-16.125999999999998</v>
      </c>
      <c r="D55" s="16"/>
      <c r="E55" s="9"/>
    </row>
    <row r="56" spans="1:5">
      <c r="A56" s="196" t="s">
        <v>48</v>
      </c>
      <c r="B56" s="199" t="s">
        <v>281</v>
      </c>
      <c r="C56" s="198">
        <v>29.1</v>
      </c>
      <c r="D56" s="16"/>
      <c r="E56" s="9"/>
    </row>
    <row r="57" spans="1:5">
      <c r="A57" s="196" t="s">
        <v>50</v>
      </c>
      <c r="B57" s="199" t="s">
        <v>280</v>
      </c>
      <c r="C57" s="198">
        <v>21.26</v>
      </c>
      <c r="D57" s="16"/>
      <c r="E57" s="9"/>
    </row>
    <row r="58" spans="1:5">
      <c r="A58" s="159" t="s">
        <v>52</v>
      </c>
      <c r="B58" s="158" t="s">
        <v>172</v>
      </c>
      <c r="C58" s="200">
        <f>219.35-26</f>
        <v>193.35</v>
      </c>
      <c r="D58" s="16"/>
      <c r="E58" s="9"/>
    </row>
    <row r="59" spans="1:5">
      <c r="A59" s="159" t="s">
        <v>54</v>
      </c>
      <c r="B59" s="158" t="s">
        <v>173</v>
      </c>
      <c r="C59" s="200">
        <f>(219.35-26)/12</f>
        <v>16.112500000000001</v>
      </c>
      <c r="D59" s="16"/>
      <c r="E59" s="9"/>
    </row>
    <row r="60" spans="1:5" ht="15" thickBot="1">
      <c r="A60" s="27"/>
      <c r="B60" s="28" t="s">
        <v>87</v>
      </c>
      <c r="C60" s="29">
        <f>SUM(C54:C59)</f>
        <v>485.19649999999996</v>
      </c>
      <c r="D60" s="16"/>
      <c r="E60" s="9"/>
    </row>
    <row r="61" spans="1:5" ht="15" thickBot="1">
      <c r="A61" s="60"/>
      <c r="B61" s="65"/>
      <c r="C61" s="66"/>
      <c r="D61" s="67"/>
      <c r="E61" s="16"/>
    </row>
    <row r="62" spans="1:5">
      <c r="A62" s="62"/>
      <c r="B62" s="68" t="s">
        <v>88</v>
      </c>
      <c r="C62" s="69"/>
      <c r="D62" s="16"/>
      <c r="E62" s="9"/>
    </row>
    <row r="63" spans="1:5">
      <c r="A63" s="20">
        <v>2</v>
      </c>
      <c r="B63" s="70" t="s">
        <v>89</v>
      </c>
      <c r="C63" s="71" t="s">
        <v>61</v>
      </c>
      <c r="D63" s="16"/>
      <c r="E63" s="9"/>
    </row>
    <row r="64" spans="1:5">
      <c r="A64" s="20" t="s">
        <v>59</v>
      </c>
      <c r="B64" s="21" t="s">
        <v>60</v>
      </c>
      <c r="C64" s="22">
        <f>C36</f>
        <v>329.45417999999995</v>
      </c>
      <c r="D64" s="16"/>
      <c r="E64" s="9"/>
    </row>
    <row r="65" spans="1:5">
      <c r="A65" s="20" t="s">
        <v>67</v>
      </c>
      <c r="B65" s="21" t="s">
        <v>68</v>
      </c>
      <c r="C65" s="22">
        <f>D49+C37</f>
        <v>767.92011999999988</v>
      </c>
      <c r="D65" s="16"/>
      <c r="E65" s="9"/>
    </row>
    <row r="66" spans="1:5">
      <c r="A66" s="20" t="s">
        <v>83</v>
      </c>
      <c r="B66" s="21" t="s">
        <v>84</v>
      </c>
      <c r="C66" s="22">
        <f>C60</f>
        <v>485.19649999999996</v>
      </c>
      <c r="D66" s="16"/>
      <c r="E66" s="9"/>
    </row>
    <row r="67" spans="1:5" ht="15" thickBot="1">
      <c r="A67" s="27"/>
      <c r="B67" s="72" t="s">
        <v>64</v>
      </c>
      <c r="C67" s="29">
        <f>SUM(C64:C66)</f>
        <v>1582.5708</v>
      </c>
      <c r="D67" s="16"/>
      <c r="E67" s="9"/>
    </row>
    <row r="68" spans="1:5" ht="15" thickBot="1">
      <c r="A68" s="9"/>
      <c r="B68" s="73"/>
      <c r="C68" s="67"/>
      <c r="D68" s="67"/>
      <c r="E68" s="16"/>
    </row>
    <row r="69" spans="1:5">
      <c r="A69" s="74"/>
      <c r="B69" s="75" t="s">
        <v>90</v>
      </c>
      <c r="C69" s="76"/>
      <c r="D69" s="16"/>
      <c r="E69" s="9"/>
    </row>
    <row r="70" spans="1:5">
      <c r="A70" s="77">
        <v>3</v>
      </c>
      <c r="B70" s="78" t="s">
        <v>91</v>
      </c>
      <c r="C70" s="79" t="s">
        <v>43</v>
      </c>
      <c r="D70" s="16"/>
      <c r="E70" s="9"/>
    </row>
    <row r="71" spans="1:5">
      <c r="A71" s="80" t="s">
        <v>44</v>
      </c>
      <c r="B71" s="81" t="s">
        <v>92</v>
      </c>
      <c r="C71" s="82">
        <f>((C29+C34+C35)/12)*5%</f>
        <v>8.091892416666667</v>
      </c>
      <c r="D71" s="16"/>
      <c r="E71" s="9"/>
    </row>
    <row r="72" spans="1:5">
      <c r="A72" s="80" t="s">
        <v>46</v>
      </c>
      <c r="B72" s="81" t="s">
        <v>93</v>
      </c>
      <c r="C72" s="83">
        <f>((C29+C34)/12)*5%*8%</f>
        <v>0.58230986000000007</v>
      </c>
      <c r="D72" s="16"/>
      <c r="E72" s="9"/>
    </row>
    <row r="73" spans="1:5">
      <c r="A73" s="80" t="s">
        <v>48</v>
      </c>
      <c r="B73" s="81" t="s">
        <v>94</v>
      </c>
      <c r="C73" s="83">
        <v>0</v>
      </c>
      <c r="D73" s="16"/>
      <c r="E73" s="9"/>
    </row>
    <row r="74" spans="1:5">
      <c r="A74" s="80" t="s">
        <v>50</v>
      </c>
      <c r="B74" s="81" t="s">
        <v>95</v>
      </c>
      <c r="C74" s="83">
        <f>(((C29+C56)/30/12)*7)</f>
        <v>31.921944444444442</v>
      </c>
      <c r="D74" s="16"/>
      <c r="E74" s="9"/>
    </row>
    <row r="75" spans="1:5">
      <c r="A75" s="80" t="s">
        <v>52</v>
      </c>
      <c r="B75" s="81" t="s">
        <v>96</v>
      </c>
      <c r="C75" s="84">
        <f>(C29/30/12*7)*8%</f>
        <v>2.5084888888888885</v>
      </c>
      <c r="D75" s="16"/>
      <c r="E75" s="9"/>
    </row>
    <row r="76" spans="1:5">
      <c r="A76" s="80" t="s">
        <v>54</v>
      </c>
      <c r="B76" s="81" t="s">
        <v>97</v>
      </c>
      <c r="C76" s="83">
        <f>C29*4%</f>
        <v>64.503999999999991</v>
      </c>
      <c r="D76" s="16"/>
      <c r="E76" s="9"/>
    </row>
    <row r="77" spans="1:5">
      <c r="A77" s="85"/>
      <c r="B77" s="78" t="s">
        <v>80</v>
      </c>
      <c r="C77" s="86">
        <f>SUM(C71:C76)</f>
        <v>107.60863560999999</v>
      </c>
      <c r="D77" s="16"/>
      <c r="E77" s="9"/>
    </row>
    <row r="78" spans="1:5" ht="15" thickBot="1">
      <c r="A78" s="9"/>
      <c r="B78" s="9"/>
      <c r="C78" s="9"/>
      <c r="D78" s="9"/>
      <c r="E78" s="16"/>
    </row>
    <row r="79" spans="1:5">
      <c r="A79" s="30"/>
      <c r="B79" s="87" t="s">
        <v>98</v>
      </c>
      <c r="C79" s="88"/>
      <c r="D79" s="89"/>
      <c r="E79" s="9"/>
    </row>
    <row r="80" spans="1:5">
      <c r="A80" s="31"/>
      <c r="B80" s="70" t="s">
        <v>99</v>
      </c>
      <c r="C80" s="19"/>
      <c r="D80" s="16"/>
      <c r="E80" s="9"/>
    </row>
    <row r="81" spans="1:5">
      <c r="A81" s="17" t="s">
        <v>100</v>
      </c>
      <c r="B81" s="90" t="s">
        <v>101</v>
      </c>
      <c r="C81" s="91" t="s">
        <v>43</v>
      </c>
      <c r="D81" s="16"/>
      <c r="E81" s="9"/>
    </row>
    <row r="82" spans="1:5">
      <c r="A82" s="20" t="s">
        <v>44</v>
      </c>
      <c r="B82" s="92" t="s">
        <v>102</v>
      </c>
      <c r="C82" s="93">
        <v>0</v>
      </c>
      <c r="D82" s="16"/>
      <c r="E82" s="9"/>
    </row>
    <row r="83" spans="1:5">
      <c r="A83" s="20" t="s">
        <v>46</v>
      </c>
      <c r="B83" s="92" t="s">
        <v>103</v>
      </c>
      <c r="C83" s="93">
        <f>(((C29+C67+C77+C86+C107)-(C54-C55-C104-C105))/30*2.96)/12</f>
        <v>26.008331155749229</v>
      </c>
      <c r="D83" s="16"/>
      <c r="E83" s="9"/>
    </row>
    <row r="84" spans="1:5">
      <c r="A84" s="20" t="s">
        <v>48</v>
      </c>
      <c r="B84" s="92" t="s">
        <v>104</v>
      </c>
      <c r="C84" s="93">
        <f>(((C29+C67+C77+C86+C107)-(C54-C55-C104-C105))/30*5*1.5%)/12</f>
        <v>0.65899487725715944</v>
      </c>
      <c r="D84" s="16"/>
      <c r="E84" s="9"/>
    </row>
    <row r="85" spans="1:5">
      <c r="A85" s="20" t="s">
        <v>50</v>
      </c>
      <c r="B85" s="92" t="s">
        <v>105</v>
      </c>
      <c r="C85" s="93">
        <f>(((C29+C67+C77+C86+C107)-(C54-C55-C104-C105))/30*15*0.78%)/12</f>
        <v>1.0280320085211689</v>
      </c>
      <c r="D85" s="16"/>
      <c r="E85" s="9"/>
    </row>
    <row r="86" spans="1:5">
      <c r="A86" s="20" t="s">
        <v>52</v>
      </c>
      <c r="B86" s="92" t="s">
        <v>106</v>
      </c>
      <c r="C86" s="93">
        <f>(((C35*3.95/12)+(C56*3.95*1.02%))/12+((C29+C34)*39.8%*3.95)*1.02%/12)</f>
        <v>7.7844752243658561</v>
      </c>
      <c r="D86" s="39"/>
      <c r="E86" s="9"/>
    </row>
    <row r="87" spans="1:5">
      <c r="A87" s="20" t="s">
        <v>54</v>
      </c>
      <c r="B87" s="94" t="s">
        <v>107</v>
      </c>
      <c r="C87" s="93">
        <v>0</v>
      </c>
      <c r="D87" s="16"/>
      <c r="E87" s="9"/>
    </row>
    <row r="88" spans="1:5" ht="15" thickBot="1">
      <c r="A88" s="27"/>
      <c r="B88" s="95" t="s">
        <v>80</v>
      </c>
      <c r="C88" s="59">
        <f>SUM(C82:C87)</f>
        <v>35.479833265893419</v>
      </c>
      <c r="D88" s="16"/>
      <c r="E88" s="9"/>
    </row>
    <row r="89" spans="1:5" ht="15" thickBot="1">
      <c r="A89" s="60"/>
      <c r="B89" s="60"/>
      <c r="C89" s="60"/>
      <c r="D89" s="9"/>
      <c r="E89" s="16"/>
    </row>
    <row r="90" spans="1:5">
      <c r="A90" s="96"/>
      <c r="B90" s="242" t="s">
        <v>108</v>
      </c>
      <c r="C90" s="242"/>
      <c r="D90" s="16"/>
      <c r="E90" s="9"/>
    </row>
    <row r="91" spans="1:5">
      <c r="A91" s="17" t="s">
        <v>109</v>
      </c>
      <c r="B91" s="90" t="s">
        <v>110</v>
      </c>
      <c r="C91" s="91" t="s">
        <v>43</v>
      </c>
      <c r="D91" s="16"/>
      <c r="E91" s="9"/>
    </row>
    <row r="92" spans="1:5">
      <c r="A92" s="20" t="s">
        <v>44</v>
      </c>
      <c r="B92" s="97" t="s">
        <v>111</v>
      </c>
      <c r="C92" s="98">
        <v>0</v>
      </c>
      <c r="D92" s="16"/>
      <c r="E92" s="9"/>
    </row>
    <row r="93" spans="1:5" ht="15" thickBot="1">
      <c r="A93" s="99"/>
      <c r="B93" s="95" t="s">
        <v>80</v>
      </c>
      <c r="C93" s="100">
        <v>0</v>
      </c>
      <c r="D93" s="101"/>
      <c r="E93" s="9"/>
    </row>
    <row r="94" spans="1:5" ht="15" thickBot="1">
      <c r="A94" s="60"/>
      <c r="B94" s="60"/>
      <c r="C94" s="60"/>
      <c r="D94" s="9"/>
      <c r="E94" s="16"/>
    </row>
    <row r="95" spans="1:5">
      <c r="A95" s="62"/>
      <c r="B95" s="68" t="s">
        <v>112</v>
      </c>
      <c r="C95" s="69"/>
      <c r="D95" s="16"/>
      <c r="E95" s="9"/>
    </row>
    <row r="96" spans="1:5">
      <c r="A96" s="17">
        <v>4</v>
      </c>
      <c r="B96" s="70" t="s">
        <v>113</v>
      </c>
      <c r="C96" s="71" t="s">
        <v>61</v>
      </c>
      <c r="D96" s="16"/>
      <c r="E96" s="9"/>
    </row>
    <row r="97" spans="1:5">
      <c r="A97" s="20" t="s">
        <v>100</v>
      </c>
      <c r="B97" s="21" t="s">
        <v>101</v>
      </c>
      <c r="C97" s="22">
        <f>C88</f>
        <v>35.479833265893419</v>
      </c>
      <c r="D97" s="102"/>
      <c r="E97" s="103"/>
    </row>
    <row r="98" spans="1:5">
      <c r="A98" s="20" t="s">
        <v>109</v>
      </c>
      <c r="B98" s="21" t="s">
        <v>110</v>
      </c>
      <c r="C98" s="22">
        <v>0</v>
      </c>
      <c r="D98" s="16"/>
      <c r="E98" s="9"/>
    </row>
    <row r="99" spans="1:5" ht="15" thickBot="1">
      <c r="A99" s="27"/>
      <c r="B99" s="72" t="s">
        <v>64</v>
      </c>
      <c r="C99" s="29">
        <f>SUM(C97:C98)</f>
        <v>35.479833265893419</v>
      </c>
      <c r="D99" s="16"/>
      <c r="E99" s="9"/>
    </row>
    <row r="100" spans="1:5" ht="15" thickBot="1">
      <c r="A100" s="9"/>
      <c r="B100" s="9"/>
      <c r="C100" s="9"/>
      <c r="D100" s="9"/>
      <c r="E100" s="9"/>
    </row>
    <row r="101" spans="1:5">
      <c r="A101" s="104"/>
      <c r="B101" s="87" t="s">
        <v>114</v>
      </c>
      <c r="C101" s="105"/>
      <c r="D101" s="9"/>
      <c r="E101" s="9"/>
    </row>
    <row r="102" spans="1:5">
      <c r="A102" s="106">
        <v>5</v>
      </c>
      <c r="B102" s="107" t="s">
        <v>115</v>
      </c>
      <c r="C102" s="19" t="s">
        <v>43</v>
      </c>
      <c r="D102" s="9"/>
      <c r="E102" s="9"/>
    </row>
    <row r="103" spans="1:5">
      <c r="A103" s="108" t="s">
        <v>44</v>
      </c>
      <c r="B103" s="109" t="s">
        <v>116</v>
      </c>
      <c r="C103" s="110">
        <f>'An IIC Uniformes'!H58</f>
        <v>110.2375</v>
      </c>
      <c r="D103" s="9"/>
      <c r="E103" s="9"/>
    </row>
    <row r="104" spans="1:5">
      <c r="A104" s="108" t="s">
        <v>46</v>
      </c>
      <c r="B104" s="111" t="s">
        <v>117</v>
      </c>
      <c r="C104" s="112"/>
      <c r="D104" s="113"/>
      <c r="E104" s="113"/>
    </row>
    <row r="105" spans="1:5">
      <c r="A105" s="108" t="s">
        <v>48</v>
      </c>
      <c r="B105" s="109" t="s">
        <v>118</v>
      </c>
      <c r="C105" s="114"/>
      <c r="D105" s="113"/>
      <c r="E105" s="9"/>
    </row>
    <row r="106" spans="1:5">
      <c r="A106" s="115" t="s">
        <v>50</v>
      </c>
      <c r="B106" s="116" t="s">
        <v>119</v>
      </c>
      <c r="C106" s="117">
        <v>0</v>
      </c>
      <c r="D106" s="9"/>
      <c r="E106" s="9"/>
    </row>
    <row r="107" spans="1:5" ht="15" thickBot="1">
      <c r="A107" s="118"/>
      <c r="B107" s="119" t="s">
        <v>120</v>
      </c>
      <c r="C107" s="120">
        <f>C103+C104+C105</f>
        <v>110.2375</v>
      </c>
      <c r="D107" s="121"/>
      <c r="E107" s="9"/>
    </row>
    <row r="108" spans="1:5" ht="15" thickBot="1">
      <c r="A108" s="122"/>
      <c r="B108" s="123"/>
      <c r="C108" s="124"/>
      <c r="D108" s="124"/>
      <c r="E108" s="9"/>
    </row>
    <row r="109" spans="1:5">
      <c r="A109" s="125"/>
      <c r="B109" s="236" t="s">
        <v>121</v>
      </c>
      <c r="C109" s="236"/>
      <c r="D109" s="236"/>
      <c r="E109" s="9"/>
    </row>
    <row r="110" spans="1:5">
      <c r="A110" s="106">
        <v>6</v>
      </c>
      <c r="B110" s="90" t="s">
        <v>122</v>
      </c>
      <c r="C110" s="126" t="s">
        <v>69</v>
      </c>
      <c r="D110" s="91" t="s">
        <v>43</v>
      </c>
      <c r="E110" s="9"/>
    </row>
    <row r="111" spans="1:5">
      <c r="A111" s="108" t="s">
        <v>44</v>
      </c>
      <c r="B111" s="127" t="s">
        <v>123</v>
      </c>
      <c r="C111" s="128">
        <v>4.47</v>
      </c>
      <c r="D111" s="34">
        <f>(C128)*C111/100</f>
        <v>154.14780556875243</v>
      </c>
      <c r="E111" s="9"/>
    </row>
    <row r="112" spans="1:5">
      <c r="A112" s="108" t="s">
        <v>46</v>
      </c>
      <c r="B112" s="127" t="s">
        <v>124</v>
      </c>
      <c r="C112" s="128">
        <v>3.06</v>
      </c>
      <c r="D112" s="34">
        <f>(C128+D111)*C112/100</f>
        <v>110.24092397800618</v>
      </c>
      <c r="E112" s="9"/>
    </row>
    <row r="113" spans="1:5">
      <c r="A113" s="108" t="s">
        <v>48</v>
      </c>
      <c r="B113" s="127" t="s">
        <v>125</v>
      </c>
      <c r="C113" s="128"/>
      <c r="D113" s="34"/>
      <c r="E113" s="9"/>
    </row>
    <row r="114" spans="1:5">
      <c r="A114" s="108"/>
      <c r="B114" s="127" t="s">
        <v>126</v>
      </c>
      <c r="C114" s="128">
        <f>3+0.65</f>
        <v>3.65</v>
      </c>
      <c r="D114" s="34">
        <f>((C128+D111+D112)/(1-(C114+C116)/100))*C114/100</f>
        <v>148.35284148048913</v>
      </c>
      <c r="E114" s="9"/>
    </row>
    <row r="115" spans="1:5">
      <c r="A115" s="108"/>
      <c r="B115" s="127" t="s">
        <v>127</v>
      </c>
      <c r="C115" s="128"/>
      <c r="D115" s="34"/>
      <c r="E115" s="9"/>
    </row>
    <row r="116" spans="1:5">
      <c r="A116" s="108"/>
      <c r="B116" s="127" t="s">
        <v>128</v>
      </c>
      <c r="C116" s="129">
        <v>5</v>
      </c>
      <c r="D116" s="34">
        <f>((C128+D111+D112)/(1-(C114+C116)/100))*C116/100</f>
        <v>203.22307052121801</v>
      </c>
      <c r="E116" s="9"/>
    </row>
    <row r="117" spans="1:5">
      <c r="A117" s="108"/>
      <c r="B117" s="127" t="s">
        <v>129</v>
      </c>
      <c r="C117" s="128"/>
      <c r="D117" s="34"/>
      <c r="E117" s="9"/>
    </row>
    <row r="118" spans="1:5" ht="15" thickBot="1">
      <c r="A118" s="130"/>
      <c r="B118" s="95" t="s">
        <v>80</v>
      </c>
      <c r="C118" s="131">
        <f>SUM(C111:C117)</f>
        <v>16.18</v>
      </c>
      <c r="D118" s="59">
        <f>SUM(D111:D117)</f>
        <v>615.96464154846581</v>
      </c>
      <c r="E118" s="9"/>
    </row>
    <row r="119" spans="1:5">
      <c r="A119" s="122"/>
      <c r="B119" s="123"/>
      <c r="C119" s="124"/>
      <c r="D119" s="124"/>
      <c r="E119" s="9"/>
    </row>
    <row r="120" spans="1:5">
      <c r="A120" s="237" t="s">
        <v>130</v>
      </c>
      <c r="B120" s="237"/>
      <c r="C120" s="237"/>
      <c r="D120" s="132"/>
      <c r="E120" s="103"/>
    </row>
    <row r="121" spans="1:5" ht="15" thickBot="1">
      <c r="A121" s="9"/>
      <c r="B121" s="132"/>
      <c r="C121" s="9"/>
      <c r="D121" s="9"/>
      <c r="E121" s="103"/>
    </row>
    <row r="122" spans="1:5">
      <c r="A122" s="62"/>
      <c r="B122" s="133" t="s">
        <v>131</v>
      </c>
      <c r="C122" s="134" t="s">
        <v>43</v>
      </c>
      <c r="D122" s="103"/>
      <c r="E122" s="103"/>
    </row>
    <row r="123" spans="1:5">
      <c r="A123" s="31" t="s">
        <v>44</v>
      </c>
      <c r="B123" s="127" t="s">
        <v>132</v>
      </c>
      <c r="C123" s="34">
        <f>C29</f>
        <v>1612.6</v>
      </c>
      <c r="D123" s="103"/>
      <c r="E123" s="103"/>
    </row>
    <row r="124" spans="1:5">
      <c r="A124" s="31" t="s">
        <v>46</v>
      </c>
      <c r="B124" s="127" t="s">
        <v>133</v>
      </c>
      <c r="C124" s="34">
        <f>C67</f>
        <v>1582.5708</v>
      </c>
      <c r="D124" s="103"/>
      <c r="E124" s="103"/>
    </row>
    <row r="125" spans="1:5">
      <c r="A125" s="31" t="s">
        <v>48</v>
      </c>
      <c r="B125" s="127" t="s">
        <v>134</v>
      </c>
      <c r="C125" s="34">
        <f>C77</f>
        <v>107.60863560999999</v>
      </c>
      <c r="D125" s="103"/>
      <c r="E125" s="103"/>
    </row>
    <row r="126" spans="1:5">
      <c r="A126" s="31" t="s">
        <v>50</v>
      </c>
      <c r="B126" s="127" t="s">
        <v>135</v>
      </c>
      <c r="C126" s="34">
        <f>C99</f>
        <v>35.479833265893419</v>
      </c>
      <c r="D126" s="103"/>
      <c r="E126" s="103"/>
    </row>
    <row r="127" spans="1:5">
      <c r="A127" s="31" t="s">
        <v>52</v>
      </c>
      <c r="B127" s="127" t="s">
        <v>136</v>
      </c>
      <c r="C127" s="34">
        <f>C107</f>
        <v>110.2375</v>
      </c>
      <c r="D127" s="103"/>
      <c r="E127" s="103"/>
    </row>
    <row r="128" spans="1:5">
      <c r="A128" s="31"/>
      <c r="B128" s="126" t="s">
        <v>137</v>
      </c>
      <c r="C128" s="135">
        <f>SUM(C123:C127)</f>
        <v>3448.4967688758934</v>
      </c>
      <c r="D128" s="103"/>
      <c r="E128" s="103"/>
    </row>
    <row r="129" spans="1:5">
      <c r="A129" s="31" t="s">
        <v>54</v>
      </c>
      <c r="B129" s="127" t="s">
        <v>138</v>
      </c>
      <c r="C129" s="34">
        <f>D118</f>
        <v>615.96464154846581</v>
      </c>
      <c r="D129" s="103"/>
      <c r="E129" s="103"/>
    </row>
    <row r="130" spans="1:5">
      <c r="A130" s="31"/>
      <c r="B130" s="90" t="s">
        <v>139</v>
      </c>
      <c r="C130" s="135">
        <f>SUM(C128:C129)</f>
        <v>4064.4614104243592</v>
      </c>
      <c r="D130" s="103"/>
      <c r="E130" s="103"/>
    </row>
    <row r="131" spans="1:5" ht="15" thickBot="1">
      <c r="A131" s="27"/>
      <c r="B131" s="136" t="s">
        <v>140</v>
      </c>
      <c r="C131" s="137">
        <f>C130/C29</f>
        <v>2.5204399171675305</v>
      </c>
      <c r="D131" s="103"/>
      <c r="E131" s="103"/>
    </row>
    <row r="132" spans="1:5">
      <c r="A132" s="9"/>
      <c r="B132" s="132"/>
      <c r="C132" s="9"/>
      <c r="D132" s="9"/>
      <c r="E132" s="9"/>
    </row>
    <row r="133" spans="1:5" ht="15" thickBot="1">
      <c r="A133" s="9"/>
      <c r="B133" s="9"/>
      <c r="C133" s="9"/>
      <c r="D133" s="9"/>
      <c r="E133" s="9"/>
    </row>
    <row r="134" spans="1:5">
      <c r="A134" s="125"/>
      <c r="B134" s="236" t="s">
        <v>141</v>
      </c>
      <c r="C134" s="236"/>
      <c r="D134" s="236"/>
      <c r="E134" s="9"/>
    </row>
    <row r="135" spans="1:5">
      <c r="A135" s="106">
        <v>6</v>
      </c>
      <c r="B135" s="90" t="s">
        <v>122</v>
      </c>
      <c r="C135" s="126" t="s">
        <v>69</v>
      </c>
      <c r="D135" s="91" t="s">
        <v>43</v>
      </c>
      <c r="E135" s="9"/>
    </row>
    <row r="136" spans="1:5">
      <c r="A136" s="108" t="s">
        <v>44</v>
      </c>
      <c r="B136" s="127" t="s">
        <v>123</v>
      </c>
      <c r="C136" s="128">
        <v>4.47</v>
      </c>
      <c r="D136" s="34">
        <f>(C153)*C136/100</f>
        <v>154.14780556875243</v>
      </c>
      <c r="E136" s="9"/>
    </row>
    <row r="137" spans="1:5">
      <c r="A137" s="108" t="s">
        <v>46</v>
      </c>
      <c r="B137" s="127" t="s">
        <v>124</v>
      </c>
      <c r="C137" s="128">
        <v>3.06</v>
      </c>
      <c r="D137" s="34">
        <f>(C153+D136)*C137/100</f>
        <v>110.24092397800618</v>
      </c>
      <c r="E137" s="9"/>
    </row>
    <row r="138" spans="1:5">
      <c r="A138" s="108" t="s">
        <v>48</v>
      </c>
      <c r="B138" s="127" t="s">
        <v>125</v>
      </c>
      <c r="C138" s="128"/>
      <c r="D138" s="34"/>
      <c r="E138" s="9"/>
    </row>
    <row r="139" spans="1:5">
      <c r="A139" s="108"/>
      <c r="B139" s="202" t="s">
        <v>290</v>
      </c>
      <c r="C139" s="55">
        <v>9.25</v>
      </c>
      <c r="D139" s="34">
        <f>((C153+D136+D137)/(1-(C139+C141)/100))*C139/100</f>
        <v>400.51534531089828</v>
      </c>
      <c r="E139" s="9"/>
    </row>
    <row r="140" spans="1:5">
      <c r="A140" s="108"/>
      <c r="B140" s="127" t="s">
        <v>127</v>
      </c>
      <c r="C140" s="128"/>
      <c r="D140" s="34"/>
      <c r="E140" s="9"/>
    </row>
    <row r="141" spans="1:5">
      <c r="A141" s="108"/>
      <c r="B141" s="127" t="s">
        <v>128</v>
      </c>
      <c r="C141" s="129">
        <v>5</v>
      </c>
      <c r="D141" s="34">
        <f>((C153+D136+D137)/(1-(C139+C141)/100))*C141/100</f>
        <v>216.49478124913421</v>
      </c>
      <c r="E141" s="9"/>
    </row>
    <row r="142" spans="1:5">
      <c r="A142" s="108"/>
      <c r="B142" s="127" t="s">
        <v>129</v>
      </c>
      <c r="C142" s="128"/>
      <c r="D142" s="34"/>
      <c r="E142" s="9"/>
    </row>
    <row r="143" spans="1:5" ht="15" thickBot="1">
      <c r="A143" s="130"/>
      <c r="B143" s="95" t="s">
        <v>80</v>
      </c>
      <c r="C143" s="131">
        <f>SUM(C136:C142)</f>
        <v>21.78</v>
      </c>
      <c r="D143" s="59">
        <f>SUM(D136:D142)</f>
        <v>881.39885610679119</v>
      </c>
      <c r="E143" s="9"/>
    </row>
    <row r="144" spans="1:5">
      <c r="A144" s="60"/>
      <c r="B144" s="60"/>
      <c r="C144" s="60"/>
      <c r="D144" s="60"/>
      <c r="E144" s="9"/>
    </row>
    <row r="145" spans="1:5">
      <c r="A145" s="238" t="s">
        <v>130</v>
      </c>
      <c r="B145" s="238"/>
      <c r="C145" s="238"/>
      <c r="D145" s="138"/>
      <c r="E145" s="9"/>
    </row>
    <row r="146" spans="1:5" ht="15" thickBot="1">
      <c r="A146" s="60"/>
      <c r="B146" s="139"/>
      <c r="C146" s="60"/>
      <c r="D146" s="138"/>
      <c r="E146" s="9"/>
    </row>
    <row r="147" spans="1:5">
      <c r="A147" s="62"/>
      <c r="B147" s="133" t="s">
        <v>131</v>
      </c>
      <c r="C147" s="134" t="s">
        <v>43</v>
      </c>
      <c r="D147" s="138"/>
      <c r="E147" s="9"/>
    </row>
    <row r="148" spans="1:5">
      <c r="A148" s="31" t="s">
        <v>44</v>
      </c>
      <c r="B148" s="127" t="s">
        <v>132</v>
      </c>
      <c r="C148" s="34">
        <f>C123</f>
        <v>1612.6</v>
      </c>
      <c r="D148" s="138"/>
      <c r="E148" s="9"/>
    </row>
    <row r="149" spans="1:5">
      <c r="A149" s="31" t="s">
        <v>46</v>
      </c>
      <c r="B149" s="127" t="s">
        <v>133</v>
      </c>
      <c r="C149" s="34">
        <f>C124</f>
        <v>1582.5708</v>
      </c>
      <c r="D149" s="138"/>
      <c r="E149" s="9"/>
    </row>
    <row r="150" spans="1:5">
      <c r="A150" s="31" t="s">
        <v>48</v>
      </c>
      <c r="B150" s="127" t="s">
        <v>134</v>
      </c>
      <c r="C150" s="34">
        <f>C125</f>
        <v>107.60863560999999</v>
      </c>
      <c r="D150" s="138"/>
      <c r="E150" s="9"/>
    </row>
    <row r="151" spans="1:5">
      <c r="A151" s="31" t="s">
        <v>50</v>
      </c>
      <c r="B151" s="127" t="s">
        <v>135</v>
      </c>
      <c r="C151" s="34">
        <f>C126</f>
        <v>35.479833265893419</v>
      </c>
      <c r="D151" s="138"/>
      <c r="E151" s="9"/>
    </row>
    <row r="152" spans="1:5">
      <c r="A152" s="31" t="s">
        <v>52</v>
      </c>
      <c r="B152" s="127" t="s">
        <v>136</v>
      </c>
      <c r="C152" s="34">
        <f>C127</f>
        <v>110.2375</v>
      </c>
      <c r="D152" s="138"/>
      <c r="E152" s="9"/>
    </row>
    <row r="153" spans="1:5">
      <c r="A153" s="31"/>
      <c r="B153" s="126" t="s">
        <v>137</v>
      </c>
      <c r="C153" s="135">
        <f>SUM(C148:C152)</f>
        <v>3448.4967688758934</v>
      </c>
      <c r="D153" s="138"/>
      <c r="E153" s="9"/>
    </row>
    <row r="154" spans="1:5">
      <c r="A154" s="31" t="s">
        <v>54</v>
      </c>
      <c r="B154" s="127" t="s">
        <v>138</v>
      </c>
      <c r="C154" s="34">
        <f>D143</f>
        <v>881.39885610679119</v>
      </c>
      <c r="D154" s="138"/>
      <c r="E154" s="9"/>
    </row>
    <row r="155" spans="1:5">
      <c r="A155" s="31"/>
      <c r="B155" s="90" t="s">
        <v>139</v>
      </c>
      <c r="C155" s="135">
        <f>SUM(C153:C154)</f>
        <v>4329.8956249826842</v>
      </c>
      <c r="D155" s="138"/>
      <c r="E155" s="9"/>
    </row>
    <row r="156" spans="1:5" ht="15" thickBot="1">
      <c r="A156" s="27"/>
      <c r="B156" s="136" t="s">
        <v>140</v>
      </c>
      <c r="C156" s="137">
        <f>C155/C29</f>
        <v>2.6850400750233687</v>
      </c>
      <c r="D156" s="138"/>
      <c r="E156" s="9"/>
    </row>
  </sheetData>
  <mergeCells count="24">
    <mergeCell ref="C16:E16"/>
    <mergeCell ref="A1:E1"/>
    <mergeCell ref="A2:E2"/>
    <mergeCell ref="A4:E4"/>
    <mergeCell ref="A5:E5"/>
    <mergeCell ref="B7:E7"/>
    <mergeCell ref="B9:E9"/>
    <mergeCell ref="C11:E11"/>
    <mergeCell ref="C12:E12"/>
    <mergeCell ref="C13:E13"/>
    <mergeCell ref="C14:E14"/>
    <mergeCell ref="C15:E15"/>
    <mergeCell ref="A145:C145"/>
    <mergeCell ref="C17:E17"/>
    <mergeCell ref="C18:E18"/>
    <mergeCell ref="A21:C21"/>
    <mergeCell ref="B30:D30"/>
    <mergeCell ref="B31:C31"/>
    <mergeCell ref="B32:C32"/>
    <mergeCell ref="A39:D39"/>
    <mergeCell ref="B90:C90"/>
    <mergeCell ref="B109:D109"/>
    <mergeCell ref="A120:C120"/>
    <mergeCell ref="B134:D134"/>
  </mergeCells>
  <pageMargins left="0.511811024" right="0.511811024" top="0.78740157499999996" bottom="0.78740157499999996" header="0.31496062000000002" footer="0.31496062000000002"/>
  <pageSetup paperSize="9" scale="84" orientation="portrait" r:id="rId1"/>
  <headerFooter>
    <oddHeader>&amp;L&amp;G&amp;CProcesso 23069.170671/2021-81
PE 01/2022&amp;R&amp;G</oddHead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56"/>
  <sheetViews>
    <sheetView topLeftCell="A50" zoomScaleNormal="100" workbookViewId="0">
      <selection activeCell="C55" sqref="C55"/>
    </sheetView>
  </sheetViews>
  <sheetFormatPr defaultColWidth="8.88671875" defaultRowHeight="14.4"/>
  <cols>
    <col min="2" max="2" width="64.5546875" customWidth="1"/>
    <col min="3" max="3" width="10.6640625" customWidth="1"/>
    <col min="4" max="4" width="10.6640625" bestFit="1" customWidth="1"/>
    <col min="5" max="5" width="12.88671875" customWidth="1"/>
    <col min="6" max="6" width="14" customWidth="1"/>
    <col min="7" max="7" width="10.88671875" customWidth="1"/>
  </cols>
  <sheetData>
    <row r="1" spans="1:8" ht="18" customHeight="1">
      <c r="A1" s="208" t="s">
        <v>0</v>
      </c>
      <c r="B1" s="208"/>
      <c r="C1" s="208"/>
      <c r="D1" s="208"/>
      <c r="E1" s="208"/>
      <c r="F1" s="5"/>
      <c r="G1" s="5"/>
    </row>
    <row r="2" spans="1:8" ht="18">
      <c r="A2" s="209" t="s">
        <v>1</v>
      </c>
      <c r="B2" s="209"/>
      <c r="C2" s="209"/>
      <c r="D2" s="209"/>
      <c r="E2" s="209"/>
      <c r="F2" s="6"/>
      <c r="G2" s="6"/>
    </row>
    <row r="4" spans="1:8" ht="14.4" customHeight="1">
      <c r="A4" s="267" t="s">
        <v>214</v>
      </c>
      <c r="B4" s="215"/>
      <c r="C4" s="215"/>
      <c r="D4" s="215"/>
      <c r="E4" s="215"/>
      <c r="F4" s="7"/>
      <c r="G4" s="7"/>
      <c r="H4" s="3"/>
    </row>
    <row r="5" spans="1:8" ht="38.4" customHeight="1">
      <c r="A5" s="212" t="s">
        <v>155</v>
      </c>
      <c r="B5" s="212"/>
      <c r="C5" s="212"/>
      <c r="D5" s="212"/>
      <c r="E5" s="212"/>
      <c r="F5" s="8"/>
      <c r="G5" s="8"/>
      <c r="H5" s="4"/>
    </row>
    <row r="7" spans="1:8">
      <c r="A7" s="9"/>
      <c r="B7" s="269" t="s">
        <v>215</v>
      </c>
      <c r="C7" s="268"/>
      <c r="D7" s="268"/>
      <c r="E7" s="268"/>
    </row>
    <row r="8" spans="1:8">
      <c r="A8" s="9"/>
      <c r="B8" s="9"/>
      <c r="C8" s="9"/>
      <c r="D8" s="9"/>
      <c r="E8" s="9"/>
    </row>
    <row r="9" spans="1:8">
      <c r="A9" s="9"/>
      <c r="B9" s="256" t="s">
        <v>31</v>
      </c>
      <c r="C9" s="256"/>
      <c r="D9" s="256"/>
      <c r="E9" s="256"/>
    </row>
    <row r="10" spans="1:8">
      <c r="A10" s="9"/>
      <c r="B10" s="10" t="s">
        <v>32</v>
      </c>
      <c r="C10" s="11"/>
      <c r="D10" s="11"/>
      <c r="E10" s="11"/>
    </row>
    <row r="11" spans="1:8">
      <c r="A11" s="9"/>
      <c r="B11" s="12" t="s">
        <v>33</v>
      </c>
      <c r="C11" s="257" t="s">
        <v>170</v>
      </c>
      <c r="D11" s="258"/>
      <c r="E11" s="259"/>
    </row>
    <row r="12" spans="1:8">
      <c r="A12" s="9"/>
      <c r="B12" s="13" t="s">
        <v>34</v>
      </c>
      <c r="C12" s="260">
        <v>20.88</v>
      </c>
      <c r="D12" s="244"/>
      <c r="E12" s="245"/>
    </row>
    <row r="13" spans="1:8">
      <c r="A13" s="9"/>
      <c r="B13" s="13" t="s">
        <v>35</v>
      </c>
      <c r="C13" s="261" t="s">
        <v>171</v>
      </c>
      <c r="D13" s="262"/>
      <c r="E13" s="263"/>
    </row>
    <row r="14" spans="1:8">
      <c r="A14" s="9"/>
      <c r="B14" s="13" t="s">
        <v>36</v>
      </c>
      <c r="C14" s="264">
        <v>1740.2</v>
      </c>
      <c r="D14" s="265"/>
      <c r="E14" s="266"/>
    </row>
    <row r="15" spans="1:8">
      <c r="A15" s="9"/>
      <c r="B15" s="13" t="s">
        <v>37</v>
      </c>
      <c r="C15" s="271" t="s">
        <v>168</v>
      </c>
      <c r="D15" s="244"/>
      <c r="E15" s="245"/>
    </row>
    <row r="16" spans="1:8">
      <c r="A16" s="9"/>
      <c r="B16" s="13" t="s">
        <v>38</v>
      </c>
      <c r="C16" s="246">
        <v>6</v>
      </c>
      <c r="D16" s="247"/>
      <c r="E16" s="248"/>
    </row>
    <row r="17" spans="1:5">
      <c r="A17" s="9"/>
      <c r="B17" s="13" t="s">
        <v>39</v>
      </c>
      <c r="C17" s="249">
        <v>44501</v>
      </c>
      <c r="D17" s="250"/>
      <c r="E17" s="251"/>
    </row>
    <row r="18" spans="1:5">
      <c r="A18" s="9"/>
      <c r="B18" s="14" t="s">
        <v>40</v>
      </c>
      <c r="C18" s="270" t="s">
        <v>167</v>
      </c>
      <c r="D18" s="253"/>
      <c r="E18" s="254"/>
    </row>
    <row r="19" spans="1:5">
      <c r="A19" s="9"/>
      <c r="B19" s="9"/>
      <c r="C19" s="15"/>
      <c r="D19" s="16"/>
      <c r="E19" s="16"/>
    </row>
    <row r="20" spans="1:5">
      <c r="A20" s="9"/>
      <c r="B20" s="9"/>
      <c r="C20" s="16"/>
      <c r="D20" s="16"/>
      <c r="E20" s="16"/>
    </row>
    <row r="21" spans="1:5">
      <c r="A21" s="255" t="s">
        <v>41</v>
      </c>
      <c r="B21" s="255"/>
      <c r="C21" s="255"/>
      <c r="D21" s="16"/>
      <c r="E21" s="16"/>
    </row>
    <row r="22" spans="1:5">
      <c r="A22" s="17">
        <v>1</v>
      </c>
      <c r="B22" s="18" t="s">
        <v>42</v>
      </c>
      <c r="C22" s="19" t="s">
        <v>43</v>
      </c>
      <c r="D22" s="16"/>
      <c r="E22" s="16"/>
    </row>
    <row r="23" spans="1:5">
      <c r="A23" s="20" t="s">
        <v>44</v>
      </c>
      <c r="B23" s="21" t="s">
        <v>45</v>
      </c>
      <c r="C23" s="22">
        <f>C14</f>
        <v>1740.2</v>
      </c>
      <c r="D23" s="16"/>
      <c r="E23" s="16"/>
    </row>
    <row r="24" spans="1:5">
      <c r="A24" s="20" t="s">
        <v>46</v>
      </c>
      <c r="B24" s="21" t="s">
        <v>47</v>
      </c>
      <c r="C24" s="23"/>
      <c r="D24" s="16"/>
      <c r="E24" s="16"/>
    </row>
    <row r="25" spans="1:5">
      <c r="A25" s="20" t="s">
        <v>48</v>
      </c>
      <c r="B25" s="21" t="s">
        <v>49</v>
      </c>
      <c r="C25" s="23"/>
      <c r="D25" s="16"/>
      <c r="E25" s="9"/>
    </row>
    <row r="26" spans="1:5">
      <c r="A26" s="20" t="s">
        <v>50</v>
      </c>
      <c r="B26" s="24" t="s">
        <v>51</v>
      </c>
      <c r="C26" s="23"/>
      <c r="D26" s="16"/>
      <c r="E26" s="9"/>
    </row>
    <row r="27" spans="1:5">
      <c r="A27" s="20" t="s">
        <v>52</v>
      </c>
      <c r="B27" s="24" t="s">
        <v>53</v>
      </c>
      <c r="C27" s="23"/>
      <c r="D27" s="16"/>
      <c r="E27" s="9"/>
    </row>
    <row r="28" spans="1:5">
      <c r="A28" s="20" t="s">
        <v>54</v>
      </c>
      <c r="B28" s="25" t="s">
        <v>55</v>
      </c>
      <c r="C28" s="26"/>
      <c r="D28" s="16"/>
      <c r="E28" s="9"/>
    </row>
    <row r="29" spans="1:5">
      <c r="A29" s="27"/>
      <c r="B29" s="28" t="s">
        <v>56</v>
      </c>
      <c r="C29" s="29">
        <f>SUM(C23:C28)</f>
        <v>1740.2</v>
      </c>
      <c r="D29" s="16"/>
      <c r="E29" s="9"/>
    </row>
    <row r="30" spans="1:5">
      <c r="A30" s="9"/>
      <c r="B30" s="239"/>
      <c r="C30" s="239"/>
      <c r="D30" s="239"/>
      <c r="E30" s="16"/>
    </row>
    <row r="31" spans="1:5">
      <c r="A31" s="30"/>
      <c r="B31" s="236" t="s">
        <v>57</v>
      </c>
      <c r="C31" s="236"/>
      <c r="D31" s="16"/>
      <c r="E31" s="9"/>
    </row>
    <row r="32" spans="1:5">
      <c r="A32" s="31"/>
      <c r="B32" s="240" t="s">
        <v>58</v>
      </c>
      <c r="C32" s="240"/>
      <c r="D32" s="16"/>
      <c r="E32" s="9"/>
    </row>
    <row r="33" spans="1:5">
      <c r="A33" s="17" t="s">
        <v>59</v>
      </c>
      <c r="B33" s="32" t="s">
        <v>60</v>
      </c>
      <c r="C33" s="19" t="s">
        <v>61</v>
      </c>
      <c r="D33" s="16"/>
      <c r="E33" s="9"/>
    </row>
    <row r="34" spans="1:5">
      <c r="A34" s="20" t="s">
        <v>44</v>
      </c>
      <c r="B34" s="33" t="s">
        <v>62</v>
      </c>
      <c r="C34" s="34">
        <f>C29*8.33%</f>
        <v>144.95866000000001</v>
      </c>
      <c r="D34" s="16"/>
      <c r="E34" s="9"/>
    </row>
    <row r="35" spans="1:5">
      <c r="A35" s="20" t="s">
        <v>46</v>
      </c>
      <c r="B35" s="33" t="s">
        <v>63</v>
      </c>
      <c r="C35" s="34">
        <f>C29*12.1%</f>
        <v>210.5642</v>
      </c>
      <c r="D35" s="35"/>
      <c r="E35" s="9"/>
    </row>
    <row r="36" spans="1:5">
      <c r="A36" s="36"/>
      <c r="B36" s="37" t="s">
        <v>64</v>
      </c>
      <c r="C36" s="38">
        <f>SUM(C34:C35)</f>
        <v>355.52286000000004</v>
      </c>
      <c r="D36" s="39"/>
      <c r="E36" s="9"/>
    </row>
    <row r="37" spans="1:5" ht="34.200000000000003">
      <c r="A37" s="40" t="s">
        <v>48</v>
      </c>
      <c r="B37" s="41" t="s">
        <v>65</v>
      </c>
      <c r="C37" s="42">
        <f>C29*7.82%</f>
        <v>136.08364</v>
      </c>
      <c r="D37" s="39"/>
      <c r="E37" s="9"/>
    </row>
    <row r="38" spans="1:5">
      <c r="A38" s="9"/>
      <c r="B38" s="9"/>
      <c r="C38" s="9"/>
      <c r="D38" s="9"/>
      <c r="E38" s="16"/>
    </row>
    <row r="39" spans="1:5" ht="32.4" customHeight="1">
      <c r="A39" s="241" t="s">
        <v>66</v>
      </c>
      <c r="B39" s="241"/>
      <c r="C39" s="241"/>
      <c r="D39" s="241"/>
      <c r="E39" s="16"/>
    </row>
    <row r="40" spans="1:5">
      <c r="A40" s="43" t="s">
        <v>67</v>
      </c>
      <c r="B40" s="44" t="s">
        <v>68</v>
      </c>
      <c r="C40" s="45" t="s">
        <v>69</v>
      </c>
      <c r="D40" s="46" t="s">
        <v>43</v>
      </c>
      <c r="E40" s="16"/>
    </row>
    <row r="41" spans="1:5">
      <c r="A41" s="47" t="s">
        <v>44</v>
      </c>
      <c r="B41" s="48" t="s">
        <v>70</v>
      </c>
      <c r="C41" s="49">
        <v>20</v>
      </c>
      <c r="D41" s="50">
        <f>(C29*(C41/100))</f>
        <v>348.04</v>
      </c>
      <c r="E41" s="16"/>
    </row>
    <row r="42" spans="1:5">
      <c r="A42" s="47" t="s">
        <v>46</v>
      </c>
      <c r="B42" s="51" t="s">
        <v>71</v>
      </c>
      <c r="C42" s="52">
        <v>2.5</v>
      </c>
      <c r="D42" s="53">
        <f>(C29*(C42/100))</f>
        <v>43.505000000000003</v>
      </c>
      <c r="E42" s="16"/>
    </row>
    <row r="43" spans="1:5">
      <c r="A43" s="47" t="s">
        <v>48</v>
      </c>
      <c r="B43" s="54" t="s">
        <v>72</v>
      </c>
      <c r="C43" s="55">
        <v>6</v>
      </c>
      <c r="D43" s="53">
        <f>(C29*(C43/100))</f>
        <v>104.41199999999999</v>
      </c>
      <c r="E43" s="16"/>
    </row>
    <row r="44" spans="1:5">
      <c r="A44" s="47" t="s">
        <v>50</v>
      </c>
      <c r="B44" s="51" t="s">
        <v>73</v>
      </c>
      <c r="C44" s="52">
        <v>1.5</v>
      </c>
      <c r="D44" s="53">
        <f>(C29*(C44/100))</f>
        <v>26.102999999999998</v>
      </c>
      <c r="E44" s="16"/>
    </row>
    <row r="45" spans="1:5">
      <c r="A45" s="47" t="s">
        <v>52</v>
      </c>
      <c r="B45" s="51" t="s">
        <v>74</v>
      </c>
      <c r="C45" s="52">
        <v>1</v>
      </c>
      <c r="D45" s="53">
        <f>(C$29*(C45/100))</f>
        <v>17.402000000000001</v>
      </c>
      <c r="E45" s="16"/>
    </row>
    <row r="46" spans="1:5">
      <c r="A46" s="47" t="s">
        <v>54</v>
      </c>
      <c r="B46" s="51" t="s">
        <v>75</v>
      </c>
      <c r="C46" s="52">
        <v>0.6</v>
      </c>
      <c r="D46" s="53">
        <f>(C$29*(C46/100))</f>
        <v>10.4412</v>
      </c>
      <c r="E46" s="16"/>
    </row>
    <row r="47" spans="1:5">
      <c r="A47" s="47" t="s">
        <v>76</v>
      </c>
      <c r="B47" s="51" t="s">
        <v>77</v>
      </c>
      <c r="C47" s="52">
        <v>0.2</v>
      </c>
      <c r="D47" s="53">
        <f>(C$29*(C47/100))</f>
        <v>3.4804000000000004</v>
      </c>
      <c r="E47" s="16"/>
    </row>
    <row r="48" spans="1:5">
      <c r="A48" s="47" t="s">
        <v>78</v>
      </c>
      <c r="B48" s="54" t="s">
        <v>79</v>
      </c>
      <c r="C48" s="55">
        <v>8</v>
      </c>
      <c r="D48" s="53">
        <f>(C$29*(C48/100))</f>
        <v>139.21600000000001</v>
      </c>
      <c r="E48" s="16"/>
    </row>
    <row r="49" spans="1:5">
      <c r="A49" s="56"/>
      <c r="B49" s="57" t="s">
        <v>80</v>
      </c>
      <c r="C49" s="58">
        <f>SUM(C41:C48)</f>
        <v>39.799999999999997</v>
      </c>
      <c r="D49" s="59">
        <f>SUM(D41:D48)</f>
        <v>692.59960000000001</v>
      </c>
      <c r="E49" s="16"/>
    </row>
    <row r="50" spans="1:5">
      <c r="A50" s="60"/>
      <c r="B50" s="61" t="s">
        <v>81</v>
      </c>
      <c r="C50" s="60"/>
      <c r="D50" s="60"/>
      <c r="E50" s="16"/>
    </row>
    <row r="51" spans="1:5">
      <c r="A51" s="60"/>
      <c r="B51" s="61"/>
      <c r="C51" s="60"/>
      <c r="D51" s="60"/>
      <c r="E51" s="16"/>
    </row>
    <row r="52" spans="1:5">
      <c r="A52" s="62"/>
      <c r="B52" s="63" t="s">
        <v>82</v>
      </c>
      <c r="C52" s="64"/>
      <c r="D52" s="16"/>
      <c r="E52" s="9"/>
    </row>
    <row r="53" spans="1:5">
      <c r="A53" s="17" t="s">
        <v>83</v>
      </c>
      <c r="B53" s="18" t="s">
        <v>84</v>
      </c>
      <c r="C53" s="19" t="s">
        <v>43</v>
      </c>
      <c r="D53" s="16"/>
      <c r="E53" s="9"/>
    </row>
    <row r="54" spans="1:5">
      <c r="A54" s="196" t="s">
        <v>44</v>
      </c>
      <c r="B54" s="197" t="s">
        <v>85</v>
      </c>
      <c r="C54" s="198">
        <f>(4.05*4*C12)-6%*C14</f>
        <v>233.84399999999999</v>
      </c>
      <c r="D54" s="16"/>
      <c r="E54" s="9"/>
    </row>
    <row r="55" spans="1:5">
      <c r="A55" s="196" t="s">
        <v>46</v>
      </c>
      <c r="B55" s="199" t="s">
        <v>86</v>
      </c>
      <c r="C55" s="276">
        <f>-(C14*1%)</f>
        <v>-17.402000000000001</v>
      </c>
      <c r="D55" s="16"/>
      <c r="E55" s="9"/>
    </row>
    <row r="56" spans="1:5">
      <c r="A56" s="196" t="s">
        <v>48</v>
      </c>
      <c r="B56" s="199" t="s">
        <v>281</v>
      </c>
      <c r="C56" s="198">
        <v>29.1</v>
      </c>
      <c r="D56" s="16"/>
      <c r="E56" s="9"/>
    </row>
    <row r="57" spans="1:5">
      <c r="A57" s="196" t="s">
        <v>50</v>
      </c>
      <c r="B57" s="199" t="s">
        <v>280</v>
      </c>
      <c r="C57" s="198">
        <v>21.26</v>
      </c>
      <c r="D57" s="16"/>
      <c r="E57" s="9"/>
    </row>
    <row r="58" spans="1:5">
      <c r="A58" s="159" t="s">
        <v>52</v>
      </c>
      <c r="B58" s="158" t="s">
        <v>172</v>
      </c>
      <c r="C58" s="200">
        <f>219.35-26</f>
        <v>193.35</v>
      </c>
      <c r="D58" s="16"/>
      <c r="E58" s="9"/>
    </row>
    <row r="59" spans="1:5">
      <c r="A59" s="159" t="s">
        <v>54</v>
      </c>
      <c r="B59" s="158" t="s">
        <v>173</v>
      </c>
      <c r="C59" s="200">
        <f>(219.35-26)/12</f>
        <v>16.112500000000001</v>
      </c>
      <c r="D59" s="16"/>
      <c r="E59" s="9"/>
    </row>
    <row r="60" spans="1:5">
      <c r="A60" s="27"/>
      <c r="B60" s="28" t="s">
        <v>87</v>
      </c>
      <c r="C60" s="29">
        <f>SUM(C54:C59)</f>
        <v>476.26450000000006</v>
      </c>
      <c r="D60" s="16"/>
      <c r="E60" s="9"/>
    </row>
    <row r="61" spans="1:5">
      <c r="A61" s="60"/>
      <c r="B61" s="65"/>
      <c r="C61" s="66"/>
      <c r="D61" s="67"/>
      <c r="E61" s="16"/>
    </row>
    <row r="62" spans="1:5">
      <c r="A62" s="62"/>
      <c r="B62" s="68" t="s">
        <v>88</v>
      </c>
      <c r="C62" s="69"/>
      <c r="D62" s="16"/>
      <c r="E62" s="9"/>
    </row>
    <row r="63" spans="1:5">
      <c r="A63" s="20">
        <v>2</v>
      </c>
      <c r="B63" s="70" t="s">
        <v>89</v>
      </c>
      <c r="C63" s="71" t="s">
        <v>61</v>
      </c>
      <c r="D63" s="16"/>
      <c r="E63" s="9"/>
    </row>
    <row r="64" spans="1:5">
      <c r="A64" s="20" t="s">
        <v>59</v>
      </c>
      <c r="B64" s="21" t="s">
        <v>60</v>
      </c>
      <c r="C64" s="22">
        <f>C36</f>
        <v>355.52286000000004</v>
      </c>
      <c r="D64" s="16"/>
      <c r="E64" s="9"/>
    </row>
    <row r="65" spans="1:5">
      <c r="A65" s="20" t="s">
        <v>67</v>
      </c>
      <c r="B65" s="21" t="s">
        <v>68</v>
      </c>
      <c r="C65" s="22">
        <f>D49+C37</f>
        <v>828.68324000000007</v>
      </c>
      <c r="D65" s="16"/>
      <c r="E65" s="9"/>
    </row>
    <row r="66" spans="1:5">
      <c r="A66" s="20" t="s">
        <v>83</v>
      </c>
      <c r="B66" s="21" t="s">
        <v>84</v>
      </c>
      <c r="C66" s="22">
        <f>C60</f>
        <v>476.26450000000006</v>
      </c>
      <c r="D66" s="16"/>
      <c r="E66" s="9"/>
    </row>
    <row r="67" spans="1:5">
      <c r="A67" s="27"/>
      <c r="B67" s="72" t="s">
        <v>64</v>
      </c>
      <c r="C67" s="29">
        <f>SUM(C64:C66)</f>
        <v>1660.4706000000001</v>
      </c>
      <c r="D67" s="16"/>
      <c r="E67" s="9"/>
    </row>
    <row r="68" spans="1:5">
      <c r="A68" s="9"/>
      <c r="B68" s="73"/>
      <c r="C68" s="67"/>
      <c r="D68" s="67"/>
      <c r="E68" s="16"/>
    </row>
    <row r="69" spans="1:5">
      <c r="A69" s="74"/>
      <c r="B69" s="75" t="s">
        <v>90</v>
      </c>
      <c r="C69" s="76"/>
      <c r="D69" s="16"/>
      <c r="E69" s="9"/>
    </row>
    <row r="70" spans="1:5">
      <c r="A70" s="77">
        <v>3</v>
      </c>
      <c r="B70" s="78" t="s">
        <v>91</v>
      </c>
      <c r="C70" s="79" t="s">
        <v>43</v>
      </c>
      <c r="D70" s="16"/>
      <c r="E70" s="9"/>
    </row>
    <row r="71" spans="1:5">
      <c r="A71" s="80" t="s">
        <v>44</v>
      </c>
      <c r="B71" s="81" t="s">
        <v>92</v>
      </c>
      <c r="C71" s="82">
        <f>((C29+C34+C35)/12)*5%</f>
        <v>8.732178583333333</v>
      </c>
      <c r="D71" s="16"/>
      <c r="E71" s="9"/>
    </row>
    <row r="72" spans="1:5">
      <c r="A72" s="80" t="s">
        <v>46</v>
      </c>
      <c r="B72" s="81" t="s">
        <v>93</v>
      </c>
      <c r="C72" s="83">
        <f>((C29+C34)/12)*5%*8%</f>
        <v>0.62838622</v>
      </c>
      <c r="D72" s="16"/>
      <c r="E72" s="9"/>
    </row>
    <row r="73" spans="1:5">
      <c r="A73" s="80" t="s">
        <v>48</v>
      </c>
      <c r="B73" s="81" t="s">
        <v>94</v>
      </c>
      <c r="C73" s="83">
        <v>0</v>
      </c>
      <c r="D73" s="16"/>
      <c r="E73" s="9"/>
    </row>
    <row r="74" spans="1:5">
      <c r="A74" s="80" t="s">
        <v>50</v>
      </c>
      <c r="B74" s="81" t="s">
        <v>95</v>
      </c>
      <c r="C74" s="83">
        <f>(((C29+C56)/30/12)*7)</f>
        <v>34.403055555555554</v>
      </c>
      <c r="D74" s="16"/>
      <c r="E74" s="9"/>
    </row>
    <row r="75" spans="1:5">
      <c r="A75" s="80" t="s">
        <v>52</v>
      </c>
      <c r="B75" s="81" t="s">
        <v>96</v>
      </c>
      <c r="C75" s="84">
        <f>(C29/30/12*7)*8%</f>
        <v>2.7069777777777779</v>
      </c>
      <c r="D75" s="16"/>
      <c r="E75" s="9"/>
    </row>
    <row r="76" spans="1:5">
      <c r="A76" s="80" t="s">
        <v>54</v>
      </c>
      <c r="B76" s="81" t="s">
        <v>97</v>
      </c>
      <c r="C76" s="83">
        <f>C29*4%</f>
        <v>69.608000000000004</v>
      </c>
      <c r="D76" s="16"/>
      <c r="E76" s="9"/>
    </row>
    <row r="77" spans="1:5">
      <c r="A77" s="85"/>
      <c r="B77" s="78" t="s">
        <v>80</v>
      </c>
      <c r="C77" s="86">
        <f>SUM(C71:C76)</f>
        <v>116.07859813666667</v>
      </c>
      <c r="D77" s="16"/>
      <c r="E77" s="9"/>
    </row>
    <row r="78" spans="1:5">
      <c r="A78" s="9"/>
      <c r="B78" s="9"/>
      <c r="C78" s="9"/>
      <c r="D78" s="9"/>
      <c r="E78" s="16"/>
    </row>
    <row r="79" spans="1:5">
      <c r="A79" s="30"/>
      <c r="B79" s="87" t="s">
        <v>98</v>
      </c>
      <c r="C79" s="88"/>
      <c r="D79" s="89"/>
      <c r="E79" s="9"/>
    </row>
    <row r="80" spans="1:5">
      <c r="A80" s="31"/>
      <c r="B80" s="70" t="s">
        <v>99</v>
      </c>
      <c r="C80" s="19"/>
      <c r="D80" s="16"/>
      <c r="E80" s="9"/>
    </row>
    <row r="81" spans="1:5">
      <c r="A81" s="17" t="s">
        <v>100</v>
      </c>
      <c r="B81" s="90" t="s">
        <v>101</v>
      </c>
      <c r="C81" s="91" t="s">
        <v>43</v>
      </c>
      <c r="D81" s="16"/>
      <c r="E81" s="9"/>
    </row>
    <row r="82" spans="1:5">
      <c r="A82" s="20" t="s">
        <v>44</v>
      </c>
      <c r="B82" s="92" t="s">
        <v>102</v>
      </c>
      <c r="C82" s="93">
        <v>0</v>
      </c>
      <c r="D82" s="16"/>
      <c r="E82" s="9"/>
    </row>
    <row r="83" spans="1:5">
      <c r="A83" s="20" t="s">
        <v>46</v>
      </c>
      <c r="B83" s="92" t="s">
        <v>103</v>
      </c>
      <c r="C83" s="93">
        <f>(((C29+C67+C77+C86+C107)-(C54-C55-C104-C105))/30*2.96)/12</f>
        <v>27.471335763038216</v>
      </c>
      <c r="D83" s="16"/>
      <c r="E83" s="9"/>
    </row>
    <row r="84" spans="1:5">
      <c r="A84" s="20" t="s">
        <v>48</v>
      </c>
      <c r="B84" s="92" t="s">
        <v>104</v>
      </c>
      <c r="C84" s="93">
        <f>(((C29+C67+C77+C86+C107)-(C54-C55-C104-C105))/30*5*1.5%)/12</f>
        <v>0.69606425075265743</v>
      </c>
      <c r="D84" s="16"/>
      <c r="E84" s="9"/>
    </row>
    <row r="85" spans="1:5">
      <c r="A85" s="20" t="s">
        <v>50</v>
      </c>
      <c r="B85" s="92" t="s">
        <v>105</v>
      </c>
      <c r="C85" s="93">
        <f>(((C29+C67+C77+C86+C107)-(C54-C55-C104-C105))/30*15*0.78%)/12</f>
        <v>1.0858602311741459</v>
      </c>
      <c r="D85" s="16"/>
      <c r="E85" s="9"/>
    </row>
    <row r="86" spans="1:5">
      <c r="A86" s="20" t="s">
        <v>52</v>
      </c>
      <c r="B86" s="92" t="s">
        <v>106</v>
      </c>
      <c r="C86" s="93">
        <f>(((C35*3.95/12)+(C56*3.95*1.02%))/12+((C29+C34)*39.8%*3.95)*1.02%/12)</f>
        <v>8.3927054760892119</v>
      </c>
      <c r="D86" s="39"/>
      <c r="E86" s="9"/>
    </row>
    <row r="87" spans="1:5">
      <c r="A87" s="20" t="s">
        <v>54</v>
      </c>
      <c r="B87" s="94" t="s">
        <v>107</v>
      </c>
      <c r="C87" s="93">
        <v>0</v>
      </c>
      <c r="D87" s="16"/>
      <c r="E87" s="9"/>
    </row>
    <row r="88" spans="1:5">
      <c r="A88" s="27"/>
      <c r="B88" s="95" t="s">
        <v>80</v>
      </c>
      <c r="C88" s="59">
        <f>SUM(C82:C87)</f>
        <v>37.645965721054225</v>
      </c>
      <c r="D88" s="16"/>
      <c r="E88" s="9"/>
    </row>
    <row r="89" spans="1:5">
      <c r="A89" s="60"/>
      <c r="B89" s="60"/>
      <c r="C89" s="60"/>
      <c r="D89" s="9"/>
      <c r="E89" s="16"/>
    </row>
    <row r="90" spans="1:5">
      <c r="A90" s="96"/>
      <c r="B90" s="242" t="s">
        <v>108</v>
      </c>
      <c r="C90" s="242"/>
      <c r="D90" s="16"/>
      <c r="E90" s="9"/>
    </row>
    <row r="91" spans="1:5">
      <c r="A91" s="17" t="s">
        <v>109</v>
      </c>
      <c r="B91" s="90" t="s">
        <v>110</v>
      </c>
      <c r="C91" s="91" t="s">
        <v>43</v>
      </c>
      <c r="D91" s="16"/>
      <c r="E91" s="9"/>
    </row>
    <row r="92" spans="1:5">
      <c r="A92" s="20" t="s">
        <v>44</v>
      </c>
      <c r="B92" s="97" t="s">
        <v>111</v>
      </c>
      <c r="C92" s="98">
        <v>0</v>
      </c>
      <c r="D92" s="16"/>
      <c r="E92" s="9"/>
    </row>
    <row r="93" spans="1:5">
      <c r="A93" s="99"/>
      <c r="B93" s="95" t="s">
        <v>80</v>
      </c>
      <c r="C93" s="100">
        <v>0</v>
      </c>
      <c r="D93" s="101"/>
      <c r="E93" s="9"/>
    </row>
    <row r="94" spans="1:5">
      <c r="A94" s="60"/>
      <c r="B94" s="60"/>
      <c r="C94" s="60"/>
      <c r="D94" s="9"/>
      <c r="E94" s="16"/>
    </row>
    <row r="95" spans="1:5">
      <c r="A95" s="62"/>
      <c r="B95" s="68" t="s">
        <v>112</v>
      </c>
      <c r="C95" s="69"/>
      <c r="D95" s="16"/>
      <c r="E95" s="9"/>
    </row>
    <row r="96" spans="1:5">
      <c r="A96" s="17">
        <v>4</v>
      </c>
      <c r="B96" s="70" t="s">
        <v>113</v>
      </c>
      <c r="C96" s="71" t="s">
        <v>61</v>
      </c>
      <c r="D96" s="16"/>
      <c r="E96" s="9"/>
    </row>
    <row r="97" spans="1:5">
      <c r="A97" s="20" t="s">
        <v>100</v>
      </c>
      <c r="B97" s="21" t="s">
        <v>101</v>
      </c>
      <c r="C97" s="22">
        <f>C88</f>
        <v>37.645965721054225</v>
      </c>
      <c r="D97" s="102"/>
      <c r="E97" s="103"/>
    </row>
    <row r="98" spans="1:5">
      <c r="A98" s="20" t="s">
        <v>109</v>
      </c>
      <c r="B98" s="21" t="s">
        <v>110</v>
      </c>
      <c r="C98" s="22">
        <v>0</v>
      </c>
      <c r="D98" s="16"/>
      <c r="E98" s="9"/>
    </row>
    <row r="99" spans="1:5">
      <c r="A99" s="27"/>
      <c r="B99" s="72" t="s">
        <v>64</v>
      </c>
      <c r="C99" s="29">
        <f>SUM(C97:C98)</f>
        <v>37.645965721054225</v>
      </c>
      <c r="D99" s="16"/>
      <c r="E99" s="9"/>
    </row>
    <row r="100" spans="1:5">
      <c r="A100" s="9"/>
      <c r="B100" s="9"/>
      <c r="C100" s="9"/>
      <c r="D100" s="9"/>
      <c r="E100" s="9"/>
    </row>
    <row r="101" spans="1:5">
      <c r="A101" s="104"/>
      <c r="B101" s="87" t="s">
        <v>114</v>
      </c>
      <c r="C101" s="105"/>
      <c r="D101" s="9"/>
      <c r="E101" s="9"/>
    </row>
    <row r="102" spans="1:5">
      <c r="A102" s="106">
        <v>5</v>
      </c>
      <c r="B102" s="107" t="s">
        <v>115</v>
      </c>
      <c r="C102" s="19" t="s">
        <v>43</v>
      </c>
      <c r="D102" s="9"/>
      <c r="E102" s="9"/>
    </row>
    <row r="103" spans="1:5">
      <c r="A103" s="108" t="s">
        <v>44</v>
      </c>
      <c r="B103" s="109" t="s">
        <v>116</v>
      </c>
      <c r="C103" s="110">
        <f>'An IIC Uniformes'!H72</f>
        <v>67.212500000000006</v>
      </c>
      <c r="D103" s="9"/>
      <c r="E103" s="9"/>
    </row>
    <row r="104" spans="1:5">
      <c r="A104" s="108" t="s">
        <v>46</v>
      </c>
      <c r="B104" s="111" t="s">
        <v>117</v>
      </c>
      <c r="C104" s="112"/>
      <c r="D104" s="113"/>
      <c r="E104" s="113"/>
    </row>
    <row r="105" spans="1:5">
      <c r="A105" s="108" t="s">
        <v>48</v>
      </c>
      <c r="B105" s="109" t="s">
        <v>118</v>
      </c>
      <c r="C105" s="114"/>
      <c r="D105" s="113"/>
      <c r="E105" s="9"/>
    </row>
    <row r="106" spans="1:5">
      <c r="A106" s="115" t="s">
        <v>50</v>
      </c>
      <c r="B106" s="116" t="s">
        <v>119</v>
      </c>
      <c r="C106" s="117">
        <v>0</v>
      </c>
      <c r="D106" s="9"/>
      <c r="E106" s="9"/>
    </row>
    <row r="107" spans="1:5">
      <c r="A107" s="118"/>
      <c r="B107" s="119" t="s">
        <v>120</v>
      </c>
      <c r="C107" s="120">
        <f>C103+C104+C105</f>
        <v>67.212500000000006</v>
      </c>
      <c r="D107" s="121"/>
      <c r="E107" s="9"/>
    </row>
    <row r="108" spans="1:5">
      <c r="A108" s="122"/>
      <c r="B108" s="123"/>
      <c r="C108" s="124"/>
      <c r="D108" s="124"/>
      <c r="E108" s="9"/>
    </row>
    <row r="109" spans="1:5">
      <c r="A109" s="125"/>
      <c r="B109" s="236" t="s">
        <v>121</v>
      </c>
      <c r="C109" s="236"/>
      <c r="D109" s="236"/>
      <c r="E109" s="9"/>
    </row>
    <row r="110" spans="1:5">
      <c r="A110" s="106">
        <v>6</v>
      </c>
      <c r="B110" s="90" t="s">
        <v>122</v>
      </c>
      <c r="C110" s="126" t="s">
        <v>69</v>
      </c>
      <c r="D110" s="91" t="s">
        <v>43</v>
      </c>
      <c r="E110" s="9"/>
    </row>
    <row r="111" spans="1:5">
      <c r="A111" s="108" t="s">
        <v>44</v>
      </c>
      <c r="B111" s="127" t="s">
        <v>123</v>
      </c>
      <c r="C111" s="128">
        <v>4.47</v>
      </c>
      <c r="D111" s="34">
        <f>(C128)*C111/100</f>
        <v>161.88586257444015</v>
      </c>
      <c r="E111" s="9"/>
    </row>
    <row r="112" spans="1:5">
      <c r="A112" s="108" t="s">
        <v>46</v>
      </c>
      <c r="B112" s="127" t="s">
        <v>124</v>
      </c>
      <c r="C112" s="128">
        <v>3.06</v>
      </c>
      <c r="D112" s="34">
        <f>(C128+D111)*C112/100</f>
        <v>115.77490190882413</v>
      </c>
      <c r="E112" s="9"/>
    </row>
    <row r="113" spans="1:5">
      <c r="A113" s="108" t="s">
        <v>48</v>
      </c>
      <c r="B113" s="127" t="s">
        <v>125</v>
      </c>
      <c r="C113" s="128"/>
      <c r="D113" s="34"/>
      <c r="E113" s="9"/>
    </row>
    <row r="114" spans="1:5">
      <c r="A114" s="108"/>
      <c r="B114" s="127" t="s">
        <v>126</v>
      </c>
      <c r="C114" s="128">
        <f>3+0.65</f>
        <v>3.65</v>
      </c>
      <c r="D114" s="34">
        <f>((C128+D111+D112)/(1-(C114+C116)/100))*C114/100</f>
        <v>155.79999741044989</v>
      </c>
      <c r="E114" s="9"/>
    </row>
    <row r="115" spans="1:5">
      <c r="A115" s="108"/>
      <c r="B115" s="127" t="s">
        <v>127</v>
      </c>
      <c r="C115" s="128"/>
      <c r="D115" s="34"/>
      <c r="E115" s="9"/>
    </row>
    <row r="116" spans="1:5">
      <c r="A116" s="108"/>
      <c r="B116" s="127" t="s">
        <v>128</v>
      </c>
      <c r="C116" s="129">
        <v>5</v>
      </c>
      <c r="D116" s="34">
        <f>((C128+D111+D112)/(1-(C114+C116)/100))*C116/100</f>
        <v>213.42465398691766</v>
      </c>
      <c r="E116" s="9"/>
    </row>
    <row r="117" spans="1:5">
      <c r="A117" s="108"/>
      <c r="B117" s="127" t="s">
        <v>129</v>
      </c>
      <c r="C117" s="128"/>
      <c r="D117" s="34"/>
      <c r="E117" s="9"/>
    </row>
    <row r="118" spans="1:5">
      <c r="A118" s="130"/>
      <c r="B118" s="95" t="s">
        <v>80</v>
      </c>
      <c r="C118" s="131">
        <f>SUM(C111:C117)</f>
        <v>16.18</v>
      </c>
      <c r="D118" s="59">
        <f>SUM(D111:D117)</f>
        <v>646.88541588063185</v>
      </c>
      <c r="E118" s="9"/>
    </row>
    <row r="119" spans="1:5">
      <c r="A119" s="122"/>
      <c r="B119" s="123"/>
      <c r="C119" s="124"/>
      <c r="D119" s="124"/>
      <c r="E119" s="9"/>
    </row>
    <row r="120" spans="1:5">
      <c r="A120" s="237" t="s">
        <v>130</v>
      </c>
      <c r="B120" s="237"/>
      <c r="C120" s="237"/>
      <c r="D120" s="132"/>
      <c r="E120" s="103"/>
    </row>
    <row r="121" spans="1:5">
      <c r="A121" s="9"/>
      <c r="B121" s="132"/>
      <c r="C121" s="9"/>
      <c r="D121" s="9"/>
      <c r="E121" s="103"/>
    </row>
    <row r="122" spans="1:5">
      <c r="A122" s="62"/>
      <c r="B122" s="133" t="s">
        <v>131</v>
      </c>
      <c r="C122" s="134" t="s">
        <v>43</v>
      </c>
      <c r="D122" s="103"/>
      <c r="E122" s="103"/>
    </row>
    <row r="123" spans="1:5">
      <c r="A123" s="31" t="s">
        <v>44</v>
      </c>
      <c r="B123" s="127" t="s">
        <v>132</v>
      </c>
      <c r="C123" s="34">
        <f>C29</f>
        <v>1740.2</v>
      </c>
      <c r="D123" s="103"/>
      <c r="E123" s="103"/>
    </row>
    <row r="124" spans="1:5">
      <c r="A124" s="31" t="s">
        <v>46</v>
      </c>
      <c r="B124" s="127" t="s">
        <v>133</v>
      </c>
      <c r="C124" s="34">
        <f>C67</f>
        <v>1660.4706000000001</v>
      </c>
      <c r="D124" s="103"/>
      <c r="E124" s="103"/>
    </row>
    <row r="125" spans="1:5">
      <c r="A125" s="31" t="s">
        <v>48</v>
      </c>
      <c r="B125" s="127" t="s">
        <v>134</v>
      </c>
      <c r="C125" s="34">
        <f>C77</f>
        <v>116.07859813666667</v>
      </c>
      <c r="D125" s="103"/>
      <c r="E125" s="103"/>
    </row>
    <row r="126" spans="1:5">
      <c r="A126" s="31" t="s">
        <v>50</v>
      </c>
      <c r="B126" s="127" t="s">
        <v>135</v>
      </c>
      <c r="C126" s="34">
        <f>C99</f>
        <v>37.645965721054225</v>
      </c>
      <c r="D126" s="103"/>
      <c r="E126" s="103"/>
    </row>
    <row r="127" spans="1:5">
      <c r="A127" s="31" t="s">
        <v>52</v>
      </c>
      <c r="B127" s="127" t="s">
        <v>136</v>
      </c>
      <c r="C127" s="34">
        <f>C107</f>
        <v>67.212500000000006</v>
      </c>
      <c r="D127" s="103"/>
      <c r="E127" s="103"/>
    </row>
    <row r="128" spans="1:5">
      <c r="A128" s="31"/>
      <c r="B128" s="126" t="s">
        <v>137</v>
      </c>
      <c r="C128" s="135">
        <f>SUM(C123:C127)</f>
        <v>3621.6076638577215</v>
      </c>
      <c r="D128" s="103"/>
      <c r="E128" s="103"/>
    </row>
    <row r="129" spans="1:5">
      <c r="A129" s="31" t="s">
        <v>54</v>
      </c>
      <c r="B129" s="127" t="s">
        <v>138</v>
      </c>
      <c r="C129" s="34">
        <f>D118</f>
        <v>646.88541588063185</v>
      </c>
      <c r="D129" s="103"/>
      <c r="E129" s="103"/>
    </row>
    <row r="130" spans="1:5">
      <c r="A130" s="31"/>
      <c r="B130" s="90" t="s">
        <v>139</v>
      </c>
      <c r="C130" s="135">
        <f>SUM(C128:C129)</f>
        <v>4268.4930797383531</v>
      </c>
      <c r="D130" s="103"/>
      <c r="E130" s="103"/>
    </row>
    <row r="131" spans="1:5">
      <c r="A131" s="27"/>
      <c r="B131" s="136" t="s">
        <v>140</v>
      </c>
      <c r="C131" s="137">
        <f>C130/C29</f>
        <v>2.4528750027228785</v>
      </c>
      <c r="D131" s="103"/>
      <c r="E131" s="103"/>
    </row>
    <row r="132" spans="1:5">
      <c r="A132" s="9"/>
      <c r="B132" s="132"/>
      <c r="C132" s="9"/>
      <c r="D132" s="9"/>
      <c r="E132" s="9"/>
    </row>
    <row r="133" spans="1:5">
      <c r="A133" s="9"/>
      <c r="B133" s="9"/>
      <c r="C133" s="9"/>
      <c r="D133" s="9"/>
      <c r="E133" s="9"/>
    </row>
    <row r="134" spans="1:5">
      <c r="A134" s="125"/>
      <c r="B134" s="236" t="s">
        <v>141</v>
      </c>
      <c r="C134" s="236"/>
      <c r="D134" s="236"/>
      <c r="E134" s="9"/>
    </row>
    <row r="135" spans="1:5">
      <c r="A135" s="106">
        <v>6</v>
      </c>
      <c r="B135" s="90" t="s">
        <v>122</v>
      </c>
      <c r="C135" s="126" t="s">
        <v>69</v>
      </c>
      <c r="D135" s="91" t="s">
        <v>43</v>
      </c>
      <c r="E135" s="9"/>
    </row>
    <row r="136" spans="1:5">
      <c r="A136" s="108" t="s">
        <v>44</v>
      </c>
      <c r="B136" s="127" t="s">
        <v>123</v>
      </c>
      <c r="C136" s="128">
        <v>4.47</v>
      </c>
      <c r="D136" s="34">
        <f>(C153)*C136/100</f>
        <v>161.88586257444015</v>
      </c>
      <c r="E136" s="9"/>
    </row>
    <row r="137" spans="1:5">
      <c r="A137" s="108" t="s">
        <v>46</v>
      </c>
      <c r="B137" s="127" t="s">
        <v>124</v>
      </c>
      <c r="C137" s="128">
        <v>3.06</v>
      </c>
      <c r="D137" s="34">
        <f>(C153+D136)*C137/100</f>
        <v>115.77490190882413</v>
      </c>
      <c r="E137" s="9"/>
    </row>
    <row r="138" spans="1:5">
      <c r="A138" s="108" t="s">
        <v>48</v>
      </c>
      <c r="B138" s="127" t="s">
        <v>125</v>
      </c>
      <c r="C138" s="128"/>
      <c r="D138" s="34"/>
      <c r="E138" s="9"/>
    </row>
    <row r="139" spans="1:5">
      <c r="A139" s="108"/>
      <c r="B139" s="202" t="s">
        <v>290</v>
      </c>
      <c r="C139" s="55">
        <v>9.25</v>
      </c>
      <c r="D139" s="34">
        <f>((C153+D136+D137)/(1-(C139+C141)/100))*C139/100</f>
        <v>420.62079256156403</v>
      </c>
      <c r="E139" s="9"/>
    </row>
    <row r="140" spans="1:5">
      <c r="A140" s="108"/>
      <c r="B140" s="127" t="s">
        <v>127</v>
      </c>
      <c r="C140" s="128"/>
      <c r="D140" s="34"/>
      <c r="E140" s="9"/>
    </row>
    <row r="141" spans="1:5">
      <c r="A141" s="108"/>
      <c r="B141" s="127" t="s">
        <v>128</v>
      </c>
      <c r="C141" s="129">
        <v>5</v>
      </c>
      <c r="D141" s="34">
        <f>((C153+D136+D137)/(1-(C139+C141)/100))*C141/100</f>
        <v>227.36259057381838</v>
      </c>
      <c r="E141" s="9"/>
    </row>
    <row r="142" spans="1:5">
      <c r="A142" s="108"/>
      <c r="B142" s="127" t="s">
        <v>129</v>
      </c>
      <c r="C142" s="128"/>
      <c r="D142" s="34"/>
      <c r="E142" s="9"/>
    </row>
    <row r="143" spans="1:5">
      <c r="A143" s="130"/>
      <c r="B143" s="95" t="s">
        <v>80</v>
      </c>
      <c r="C143" s="131">
        <f>SUM(C136:C142)</f>
        <v>21.78</v>
      </c>
      <c r="D143" s="59">
        <f>SUM(D136:D142)</f>
        <v>925.64414761864668</v>
      </c>
      <c r="E143" s="9"/>
    </row>
    <row r="144" spans="1:5">
      <c r="A144" s="60"/>
      <c r="B144" s="60"/>
      <c r="C144" s="60"/>
      <c r="D144" s="60"/>
      <c r="E144" s="9"/>
    </row>
    <row r="145" spans="1:5">
      <c r="A145" s="238" t="s">
        <v>130</v>
      </c>
      <c r="B145" s="238"/>
      <c r="C145" s="238"/>
      <c r="D145" s="138"/>
      <c r="E145" s="9"/>
    </row>
    <row r="146" spans="1:5">
      <c r="A146" s="60"/>
      <c r="B146" s="139"/>
      <c r="C146" s="60"/>
      <c r="D146" s="138"/>
      <c r="E146" s="9"/>
    </row>
    <row r="147" spans="1:5">
      <c r="A147" s="62"/>
      <c r="B147" s="133" t="s">
        <v>131</v>
      </c>
      <c r="C147" s="134" t="s">
        <v>43</v>
      </c>
      <c r="D147" s="138"/>
      <c r="E147" s="9"/>
    </row>
    <row r="148" spans="1:5">
      <c r="A148" s="31" t="s">
        <v>44</v>
      </c>
      <c r="B148" s="127" t="s">
        <v>132</v>
      </c>
      <c r="C148" s="34">
        <f>C123</f>
        <v>1740.2</v>
      </c>
      <c r="D148" s="138"/>
      <c r="E148" s="9"/>
    </row>
    <row r="149" spans="1:5">
      <c r="A149" s="31" t="s">
        <v>46</v>
      </c>
      <c r="B149" s="127" t="s">
        <v>133</v>
      </c>
      <c r="C149" s="34">
        <f>C124</f>
        <v>1660.4706000000001</v>
      </c>
      <c r="D149" s="138"/>
      <c r="E149" s="9"/>
    </row>
    <row r="150" spans="1:5">
      <c r="A150" s="31" t="s">
        <v>48</v>
      </c>
      <c r="B150" s="127" t="s">
        <v>134</v>
      </c>
      <c r="C150" s="34">
        <f>C125</f>
        <v>116.07859813666667</v>
      </c>
      <c r="D150" s="138"/>
      <c r="E150" s="9"/>
    </row>
    <row r="151" spans="1:5">
      <c r="A151" s="31" t="s">
        <v>50</v>
      </c>
      <c r="B151" s="127" t="s">
        <v>135</v>
      </c>
      <c r="C151" s="34">
        <f>C126</f>
        <v>37.645965721054225</v>
      </c>
      <c r="D151" s="138"/>
      <c r="E151" s="9"/>
    </row>
    <row r="152" spans="1:5">
      <c r="A152" s="31" t="s">
        <v>52</v>
      </c>
      <c r="B152" s="127" t="s">
        <v>136</v>
      </c>
      <c r="C152" s="34">
        <f>C127</f>
        <v>67.212500000000006</v>
      </c>
      <c r="D152" s="138"/>
      <c r="E152" s="9"/>
    </row>
    <row r="153" spans="1:5">
      <c r="A153" s="31"/>
      <c r="B153" s="126" t="s">
        <v>137</v>
      </c>
      <c r="C153" s="135">
        <f>SUM(C148:C152)</f>
        <v>3621.6076638577215</v>
      </c>
      <c r="D153" s="138"/>
      <c r="E153" s="9"/>
    </row>
    <row r="154" spans="1:5">
      <c r="A154" s="31" t="s">
        <v>54</v>
      </c>
      <c r="B154" s="127" t="s">
        <v>138</v>
      </c>
      <c r="C154" s="34">
        <f>D143</f>
        <v>925.64414761864668</v>
      </c>
      <c r="D154" s="138"/>
      <c r="E154" s="9"/>
    </row>
    <row r="155" spans="1:5">
      <c r="A155" s="31"/>
      <c r="B155" s="90" t="s">
        <v>139</v>
      </c>
      <c r="C155" s="135">
        <f>SUM(C153:C154)</f>
        <v>4547.2518114763679</v>
      </c>
      <c r="D155" s="138"/>
      <c r="E155" s="9"/>
    </row>
    <row r="156" spans="1:5">
      <c r="A156" s="27"/>
      <c r="B156" s="136" t="s">
        <v>140</v>
      </c>
      <c r="C156" s="137">
        <f>C155/C29</f>
        <v>2.6130627580027399</v>
      </c>
      <c r="D156" s="138"/>
      <c r="E156" s="9"/>
    </row>
  </sheetData>
  <mergeCells count="24">
    <mergeCell ref="A1:E1"/>
    <mergeCell ref="A2:E2"/>
    <mergeCell ref="A4:E4"/>
    <mergeCell ref="A5:E5"/>
    <mergeCell ref="B7:E7"/>
    <mergeCell ref="B9:E9"/>
    <mergeCell ref="C11:E11"/>
    <mergeCell ref="C12:E12"/>
    <mergeCell ref="C13:E13"/>
    <mergeCell ref="C14:E14"/>
    <mergeCell ref="C15:E15"/>
    <mergeCell ref="C16:E16"/>
    <mergeCell ref="C17:E17"/>
    <mergeCell ref="C18:E18"/>
    <mergeCell ref="A21:C21"/>
    <mergeCell ref="B109:D109"/>
    <mergeCell ref="A120:C120"/>
    <mergeCell ref="B134:D134"/>
    <mergeCell ref="A145:C145"/>
    <mergeCell ref="B30:D30"/>
    <mergeCell ref="B31:C31"/>
    <mergeCell ref="B32:C32"/>
    <mergeCell ref="A39:D39"/>
    <mergeCell ref="B90:C90"/>
  </mergeCells>
  <pageMargins left="0.511811024" right="0.511811024" top="0.78740157499999996" bottom="0.78740157499999996" header="0.31496062000000002" footer="0.31496062000000002"/>
  <pageSetup paperSize="9" scale="86" orientation="portrait" r:id="rId1"/>
  <headerFooter>
    <oddHeader>&amp;L&amp;G&amp;CProcesso 23069.170671/2021-81
PE 01/2022&amp;R&amp;G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6A7EA-CD57-406B-BA52-A950C4CFEADD}">
  <dimension ref="A1:H156"/>
  <sheetViews>
    <sheetView topLeftCell="A49" zoomScaleNormal="100" workbookViewId="0">
      <selection activeCell="C55" sqref="C55"/>
    </sheetView>
  </sheetViews>
  <sheetFormatPr defaultColWidth="8.88671875" defaultRowHeight="14.4"/>
  <cols>
    <col min="2" max="2" width="64.5546875" customWidth="1"/>
    <col min="3" max="3" width="10.6640625" customWidth="1"/>
    <col min="4" max="4" width="9.33203125" customWidth="1"/>
    <col min="5" max="5" width="12.88671875" customWidth="1"/>
    <col min="6" max="6" width="14" customWidth="1"/>
    <col min="7" max="7" width="10.88671875" customWidth="1"/>
  </cols>
  <sheetData>
    <row r="1" spans="1:8" ht="18" customHeight="1">
      <c r="A1" s="208" t="s">
        <v>0</v>
      </c>
      <c r="B1" s="208"/>
      <c r="C1" s="208"/>
      <c r="D1" s="208"/>
      <c r="E1" s="208"/>
      <c r="F1" s="5"/>
      <c r="G1" s="5"/>
    </row>
    <row r="2" spans="1:8" ht="18">
      <c r="A2" s="209" t="s">
        <v>1</v>
      </c>
      <c r="B2" s="209"/>
      <c r="C2" s="209"/>
      <c r="D2" s="209"/>
      <c r="E2" s="209"/>
      <c r="F2" s="6"/>
      <c r="G2" s="6"/>
    </row>
    <row r="4" spans="1:8" ht="14.4" customHeight="1">
      <c r="A4" s="267" t="s">
        <v>218</v>
      </c>
      <c r="B4" s="215"/>
      <c r="C4" s="215"/>
      <c r="D4" s="215"/>
      <c r="E4" s="215"/>
      <c r="F4" s="7"/>
      <c r="G4" s="7"/>
      <c r="H4" s="3"/>
    </row>
    <row r="5" spans="1:8" ht="38.4" customHeight="1">
      <c r="A5" s="212" t="s">
        <v>155</v>
      </c>
      <c r="B5" s="212"/>
      <c r="C5" s="212"/>
      <c r="D5" s="212"/>
      <c r="E5" s="212"/>
      <c r="F5" s="8"/>
      <c r="G5" s="8"/>
      <c r="H5" s="4"/>
    </row>
    <row r="7" spans="1:8">
      <c r="A7" s="9"/>
      <c r="B7" s="269" t="s">
        <v>217</v>
      </c>
      <c r="C7" s="268"/>
      <c r="D7" s="268"/>
      <c r="E7" s="268"/>
    </row>
    <row r="8" spans="1:8">
      <c r="A8" s="9"/>
      <c r="B8" s="9"/>
      <c r="C8" s="9"/>
      <c r="D8" s="9"/>
      <c r="E8" s="9"/>
    </row>
    <row r="9" spans="1:8">
      <c r="A9" s="9"/>
      <c r="B9" s="256" t="s">
        <v>31</v>
      </c>
      <c r="C9" s="256"/>
      <c r="D9" s="256"/>
      <c r="E9" s="256"/>
    </row>
    <row r="10" spans="1:8" ht="15" thickBot="1">
      <c r="A10" s="9"/>
      <c r="B10" s="10" t="s">
        <v>32</v>
      </c>
      <c r="C10" s="11"/>
      <c r="D10" s="11"/>
      <c r="E10" s="11"/>
    </row>
    <row r="11" spans="1:8">
      <c r="A11" s="9"/>
      <c r="B11" s="12" t="s">
        <v>33</v>
      </c>
      <c r="C11" s="257" t="s">
        <v>216</v>
      </c>
      <c r="D11" s="258"/>
      <c r="E11" s="259"/>
    </row>
    <row r="12" spans="1:8">
      <c r="A12" s="9"/>
      <c r="B12" s="13" t="s">
        <v>34</v>
      </c>
      <c r="C12" s="260">
        <v>20.88</v>
      </c>
      <c r="D12" s="244"/>
      <c r="E12" s="245"/>
    </row>
    <row r="13" spans="1:8">
      <c r="A13" s="9"/>
      <c r="B13" s="13" t="s">
        <v>35</v>
      </c>
      <c r="C13" s="261" t="s">
        <v>230</v>
      </c>
      <c r="D13" s="262"/>
      <c r="E13" s="263"/>
    </row>
    <row r="14" spans="1:8">
      <c r="A14" s="9"/>
      <c r="B14" s="13" t="s">
        <v>36</v>
      </c>
      <c r="C14" s="264">
        <v>1612.6</v>
      </c>
      <c r="D14" s="265"/>
      <c r="E14" s="266"/>
    </row>
    <row r="15" spans="1:8">
      <c r="A15" s="9"/>
      <c r="B15" s="13" t="s">
        <v>37</v>
      </c>
      <c r="C15" s="271" t="s">
        <v>168</v>
      </c>
      <c r="D15" s="244"/>
      <c r="E15" s="245"/>
    </row>
    <row r="16" spans="1:8">
      <c r="A16" s="9"/>
      <c r="B16" s="13" t="s">
        <v>38</v>
      </c>
      <c r="C16" s="246">
        <v>6</v>
      </c>
      <c r="D16" s="247"/>
      <c r="E16" s="248"/>
    </row>
    <row r="17" spans="1:5">
      <c r="A17" s="9"/>
      <c r="B17" s="13" t="s">
        <v>39</v>
      </c>
      <c r="C17" s="249">
        <v>44501</v>
      </c>
      <c r="D17" s="250"/>
      <c r="E17" s="251"/>
    </row>
    <row r="18" spans="1:5" ht="15" thickBot="1">
      <c r="A18" s="9"/>
      <c r="B18" s="14" t="s">
        <v>40</v>
      </c>
      <c r="C18" s="270" t="s">
        <v>167</v>
      </c>
      <c r="D18" s="253"/>
      <c r="E18" s="254"/>
    </row>
    <row r="19" spans="1:5">
      <c r="A19" s="9"/>
      <c r="B19" s="9"/>
      <c r="C19" s="15"/>
      <c r="D19" s="16"/>
      <c r="E19" s="16"/>
    </row>
    <row r="20" spans="1:5" ht="15" thickBot="1">
      <c r="A20" s="9"/>
      <c r="B20" s="9"/>
      <c r="C20" s="16"/>
      <c r="D20" s="16"/>
      <c r="E20" s="16"/>
    </row>
    <row r="21" spans="1:5">
      <c r="A21" s="255" t="s">
        <v>41</v>
      </c>
      <c r="B21" s="255"/>
      <c r="C21" s="255"/>
      <c r="D21" s="16"/>
      <c r="E21" s="16"/>
    </row>
    <row r="22" spans="1:5">
      <c r="A22" s="17">
        <v>1</v>
      </c>
      <c r="B22" s="18" t="s">
        <v>42</v>
      </c>
      <c r="C22" s="19" t="s">
        <v>43</v>
      </c>
      <c r="D22" s="16"/>
      <c r="E22" s="16"/>
    </row>
    <row r="23" spans="1:5">
      <c r="A23" s="20" t="s">
        <v>44</v>
      </c>
      <c r="B23" s="21" t="s">
        <v>45</v>
      </c>
      <c r="C23" s="22">
        <f>C14</f>
        <v>1612.6</v>
      </c>
      <c r="D23" s="16"/>
      <c r="E23" s="16"/>
    </row>
    <row r="24" spans="1:5">
      <c r="A24" s="20" t="s">
        <v>46</v>
      </c>
      <c r="B24" s="21" t="s">
        <v>47</v>
      </c>
      <c r="C24" s="23"/>
      <c r="D24" s="16"/>
      <c r="E24" s="16"/>
    </row>
    <row r="25" spans="1:5">
      <c r="A25" s="20" t="s">
        <v>48</v>
      </c>
      <c r="B25" s="21" t="s">
        <v>49</v>
      </c>
      <c r="C25" s="23"/>
      <c r="D25" s="16"/>
      <c r="E25" s="9"/>
    </row>
    <row r="26" spans="1:5">
      <c r="A26" s="20" t="s">
        <v>50</v>
      </c>
      <c r="B26" s="24" t="s">
        <v>51</v>
      </c>
      <c r="C26" s="23"/>
      <c r="D26" s="16"/>
      <c r="E26" s="9"/>
    </row>
    <row r="27" spans="1:5">
      <c r="A27" s="20" t="s">
        <v>52</v>
      </c>
      <c r="B27" s="24" t="s">
        <v>53</v>
      </c>
      <c r="C27" s="23"/>
      <c r="D27" s="16"/>
      <c r="E27" s="9"/>
    </row>
    <row r="28" spans="1:5">
      <c r="A28" s="20" t="s">
        <v>54</v>
      </c>
      <c r="B28" s="25" t="s">
        <v>55</v>
      </c>
      <c r="C28" s="26"/>
      <c r="D28" s="16"/>
      <c r="E28" s="9"/>
    </row>
    <row r="29" spans="1:5" ht="15" thickBot="1">
      <c r="A29" s="27"/>
      <c r="B29" s="28" t="s">
        <v>56</v>
      </c>
      <c r="C29" s="29">
        <f>SUM(C23:C28)</f>
        <v>1612.6</v>
      </c>
      <c r="D29" s="16"/>
      <c r="E29" s="9"/>
    </row>
    <row r="30" spans="1:5" ht="15" thickBot="1">
      <c r="A30" s="9"/>
      <c r="B30" s="239"/>
      <c r="C30" s="239"/>
      <c r="D30" s="239"/>
      <c r="E30" s="16"/>
    </row>
    <row r="31" spans="1:5">
      <c r="A31" s="30"/>
      <c r="B31" s="236" t="s">
        <v>57</v>
      </c>
      <c r="C31" s="236"/>
      <c r="D31" s="16"/>
      <c r="E31" s="9"/>
    </row>
    <row r="32" spans="1:5">
      <c r="A32" s="31"/>
      <c r="B32" s="240" t="s">
        <v>58</v>
      </c>
      <c r="C32" s="240"/>
      <c r="D32" s="16"/>
      <c r="E32" s="9"/>
    </row>
    <row r="33" spans="1:5">
      <c r="A33" s="17" t="s">
        <v>59</v>
      </c>
      <c r="B33" s="32" t="s">
        <v>60</v>
      </c>
      <c r="C33" s="19" t="s">
        <v>61</v>
      </c>
      <c r="D33" s="16"/>
      <c r="E33" s="9"/>
    </row>
    <row r="34" spans="1:5">
      <c r="A34" s="20" t="s">
        <v>44</v>
      </c>
      <c r="B34" s="33" t="s">
        <v>62</v>
      </c>
      <c r="C34" s="34">
        <f>C29*8.33%</f>
        <v>134.32957999999999</v>
      </c>
      <c r="D34" s="16"/>
      <c r="E34" s="9"/>
    </row>
    <row r="35" spans="1:5">
      <c r="A35" s="20" t="s">
        <v>46</v>
      </c>
      <c r="B35" s="33" t="s">
        <v>63</v>
      </c>
      <c r="C35" s="34">
        <f>C29*12.1%</f>
        <v>195.12459999999999</v>
      </c>
      <c r="D35" s="35"/>
      <c r="E35" s="9"/>
    </row>
    <row r="36" spans="1:5">
      <c r="A36" s="36"/>
      <c r="B36" s="37" t="s">
        <v>64</v>
      </c>
      <c r="C36" s="38">
        <f>SUM(C34:C35)</f>
        <v>329.45417999999995</v>
      </c>
      <c r="D36" s="39"/>
      <c r="E36" s="9"/>
    </row>
    <row r="37" spans="1:5" ht="34.200000000000003">
      <c r="A37" s="40" t="s">
        <v>48</v>
      </c>
      <c r="B37" s="41" t="s">
        <v>65</v>
      </c>
      <c r="C37" s="42">
        <f>C29*7.82%</f>
        <v>126.10532000000001</v>
      </c>
      <c r="D37" s="39"/>
      <c r="E37" s="9"/>
    </row>
    <row r="38" spans="1:5" ht="15" thickBot="1">
      <c r="A38" s="9"/>
      <c r="B38" s="9"/>
      <c r="C38" s="9"/>
      <c r="D38" s="9"/>
      <c r="E38" s="16"/>
    </row>
    <row r="39" spans="1:5" ht="32.4" customHeight="1" thickBot="1">
      <c r="A39" s="241" t="s">
        <v>66</v>
      </c>
      <c r="B39" s="241"/>
      <c r="C39" s="241"/>
      <c r="D39" s="241"/>
      <c r="E39" s="16"/>
    </row>
    <row r="40" spans="1:5" ht="15" thickBot="1">
      <c r="A40" s="43" t="s">
        <v>67</v>
      </c>
      <c r="B40" s="44" t="s">
        <v>68</v>
      </c>
      <c r="C40" s="45" t="s">
        <v>69</v>
      </c>
      <c r="D40" s="46" t="s">
        <v>43</v>
      </c>
      <c r="E40" s="16"/>
    </row>
    <row r="41" spans="1:5">
      <c r="A41" s="47" t="s">
        <v>44</v>
      </c>
      <c r="B41" s="48" t="s">
        <v>70</v>
      </c>
      <c r="C41" s="49">
        <v>20</v>
      </c>
      <c r="D41" s="50">
        <f>(C29*(C41/100))</f>
        <v>322.52</v>
      </c>
      <c r="E41" s="16"/>
    </row>
    <row r="42" spans="1:5">
      <c r="A42" s="47" t="s">
        <v>46</v>
      </c>
      <c r="B42" s="51" t="s">
        <v>71</v>
      </c>
      <c r="C42" s="52">
        <v>2.5</v>
      </c>
      <c r="D42" s="53">
        <f>(C29*(C42/100))</f>
        <v>40.314999999999998</v>
      </c>
      <c r="E42" s="16"/>
    </row>
    <row r="43" spans="1:5">
      <c r="A43" s="47" t="s">
        <v>48</v>
      </c>
      <c r="B43" s="54" t="s">
        <v>72</v>
      </c>
      <c r="C43" s="55">
        <v>6</v>
      </c>
      <c r="D43" s="53">
        <f>(C29*(C43/100))</f>
        <v>96.755999999999986</v>
      </c>
      <c r="E43" s="16"/>
    </row>
    <row r="44" spans="1:5">
      <c r="A44" s="47" t="s">
        <v>50</v>
      </c>
      <c r="B44" s="51" t="s">
        <v>73</v>
      </c>
      <c r="C44" s="52">
        <v>1.5</v>
      </c>
      <c r="D44" s="53">
        <f>(C29*(C44/100))</f>
        <v>24.188999999999997</v>
      </c>
      <c r="E44" s="16"/>
    </row>
    <row r="45" spans="1:5">
      <c r="A45" s="47" t="s">
        <v>52</v>
      </c>
      <c r="B45" s="51" t="s">
        <v>74</v>
      </c>
      <c r="C45" s="52">
        <v>1</v>
      </c>
      <c r="D45" s="53">
        <f>(C$29*(C45/100))</f>
        <v>16.125999999999998</v>
      </c>
      <c r="E45" s="16"/>
    </row>
    <row r="46" spans="1:5">
      <c r="A46" s="47" t="s">
        <v>54</v>
      </c>
      <c r="B46" s="51" t="s">
        <v>75</v>
      </c>
      <c r="C46" s="52">
        <v>0.6</v>
      </c>
      <c r="D46" s="53">
        <f>(C$29*(C46/100))</f>
        <v>9.6755999999999993</v>
      </c>
      <c r="E46" s="16"/>
    </row>
    <row r="47" spans="1:5">
      <c r="A47" s="47" t="s">
        <v>76</v>
      </c>
      <c r="B47" s="51" t="s">
        <v>77</v>
      </c>
      <c r="C47" s="52">
        <v>0.2</v>
      </c>
      <c r="D47" s="53">
        <f>(C$29*(C47/100))</f>
        <v>3.2252000000000001</v>
      </c>
      <c r="E47" s="16"/>
    </row>
    <row r="48" spans="1:5">
      <c r="A48" s="47" t="s">
        <v>78</v>
      </c>
      <c r="B48" s="54" t="s">
        <v>79</v>
      </c>
      <c r="C48" s="55">
        <v>8</v>
      </c>
      <c r="D48" s="53">
        <f>(C$29*(C48/100))</f>
        <v>129.00799999999998</v>
      </c>
      <c r="E48" s="16"/>
    </row>
    <row r="49" spans="1:5" ht="15" thickBot="1">
      <c r="A49" s="56"/>
      <c r="B49" s="57" t="s">
        <v>80</v>
      </c>
      <c r="C49" s="58">
        <f>SUM(C41:C48)</f>
        <v>39.799999999999997</v>
      </c>
      <c r="D49" s="59">
        <f>SUM(D41:D48)</f>
        <v>641.81479999999988</v>
      </c>
      <c r="E49" s="16"/>
    </row>
    <row r="50" spans="1:5">
      <c r="A50" s="60"/>
      <c r="B50" s="61" t="s">
        <v>81</v>
      </c>
      <c r="C50" s="60"/>
      <c r="D50" s="60"/>
      <c r="E50" s="16"/>
    </row>
    <row r="51" spans="1:5" ht="15" thickBot="1">
      <c r="A51" s="60"/>
      <c r="B51" s="61"/>
      <c r="C51" s="60"/>
      <c r="D51" s="60"/>
      <c r="E51" s="16"/>
    </row>
    <row r="52" spans="1:5">
      <c r="A52" s="62"/>
      <c r="B52" s="63" t="s">
        <v>82</v>
      </c>
      <c r="C52" s="64"/>
      <c r="D52" s="16"/>
      <c r="E52" s="9"/>
    </row>
    <row r="53" spans="1:5">
      <c r="A53" s="17" t="s">
        <v>83</v>
      </c>
      <c r="B53" s="18" t="s">
        <v>84</v>
      </c>
      <c r="C53" s="19" t="s">
        <v>43</v>
      </c>
      <c r="D53" s="16"/>
      <c r="E53" s="9"/>
    </row>
    <row r="54" spans="1:5">
      <c r="A54" s="196" t="s">
        <v>44</v>
      </c>
      <c r="B54" s="197" t="s">
        <v>85</v>
      </c>
      <c r="C54" s="198">
        <f>(4.05*4*C12)-6%*C14</f>
        <v>241.5</v>
      </c>
      <c r="D54" s="16"/>
      <c r="E54" s="9"/>
    </row>
    <row r="55" spans="1:5">
      <c r="A55" s="196" t="s">
        <v>46</v>
      </c>
      <c r="B55" s="199" t="s">
        <v>86</v>
      </c>
      <c r="C55" s="276">
        <f>-(C14*1%)</f>
        <v>-16.125999999999998</v>
      </c>
      <c r="D55" s="16"/>
      <c r="E55" s="9"/>
    </row>
    <row r="56" spans="1:5">
      <c r="A56" s="196" t="s">
        <v>48</v>
      </c>
      <c r="B56" s="199" t="s">
        <v>281</v>
      </c>
      <c r="C56" s="198">
        <v>29.1</v>
      </c>
      <c r="D56" s="16"/>
      <c r="E56" s="9"/>
    </row>
    <row r="57" spans="1:5">
      <c r="A57" s="196" t="s">
        <v>50</v>
      </c>
      <c r="B57" s="199" t="s">
        <v>280</v>
      </c>
      <c r="C57" s="198">
        <v>21.26</v>
      </c>
      <c r="D57" s="16"/>
      <c r="E57" s="9"/>
    </row>
    <row r="58" spans="1:5">
      <c r="A58" s="159" t="s">
        <v>52</v>
      </c>
      <c r="B58" s="158" t="s">
        <v>172</v>
      </c>
      <c r="C58" s="200">
        <f>219.35-26</f>
        <v>193.35</v>
      </c>
      <c r="D58" s="16"/>
      <c r="E58" s="9"/>
    </row>
    <row r="59" spans="1:5">
      <c r="A59" s="159" t="s">
        <v>54</v>
      </c>
      <c r="B59" s="158" t="s">
        <v>173</v>
      </c>
      <c r="C59" s="200">
        <f>(219.35-26)/12</f>
        <v>16.112500000000001</v>
      </c>
      <c r="D59" s="16"/>
      <c r="E59" s="9"/>
    </row>
    <row r="60" spans="1:5" ht="15" thickBot="1">
      <c r="A60" s="27"/>
      <c r="B60" s="28" t="s">
        <v>87</v>
      </c>
      <c r="C60" s="29">
        <f>SUM(C54:C59)</f>
        <v>485.19649999999996</v>
      </c>
      <c r="D60" s="16"/>
      <c r="E60" s="9"/>
    </row>
    <row r="61" spans="1:5" ht="15" thickBot="1">
      <c r="A61" s="60"/>
      <c r="B61" s="65"/>
      <c r="C61" s="66"/>
      <c r="D61" s="67"/>
      <c r="E61" s="16"/>
    </row>
    <row r="62" spans="1:5">
      <c r="A62" s="62"/>
      <c r="B62" s="68" t="s">
        <v>88</v>
      </c>
      <c r="C62" s="69"/>
      <c r="D62" s="16"/>
      <c r="E62" s="9"/>
    </row>
    <row r="63" spans="1:5">
      <c r="A63" s="20">
        <v>2</v>
      </c>
      <c r="B63" s="70" t="s">
        <v>89</v>
      </c>
      <c r="C63" s="71" t="s">
        <v>61</v>
      </c>
      <c r="D63" s="16"/>
      <c r="E63" s="9"/>
    </row>
    <row r="64" spans="1:5">
      <c r="A64" s="20" t="s">
        <v>59</v>
      </c>
      <c r="B64" s="21" t="s">
        <v>60</v>
      </c>
      <c r="C64" s="22">
        <f>C36</f>
        <v>329.45417999999995</v>
      </c>
      <c r="D64" s="16"/>
      <c r="E64" s="9"/>
    </row>
    <row r="65" spans="1:5">
      <c r="A65" s="20" t="s">
        <v>67</v>
      </c>
      <c r="B65" s="21" t="s">
        <v>68</v>
      </c>
      <c r="C65" s="22">
        <f>D49+C37</f>
        <v>767.92011999999988</v>
      </c>
      <c r="D65" s="16"/>
      <c r="E65" s="9"/>
    </row>
    <row r="66" spans="1:5">
      <c r="A66" s="20" t="s">
        <v>83</v>
      </c>
      <c r="B66" s="21" t="s">
        <v>84</v>
      </c>
      <c r="C66" s="22">
        <f>C60</f>
        <v>485.19649999999996</v>
      </c>
      <c r="D66" s="16"/>
      <c r="E66" s="9"/>
    </row>
    <row r="67" spans="1:5" ht="15" thickBot="1">
      <c r="A67" s="27"/>
      <c r="B67" s="72" t="s">
        <v>64</v>
      </c>
      <c r="C67" s="29">
        <f>SUM(C64:C66)</f>
        <v>1582.5708</v>
      </c>
      <c r="D67" s="16"/>
      <c r="E67" s="9"/>
    </row>
    <row r="68" spans="1:5" ht="15" thickBot="1">
      <c r="A68" s="9"/>
      <c r="B68" s="73"/>
      <c r="C68" s="67"/>
      <c r="D68" s="67"/>
      <c r="E68" s="16"/>
    </row>
    <row r="69" spans="1:5">
      <c r="A69" s="74"/>
      <c r="B69" s="75" t="s">
        <v>90</v>
      </c>
      <c r="C69" s="76"/>
      <c r="D69" s="16"/>
      <c r="E69" s="9"/>
    </row>
    <row r="70" spans="1:5">
      <c r="A70" s="77">
        <v>3</v>
      </c>
      <c r="B70" s="78" t="s">
        <v>91</v>
      </c>
      <c r="C70" s="79" t="s">
        <v>43</v>
      </c>
      <c r="D70" s="16"/>
      <c r="E70" s="9"/>
    </row>
    <row r="71" spans="1:5">
      <c r="A71" s="80" t="s">
        <v>44</v>
      </c>
      <c r="B71" s="81" t="s">
        <v>92</v>
      </c>
      <c r="C71" s="82">
        <f>((C29+C34+C35)/12)*5%</f>
        <v>8.091892416666667</v>
      </c>
      <c r="D71" s="16"/>
      <c r="E71" s="9"/>
    </row>
    <row r="72" spans="1:5">
      <c r="A72" s="80" t="s">
        <v>46</v>
      </c>
      <c r="B72" s="81" t="s">
        <v>93</v>
      </c>
      <c r="C72" s="83">
        <f>((C29+C34)/12)*5%*8%</f>
        <v>0.58230986000000007</v>
      </c>
      <c r="D72" s="16"/>
      <c r="E72" s="9"/>
    </row>
    <row r="73" spans="1:5">
      <c r="A73" s="80" t="s">
        <v>48</v>
      </c>
      <c r="B73" s="81" t="s">
        <v>94</v>
      </c>
      <c r="C73" s="83">
        <v>0</v>
      </c>
      <c r="D73" s="16"/>
      <c r="E73" s="9"/>
    </row>
    <row r="74" spans="1:5">
      <c r="A74" s="80" t="s">
        <v>50</v>
      </c>
      <c r="B74" s="81" t="s">
        <v>95</v>
      </c>
      <c r="C74" s="83">
        <f>(((C29+C56)/30/12)*7)</f>
        <v>31.921944444444442</v>
      </c>
      <c r="D74" s="16"/>
      <c r="E74" s="9"/>
    </row>
    <row r="75" spans="1:5">
      <c r="A75" s="80" t="s">
        <v>52</v>
      </c>
      <c r="B75" s="81" t="s">
        <v>96</v>
      </c>
      <c r="C75" s="84">
        <f>(C29/30/12*7)*8%</f>
        <v>2.5084888888888885</v>
      </c>
      <c r="D75" s="16"/>
      <c r="E75" s="9"/>
    </row>
    <row r="76" spans="1:5">
      <c r="A76" s="80" t="s">
        <v>54</v>
      </c>
      <c r="B76" s="81" t="s">
        <v>97</v>
      </c>
      <c r="C76" s="83">
        <f>C29*4%</f>
        <v>64.503999999999991</v>
      </c>
      <c r="D76" s="16"/>
      <c r="E76" s="9"/>
    </row>
    <row r="77" spans="1:5">
      <c r="A77" s="85"/>
      <c r="B77" s="78" t="s">
        <v>80</v>
      </c>
      <c r="C77" s="86">
        <f>SUM(C71:C76)</f>
        <v>107.60863560999999</v>
      </c>
      <c r="D77" s="16"/>
      <c r="E77" s="9"/>
    </row>
    <row r="78" spans="1:5" ht="15" thickBot="1">
      <c r="A78" s="9"/>
      <c r="B78" s="9"/>
      <c r="C78" s="9"/>
      <c r="D78" s="9"/>
      <c r="E78" s="16"/>
    </row>
    <row r="79" spans="1:5">
      <c r="A79" s="30"/>
      <c r="B79" s="87" t="s">
        <v>98</v>
      </c>
      <c r="C79" s="88"/>
      <c r="D79" s="89"/>
      <c r="E79" s="9"/>
    </row>
    <row r="80" spans="1:5">
      <c r="A80" s="31"/>
      <c r="B80" s="70" t="s">
        <v>99</v>
      </c>
      <c r="C80" s="19"/>
      <c r="D80" s="16"/>
      <c r="E80" s="9"/>
    </row>
    <row r="81" spans="1:5">
      <c r="A81" s="17" t="s">
        <v>100</v>
      </c>
      <c r="B81" s="90" t="s">
        <v>101</v>
      </c>
      <c r="C81" s="91" t="s">
        <v>43</v>
      </c>
      <c r="D81" s="16"/>
      <c r="E81" s="9"/>
    </row>
    <row r="82" spans="1:5">
      <c r="A82" s="20" t="s">
        <v>44</v>
      </c>
      <c r="B82" s="92" t="s">
        <v>102</v>
      </c>
      <c r="C82" s="93">
        <v>0</v>
      </c>
      <c r="D82" s="16"/>
      <c r="E82" s="9"/>
    </row>
    <row r="83" spans="1:5">
      <c r="A83" s="20" t="s">
        <v>46</v>
      </c>
      <c r="B83" s="92" t="s">
        <v>103</v>
      </c>
      <c r="C83" s="93">
        <f>(((C29+C67+C77+C86+C107)-(C54-C55-C104-C105))/30*2.96)/12</f>
        <v>25.65457004463812</v>
      </c>
      <c r="D83" s="16"/>
      <c r="E83" s="9"/>
    </row>
    <row r="84" spans="1:5">
      <c r="A84" s="20" t="s">
        <v>48</v>
      </c>
      <c r="B84" s="92" t="s">
        <v>104</v>
      </c>
      <c r="C84" s="93">
        <f>(((C29+C67+C77+C86+C107)-(C54-C55-C104-C105))/30*5*1.5%)/12</f>
        <v>0.65003133559049298</v>
      </c>
      <c r="D84" s="16"/>
      <c r="E84" s="9"/>
    </row>
    <row r="85" spans="1:5">
      <c r="A85" s="20" t="s">
        <v>50</v>
      </c>
      <c r="B85" s="92" t="s">
        <v>105</v>
      </c>
      <c r="C85" s="93">
        <f>(((C29+C67+C77+C86+C107)-(C54-C55-C104-C105))/30*15*0.78%)/12</f>
        <v>1.0140488835211692</v>
      </c>
      <c r="D85" s="16"/>
      <c r="E85" s="9"/>
    </row>
    <row r="86" spans="1:5">
      <c r="A86" s="20" t="s">
        <v>52</v>
      </c>
      <c r="B86" s="92" t="s">
        <v>106</v>
      </c>
      <c r="C86" s="93">
        <f>(((C35*3.95/12)+(C56*3.95*1.02%))/12+((C29+C34)*39.8%*3.95)*1.02%/12)</f>
        <v>7.7844752243658561</v>
      </c>
      <c r="D86" s="39"/>
      <c r="E86" s="9"/>
    </row>
    <row r="87" spans="1:5">
      <c r="A87" s="20" t="s">
        <v>54</v>
      </c>
      <c r="B87" s="94" t="s">
        <v>107</v>
      </c>
      <c r="C87" s="93">
        <v>0</v>
      </c>
      <c r="D87" s="16"/>
      <c r="E87" s="9"/>
    </row>
    <row r="88" spans="1:5" ht="15" thickBot="1">
      <c r="A88" s="27"/>
      <c r="B88" s="95" t="s">
        <v>80</v>
      </c>
      <c r="C88" s="59">
        <f>SUM(C82:C87)</f>
        <v>35.103125488115637</v>
      </c>
      <c r="D88" s="16"/>
      <c r="E88" s="9"/>
    </row>
    <row r="89" spans="1:5" ht="15" thickBot="1">
      <c r="A89" s="60"/>
      <c r="B89" s="60"/>
      <c r="C89" s="60"/>
      <c r="D89" s="9"/>
      <c r="E89" s="16"/>
    </row>
    <row r="90" spans="1:5">
      <c r="A90" s="96"/>
      <c r="B90" s="242" t="s">
        <v>108</v>
      </c>
      <c r="C90" s="242"/>
      <c r="D90" s="16"/>
      <c r="E90" s="9"/>
    </row>
    <row r="91" spans="1:5">
      <c r="A91" s="17" t="s">
        <v>109</v>
      </c>
      <c r="B91" s="90" t="s">
        <v>110</v>
      </c>
      <c r="C91" s="91" t="s">
        <v>43</v>
      </c>
      <c r="D91" s="16"/>
      <c r="E91" s="9"/>
    </row>
    <row r="92" spans="1:5">
      <c r="A92" s="20" t="s">
        <v>44</v>
      </c>
      <c r="B92" s="97" t="s">
        <v>111</v>
      </c>
      <c r="C92" s="98">
        <v>0</v>
      </c>
      <c r="D92" s="16"/>
      <c r="E92" s="9"/>
    </row>
    <row r="93" spans="1:5" ht="15" thickBot="1">
      <c r="A93" s="99"/>
      <c r="B93" s="95" t="s">
        <v>80</v>
      </c>
      <c r="C93" s="100">
        <v>0</v>
      </c>
      <c r="D93" s="101"/>
      <c r="E93" s="9"/>
    </row>
    <row r="94" spans="1:5" ht="15" thickBot="1">
      <c r="A94" s="60"/>
      <c r="B94" s="60"/>
      <c r="C94" s="60"/>
      <c r="D94" s="9"/>
      <c r="E94" s="16"/>
    </row>
    <row r="95" spans="1:5">
      <c r="A95" s="62"/>
      <c r="B95" s="68" t="s">
        <v>112</v>
      </c>
      <c r="C95" s="69"/>
      <c r="D95" s="16"/>
      <c r="E95" s="9"/>
    </row>
    <row r="96" spans="1:5">
      <c r="A96" s="17">
        <v>4</v>
      </c>
      <c r="B96" s="70" t="s">
        <v>113</v>
      </c>
      <c r="C96" s="71" t="s">
        <v>61</v>
      </c>
      <c r="D96" s="16"/>
      <c r="E96" s="9"/>
    </row>
    <row r="97" spans="1:5">
      <c r="A97" s="20" t="s">
        <v>100</v>
      </c>
      <c r="B97" s="21" t="s">
        <v>101</v>
      </c>
      <c r="C97" s="22">
        <f>C88</f>
        <v>35.103125488115637</v>
      </c>
      <c r="D97" s="102"/>
      <c r="E97" s="103"/>
    </row>
    <row r="98" spans="1:5">
      <c r="A98" s="20" t="s">
        <v>109</v>
      </c>
      <c r="B98" s="21" t="s">
        <v>110</v>
      </c>
      <c r="C98" s="22">
        <v>0</v>
      </c>
      <c r="D98" s="16"/>
      <c r="E98" s="9"/>
    </row>
    <row r="99" spans="1:5" ht="15" thickBot="1">
      <c r="A99" s="27"/>
      <c r="B99" s="72" t="s">
        <v>64</v>
      </c>
      <c r="C99" s="29">
        <f>SUM(C97:C98)</f>
        <v>35.103125488115637</v>
      </c>
      <c r="D99" s="16"/>
      <c r="E99" s="9"/>
    </row>
    <row r="100" spans="1:5" ht="15" thickBot="1">
      <c r="A100" s="9"/>
      <c r="B100" s="9"/>
      <c r="C100" s="9"/>
      <c r="D100" s="9"/>
      <c r="E100" s="9"/>
    </row>
    <row r="101" spans="1:5">
      <c r="A101" s="104"/>
      <c r="B101" s="87" t="s">
        <v>114</v>
      </c>
      <c r="C101" s="105"/>
      <c r="D101" s="9"/>
      <c r="E101" s="9"/>
    </row>
    <row r="102" spans="1:5">
      <c r="A102" s="106">
        <v>5</v>
      </c>
      <c r="B102" s="107" t="s">
        <v>115</v>
      </c>
      <c r="C102" s="19" t="s">
        <v>43</v>
      </c>
      <c r="D102" s="9"/>
      <c r="E102" s="9"/>
    </row>
    <row r="103" spans="1:5">
      <c r="A103" s="108" t="s">
        <v>44</v>
      </c>
      <c r="B103" s="109" t="s">
        <v>116</v>
      </c>
      <c r="C103" s="110">
        <f>'An IIC Uniformes'!H72</f>
        <v>67.212500000000006</v>
      </c>
      <c r="D103" s="9"/>
      <c r="E103" s="9"/>
    </row>
    <row r="104" spans="1:5">
      <c r="A104" s="108" t="s">
        <v>46</v>
      </c>
      <c r="B104" s="111" t="s">
        <v>117</v>
      </c>
      <c r="C104" s="112"/>
      <c r="D104" s="113"/>
      <c r="E104" s="113"/>
    </row>
    <row r="105" spans="1:5">
      <c r="A105" s="108" t="s">
        <v>48</v>
      </c>
      <c r="B105" s="109" t="s">
        <v>118</v>
      </c>
      <c r="C105" s="114"/>
      <c r="D105" s="113"/>
      <c r="E105" s="9"/>
    </row>
    <row r="106" spans="1:5">
      <c r="A106" s="115" t="s">
        <v>50</v>
      </c>
      <c r="B106" s="116" t="s">
        <v>119</v>
      </c>
      <c r="C106" s="117">
        <v>0</v>
      </c>
      <c r="D106" s="9"/>
      <c r="E106" s="9"/>
    </row>
    <row r="107" spans="1:5" ht="15" thickBot="1">
      <c r="A107" s="118"/>
      <c r="B107" s="119" t="s">
        <v>120</v>
      </c>
      <c r="C107" s="120">
        <f>C103+C104+C105</f>
        <v>67.212500000000006</v>
      </c>
      <c r="D107" s="121"/>
      <c r="E107" s="9"/>
    </row>
    <row r="108" spans="1:5" ht="15" thickBot="1">
      <c r="A108" s="122"/>
      <c r="B108" s="123"/>
      <c r="C108" s="124"/>
      <c r="D108" s="124"/>
      <c r="E108" s="9"/>
    </row>
    <row r="109" spans="1:5">
      <c r="A109" s="125"/>
      <c r="B109" s="236" t="s">
        <v>121</v>
      </c>
      <c r="C109" s="236"/>
      <c r="D109" s="236"/>
      <c r="E109" s="9"/>
    </row>
    <row r="110" spans="1:5">
      <c r="A110" s="106">
        <v>6</v>
      </c>
      <c r="B110" s="90" t="s">
        <v>122</v>
      </c>
      <c r="C110" s="126" t="s">
        <v>69</v>
      </c>
      <c r="D110" s="91" t="s">
        <v>43</v>
      </c>
      <c r="E110" s="9"/>
    </row>
    <row r="111" spans="1:5">
      <c r="A111" s="108" t="s">
        <v>44</v>
      </c>
      <c r="B111" s="127" t="s">
        <v>123</v>
      </c>
      <c r="C111" s="128">
        <v>4.47</v>
      </c>
      <c r="D111" s="34">
        <f>(C128)*C111/100</f>
        <v>152.20774923108576</v>
      </c>
      <c r="E111" s="9"/>
    </row>
    <row r="112" spans="1:5">
      <c r="A112" s="108" t="s">
        <v>46</v>
      </c>
      <c r="B112" s="127" t="s">
        <v>124</v>
      </c>
      <c r="C112" s="128">
        <v>3.06</v>
      </c>
      <c r="D112" s="34">
        <f>(C128+D111)*C112/100</f>
        <v>108.85346599607355</v>
      </c>
      <c r="E112" s="9"/>
    </row>
    <row r="113" spans="1:5">
      <c r="A113" s="108" t="s">
        <v>48</v>
      </c>
      <c r="B113" s="127" t="s">
        <v>125</v>
      </c>
      <c r="C113" s="128"/>
      <c r="D113" s="34"/>
      <c r="E113" s="9"/>
    </row>
    <row r="114" spans="1:5">
      <c r="A114" s="108"/>
      <c r="B114" s="127" t="s">
        <v>126</v>
      </c>
      <c r="C114" s="128">
        <f>3+0.65</f>
        <v>3.65</v>
      </c>
      <c r="D114" s="34">
        <f>((C128+D111+D112)/(1-(C114+C116)/100))*C114/100</f>
        <v>146.48571875848117</v>
      </c>
      <c r="E114" s="9"/>
    </row>
    <row r="115" spans="1:5">
      <c r="A115" s="108"/>
      <c r="B115" s="127" t="s">
        <v>127</v>
      </c>
      <c r="C115" s="128"/>
      <c r="D115" s="34"/>
      <c r="E115" s="9"/>
    </row>
    <row r="116" spans="1:5">
      <c r="A116" s="108"/>
      <c r="B116" s="127" t="s">
        <v>128</v>
      </c>
      <c r="C116" s="129">
        <v>5</v>
      </c>
      <c r="D116" s="34">
        <f>((C128+D111+D112)/(1-(C114+C116)/100))*C116/100</f>
        <v>200.66536816230294</v>
      </c>
      <c r="E116" s="9"/>
    </row>
    <row r="117" spans="1:5">
      <c r="A117" s="108"/>
      <c r="B117" s="127" t="s">
        <v>129</v>
      </c>
      <c r="C117" s="128"/>
      <c r="D117" s="34"/>
      <c r="E117" s="9"/>
    </row>
    <row r="118" spans="1:5" ht="15" thickBot="1">
      <c r="A118" s="130"/>
      <c r="B118" s="95" t="s">
        <v>80</v>
      </c>
      <c r="C118" s="131">
        <f>SUM(C111:C117)</f>
        <v>16.18</v>
      </c>
      <c r="D118" s="59">
        <f>SUM(D111:D117)</f>
        <v>608.21230214794343</v>
      </c>
      <c r="E118" s="9"/>
    </row>
    <row r="119" spans="1:5">
      <c r="A119" s="122"/>
      <c r="B119" s="123"/>
      <c r="C119" s="124"/>
      <c r="D119" s="124"/>
      <c r="E119" s="9"/>
    </row>
    <row r="120" spans="1:5">
      <c r="A120" s="237" t="s">
        <v>130</v>
      </c>
      <c r="B120" s="237"/>
      <c r="C120" s="237"/>
      <c r="D120" s="132"/>
      <c r="E120" s="103"/>
    </row>
    <row r="121" spans="1:5" ht="15" thickBot="1">
      <c r="A121" s="9"/>
      <c r="B121" s="132"/>
      <c r="C121" s="9"/>
      <c r="D121" s="9"/>
      <c r="E121" s="103"/>
    </row>
    <row r="122" spans="1:5">
      <c r="A122" s="62"/>
      <c r="B122" s="133" t="s">
        <v>131</v>
      </c>
      <c r="C122" s="134" t="s">
        <v>43</v>
      </c>
      <c r="D122" s="103"/>
      <c r="E122" s="103"/>
    </row>
    <row r="123" spans="1:5">
      <c r="A123" s="31" t="s">
        <v>44</v>
      </c>
      <c r="B123" s="127" t="s">
        <v>132</v>
      </c>
      <c r="C123" s="34">
        <f>C29</f>
        <v>1612.6</v>
      </c>
      <c r="D123" s="103"/>
      <c r="E123" s="103"/>
    </row>
    <row r="124" spans="1:5">
      <c r="A124" s="31" t="s">
        <v>46</v>
      </c>
      <c r="B124" s="127" t="s">
        <v>133</v>
      </c>
      <c r="C124" s="34">
        <f>C67</f>
        <v>1582.5708</v>
      </c>
      <c r="D124" s="103"/>
      <c r="E124" s="103"/>
    </row>
    <row r="125" spans="1:5">
      <c r="A125" s="31" t="s">
        <v>48</v>
      </c>
      <c r="B125" s="127" t="s">
        <v>134</v>
      </c>
      <c r="C125" s="34">
        <f>C77</f>
        <v>107.60863560999999</v>
      </c>
      <c r="D125" s="103"/>
      <c r="E125" s="103"/>
    </row>
    <row r="126" spans="1:5">
      <c r="A126" s="31" t="s">
        <v>50</v>
      </c>
      <c r="B126" s="127" t="s">
        <v>135</v>
      </c>
      <c r="C126" s="34">
        <f>C99</f>
        <v>35.103125488115637</v>
      </c>
      <c r="D126" s="103"/>
      <c r="E126" s="103"/>
    </row>
    <row r="127" spans="1:5">
      <c r="A127" s="31" t="s">
        <v>52</v>
      </c>
      <c r="B127" s="127" t="s">
        <v>136</v>
      </c>
      <c r="C127" s="34">
        <f>C107</f>
        <v>67.212500000000006</v>
      </c>
      <c r="D127" s="103"/>
      <c r="E127" s="103"/>
    </row>
    <row r="128" spans="1:5">
      <c r="A128" s="31"/>
      <c r="B128" s="126" t="s">
        <v>137</v>
      </c>
      <c r="C128" s="135">
        <f>SUM(C123:C127)</f>
        <v>3405.0950610981154</v>
      </c>
      <c r="D128" s="103"/>
      <c r="E128" s="103"/>
    </row>
    <row r="129" spans="1:5">
      <c r="A129" s="31" t="s">
        <v>54</v>
      </c>
      <c r="B129" s="127" t="s">
        <v>138</v>
      </c>
      <c r="C129" s="34">
        <f>D118</f>
        <v>608.21230214794343</v>
      </c>
      <c r="D129" s="103"/>
      <c r="E129" s="103"/>
    </row>
    <row r="130" spans="1:5">
      <c r="A130" s="31"/>
      <c r="B130" s="90" t="s">
        <v>139</v>
      </c>
      <c r="C130" s="135">
        <f>SUM(C128:C129)</f>
        <v>4013.3073632460587</v>
      </c>
      <c r="D130" s="103"/>
      <c r="E130" s="103"/>
    </row>
    <row r="131" spans="1:5" ht="15" thickBot="1">
      <c r="A131" s="27"/>
      <c r="B131" s="136" t="s">
        <v>140</v>
      </c>
      <c r="C131" s="137">
        <f>C130/C29</f>
        <v>2.4887184442800812</v>
      </c>
      <c r="D131" s="103"/>
      <c r="E131" s="103"/>
    </row>
    <row r="132" spans="1:5">
      <c r="A132" s="9"/>
      <c r="B132" s="132"/>
      <c r="C132" s="9"/>
      <c r="D132" s="9"/>
      <c r="E132" s="9"/>
    </row>
    <row r="133" spans="1:5" ht="15" thickBot="1">
      <c r="A133" s="9"/>
      <c r="B133" s="9"/>
      <c r="C133" s="9"/>
      <c r="D133" s="9"/>
      <c r="E133" s="9"/>
    </row>
    <row r="134" spans="1:5">
      <c r="A134" s="125"/>
      <c r="B134" s="236" t="s">
        <v>141</v>
      </c>
      <c r="C134" s="236"/>
      <c r="D134" s="236"/>
      <c r="E134" s="9"/>
    </row>
    <row r="135" spans="1:5">
      <c r="A135" s="106">
        <v>6</v>
      </c>
      <c r="B135" s="90" t="s">
        <v>122</v>
      </c>
      <c r="C135" s="126" t="s">
        <v>69</v>
      </c>
      <c r="D135" s="91" t="s">
        <v>43</v>
      </c>
      <c r="E135" s="9"/>
    </row>
    <row r="136" spans="1:5">
      <c r="A136" s="108" t="s">
        <v>44</v>
      </c>
      <c r="B136" s="127" t="s">
        <v>123</v>
      </c>
      <c r="C136" s="128">
        <v>4.47</v>
      </c>
      <c r="D136" s="34">
        <f>(C153)*C136/100</f>
        <v>152.20774923108576</v>
      </c>
      <c r="E136" s="9"/>
    </row>
    <row r="137" spans="1:5">
      <c r="A137" s="108" t="s">
        <v>46</v>
      </c>
      <c r="B137" s="127" t="s">
        <v>124</v>
      </c>
      <c r="C137" s="128">
        <v>3.06</v>
      </c>
      <c r="D137" s="34">
        <f>(C153+D136)*C137/100</f>
        <v>108.85346599607355</v>
      </c>
      <c r="E137" s="9"/>
    </row>
    <row r="138" spans="1:5">
      <c r="A138" s="108" t="s">
        <v>48</v>
      </c>
      <c r="B138" s="127" t="s">
        <v>125</v>
      </c>
      <c r="C138" s="128"/>
      <c r="D138" s="34"/>
      <c r="E138" s="9"/>
    </row>
    <row r="139" spans="1:5">
      <c r="A139" s="108"/>
      <c r="B139" s="202" t="s">
        <v>290</v>
      </c>
      <c r="C139" s="55">
        <v>9.25</v>
      </c>
      <c r="D139" s="34">
        <f>((C153+D136+D137)/(1-(C139+C141)/100))*C139/100</f>
        <v>395.47458374354278</v>
      </c>
      <c r="E139" s="9"/>
    </row>
    <row r="140" spans="1:5">
      <c r="A140" s="108"/>
      <c r="B140" s="127" t="s">
        <v>127</v>
      </c>
      <c r="C140" s="128"/>
      <c r="D140" s="34"/>
      <c r="E140" s="9"/>
    </row>
    <row r="141" spans="1:5">
      <c r="A141" s="108"/>
      <c r="B141" s="127" t="s">
        <v>128</v>
      </c>
      <c r="C141" s="129">
        <v>5</v>
      </c>
      <c r="D141" s="34">
        <f>((C153+D136+D137)/(1-(C139+C141)/100))*C141/100</f>
        <v>213.7700452667799</v>
      </c>
      <c r="E141" s="9"/>
    </row>
    <row r="142" spans="1:5">
      <c r="A142" s="108"/>
      <c r="B142" s="127" t="s">
        <v>129</v>
      </c>
      <c r="C142" s="128"/>
      <c r="D142" s="34"/>
      <c r="E142" s="9"/>
    </row>
    <row r="143" spans="1:5" ht="15" thickBot="1">
      <c r="A143" s="130"/>
      <c r="B143" s="95" t="s">
        <v>80</v>
      </c>
      <c r="C143" s="131">
        <f>SUM(C136:C142)</f>
        <v>21.78</v>
      </c>
      <c r="D143" s="59">
        <f>SUM(D136:D142)</f>
        <v>870.30584423748201</v>
      </c>
      <c r="E143" s="9"/>
    </row>
    <row r="144" spans="1:5">
      <c r="A144" s="60"/>
      <c r="B144" s="60"/>
      <c r="C144" s="60"/>
      <c r="D144" s="60"/>
      <c r="E144" s="9"/>
    </row>
    <row r="145" spans="1:5">
      <c r="A145" s="238" t="s">
        <v>130</v>
      </c>
      <c r="B145" s="238"/>
      <c r="C145" s="238"/>
      <c r="D145" s="138"/>
      <c r="E145" s="9"/>
    </row>
    <row r="146" spans="1:5" ht="15" thickBot="1">
      <c r="A146" s="60"/>
      <c r="B146" s="139"/>
      <c r="C146" s="60"/>
      <c r="D146" s="138"/>
      <c r="E146" s="9"/>
    </row>
    <row r="147" spans="1:5">
      <c r="A147" s="62"/>
      <c r="B147" s="133" t="s">
        <v>131</v>
      </c>
      <c r="C147" s="134" t="s">
        <v>43</v>
      </c>
      <c r="D147" s="138"/>
      <c r="E147" s="9"/>
    </row>
    <row r="148" spans="1:5">
      <c r="A148" s="31" t="s">
        <v>44</v>
      </c>
      <c r="B148" s="127" t="s">
        <v>132</v>
      </c>
      <c r="C148" s="34">
        <f>C123</f>
        <v>1612.6</v>
      </c>
      <c r="D148" s="138"/>
      <c r="E148" s="9"/>
    </row>
    <row r="149" spans="1:5">
      <c r="A149" s="31" t="s">
        <v>46</v>
      </c>
      <c r="B149" s="127" t="s">
        <v>133</v>
      </c>
      <c r="C149" s="34">
        <f>C124</f>
        <v>1582.5708</v>
      </c>
      <c r="D149" s="138"/>
      <c r="E149" s="9"/>
    </row>
    <row r="150" spans="1:5">
      <c r="A150" s="31" t="s">
        <v>48</v>
      </c>
      <c r="B150" s="127" t="s">
        <v>134</v>
      </c>
      <c r="C150" s="34">
        <f>C125</f>
        <v>107.60863560999999</v>
      </c>
      <c r="D150" s="138"/>
      <c r="E150" s="9"/>
    </row>
    <row r="151" spans="1:5">
      <c r="A151" s="31" t="s">
        <v>50</v>
      </c>
      <c r="B151" s="127" t="s">
        <v>135</v>
      </c>
      <c r="C151" s="34">
        <f>C126</f>
        <v>35.103125488115637</v>
      </c>
      <c r="D151" s="138"/>
      <c r="E151" s="9"/>
    </row>
    <row r="152" spans="1:5">
      <c r="A152" s="31" t="s">
        <v>52</v>
      </c>
      <c r="B152" s="127" t="s">
        <v>136</v>
      </c>
      <c r="C152" s="34">
        <f>C127</f>
        <v>67.212500000000006</v>
      </c>
      <c r="D152" s="138"/>
      <c r="E152" s="9"/>
    </row>
    <row r="153" spans="1:5">
      <c r="A153" s="31"/>
      <c r="B153" s="126" t="s">
        <v>137</v>
      </c>
      <c r="C153" s="135">
        <f>SUM(C148:C152)</f>
        <v>3405.0950610981154</v>
      </c>
      <c r="D153" s="138"/>
      <c r="E153" s="9"/>
    </row>
    <row r="154" spans="1:5">
      <c r="A154" s="31" t="s">
        <v>54</v>
      </c>
      <c r="B154" s="127" t="s">
        <v>138</v>
      </c>
      <c r="C154" s="34">
        <f>D143</f>
        <v>870.30584423748201</v>
      </c>
      <c r="D154" s="138"/>
      <c r="E154" s="9"/>
    </row>
    <row r="155" spans="1:5">
      <c r="A155" s="31"/>
      <c r="B155" s="90" t="s">
        <v>139</v>
      </c>
      <c r="C155" s="135">
        <f>SUM(C153:C154)</f>
        <v>4275.4009053355976</v>
      </c>
      <c r="D155" s="138"/>
      <c r="E155" s="9"/>
    </row>
    <row r="156" spans="1:5" ht="15" thickBot="1">
      <c r="A156" s="27"/>
      <c r="B156" s="136" t="s">
        <v>140</v>
      </c>
      <c r="C156" s="137">
        <f>C155/C29</f>
        <v>2.6512469957432705</v>
      </c>
      <c r="D156" s="138"/>
      <c r="E156" s="9"/>
    </row>
  </sheetData>
  <mergeCells count="24">
    <mergeCell ref="C16:E16"/>
    <mergeCell ref="A1:E1"/>
    <mergeCell ref="A2:E2"/>
    <mergeCell ref="A4:E4"/>
    <mergeCell ref="A5:E5"/>
    <mergeCell ref="B7:E7"/>
    <mergeCell ref="B9:E9"/>
    <mergeCell ref="C11:E11"/>
    <mergeCell ref="C12:E12"/>
    <mergeCell ref="C13:E13"/>
    <mergeCell ref="C14:E14"/>
    <mergeCell ref="C15:E15"/>
    <mergeCell ref="A145:C145"/>
    <mergeCell ref="C17:E17"/>
    <mergeCell ref="C18:E18"/>
    <mergeCell ref="A21:C21"/>
    <mergeCell ref="B30:D30"/>
    <mergeCell ref="B31:C31"/>
    <mergeCell ref="B32:C32"/>
    <mergeCell ref="A39:D39"/>
    <mergeCell ref="B90:C90"/>
    <mergeCell ref="B109:D109"/>
    <mergeCell ref="A120:C120"/>
    <mergeCell ref="B134:D134"/>
  </mergeCells>
  <pageMargins left="0.511811024" right="0.511811024" top="0.78740157499999996" bottom="0.78740157499999996" header="0.31496062000000002" footer="0.31496062000000002"/>
  <pageSetup paperSize="9" scale="86" orientation="portrait" r:id="rId1"/>
  <headerFooter>
    <oddHeader>&amp;L&amp;G&amp;CProcesso 23069.170671/2021-81
PE 01/2022&amp;R&amp;G</oddHead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56"/>
  <sheetViews>
    <sheetView topLeftCell="A49" zoomScaleNormal="100" workbookViewId="0">
      <selection activeCell="C55" sqref="C55"/>
    </sheetView>
  </sheetViews>
  <sheetFormatPr defaultColWidth="8.88671875" defaultRowHeight="14.4"/>
  <cols>
    <col min="2" max="2" width="64.5546875" customWidth="1"/>
    <col min="3" max="3" width="12.33203125" customWidth="1"/>
    <col min="4" max="4" width="10.6640625" customWidth="1"/>
    <col min="5" max="5" width="12.88671875" customWidth="1"/>
    <col min="6" max="6" width="14" customWidth="1"/>
    <col min="7" max="7" width="10.88671875" customWidth="1"/>
  </cols>
  <sheetData>
    <row r="1" spans="1:8" ht="18" customHeight="1">
      <c r="A1" s="208" t="s">
        <v>0</v>
      </c>
      <c r="B1" s="208"/>
      <c r="C1" s="208"/>
      <c r="D1" s="208"/>
      <c r="E1" s="208"/>
      <c r="F1" s="5"/>
      <c r="G1" s="5"/>
    </row>
    <row r="2" spans="1:8" ht="18">
      <c r="A2" s="209" t="s">
        <v>1</v>
      </c>
      <c r="B2" s="209"/>
      <c r="C2" s="209"/>
      <c r="D2" s="209"/>
      <c r="E2" s="209"/>
      <c r="F2" s="6"/>
      <c r="G2" s="6"/>
    </row>
    <row r="4" spans="1:8" ht="14.4" customHeight="1">
      <c r="A4" s="267" t="s">
        <v>220</v>
      </c>
      <c r="B4" s="215"/>
      <c r="C4" s="215"/>
      <c r="D4" s="215"/>
      <c r="E4" s="215"/>
      <c r="F4" s="7"/>
      <c r="G4" s="7"/>
      <c r="H4" s="3"/>
    </row>
    <row r="5" spans="1:8" ht="38.4" customHeight="1">
      <c r="A5" s="212" t="s">
        <v>155</v>
      </c>
      <c r="B5" s="212"/>
      <c r="C5" s="212"/>
      <c r="D5" s="212"/>
      <c r="E5" s="212"/>
      <c r="F5" s="8"/>
      <c r="G5" s="8"/>
      <c r="H5" s="4"/>
    </row>
    <row r="7" spans="1:8">
      <c r="A7" s="9"/>
      <c r="B7" s="269" t="s">
        <v>221</v>
      </c>
      <c r="C7" s="268"/>
      <c r="D7" s="268"/>
      <c r="E7" s="268"/>
    </row>
    <row r="8" spans="1:8">
      <c r="A8" s="9"/>
      <c r="B8" s="9"/>
      <c r="C8" s="9"/>
      <c r="D8" s="9"/>
      <c r="E8" s="9"/>
    </row>
    <row r="9" spans="1:8">
      <c r="A9" s="9"/>
      <c r="B9" s="256" t="s">
        <v>31</v>
      </c>
      <c r="C9" s="256"/>
      <c r="D9" s="256"/>
      <c r="E9" s="256"/>
    </row>
    <row r="10" spans="1:8">
      <c r="A10" s="9"/>
      <c r="B10" s="10" t="s">
        <v>32</v>
      </c>
      <c r="C10" s="11"/>
      <c r="D10" s="11"/>
      <c r="E10" s="11"/>
    </row>
    <row r="11" spans="1:8">
      <c r="A11" s="9"/>
      <c r="B11" s="12" t="s">
        <v>33</v>
      </c>
      <c r="C11" s="257" t="s">
        <v>219</v>
      </c>
      <c r="D11" s="258"/>
      <c r="E11" s="259"/>
    </row>
    <row r="12" spans="1:8">
      <c r="A12" s="9"/>
      <c r="B12" s="13" t="s">
        <v>34</v>
      </c>
      <c r="C12" s="260">
        <v>20.88</v>
      </c>
      <c r="D12" s="244"/>
      <c r="E12" s="245"/>
    </row>
    <row r="13" spans="1:8">
      <c r="A13" s="9"/>
      <c r="B13" s="13" t="s">
        <v>35</v>
      </c>
      <c r="C13" s="261" t="s">
        <v>231</v>
      </c>
      <c r="D13" s="262"/>
      <c r="E13" s="263"/>
    </row>
    <row r="14" spans="1:8">
      <c r="A14" s="9"/>
      <c r="B14" s="13" t="s">
        <v>36</v>
      </c>
      <c r="C14" s="264">
        <v>1612.6</v>
      </c>
      <c r="D14" s="265"/>
      <c r="E14" s="266"/>
    </row>
    <row r="15" spans="1:8">
      <c r="A15" s="9"/>
      <c r="B15" s="13" t="s">
        <v>37</v>
      </c>
      <c r="C15" s="271" t="s">
        <v>168</v>
      </c>
      <c r="D15" s="244"/>
      <c r="E15" s="245"/>
    </row>
    <row r="16" spans="1:8">
      <c r="A16" s="9"/>
      <c r="B16" s="13" t="s">
        <v>38</v>
      </c>
      <c r="C16" s="246">
        <v>46</v>
      </c>
      <c r="D16" s="247"/>
      <c r="E16" s="248"/>
    </row>
    <row r="17" spans="1:5">
      <c r="A17" s="9"/>
      <c r="B17" s="13" t="s">
        <v>39</v>
      </c>
      <c r="C17" s="249">
        <v>44501</v>
      </c>
      <c r="D17" s="250"/>
      <c r="E17" s="251"/>
    </row>
    <row r="18" spans="1:5" ht="15" thickBot="1">
      <c r="A18" s="9"/>
      <c r="B18" s="14" t="s">
        <v>40</v>
      </c>
      <c r="C18" s="270" t="s">
        <v>167</v>
      </c>
      <c r="D18" s="253"/>
      <c r="E18" s="254"/>
    </row>
    <row r="19" spans="1:5">
      <c r="A19" s="9"/>
      <c r="B19" s="9"/>
      <c r="C19" s="15"/>
      <c r="D19" s="16"/>
      <c r="E19" s="16"/>
    </row>
    <row r="20" spans="1:5">
      <c r="A20" s="9"/>
      <c r="B20" s="9"/>
      <c r="C20" s="16"/>
      <c r="D20" s="16"/>
      <c r="E20" s="16"/>
    </row>
    <row r="21" spans="1:5">
      <c r="A21" s="255" t="s">
        <v>41</v>
      </c>
      <c r="B21" s="255"/>
      <c r="C21" s="255"/>
      <c r="D21" s="16"/>
      <c r="E21" s="16"/>
    </row>
    <row r="22" spans="1:5">
      <c r="A22" s="17">
        <v>1</v>
      </c>
      <c r="B22" s="18" t="s">
        <v>42</v>
      </c>
      <c r="C22" s="19" t="s">
        <v>43</v>
      </c>
      <c r="D22" s="16"/>
      <c r="E22" s="16"/>
    </row>
    <row r="23" spans="1:5">
      <c r="A23" s="20" t="s">
        <v>44</v>
      </c>
      <c r="B23" s="21" t="s">
        <v>45</v>
      </c>
      <c r="C23" s="22">
        <f>C14</f>
        <v>1612.6</v>
      </c>
      <c r="D23" s="16"/>
      <c r="E23" s="16"/>
    </row>
    <row r="24" spans="1:5">
      <c r="A24" s="20" t="s">
        <v>46</v>
      </c>
      <c r="B24" s="21" t="s">
        <v>47</v>
      </c>
      <c r="C24" s="23"/>
      <c r="D24" s="16"/>
      <c r="E24" s="16"/>
    </row>
    <row r="25" spans="1:5">
      <c r="A25" s="20" t="s">
        <v>48</v>
      </c>
      <c r="B25" s="21" t="s">
        <v>49</v>
      </c>
      <c r="C25" s="23"/>
      <c r="D25" s="16"/>
      <c r="E25" s="9"/>
    </row>
    <row r="26" spans="1:5">
      <c r="A26" s="20" t="s">
        <v>50</v>
      </c>
      <c r="B26" s="24" t="s">
        <v>51</v>
      </c>
      <c r="C26" s="23"/>
      <c r="D26" s="16"/>
      <c r="E26" s="9"/>
    </row>
    <row r="27" spans="1:5">
      <c r="A27" s="20" t="s">
        <v>52</v>
      </c>
      <c r="B27" s="24" t="s">
        <v>53</v>
      </c>
      <c r="C27" s="23"/>
      <c r="D27" s="16"/>
      <c r="E27" s="9"/>
    </row>
    <row r="28" spans="1:5">
      <c r="A28" s="20" t="s">
        <v>54</v>
      </c>
      <c r="B28" s="25" t="s">
        <v>55</v>
      </c>
      <c r="C28" s="26"/>
      <c r="D28" s="16"/>
      <c r="E28" s="9"/>
    </row>
    <row r="29" spans="1:5">
      <c r="A29" s="27"/>
      <c r="B29" s="28" t="s">
        <v>56</v>
      </c>
      <c r="C29" s="29">
        <f>SUM(C23:C28)</f>
        <v>1612.6</v>
      </c>
      <c r="D29" s="16"/>
      <c r="E29" s="9"/>
    </row>
    <row r="30" spans="1:5">
      <c r="A30" s="9"/>
      <c r="B30" s="239"/>
      <c r="C30" s="239"/>
      <c r="D30" s="239"/>
      <c r="E30" s="16"/>
    </row>
    <row r="31" spans="1:5">
      <c r="A31" s="30"/>
      <c r="B31" s="236" t="s">
        <v>57</v>
      </c>
      <c r="C31" s="236"/>
      <c r="D31" s="16"/>
      <c r="E31" s="9"/>
    </row>
    <row r="32" spans="1:5">
      <c r="A32" s="31"/>
      <c r="B32" s="240" t="s">
        <v>58</v>
      </c>
      <c r="C32" s="240"/>
      <c r="D32" s="16"/>
      <c r="E32" s="9"/>
    </row>
    <row r="33" spans="1:5">
      <c r="A33" s="17" t="s">
        <v>59</v>
      </c>
      <c r="B33" s="32" t="s">
        <v>60</v>
      </c>
      <c r="C33" s="19" t="s">
        <v>61</v>
      </c>
      <c r="D33" s="16"/>
      <c r="E33" s="9"/>
    </row>
    <row r="34" spans="1:5">
      <c r="A34" s="20" t="s">
        <v>44</v>
      </c>
      <c r="B34" s="33" t="s">
        <v>62</v>
      </c>
      <c r="C34" s="34">
        <f>C29*8.33%</f>
        <v>134.32957999999999</v>
      </c>
      <c r="D34" s="16"/>
      <c r="E34" s="9"/>
    </row>
    <row r="35" spans="1:5">
      <c r="A35" s="20" t="s">
        <v>46</v>
      </c>
      <c r="B35" s="33" t="s">
        <v>63</v>
      </c>
      <c r="C35" s="34">
        <f>C29*12.1%</f>
        <v>195.12459999999999</v>
      </c>
      <c r="D35" s="35"/>
      <c r="E35" s="9"/>
    </row>
    <row r="36" spans="1:5">
      <c r="A36" s="36"/>
      <c r="B36" s="37" t="s">
        <v>64</v>
      </c>
      <c r="C36" s="38">
        <f>SUM(C34:C35)</f>
        <v>329.45417999999995</v>
      </c>
      <c r="D36" s="39"/>
      <c r="E36" s="9"/>
    </row>
    <row r="37" spans="1:5" ht="34.200000000000003">
      <c r="A37" s="40" t="s">
        <v>48</v>
      </c>
      <c r="B37" s="41" t="s">
        <v>65</v>
      </c>
      <c r="C37" s="42">
        <f>C29*7.82%</f>
        <v>126.10532000000001</v>
      </c>
      <c r="D37" s="39"/>
      <c r="E37" s="9"/>
    </row>
    <row r="38" spans="1:5">
      <c r="A38" s="9"/>
      <c r="B38" s="9"/>
      <c r="C38" s="9"/>
      <c r="D38" s="9"/>
      <c r="E38" s="16"/>
    </row>
    <row r="39" spans="1:5" ht="32.4" customHeight="1">
      <c r="A39" s="241" t="s">
        <v>66</v>
      </c>
      <c r="B39" s="241"/>
      <c r="C39" s="241"/>
      <c r="D39" s="241"/>
      <c r="E39" s="16"/>
    </row>
    <row r="40" spans="1:5">
      <c r="A40" s="43" t="s">
        <v>67</v>
      </c>
      <c r="B40" s="44" t="s">
        <v>68</v>
      </c>
      <c r="C40" s="45" t="s">
        <v>69</v>
      </c>
      <c r="D40" s="46" t="s">
        <v>43</v>
      </c>
      <c r="E40" s="16"/>
    </row>
    <row r="41" spans="1:5">
      <c r="A41" s="47" t="s">
        <v>44</v>
      </c>
      <c r="B41" s="48" t="s">
        <v>70</v>
      </c>
      <c r="C41" s="49">
        <v>20</v>
      </c>
      <c r="D41" s="50">
        <f>(C$29*(C41/100))</f>
        <v>322.52</v>
      </c>
      <c r="E41" s="16"/>
    </row>
    <row r="42" spans="1:5" ht="15" thickBot="1">
      <c r="A42" s="47" t="s">
        <v>46</v>
      </c>
      <c r="B42" s="51" t="s">
        <v>71</v>
      </c>
      <c r="C42" s="52">
        <v>2.5</v>
      </c>
      <c r="D42" s="53">
        <f>(C29*(C42/100))</f>
        <v>40.314999999999998</v>
      </c>
      <c r="E42" s="16"/>
    </row>
    <row r="43" spans="1:5" ht="15" thickBot="1">
      <c r="A43" s="47" t="s">
        <v>48</v>
      </c>
      <c r="B43" s="54" t="s">
        <v>72</v>
      </c>
      <c r="C43" s="55">
        <v>6</v>
      </c>
      <c r="D43" s="50">
        <f t="shared" ref="D43:D48" si="0">(C$29*(C43/100))</f>
        <v>96.755999999999986</v>
      </c>
      <c r="E43" s="16"/>
    </row>
    <row r="44" spans="1:5" ht="15" thickBot="1">
      <c r="A44" s="47" t="s">
        <v>50</v>
      </c>
      <c r="B44" s="51" t="s">
        <v>73</v>
      </c>
      <c r="C44" s="52">
        <v>1.5</v>
      </c>
      <c r="D44" s="50">
        <f t="shared" si="0"/>
        <v>24.188999999999997</v>
      </c>
      <c r="E44" s="16"/>
    </row>
    <row r="45" spans="1:5" ht="15" thickBot="1">
      <c r="A45" s="47" t="s">
        <v>52</v>
      </c>
      <c r="B45" s="51" t="s">
        <v>74</v>
      </c>
      <c r="C45" s="52">
        <v>1</v>
      </c>
      <c r="D45" s="50">
        <f t="shared" si="0"/>
        <v>16.125999999999998</v>
      </c>
      <c r="E45" s="16"/>
    </row>
    <row r="46" spans="1:5" ht="15" thickBot="1">
      <c r="A46" s="47" t="s">
        <v>54</v>
      </c>
      <c r="B46" s="51" t="s">
        <v>75</v>
      </c>
      <c r="C46" s="52">
        <v>0.6</v>
      </c>
      <c r="D46" s="50">
        <f t="shared" si="0"/>
        <v>9.6755999999999993</v>
      </c>
      <c r="E46" s="16"/>
    </row>
    <row r="47" spans="1:5" ht="15" thickBot="1">
      <c r="A47" s="47" t="s">
        <v>76</v>
      </c>
      <c r="B47" s="51" t="s">
        <v>77</v>
      </c>
      <c r="C47" s="52">
        <v>0.2</v>
      </c>
      <c r="D47" s="50">
        <f t="shared" si="0"/>
        <v>3.2252000000000001</v>
      </c>
      <c r="E47" s="16"/>
    </row>
    <row r="48" spans="1:5">
      <c r="A48" s="47" t="s">
        <v>78</v>
      </c>
      <c r="B48" s="54" t="s">
        <v>79</v>
      </c>
      <c r="C48" s="55">
        <v>8</v>
      </c>
      <c r="D48" s="50">
        <f t="shared" si="0"/>
        <v>129.00799999999998</v>
      </c>
      <c r="E48" s="16"/>
    </row>
    <row r="49" spans="1:5" ht="15" thickBot="1">
      <c r="A49" s="56"/>
      <c r="B49" s="57" t="s">
        <v>80</v>
      </c>
      <c r="C49" s="58">
        <f>SUM(C41:C48)</f>
        <v>39.799999999999997</v>
      </c>
      <c r="D49" s="59">
        <f>SUM(D41:D48)</f>
        <v>641.81479999999988</v>
      </c>
      <c r="E49" s="16"/>
    </row>
    <row r="50" spans="1:5">
      <c r="A50" s="60"/>
      <c r="B50" s="61" t="s">
        <v>81</v>
      </c>
      <c r="C50" s="60"/>
      <c r="D50" s="60"/>
      <c r="E50" s="16"/>
    </row>
    <row r="51" spans="1:5">
      <c r="A51" s="60"/>
      <c r="B51" s="61"/>
      <c r="C51" s="60"/>
      <c r="D51" s="60"/>
      <c r="E51" s="16"/>
    </row>
    <row r="52" spans="1:5">
      <c r="A52" s="62"/>
      <c r="B52" s="63" t="s">
        <v>82</v>
      </c>
      <c r="C52" s="64"/>
      <c r="D52" s="16"/>
      <c r="E52" s="9"/>
    </row>
    <row r="53" spans="1:5">
      <c r="A53" s="17" t="s">
        <v>83</v>
      </c>
      <c r="B53" s="18" t="s">
        <v>84</v>
      </c>
      <c r="C53" s="19" t="s">
        <v>43</v>
      </c>
      <c r="D53" s="16"/>
      <c r="E53" s="9"/>
    </row>
    <row r="54" spans="1:5">
      <c r="A54" s="196" t="s">
        <v>44</v>
      </c>
      <c r="B54" s="197" t="s">
        <v>85</v>
      </c>
      <c r="C54" s="198">
        <f>(4.05*4*C12)-6%*C14</f>
        <v>241.5</v>
      </c>
      <c r="D54" s="16"/>
      <c r="E54" s="9"/>
    </row>
    <row r="55" spans="1:5">
      <c r="A55" s="196" t="s">
        <v>46</v>
      </c>
      <c r="B55" s="199" t="s">
        <v>86</v>
      </c>
      <c r="C55" s="276">
        <f>-(C14*1%)</f>
        <v>-16.125999999999998</v>
      </c>
      <c r="D55" s="16"/>
      <c r="E55" s="9"/>
    </row>
    <row r="56" spans="1:5">
      <c r="A56" s="196" t="s">
        <v>48</v>
      </c>
      <c r="B56" s="199" t="s">
        <v>281</v>
      </c>
      <c r="C56" s="198">
        <v>29.1</v>
      </c>
      <c r="D56" s="16"/>
      <c r="E56" s="9"/>
    </row>
    <row r="57" spans="1:5">
      <c r="A57" s="196" t="s">
        <v>50</v>
      </c>
      <c r="B57" s="199" t="s">
        <v>280</v>
      </c>
      <c r="C57" s="198">
        <v>21.26</v>
      </c>
      <c r="D57" s="16"/>
      <c r="E57" s="9"/>
    </row>
    <row r="58" spans="1:5">
      <c r="A58" s="159" t="s">
        <v>52</v>
      </c>
      <c r="B58" s="158" t="s">
        <v>172</v>
      </c>
      <c r="C58" s="200">
        <f>219.35-26</f>
        <v>193.35</v>
      </c>
      <c r="D58" s="16"/>
      <c r="E58" s="9"/>
    </row>
    <row r="59" spans="1:5">
      <c r="A59" s="159" t="s">
        <v>54</v>
      </c>
      <c r="B59" s="158" t="s">
        <v>173</v>
      </c>
      <c r="C59" s="200">
        <f>(219.35-26)/12</f>
        <v>16.112500000000001</v>
      </c>
      <c r="D59" s="16"/>
      <c r="E59" s="9"/>
    </row>
    <row r="60" spans="1:5" ht="15" thickBot="1">
      <c r="A60" s="27"/>
      <c r="B60" s="28" t="s">
        <v>87</v>
      </c>
      <c r="C60" s="29">
        <f>SUM(C54:C59)</f>
        <v>485.19649999999996</v>
      </c>
      <c r="D60" s="16"/>
      <c r="E60" s="9"/>
    </row>
    <row r="61" spans="1:5">
      <c r="A61" s="60"/>
      <c r="B61" s="65"/>
      <c r="C61" s="66"/>
      <c r="D61" s="67"/>
      <c r="E61" s="16"/>
    </row>
    <row r="62" spans="1:5">
      <c r="A62" s="62"/>
      <c r="B62" s="68" t="s">
        <v>88</v>
      </c>
      <c r="C62" s="69"/>
      <c r="D62" s="16"/>
      <c r="E62" s="9"/>
    </row>
    <row r="63" spans="1:5">
      <c r="A63" s="20">
        <v>2</v>
      </c>
      <c r="B63" s="70" t="s">
        <v>89</v>
      </c>
      <c r="C63" s="71" t="s">
        <v>61</v>
      </c>
      <c r="D63" s="16"/>
      <c r="E63" s="9"/>
    </row>
    <row r="64" spans="1:5">
      <c r="A64" s="20" t="s">
        <v>59</v>
      </c>
      <c r="B64" s="21" t="s">
        <v>60</v>
      </c>
      <c r="C64" s="22">
        <f>C36</f>
        <v>329.45417999999995</v>
      </c>
      <c r="D64" s="16"/>
      <c r="E64" s="9"/>
    </row>
    <row r="65" spans="1:5">
      <c r="A65" s="20" t="s">
        <v>67</v>
      </c>
      <c r="B65" s="21" t="s">
        <v>68</v>
      </c>
      <c r="C65" s="22">
        <f>D49+C37</f>
        <v>767.92011999999988</v>
      </c>
      <c r="D65" s="16"/>
      <c r="E65" s="9"/>
    </row>
    <row r="66" spans="1:5">
      <c r="A66" s="20" t="s">
        <v>83</v>
      </c>
      <c r="B66" s="21" t="s">
        <v>84</v>
      </c>
      <c r="C66" s="22">
        <f>C60</f>
        <v>485.19649999999996</v>
      </c>
      <c r="D66" s="16"/>
      <c r="E66" s="9"/>
    </row>
    <row r="67" spans="1:5">
      <c r="A67" s="27"/>
      <c r="B67" s="72" t="s">
        <v>64</v>
      </c>
      <c r="C67" s="29">
        <f>SUM(C64:C66)</f>
        <v>1582.5708</v>
      </c>
      <c r="D67" s="16"/>
      <c r="E67" s="9"/>
    </row>
    <row r="68" spans="1:5">
      <c r="A68" s="9"/>
      <c r="B68" s="73"/>
      <c r="C68" s="67"/>
      <c r="D68" s="67"/>
      <c r="E68" s="16"/>
    </row>
    <row r="69" spans="1:5">
      <c r="A69" s="74"/>
      <c r="B69" s="75" t="s">
        <v>90</v>
      </c>
      <c r="C69" s="76"/>
      <c r="D69" s="16"/>
      <c r="E69" s="9"/>
    </row>
    <row r="70" spans="1:5">
      <c r="A70" s="77">
        <v>3</v>
      </c>
      <c r="B70" s="78" t="s">
        <v>91</v>
      </c>
      <c r="C70" s="79" t="s">
        <v>43</v>
      </c>
      <c r="D70" s="16"/>
      <c r="E70" s="9"/>
    </row>
    <row r="71" spans="1:5">
      <c r="A71" s="80" t="s">
        <v>44</v>
      </c>
      <c r="B71" s="81" t="s">
        <v>92</v>
      </c>
      <c r="C71" s="82">
        <f>((C29+C34+C35)/12)*5%</f>
        <v>8.091892416666667</v>
      </c>
      <c r="D71" s="16"/>
      <c r="E71" s="9"/>
    </row>
    <row r="72" spans="1:5">
      <c r="A72" s="80" t="s">
        <v>46</v>
      </c>
      <c r="B72" s="81" t="s">
        <v>93</v>
      </c>
      <c r="C72" s="83">
        <f>((C29+C34)/12)*5%*8%</f>
        <v>0.58230986000000007</v>
      </c>
      <c r="D72" s="16"/>
      <c r="E72" s="9"/>
    </row>
    <row r="73" spans="1:5">
      <c r="A73" s="80" t="s">
        <v>48</v>
      </c>
      <c r="B73" s="81" t="s">
        <v>94</v>
      </c>
      <c r="C73" s="83">
        <v>0</v>
      </c>
      <c r="D73" s="16"/>
      <c r="E73" s="9"/>
    </row>
    <row r="74" spans="1:5">
      <c r="A74" s="80" t="s">
        <v>50</v>
      </c>
      <c r="B74" s="81" t="s">
        <v>95</v>
      </c>
      <c r="C74" s="83">
        <f>(((C29+C56)/30/12)*7)</f>
        <v>31.921944444444442</v>
      </c>
      <c r="D74" s="16"/>
      <c r="E74" s="9"/>
    </row>
    <row r="75" spans="1:5">
      <c r="A75" s="80" t="s">
        <v>52</v>
      </c>
      <c r="B75" s="81" t="s">
        <v>96</v>
      </c>
      <c r="C75" s="84">
        <f>(C29/30/12*7)*8%</f>
        <v>2.5084888888888885</v>
      </c>
      <c r="D75" s="16"/>
      <c r="E75" s="9"/>
    </row>
    <row r="76" spans="1:5">
      <c r="A76" s="80" t="s">
        <v>54</v>
      </c>
      <c r="B76" s="81" t="s">
        <v>97</v>
      </c>
      <c r="C76" s="83">
        <f>C29*4%</f>
        <v>64.503999999999991</v>
      </c>
      <c r="D76" s="16"/>
      <c r="E76" s="9"/>
    </row>
    <row r="77" spans="1:5">
      <c r="A77" s="85"/>
      <c r="B77" s="78" t="s">
        <v>80</v>
      </c>
      <c r="C77" s="86">
        <f>SUM(C71:C76)</f>
        <v>107.60863560999999</v>
      </c>
      <c r="D77" s="16"/>
      <c r="E77" s="9"/>
    </row>
    <row r="78" spans="1:5">
      <c r="A78" s="9"/>
      <c r="B78" s="9"/>
      <c r="C78" s="9"/>
      <c r="D78" s="9"/>
      <c r="E78" s="16"/>
    </row>
    <row r="79" spans="1:5">
      <c r="A79" s="30"/>
      <c r="B79" s="87" t="s">
        <v>98</v>
      </c>
      <c r="C79" s="88"/>
      <c r="D79" s="89"/>
      <c r="E79" s="9"/>
    </row>
    <row r="80" spans="1:5">
      <c r="A80" s="31"/>
      <c r="B80" s="70" t="s">
        <v>99</v>
      </c>
      <c r="C80" s="19"/>
      <c r="D80" s="16"/>
      <c r="E80" s="9"/>
    </row>
    <row r="81" spans="1:5">
      <c r="A81" s="17" t="s">
        <v>100</v>
      </c>
      <c r="B81" s="90" t="s">
        <v>101</v>
      </c>
      <c r="C81" s="91" t="s">
        <v>43</v>
      </c>
      <c r="D81" s="16"/>
      <c r="E81" s="9"/>
    </row>
    <row r="82" spans="1:5">
      <c r="A82" s="20" t="s">
        <v>44</v>
      </c>
      <c r="B82" s="92" t="s">
        <v>102</v>
      </c>
      <c r="C82" s="93">
        <v>0</v>
      </c>
      <c r="D82" s="16"/>
      <c r="E82" s="9"/>
    </row>
    <row r="83" spans="1:5">
      <c r="A83" s="20" t="s">
        <v>46</v>
      </c>
      <c r="B83" s="92" t="s">
        <v>103</v>
      </c>
      <c r="C83" s="93">
        <f>(((C29+C67+C77+C86+C107)-(C54-C55-C104-C105))/30*2.96)/12</f>
        <v>25.660949118712193</v>
      </c>
      <c r="D83" s="16"/>
      <c r="E83" s="9"/>
    </row>
    <row r="84" spans="1:5">
      <c r="A84" s="20" t="s">
        <v>48</v>
      </c>
      <c r="B84" s="92" t="s">
        <v>104</v>
      </c>
      <c r="C84" s="93">
        <f>(((C29+C67+C77+C86+C107)-(C54-C55-C104-C105))/30*5*1.5%)/12</f>
        <v>0.65019296753493727</v>
      </c>
      <c r="D84" s="16"/>
      <c r="E84" s="9"/>
    </row>
    <row r="85" spans="1:5">
      <c r="A85" s="20" t="s">
        <v>50</v>
      </c>
      <c r="B85" s="92" t="s">
        <v>105</v>
      </c>
      <c r="C85" s="93">
        <f>(((C29+C67+C77+C86+C107)-(C54-C55-C104-C105))/30*15*0.78%)/12</f>
        <v>1.0143010293545023</v>
      </c>
      <c r="D85" s="16"/>
      <c r="E85" s="9"/>
    </row>
    <row r="86" spans="1:5">
      <c r="A86" s="20" t="s">
        <v>52</v>
      </c>
      <c r="B86" s="92" t="s">
        <v>106</v>
      </c>
      <c r="C86" s="93">
        <f>(((C35*3.95/12)+(C56*3.95*1.02%))/12+((C29+C34)*39.8%*3.95)*1.02%/12)</f>
        <v>7.7844752243658561</v>
      </c>
      <c r="D86" s="39"/>
      <c r="E86" s="9"/>
    </row>
    <row r="87" spans="1:5">
      <c r="A87" s="20" t="s">
        <v>54</v>
      </c>
      <c r="B87" s="94" t="s">
        <v>107</v>
      </c>
      <c r="C87" s="93">
        <v>0</v>
      </c>
      <c r="D87" s="16"/>
      <c r="E87" s="9"/>
    </row>
    <row r="88" spans="1:5">
      <c r="A88" s="27"/>
      <c r="B88" s="95" t="s">
        <v>80</v>
      </c>
      <c r="C88" s="59">
        <f>SUM(C82:C87)</f>
        <v>35.109918339967493</v>
      </c>
      <c r="D88" s="16"/>
      <c r="E88" s="9"/>
    </row>
    <row r="89" spans="1:5">
      <c r="A89" s="60"/>
      <c r="B89" s="60"/>
      <c r="C89" s="60"/>
      <c r="D89" s="9"/>
      <c r="E89" s="16"/>
    </row>
    <row r="90" spans="1:5">
      <c r="A90" s="96"/>
      <c r="B90" s="242" t="s">
        <v>108</v>
      </c>
      <c r="C90" s="242"/>
      <c r="D90" s="16"/>
      <c r="E90" s="9"/>
    </row>
    <row r="91" spans="1:5">
      <c r="A91" s="17" t="s">
        <v>109</v>
      </c>
      <c r="B91" s="90" t="s">
        <v>110</v>
      </c>
      <c r="C91" s="91" t="s">
        <v>43</v>
      </c>
      <c r="D91" s="16"/>
      <c r="E91" s="9"/>
    </row>
    <row r="92" spans="1:5">
      <c r="A92" s="20" t="s">
        <v>44</v>
      </c>
      <c r="B92" s="97" t="s">
        <v>111</v>
      </c>
      <c r="C92" s="98">
        <v>0</v>
      </c>
      <c r="D92" s="16"/>
      <c r="E92" s="9"/>
    </row>
    <row r="93" spans="1:5">
      <c r="A93" s="99"/>
      <c r="B93" s="95" t="s">
        <v>80</v>
      </c>
      <c r="C93" s="100">
        <v>0</v>
      </c>
      <c r="D93" s="101"/>
      <c r="E93" s="9"/>
    </row>
    <row r="94" spans="1:5">
      <c r="A94" s="60"/>
      <c r="B94" s="60"/>
      <c r="C94" s="60"/>
      <c r="D94" s="9"/>
      <c r="E94" s="16"/>
    </row>
    <row r="95" spans="1:5">
      <c r="A95" s="62"/>
      <c r="B95" s="68" t="s">
        <v>112</v>
      </c>
      <c r="C95" s="69"/>
      <c r="D95" s="16"/>
      <c r="E95" s="9"/>
    </row>
    <row r="96" spans="1:5">
      <c r="A96" s="17">
        <v>4</v>
      </c>
      <c r="B96" s="70" t="s">
        <v>113</v>
      </c>
      <c r="C96" s="71" t="s">
        <v>61</v>
      </c>
      <c r="D96" s="16"/>
      <c r="E96" s="9"/>
    </row>
    <row r="97" spans="1:5">
      <c r="A97" s="20" t="s">
        <v>100</v>
      </c>
      <c r="B97" s="21" t="s">
        <v>101</v>
      </c>
      <c r="C97" s="22">
        <f>C88</f>
        <v>35.109918339967493</v>
      </c>
      <c r="D97" s="102"/>
      <c r="E97" s="103"/>
    </row>
    <row r="98" spans="1:5">
      <c r="A98" s="20" t="s">
        <v>109</v>
      </c>
      <c r="B98" s="21" t="s">
        <v>110</v>
      </c>
      <c r="C98" s="22">
        <v>0</v>
      </c>
      <c r="D98" s="16"/>
      <c r="E98" s="9"/>
    </row>
    <row r="99" spans="1:5">
      <c r="A99" s="27"/>
      <c r="B99" s="72" t="s">
        <v>64</v>
      </c>
      <c r="C99" s="29">
        <f>SUM(C97:C98)</f>
        <v>35.109918339967493</v>
      </c>
      <c r="D99" s="16"/>
      <c r="E99" s="9"/>
    </row>
    <row r="100" spans="1:5">
      <c r="A100" s="9"/>
      <c r="B100" s="9"/>
      <c r="C100" s="9"/>
      <c r="D100" s="9"/>
      <c r="E100" s="9"/>
    </row>
    <row r="101" spans="1:5">
      <c r="A101" s="104"/>
      <c r="B101" s="87" t="s">
        <v>114</v>
      </c>
      <c r="C101" s="105"/>
      <c r="D101" s="9"/>
      <c r="E101" s="9"/>
    </row>
    <row r="102" spans="1:5">
      <c r="A102" s="106">
        <v>5</v>
      </c>
      <c r="B102" s="107" t="s">
        <v>115</v>
      </c>
      <c r="C102" s="19" t="s">
        <v>43</v>
      </c>
      <c r="D102" s="9"/>
      <c r="E102" s="9"/>
    </row>
    <row r="103" spans="1:5">
      <c r="A103" s="108" t="s">
        <v>44</v>
      </c>
      <c r="B103" s="109" t="s">
        <v>116</v>
      </c>
      <c r="C103" s="110">
        <f>'An IIC Uniformes'!H85</f>
        <v>67.988333333333344</v>
      </c>
      <c r="D103" s="9"/>
      <c r="E103" s="9"/>
    </row>
    <row r="104" spans="1:5">
      <c r="A104" s="108" t="s">
        <v>46</v>
      </c>
      <c r="B104" s="111" t="s">
        <v>117</v>
      </c>
      <c r="C104" s="112"/>
      <c r="D104" s="113"/>
      <c r="E104" s="113"/>
    </row>
    <row r="105" spans="1:5">
      <c r="A105" s="108" t="s">
        <v>48</v>
      </c>
      <c r="B105" s="109" t="s">
        <v>118</v>
      </c>
      <c r="C105" s="114"/>
      <c r="D105" s="113"/>
      <c r="E105" s="9"/>
    </row>
    <row r="106" spans="1:5">
      <c r="A106" s="115" t="s">
        <v>50</v>
      </c>
      <c r="B106" s="116" t="s">
        <v>119</v>
      </c>
      <c r="C106" s="117">
        <v>0</v>
      </c>
      <c r="D106" s="9"/>
      <c r="E106" s="9"/>
    </row>
    <row r="107" spans="1:5">
      <c r="A107" s="118"/>
      <c r="B107" s="119" t="s">
        <v>120</v>
      </c>
      <c r="C107" s="120">
        <f>C103+C104+C105</f>
        <v>67.988333333333344</v>
      </c>
      <c r="D107" s="121"/>
      <c r="E107" s="9"/>
    </row>
    <row r="108" spans="1:5">
      <c r="A108" s="122"/>
      <c r="B108" s="123"/>
      <c r="C108" s="124"/>
      <c r="D108" s="124"/>
      <c r="E108" s="9"/>
    </row>
    <row r="109" spans="1:5">
      <c r="A109" s="125"/>
      <c r="B109" s="236" t="s">
        <v>121</v>
      </c>
      <c r="C109" s="236"/>
      <c r="D109" s="236"/>
      <c r="E109" s="9"/>
    </row>
    <row r="110" spans="1:5">
      <c r="A110" s="106">
        <v>6</v>
      </c>
      <c r="B110" s="90" t="s">
        <v>122</v>
      </c>
      <c r="C110" s="126" t="s">
        <v>69</v>
      </c>
      <c r="D110" s="91" t="s">
        <v>43</v>
      </c>
      <c r="E110" s="9"/>
    </row>
    <row r="111" spans="1:5">
      <c r="A111" s="108" t="s">
        <v>44</v>
      </c>
      <c r="B111" s="127" t="s">
        <v>123</v>
      </c>
      <c r="C111" s="128">
        <v>4.47</v>
      </c>
      <c r="D111" s="34">
        <f>(C128)*C111/100</f>
        <v>152.2427326215635</v>
      </c>
      <c r="E111" s="9"/>
    </row>
    <row r="112" spans="1:5">
      <c r="A112" s="108" t="s">
        <v>46</v>
      </c>
      <c r="B112" s="127" t="s">
        <v>124</v>
      </c>
      <c r="C112" s="128">
        <v>3.06</v>
      </c>
      <c r="D112" s="34">
        <f>(C128+D111)*C112/100</f>
        <v>108.87848484908884</v>
      </c>
      <c r="E112" s="9"/>
    </row>
    <row r="113" spans="1:5">
      <c r="A113" s="108" t="s">
        <v>48</v>
      </c>
      <c r="B113" s="127" t="s">
        <v>125</v>
      </c>
      <c r="C113" s="128"/>
      <c r="D113" s="34"/>
      <c r="E113" s="9"/>
    </row>
    <row r="114" spans="1:5">
      <c r="A114" s="108"/>
      <c r="B114" s="127" t="s">
        <v>126</v>
      </c>
      <c r="C114" s="128">
        <f>3+0.65</f>
        <v>3.65</v>
      </c>
      <c r="D114" s="34">
        <f>((C128+D111+D112)/(1-(C114+C116)/100))*C114/100</f>
        <v>146.51938699892639</v>
      </c>
      <c r="E114" s="9"/>
    </row>
    <row r="115" spans="1:5">
      <c r="A115" s="108"/>
      <c r="B115" s="127" t="s">
        <v>127</v>
      </c>
      <c r="C115" s="128"/>
      <c r="D115" s="34"/>
      <c r="E115" s="9"/>
    </row>
    <row r="116" spans="1:5">
      <c r="A116" s="108"/>
      <c r="B116" s="127" t="s">
        <v>128</v>
      </c>
      <c r="C116" s="129">
        <v>5</v>
      </c>
      <c r="D116" s="34">
        <f>((C128+D111+D112)/(1-(C114+C116)/100))*C116/100</f>
        <v>200.71148903962523</v>
      </c>
      <c r="E116" s="9"/>
    </row>
    <row r="117" spans="1:5">
      <c r="A117" s="108"/>
      <c r="B117" s="127" t="s">
        <v>129</v>
      </c>
      <c r="C117" s="128"/>
      <c r="D117" s="34"/>
      <c r="E117" s="9"/>
    </row>
    <row r="118" spans="1:5">
      <c r="A118" s="130"/>
      <c r="B118" s="95" t="s">
        <v>80</v>
      </c>
      <c r="C118" s="131">
        <f>SUM(C111:C117)</f>
        <v>16.18</v>
      </c>
      <c r="D118" s="59">
        <f>SUM(D111:D117)</f>
        <v>608.352093509204</v>
      </c>
      <c r="E118" s="9"/>
    </row>
    <row r="119" spans="1:5">
      <c r="A119" s="122"/>
      <c r="B119" s="123"/>
      <c r="C119" s="124"/>
      <c r="D119" s="124"/>
      <c r="E119" s="9"/>
    </row>
    <row r="120" spans="1:5">
      <c r="A120" s="237" t="s">
        <v>130</v>
      </c>
      <c r="B120" s="237"/>
      <c r="C120" s="237"/>
      <c r="D120" s="132"/>
      <c r="E120" s="103"/>
    </row>
    <row r="121" spans="1:5">
      <c r="A121" s="9"/>
      <c r="B121" s="132"/>
      <c r="C121" s="9"/>
      <c r="D121" s="9"/>
      <c r="E121" s="103"/>
    </row>
    <row r="122" spans="1:5">
      <c r="A122" s="62"/>
      <c r="B122" s="133" t="s">
        <v>131</v>
      </c>
      <c r="C122" s="134" t="s">
        <v>43</v>
      </c>
      <c r="D122" s="103"/>
      <c r="E122" s="103"/>
    </row>
    <row r="123" spans="1:5">
      <c r="A123" s="31" t="s">
        <v>44</v>
      </c>
      <c r="B123" s="127" t="s">
        <v>132</v>
      </c>
      <c r="C123" s="34">
        <f>C29</f>
        <v>1612.6</v>
      </c>
      <c r="D123" s="103"/>
      <c r="E123" s="103"/>
    </row>
    <row r="124" spans="1:5">
      <c r="A124" s="31" t="s">
        <v>46</v>
      </c>
      <c r="B124" s="127" t="s">
        <v>133</v>
      </c>
      <c r="C124" s="34">
        <f>C67</f>
        <v>1582.5708</v>
      </c>
      <c r="D124" s="103"/>
      <c r="E124" s="103"/>
    </row>
    <row r="125" spans="1:5">
      <c r="A125" s="31" t="s">
        <v>48</v>
      </c>
      <c r="B125" s="127" t="s">
        <v>134</v>
      </c>
      <c r="C125" s="34">
        <f>C77</f>
        <v>107.60863560999999</v>
      </c>
      <c r="D125" s="103"/>
      <c r="E125" s="103"/>
    </row>
    <row r="126" spans="1:5">
      <c r="A126" s="31" t="s">
        <v>50</v>
      </c>
      <c r="B126" s="127" t="s">
        <v>135</v>
      </c>
      <c r="C126" s="34">
        <f>C99</f>
        <v>35.109918339967493</v>
      </c>
      <c r="D126" s="103"/>
      <c r="E126" s="103"/>
    </row>
    <row r="127" spans="1:5">
      <c r="A127" s="31" t="s">
        <v>52</v>
      </c>
      <c r="B127" s="127" t="s">
        <v>136</v>
      </c>
      <c r="C127" s="34">
        <f>C107</f>
        <v>67.988333333333344</v>
      </c>
      <c r="D127" s="103"/>
      <c r="E127" s="103"/>
    </row>
    <row r="128" spans="1:5">
      <c r="A128" s="31"/>
      <c r="B128" s="126" t="s">
        <v>137</v>
      </c>
      <c r="C128" s="135">
        <f>SUM(C123:C127)</f>
        <v>3405.8776872833005</v>
      </c>
      <c r="D128" s="103"/>
      <c r="E128" s="103"/>
    </row>
    <row r="129" spans="1:5">
      <c r="A129" s="31" t="s">
        <v>54</v>
      </c>
      <c r="B129" s="127" t="s">
        <v>138</v>
      </c>
      <c r="C129" s="34">
        <f>D118</f>
        <v>608.352093509204</v>
      </c>
      <c r="D129" s="103"/>
      <c r="E129" s="103"/>
    </row>
    <row r="130" spans="1:5">
      <c r="A130" s="31"/>
      <c r="B130" s="90" t="s">
        <v>139</v>
      </c>
      <c r="C130" s="135">
        <f>SUM(C128:C129)</f>
        <v>4014.2297807925042</v>
      </c>
      <c r="D130" s="103"/>
      <c r="E130" s="103"/>
    </row>
    <row r="131" spans="1:5" ht="15" thickBot="1">
      <c r="A131" s="27"/>
      <c r="B131" s="136" t="s">
        <v>140</v>
      </c>
      <c r="C131" s="137">
        <f>C130/C29</f>
        <v>2.4892904506960836</v>
      </c>
      <c r="D131" s="103"/>
      <c r="E131" s="103"/>
    </row>
    <row r="132" spans="1:5">
      <c r="A132" s="9"/>
      <c r="B132" s="132"/>
      <c r="C132" s="9"/>
      <c r="D132" s="9"/>
      <c r="E132" s="9"/>
    </row>
    <row r="133" spans="1:5">
      <c r="A133" s="9"/>
      <c r="B133" s="9"/>
      <c r="C133" s="9"/>
      <c r="D133" s="9"/>
      <c r="E133" s="9"/>
    </row>
    <row r="134" spans="1:5">
      <c r="A134" s="125"/>
      <c r="B134" s="236" t="s">
        <v>141</v>
      </c>
      <c r="C134" s="236"/>
      <c r="D134" s="236"/>
      <c r="E134" s="9"/>
    </row>
    <row r="135" spans="1:5">
      <c r="A135" s="106">
        <v>6</v>
      </c>
      <c r="B135" s="90" t="s">
        <v>122</v>
      </c>
      <c r="C135" s="126" t="s">
        <v>69</v>
      </c>
      <c r="D135" s="91" t="s">
        <v>43</v>
      </c>
      <c r="E135" s="9"/>
    </row>
    <row r="136" spans="1:5">
      <c r="A136" s="108" t="s">
        <v>44</v>
      </c>
      <c r="B136" s="127" t="s">
        <v>123</v>
      </c>
      <c r="C136" s="128">
        <v>4.47</v>
      </c>
      <c r="D136" s="34">
        <f>(C153)*C136/100</f>
        <v>152.2427326215635</v>
      </c>
      <c r="E136" s="9"/>
    </row>
    <row r="137" spans="1:5">
      <c r="A137" s="108" t="s">
        <v>46</v>
      </c>
      <c r="B137" s="127" t="s">
        <v>124</v>
      </c>
      <c r="C137" s="128">
        <v>3.06</v>
      </c>
      <c r="D137" s="34">
        <f>(C153+D136)*C137/100</f>
        <v>108.87848484908884</v>
      </c>
      <c r="E137" s="9"/>
    </row>
    <row r="138" spans="1:5">
      <c r="A138" s="108" t="s">
        <v>48</v>
      </c>
      <c r="B138" s="127" t="s">
        <v>125</v>
      </c>
      <c r="C138" s="128"/>
      <c r="D138" s="34"/>
      <c r="E138" s="9"/>
    </row>
    <row r="139" spans="1:5">
      <c r="A139" s="108"/>
      <c r="B139" s="202" t="s">
        <v>290</v>
      </c>
      <c r="C139" s="55">
        <v>9.25</v>
      </c>
      <c r="D139" s="34">
        <f>((C153+D136+D137)/(1-(C139+C141)/100))*C139/100</f>
        <v>395.56547952156342</v>
      </c>
      <c r="E139" s="9"/>
    </row>
    <row r="140" spans="1:5">
      <c r="A140" s="108"/>
      <c r="B140" s="127" t="s">
        <v>127</v>
      </c>
      <c r="C140" s="128"/>
      <c r="D140" s="34"/>
      <c r="E140" s="9"/>
    </row>
    <row r="141" spans="1:5">
      <c r="A141" s="108"/>
      <c r="B141" s="127" t="s">
        <v>128</v>
      </c>
      <c r="C141" s="129">
        <v>5</v>
      </c>
      <c r="D141" s="34">
        <f>((C153+D136+D137)/(1-(C139+C141)/100))*C141/100</f>
        <v>213.81917811976399</v>
      </c>
      <c r="E141" s="9"/>
    </row>
    <row r="142" spans="1:5">
      <c r="A142" s="108"/>
      <c r="B142" s="127" t="s">
        <v>129</v>
      </c>
      <c r="C142" s="128"/>
      <c r="D142" s="34"/>
      <c r="E142" s="9"/>
    </row>
    <row r="143" spans="1:5">
      <c r="A143" s="130"/>
      <c r="B143" s="95" t="s">
        <v>80</v>
      </c>
      <c r="C143" s="131">
        <f>SUM(C136:C142)</f>
        <v>21.78</v>
      </c>
      <c r="D143" s="59">
        <f>SUM(D136:D142)</f>
        <v>870.50587511197978</v>
      </c>
      <c r="E143" s="9"/>
    </row>
    <row r="144" spans="1:5">
      <c r="A144" s="60"/>
      <c r="B144" s="60"/>
      <c r="C144" s="60"/>
      <c r="D144" s="60"/>
      <c r="E144" s="9"/>
    </row>
    <row r="145" spans="1:5">
      <c r="A145" s="238" t="s">
        <v>130</v>
      </c>
      <c r="B145" s="238"/>
      <c r="C145" s="238"/>
      <c r="D145" s="138"/>
      <c r="E145" s="9"/>
    </row>
    <row r="146" spans="1:5">
      <c r="A146" s="60"/>
      <c r="B146" s="139"/>
      <c r="C146" s="60"/>
      <c r="D146" s="138"/>
      <c r="E146" s="9"/>
    </row>
    <row r="147" spans="1:5">
      <c r="A147" s="62"/>
      <c r="B147" s="133" t="s">
        <v>131</v>
      </c>
      <c r="C147" s="134" t="s">
        <v>43</v>
      </c>
      <c r="D147" s="138"/>
      <c r="E147" s="9"/>
    </row>
    <row r="148" spans="1:5">
      <c r="A148" s="31" t="s">
        <v>44</v>
      </c>
      <c r="B148" s="127" t="s">
        <v>132</v>
      </c>
      <c r="C148" s="34">
        <f>C123</f>
        <v>1612.6</v>
      </c>
      <c r="D148" s="138"/>
      <c r="E148" s="9"/>
    </row>
    <row r="149" spans="1:5">
      <c r="A149" s="31" t="s">
        <v>46</v>
      </c>
      <c r="B149" s="127" t="s">
        <v>133</v>
      </c>
      <c r="C149" s="34">
        <f>C124</f>
        <v>1582.5708</v>
      </c>
      <c r="D149" s="138"/>
      <c r="E149" s="9"/>
    </row>
    <row r="150" spans="1:5">
      <c r="A150" s="31" t="s">
        <v>48</v>
      </c>
      <c r="B150" s="127" t="s">
        <v>134</v>
      </c>
      <c r="C150" s="34">
        <f>C125</f>
        <v>107.60863560999999</v>
      </c>
      <c r="D150" s="138"/>
      <c r="E150" s="9"/>
    </row>
    <row r="151" spans="1:5">
      <c r="A151" s="31" t="s">
        <v>50</v>
      </c>
      <c r="B151" s="127" t="s">
        <v>135</v>
      </c>
      <c r="C151" s="34">
        <f>C126</f>
        <v>35.109918339967493</v>
      </c>
      <c r="D151" s="138"/>
      <c r="E151" s="9"/>
    </row>
    <row r="152" spans="1:5">
      <c r="A152" s="31" t="s">
        <v>52</v>
      </c>
      <c r="B152" s="127" t="s">
        <v>136</v>
      </c>
      <c r="C152" s="34">
        <f>C127</f>
        <v>67.988333333333344</v>
      </c>
      <c r="D152" s="138"/>
      <c r="E152" s="9"/>
    </row>
    <row r="153" spans="1:5">
      <c r="A153" s="31"/>
      <c r="B153" s="126" t="s">
        <v>137</v>
      </c>
      <c r="C153" s="135">
        <f>SUM(C148:C152)</f>
        <v>3405.8776872833005</v>
      </c>
      <c r="D153" s="138"/>
      <c r="E153" s="9"/>
    </row>
    <row r="154" spans="1:5">
      <c r="A154" s="31" t="s">
        <v>54</v>
      </c>
      <c r="B154" s="127" t="s">
        <v>138</v>
      </c>
      <c r="C154" s="34">
        <f>D143</f>
        <v>870.50587511197978</v>
      </c>
      <c r="D154" s="138"/>
      <c r="E154" s="9"/>
    </row>
    <row r="155" spans="1:5">
      <c r="A155" s="31"/>
      <c r="B155" s="90" t="s">
        <v>139</v>
      </c>
      <c r="C155" s="135">
        <f>SUM(C153:C154)</f>
        <v>4276.38356239528</v>
      </c>
      <c r="D155" s="138"/>
      <c r="E155" s="9"/>
    </row>
    <row r="156" spans="1:5" ht="15" thickBot="1">
      <c r="A156" s="27"/>
      <c r="B156" s="136" t="s">
        <v>140</v>
      </c>
      <c r="C156" s="137">
        <f>C155/C29</f>
        <v>2.6518563576803178</v>
      </c>
      <c r="D156" s="138"/>
      <c r="E156" s="9"/>
    </row>
  </sheetData>
  <mergeCells count="24">
    <mergeCell ref="A1:E1"/>
    <mergeCell ref="A2:E2"/>
    <mergeCell ref="A4:E4"/>
    <mergeCell ref="A5:E5"/>
    <mergeCell ref="B7:E7"/>
    <mergeCell ref="B9:E9"/>
    <mergeCell ref="C11:E11"/>
    <mergeCell ref="C12:E12"/>
    <mergeCell ref="C13:E13"/>
    <mergeCell ref="C14:E14"/>
    <mergeCell ref="C15:E15"/>
    <mergeCell ref="C16:E16"/>
    <mergeCell ref="C17:E17"/>
    <mergeCell ref="C18:E18"/>
    <mergeCell ref="A21:C21"/>
    <mergeCell ref="B109:D109"/>
    <mergeCell ref="A120:C120"/>
    <mergeCell ref="B134:D134"/>
    <mergeCell ref="A145:C145"/>
    <mergeCell ref="B30:D30"/>
    <mergeCell ref="B31:C31"/>
    <mergeCell ref="B32:C32"/>
    <mergeCell ref="A39:D39"/>
    <mergeCell ref="B90:C90"/>
  </mergeCells>
  <pageMargins left="0.511811024" right="0.511811024" top="0.78740157499999996" bottom="0.78740157499999996" header="0.31496062000000002" footer="0.31496062000000002"/>
  <pageSetup paperSize="9" scale="84" orientation="portrait" r:id="rId1"/>
  <headerFooter>
    <oddHeader>&amp;L&amp;G&amp;CProcesso 23069.170671/2021-81
PE 01/2022&amp;R&amp;G</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156"/>
  <sheetViews>
    <sheetView topLeftCell="A44" zoomScaleNormal="100" workbookViewId="0">
      <selection activeCell="C55" sqref="C55"/>
    </sheetView>
  </sheetViews>
  <sheetFormatPr defaultColWidth="8.88671875" defaultRowHeight="14.4"/>
  <cols>
    <col min="2" max="2" width="64.5546875" customWidth="1"/>
    <col min="3" max="3" width="12.33203125" customWidth="1"/>
    <col min="4" max="4" width="10.6640625" customWidth="1"/>
    <col min="5" max="5" width="12.88671875" customWidth="1"/>
    <col min="6" max="6" width="14" customWidth="1"/>
    <col min="7" max="7" width="10.88671875" customWidth="1"/>
  </cols>
  <sheetData>
    <row r="1" spans="1:8" ht="18" customHeight="1">
      <c r="A1" s="208" t="s">
        <v>0</v>
      </c>
      <c r="B1" s="208"/>
      <c r="C1" s="208"/>
      <c r="D1" s="208"/>
      <c r="E1" s="208"/>
      <c r="F1" s="5"/>
      <c r="G1" s="5"/>
    </row>
    <row r="2" spans="1:8" ht="18">
      <c r="A2" s="209" t="s">
        <v>1</v>
      </c>
      <c r="B2" s="209"/>
      <c r="C2" s="209"/>
      <c r="D2" s="209"/>
      <c r="E2" s="209"/>
      <c r="F2" s="6"/>
      <c r="G2" s="6"/>
    </row>
    <row r="4" spans="1:8" ht="14.4" customHeight="1">
      <c r="A4" s="267" t="s">
        <v>188</v>
      </c>
      <c r="B4" s="215"/>
      <c r="C4" s="215"/>
      <c r="D4" s="215"/>
      <c r="E4" s="215"/>
      <c r="F4" s="7"/>
      <c r="G4" s="7"/>
      <c r="H4" s="3"/>
    </row>
    <row r="5" spans="1:8" ht="38.4" customHeight="1">
      <c r="A5" s="211" t="s">
        <v>155</v>
      </c>
      <c r="B5" s="212"/>
      <c r="C5" s="212"/>
      <c r="D5" s="212"/>
      <c r="E5" s="212"/>
      <c r="F5" s="8"/>
      <c r="G5" s="8"/>
      <c r="H5" s="4"/>
    </row>
    <row r="7" spans="1:8">
      <c r="A7" s="9"/>
      <c r="B7" s="268" t="s">
        <v>145</v>
      </c>
      <c r="C7" s="268"/>
      <c r="D7" s="268"/>
      <c r="E7" s="268"/>
    </row>
    <row r="8" spans="1:8">
      <c r="A8" s="9"/>
      <c r="B8" s="9"/>
      <c r="C8" s="9"/>
      <c r="D8" s="9"/>
      <c r="E8" s="9"/>
    </row>
    <row r="9" spans="1:8">
      <c r="A9" s="9"/>
      <c r="B9" s="256" t="s">
        <v>31</v>
      </c>
      <c r="C9" s="256"/>
      <c r="D9" s="256"/>
      <c r="E9" s="256"/>
    </row>
    <row r="10" spans="1:8">
      <c r="A10" s="9"/>
      <c r="B10" s="10" t="s">
        <v>32</v>
      </c>
      <c r="C10" s="11"/>
      <c r="D10" s="11"/>
      <c r="E10" s="11"/>
    </row>
    <row r="11" spans="1:8">
      <c r="A11" s="9"/>
      <c r="B11" s="12" t="s">
        <v>33</v>
      </c>
      <c r="C11" s="257" t="s">
        <v>189</v>
      </c>
      <c r="D11" s="258"/>
      <c r="E11" s="259"/>
    </row>
    <row r="12" spans="1:8">
      <c r="A12" s="9"/>
      <c r="B12" s="13" t="s">
        <v>34</v>
      </c>
      <c r="C12" s="260">
        <v>20.88</v>
      </c>
      <c r="D12" s="244"/>
      <c r="E12" s="245"/>
    </row>
    <row r="13" spans="1:8">
      <c r="A13" s="9"/>
      <c r="B13" s="13" t="s">
        <v>35</v>
      </c>
      <c r="C13" s="261" t="s">
        <v>232</v>
      </c>
      <c r="D13" s="262"/>
      <c r="E13" s="263"/>
    </row>
    <row r="14" spans="1:8">
      <c r="A14" s="9"/>
      <c r="B14" s="13" t="s">
        <v>36</v>
      </c>
      <c r="C14" s="264">
        <v>1612.6</v>
      </c>
      <c r="D14" s="265"/>
      <c r="E14" s="266"/>
    </row>
    <row r="15" spans="1:8">
      <c r="A15" s="9"/>
      <c r="B15" s="13" t="s">
        <v>37</v>
      </c>
      <c r="C15" s="271" t="s">
        <v>168</v>
      </c>
      <c r="D15" s="244"/>
      <c r="E15" s="245"/>
    </row>
    <row r="16" spans="1:8">
      <c r="A16" s="9"/>
      <c r="B16" s="13" t="s">
        <v>38</v>
      </c>
      <c r="C16" s="246">
        <v>5</v>
      </c>
      <c r="D16" s="247"/>
      <c r="E16" s="248"/>
    </row>
    <row r="17" spans="1:5">
      <c r="A17" s="9"/>
      <c r="B17" s="13" t="s">
        <v>39</v>
      </c>
      <c r="C17" s="249">
        <v>44501</v>
      </c>
      <c r="D17" s="250"/>
      <c r="E17" s="251"/>
    </row>
    <row r="18" spans="1:5">
      <c r="A18" s="9"/>
      <c r="B18" s="14" t="s">
        <v>40</v>
      </c>
      <c r="C18" s="270" t="s">
        <v>167</v>
      </c>
      <c r="D18" s="253"/>
      <c r="E18" s="254"/>
    </row>
    <row r="19" spans="1:5">
      <c r="A19" s="9"/>
      <c r="B19" s="9"/>
      <c r="C19" s="15"/>
      <c r="D19" s="16"/>
      <c r="E19" s="16"/>
    </row>
    <row r="20" spans="1:5">
      <c r="A20" s="9"/>
      <c r="B20" s="9"/>
      <c r="C20" s="16"/>
      <c r="D20" s="16"/>
      <c r="E20" s="16"/>
    </row>
    <row r="21" spans="1:5">
      <c r="A21" s="255" t="s">
        <v>41</v>
      </c>
      <c r="B21" s="255"/>
      <c r="C21" s="255"/>
      <c r="D21" s="16"/>
      <c r="E21" s="16"/>
    </row>
    <row r="22" spans="1:5">
      <c r="A22" s="17">
        <v>1</v>
      </c>
      <c r="B22" s="18" t="s">
        <v>42</v>
      </c>
      <c r="C22" s="19" t="s">
        <v>43</v>
      </c>
      <c r="D22" s="16"/>
      <c r="E22" s="16"/>
    </row>
    <row r="23" spans="1:5">
      <c r="A23" s="20" t="s">
        <v>44</v>
      </c>
      <c r="B23" s="21" t="s">
        <v>45</v>
      </c>
      <c r="C23" s="22">
        <f>C14</f>
        <v>1612.6</v>
      </c>
      <c r="D23" s="16"/>
      <c r="E23" s="16"/>
    </row>
    <row r="24" spans="1:5">
      <c r="A24" s="20" t="s">
        <v>46</v>
      </c>
      <c r="B24" s="21" t="s">
        <v>47</v>
      </c>
      <c r="C24" s="23"/>
      <c r="D24" s="16"/>
      <c r="E24" s="16"/>
    </row>
    <row r="25" spans="1:5">
      <c r="A25" s="20" t="s">
        <v>48</v>
      </c>
      <c r="B25" s="21" t="s">
        <v>49</v>
      </c>
      <c r="C25" s="23"/>
      <c r="D25" s="16"/>
      <c r="E25" s="9"/>
    </row>
    <row r="26" spans="1:5">
      <c r="A26" s="20" t="s">
        <v>50</v>
      </c>
      <c r="B26" s="24" t="s">
        <v>51</v>
      </c>
      <c r="C26" s="23"/>
      <c r="D26" s="16"/>
      <c r="E26" s="9"/>
    </row>
    <row r="27" spans="1:5">
      <c r="A27" s="20" t="s">
        <v>52</v>
      </c>
      <c r="B27" s="24" t="s">
        <v>53</v>
      </c>
      <c r="C27" s="23"/>
      <c r="D27" s="16"/>
      <c r="E27" s="9"/>
    </row>
    <row r="28" spans="1:5">
      <c r="A28" s="20" t="s">
        <v>54</v>
      </c>
      <c r="B28" s="25" t="s">
        <v>55</v>
      </c>
      <c r="C28" s="26"/>
      <c r="D28" s="16"/>
      <c r="E28" s="9"/>
    </row>
    <row r="29" spans="1:5">
      <c r="A29" s="27"/>
      <c r="B29" s="28" t="s">
        <v>56</v>
      </c>
      <c r="C29" s="29">
        <f>SUM(C23:C28)</f>
        <v>1612.6</v>
      </c>
      <c r="D29" s="16"/>
      <c r="E29" s="9"/>
    </row>
    <row r="30" spans="1:5">
      <c r="A30" s="9"/>
      <c r="B30" s="239"/>
      <c r="C30" s="239"/>
      <c r="D30" s="239"/>
      <c r="E30" s="16"/>
    </row>
    <row r="31" spans="1:5">
      <c r="A31" s="30"/>
      <c r="B31" s="236" t="s">
        <v>57</v>
      </c>
      <c r="C31" s="236"/>
      <c r="D31" s="16"/>
      <c r="E31" s="9"/>
    </row>
    <row r="32" spans="1:5">
      <c r="A32" s="31"/>
      <c r="B32" s="240" t="s">
        <v>58</v>
      </c>
      <c r="C32" s="240"/>
      <c r="D32" s="16"/>
      <c r="E32" s="9"/>
    </row>
    <row r="33" spans="1:5">
      <c r="A33" s="17" t="s">
        <v>59</v>
      </c>
      <c r="B33" s="32" t="s">
        <v>60</v>
      </c>
      <c r="C33" s="19" t="s">
        <v>61</v>
      </c>
      <c r="D33" s="16"/>
      <c r="E33" s="9"/>
    </row>
    <row r="34" spans="1:5">
      <c r="A34" s="20" t="s">
        <v>44</v>
      </c>
      <c r="B34" s="33" t="s">
        <v>62</v>
      </c>
      <c r="C34" s="34">
        <f>C29*8.33%</f>
        <v>134.32957999999999</v>
      </c>
      <c r="D34" s="16"/>
      <c r="E34" s="9"/>
    </row>
    <row r="35" spans="1:5">
      <c r="A35" s="20" t="s">
        <v>46</v>
      </c>
      <c r="B35" s="33" t="s">
        <v>63</v>
      </c>
      <c r="C35" s="34">
        <f>C29*12.1%</f>
        <v>195.12459999999999</v>
      </c>
      <c r="D35" s="35"/>
      <c r="E35" s="9"/>
    </row>
    <row r="36" spans="1:5">
      <c r="A36" s="36"/>
      <c r="B36" s="37" t="s">
        <v>64</v>
      </c>
      <c r="C36" s="38">
        <f>SUM(C34:C35)</f>
        <v>329.45417999999995</v>
      </c>
      <c r="D36" s="39"/>
      <c r="E36" s="9"/>
    </row>
    <row r="37" spans="1:5" ht="34.200000000000003">
      <c r="A37" s="40" t="s">
        <v>48</v>
      </c>
      <c r="B37" s="41" t="s">
        <v>65</v>
      </c>
      <c r="C37" s="42">
        <f>C29*7.82%</f>
        <v>126.10532000000001</v>
      </c>
      <c r="D37" s="39"/>
      <c r="E37" s="9"/>
    </row>
    <row r="38" spans="1:5">
      <c r="A38" s="9"/>
      <c r="B38" s="9"/>
      <c r="C38" s="9"/>
      <c r="D38" s="9"/>
      <c r="E38" s="16"/>
    </row>
    <row r="39" spans="1:5" ht="32.4" customHeight="1">
      <c r="A39" s="241" t="s">
        <v>66</v>
      </c>
      <c r="B39" s="241"/>
      <c r="C39" s="241"/>
      <c r="D39" s="241"/>
      <c r="E39" s="16"/>
    </row>
    <row r="40" spans="1:5">
      <c r="A40" s="43" t="s">
        <v>67</v>
      </c>
      <c r="B40" s="44" t="s">
        <v>68</v>
      </c>
      <c r="C40" s="45" t="s">
        <v>69</v>
      </c>
      <c r="D40" s="46" t="s">
        <v>43</v>
      </c>
      <c r="E40" s="16"/>
    </row>
    <row r="41" spans="1:5" ht="15" thickBot="1">
      <c r="A41" s="47" t="s">
        <v>44</v>
      </c>
      <c r="B41" s="48" t="s">
        <v>70</v>
      </c>
      <c r="C41" s="49">
        <v>20</v>
      </c>
      <c r="D41" s="50">
        <f>(C$29*(C41/100))</f>
        <v>322.52</v>
      </c>
      <c r="E41" s="16"/>
    </row>
    <row r="42" spans="1:5" ht="15" thickBot="1">
      <c r="A42" s="47" t="s">
        <v>46</v>
      </c>
      <c r="B42" s="51" t="s">
        <v>71</v>
      </c>
      <c r="C42" s="52">
        <v>2.5</v>
      </c>
      <c r="D42" s="50">
        <f t="shared" ref="D42:D48" si="0">(C$29*(C42/100))</f>
        <v>40.314999999999998</v>
      </c>
      <c r="E42" s="16"/>
    </row>
    <row r="43" spans="1:5" ht="15" thickBot="1">
      <c r="A43" s="47" t="s">
        <v>48</v>
      </c>
      <c r="B43" s="54" t="s">
        <v>72</v>
      </c>
      <c r="C43" s="55">
        <v>6</v>
      </c>
      <c r="D43" s="50">
        <f t="shared" si="0"/>
        <v>96.755999999999986</v>
      </c>
      <c r="E43" s="16"/>
    </row>
    <row r="44" spans="1:5" ht="15" thickBot="1">
      <c r="A44" s="47" t="s">
        <v>50</v>
      </c>
      <c r="B44" s="51" t="s">
        <v>73</v>
      </c>
      <c r="C44" s="52">
        <v>1.5</v>
      </c>
      <c r="D44" s="50">
        <f t="shared" si="0"/>
        <v>24.188999999999997</v>
      </c>
      <c r="E44" s="16"/>
    </row>
    <row r="45" spans="1:5" ht="15" thickBot="1">
      <c r="A45" s="47" t="s">
        <v>52</v>
      </c>
      <c r="B45" s="51" t="s">
        <v>74</v>
      </c>
      <c r="C45" s="52">
        <v>1</v>
      </c>
      <c r="D45" s="50">
        <f t="shared" si="0"/>
        <v>16.125999999999998</v>
      </c>
      <c r="E45" s="16"/>
    </row>
    <row r="46" spans="1:5" ht="15" thickBot="1">
      <c r="A46" s="47" t="s">
        <v>54</v>
      </c>
      <c r="B46" s="51" t="s">
        <v>75</v>
      </c>
      <c r="C46" s="52">
        <v>0.6</v>
      </c>
      <c r="D46" s="50">
        <f t="shared" si="0"/>
        <v>9.6755999999999993</v>
      </c>
      <c r="E46" s="16"/>
    </row>
    <row r="47" spans="1:5" ht="15" thickBot="1">
      <c r="A47" s="47" t="s">
        <v>76</v>
      </c>
      <c r="B47" s="51" t="s">
        <v>77</v>
      </c>
      <c r="C47" s="52">
        <v>0.2</v>
      </c>
      <c r="D47" s="50">
        <f t="shared" si="0"/>
        <v>3.2252000000000001</v>
      </c>
      <c r="E47" s="16"/>
    </row>
    <row r="48" spans="1:5">
      <c r="A48" s="47" t="s">
        <v>78</v>
      </c>
      <c r="B48" s="54" t="s">
        <v>79</v>
      </c>
      <c r="C48" s="55">
        <v>8</v>
      </c>
      <c r="D48" s="50">
        <f t="shared" si="0"/>
        <v>129.00799999999998</v>
      </c>
      <c r="E48" s="16"/>
    </row>
    <row r="49" spans="1:5" ht="15" thickBot="1">
      <c r="A49" s="56"/>
      <c r="B49" s="57" t="s">
        <v>80</v>
      </c>
      <c r="C49" s="58">
        <f>SUM(C41:C48)</f>
        <v>39.799999999999997</v>
      </c>
      <c r="D49" s="59">
        <f>SUM(D41:D48)</f>
        <v>641.81479999999988</v>
      </c>
      <c r="E49" s="16"/>
    </row>
    <row r="50" spans="1:5">
      <c r="A50" s="60"/>
      <c r="B50" s="61" t="s">
        <v>81</v>
      </c>
      <c r="C50" s="60"/>
      <c r="D50" s="60"/>
      <c r="E50" s="16"/>
    </row>
    <row r="51" spans="1:5">
      <c r="A51" s="60"/>
      <c r="B51" s="61"/>
      <c r="C51" s="60"/>
      <c r="D51" s="60"/>
      <c r="E51" s="16"/>
    </row>
    <row r="52" spans="1:5">
      <c r="A52" s="62"/>
      <c r="B52" s="63" t="s">
        <v>82</v>
      </c>
      <c r="C52" s="64"/>
      <c r="D52" s="16"/>
      <c r="E52" s="9"/>
    </row>
    <row r="53" spans="1:5">
      <c r="A53" s="17" t="s">
        <v>83</v>
      </c>
      <c r="B53" s="18" t="s">
        <v>84</v>
      </c>
      <c r="C53" s="19" t="s">
        <v>43</v>
      </c>
      <c r="D53" s="16"/>
      <c r="E53" s="9"/>
    </row>
    <row r="54" spans="1:5">
      <c r="A54" s="196" t="s">
        <v>44</v>
      </c>
      <c r="B54" s="197" t="s">
        <v>85</v>
      </c>
      <c r="C54" s="198">
        <f>(4.05*4*C12)-6%*C14</f>
        <v>241.5</v>
      </c>
      <c r="D54" s="16"/>
      <c r="E54" s="9"/>
    </row>
    <row r="55" spans="1:5">
      <c r="A55" s="196" t="s">
        <v>46</v>
      </c>
      <c r="B55" s="199" t="s">
        <v>86</v>
      </c>
      <c r="C55" s="276">
        <f>-(C14*1%)</f>
        <v>-16.125999999999998</v>
      </c>
      <c r="D55" s="16"/>
      <c r="E55" s="9"/>
    </row>
    <row r="56" spans="1:5">
      <c r="A56" s="196" t="s">
        <v>48</v>
      </c>
      <c r="B56" s="199" t="s">
        <v>281</v>
      </c>
      <c r="C56" s="198">
        <v>29.1</v>
      </c>
      <c r="D56" s="16"/>
      <c r="E56" s="9"/>
    </row>
    <row r="57" spans="1:5">
      <c r="A57" s="196" t="s">
        <v>50</v>
      </c>
      <c r="B57" s="199" t="s">
        <v>280</v>
      </c>
      <c r="C57" s="198">
        <v>21.26</v>
      </c>
      <c r="D57" s="16"/>
      <c r="E57" s="9"/>
    </row>
    <row r="58" spans="1:5">
      <c r="A58" s="159" t="s">
        <v>52</v>
      </c>
      <c r="B58" s="158" t="s">
        <v>172</v>
      </c>
      <c r="C58" s="200">
        <f>219.35-26</f>
        <v>193.35</v>
      </c>
      <c r="D58" s="16"/>
      <c r="E58" s="9"/>
    </row>
    <row r="59" spans="1:5">
      <c r="A59" s="159" t="s">
        <v>54</v>
      </c>
      <c r="B59" s="158" t="s">
        <v>173</v>
      </c>
      <c r="C59" s="200">
        <f>(219.35-26)/12</f>
        <v>16.112500000000001</v>
      </c>
      <c r="D59" s="16"/>
      <c r="E59" s="9"/>
    </row>
    <row r="60" spans="1:5" ht="15" thickBot="1">
      <c r="A60" s="27"/>
      <c r="B60" s="28" t="s">
        <v>87</v>
      </c>
      <c r="C60" s="29">
        <f>SUM(C54:C59)</f>
        <v>485.19649999999996</v>
      </c>
      <c r="D60" s="16"/>
      <c r="E60" s="9"/>
    </row>
    <row r="61" spans="1:5">
      <c r="A61" s="60"/>
      <c r="B61" s="65"/>
      <c r="C61" s="66"/>
      <c r="D61" s="67"/>
      <c r="E61" s="16"/>
    </row>
    <row r="62" spans="1:5">
      <c r="A62" s="62"/>
      <c r="B62" s="68" t="s">
        <v>88</v>
      </c>
      <c r="C62" s="69"/>
      <c r="D62" s="16"/>
      <c r="E62" s="9"/>
    </row>
    <row r="63" spans="1:5">
      <c r="A63" s="20">
        <v>2</v>
      </c>
      <c r="B63" s="70" t="s">
        <v>89</v>
      </c>
      <c r="C63" s="71" t="s">
        <v>61</v>
      </c>
      <c r="D63" s="16"/>
      <c r="E63" s="9"/>
    </row>
    <row r="64" spans="1:5">
      <c r="A64" s="20" t="s">
        <v>59</v>
      </c>
      <c r="B64" s="21" t="s">
        <v>60</v>
      </c>
      <c r="C64" s="22">
        <f>C36</f>
        <v>329.45417999999995</v>
      </c>
      <c r="D64" s="16"/>
      <c r="E64" s="9"/>
    </row>
    <row r="65" spans="1:5">
      <c r="A65" s="20" t="s">
        <v>67</v>
      </c>
      <c r="B65" s="21" t="s">
        <v>68</v>
      </c>
      <c r="C65" s="22">
        <f>D49+C37</f>
        <v>767.92011999999988</v>
      </c>
      <c r="D65" s="16"/>
      <c r="E65" s="9"/>
    </row>
    <row r="66" spans="1:5">
      <c r="A66" s="20" t="s">
        <v>83</v>
      </c>
      <c r="B66" s="21" t="s">
        <v>84</v>
      </c>
      <c r="C66" s="22">
        <f>C60</f>
        <v>485.19649999999996</v>
      </c>
      <c r="D66" s="16"/>
      <c r="E66" s="9"/>
    </row>
    <row r="67" spans="1:5">
      <c r="A67" s="27"/>
      <c r="B67" s="72" t="s">
        <v>64</v>
      </c>
      <c r="C67" s="29">
        <f>SUM(C64:C66)</f>
        <v>1582.5708</v>
      </c>
      <c r="D67" s="16"/>
      <c r="E67" s="9"/>
    </row>
    <row r="68" spans="1:5">
      <c r="A68" s="9"/>
      <c r="B68" s="73"/>
      <c r="C68" s="67"/>
      <c r="D68" s="67"/>
      <c r="E68" s="16"/>
    </row>
    <row r="69" spans="1:5">
      <c r="A69" s="74"/>
      <c r="B69" s="75" t="s">
        <v>90</v>
      </c>
      <c r="C69" s="76"/>
      <c r="D69" s="16"/>
      <c r="E69" s="9"/>
    </row>
    <row r="70" spans="1:5">
      <c r="A70" s="77">
        <v>3</v>
      </c>
      <c r="B70" s="78" t="s">
        <v>91</v>
      </c>
      <c r="C70" s="79" t="s">
        <v>43</v>
      </c>
      <c r="D70" s="16"/>
      <c r="E70" s="9"/>
    </row>
    <row r="71" spans="1:5">
      <c r="A71" s="80" t="s">
        <v>44</v>
      </c>
      <c r="B71" s="81" t="s">
        <v>92</v>
      </c>
      <c r="C71" s="82">
        <f>((C29+C34+C35)/12)*5%</f>
        <v>8.091892416666667</v>
      </c>
      <c r="D71" s="16"/>
      <c r="E71" s="9"/>
    </row>
    <row r="72" spans="1:5">
      <c r="A72" s="80" t="s">
        <v>46</v>
      </c>
      <c r="B72" s="81" t="s">
        <v>93</v>
      </c>
      <c r="C72" s="83">
        <f>((C29+C34)/12)*5%*8%</f>
        <v>0.58230986000000007</v>
      </c>
      <c r="D72" s="16"/>
      <c r="E72" s="9"/>
    </row>
    <row r="73" spans="1:5">
      <c r="A73" s="80" t="s">
        <v>48</v>
      </c>
      <c r="B73" s="81" t="s">
        <v>94</v>
      </c>
      <c r="C73" s="83">
        <v>0</v>
      </c>
      <c r="D73" s="16"/>
      <c r="E73" s="9"/>
    </row>
    <row r="74" spans="1:5">
      <c r="A74" s="80" t="s">
        <v>50</v>
      </c>
      <c r="B74" s="81" t="s">
        <v>95</v>
      </c>
      <c r="C74" s="83">
        <f>(((C29+C56)/30/12)*7)</f>
        <v>31.921944444444442</v>
      </c>
      <c r="D74" s="16"/>
      <c r="E74" s="9"/>
    </row>
    <row r="75" spans="1:5">
      <c r="A75" s="80" t="s">
        <v>52</v>
      </c>
      <c r="B75" s="81" t="s">
        <v>96</v>
      </c>
      <c r="C75" s="84">
        <f>(C29/30/12*7)*8%</f>
        <v>2.5084888888888885</v>
      </c>
      <c r="D75" s="16"/>
      <c r="E75" s="9"/>
    </row>
    <row r="76" spans="1:5">
      <c r="A76" s="80" t="s">
        <v>54</v>
      </c>
      <c r="B76" s="81" t="s">
        <v>97</v>
      </c>
      <c r="C76" s="83">
        <f>C29*4%</f>
        <v>64.503999999999991</v>
      </c>
      <c r="D76" s="16"/>
      <c r="E76" s="9"/>
    </row>
    <row r="77" spans="1:5">
      <c r="A77" s="85"/>
      <c r="B77" s="78" t="s">
        <v>80</v>
      </c>
      <c r="C77" s="86">
        <f>SUM(C71:C76)</f>
        <v>107.60863560999999</v>
      </c>
      <c r="D77" s="16"/>
      <c r="E77" s="9"/>
    </row>
    <row r="78" spans="1:5">
      <c r="A78" s="9"/>
      <c r="B78" s="9"/>
      <c r="C78" s="9"/>
      <c r="D78" s="9"/>
      <c r="E78" s="16"/>
    </row>
    <row r="79" spans="1:5">
      <c r="A79" s="30"/>
      <c r="B79" s="87" t="s">
        <v>98</v>
      </c>
      <c r="C79" s="88"/>
      <c r="D79" s="89"/>
      <c r="E79" s="9"/>
    </row>
    <row r="80" spans="1:5">
      <c r="A80" s="31"/>
      <c r="B80" s="70" t="s">
        <v>99</v>
      </c>
      <c r="C80" s="19"/>
      <c r="D80" s="16"/>
      <c r="E80" s="9"/>
    </row>
    <row r="81" spans="1:5">
      <c r="A81" s="17" t="s">
        <v>100</v>
      </c>
      <c r="B81" s="90" t="s">
        <v>101</v>
      </c>
      <c r="C81" s="91" t="s">
        <v>43</v>
      </c>
      <c r="D81" s="16"/>
      <c r="E81" s="9"/>
    </row>
    <row r="82" spans="1:5">
      <c r="A82" s="20" t="s">
        <v>44</v>
      </c>
      <c r="B82" s="92" t="s">
        <v>102</v>
      </c>
      <c r="C82" s="93">
        <v>0</v>
      </c>
      <c r="D82" s="16"/>
      <c r="E82" s="9"/>
    </row>
    <row r="83" spans="1:5">
      <c r="A83" s="20" t="s">
        <v>46</v>
      </c>
      <c r="B83" s="92" t="s">
        <v>103</v>
      </c>
      <c r="C83" s="93">
        <f>(((C29+C67+C77+C86+C107)-(C54-C55-C104-C105))/30*2.96)/12</f>
        <v>25.488851155749227</v>
      </c>
      <c r="D83" s="16"/>
      <c r="E83" s="9"/>
    </row>
    <row r="84" spans="1:5">
      <c r="A84" s="20" t="s">
        <v>48</v>
      </c>
      <c r="B84" s="92" t="s">
        <v>104</v>
      </c>
      <c r="C84" s="93">
        <f>(((C29+C67+C77+C86+C107)-(C54-C55-C104-C105))/30*5*1.5%)/12</f>
        <v>0.64583237725715947</v>
      </c>
      <c r="D84" s="16"/>
      <c r="E84" s="9"/>
    </row>
    <row r="85" spans="1:5">
      <c r="A85" s="20" t="s">
        <v>50</v>
      </c>
      <c r="B85" s="92" t="s">
        <v>105</v>
      </c>
      <c r="C85" s="93">
        <f>(((C29+C67+C77+C86+C107)-(C54-C55-C104-C105))/30*15*0.78%)/12</f>
        <v>1.007498508521169</v>
      </c>
      <c r="D85" s="16"/>
      <c r="E85" s="9"/>
    </row>
    <row r="86" spans="1:5">
      <c r="A86" s="20" t="s">
        <v>52</v>
      </c>
      <c r="B86" s="92" t="s">
        <v>106</v>
      </c>
      <c r="C86" s="93">
        <f>(((C35*3.95/12)+(C56*3.95*1.02%))/12+((C29+C34)*39.8%*3.95)*1.02%/12)</f>
        <v>7.7844752243658561</v>
      </c>
      <c r="D86" s="39"/>
      <c r="E86" s="9"/>
    </row>
    <row r="87" spans="1:5">
      <c r="A87" s="20" t="s">
        <v>54</v>
      </c>
      <c r="B87" s="94" t="s">
        <v>107</v>
      </c>
      <c r="C87" s="93">
        <v>0</v>
      </c>
      <c r="D87" s="16"/>
      <c r="E87" s="9"/>
    </row>
    <row r="88" spans="1:5">
      <c r="A88" s="27"/>
      <c r="B88" s="95" t="s">
        <v>80</v>
      </c>
      <c r="C88" s="59">
        <f>SUM(C82:C87)</f>
        <v>34.926657265893411</v>
      </c>
      <c r="D88" s="16"/>
      <c r="E88" s="9"/>
    </row>
    <row r="89" spans="1:5">
      <c r="A89" s="60"/>
      <c r="B89" s="60"/>
      <c r="C89" s="60"/>
      <c r="D89" s="9"/>
      <c r="E89" s="16"/>
    </row>
    <row r="90" spans="1:5">
      <c r="A90" s="96"/>
      <c r="B90" s="242" t="s">
        <v>108</v>
      </c>
      <c r="C90" s="242"/>
      <c r="D90" s="16"/>
      <c r="E90" s="9"/>
    </row>
    <row r="91" spans="1:5">
      <c r="A91" s="17" t="s">
        <v>109</v>
      </c>
      <c r="B91" s="90" t="s">
        <v>110</v>
      </c>
      <c r="C91" s="91" t="s">
        <v>43</v>
      </c>
      <c r="D91" s="16"/>
      <c r="E91" s="9"/>
    </row>
    <row r="92" spans="1:5">
      <c r="A92" s="20" t="s">
        <v>44</v>
      </c>
      <c r="B92" s="97" t="s">
        <v>111</v>
      </c>
      <c r="C92" s="98">
        <v>0</v>
      </c>
      <c r="D92" s="16"/>
      <c r="E92" s="9"/>
    </row>
    <row r="93" spans="1:5">
      <c r="A93" s="99"/>
      <c r="B93" s="95" t="s">
        <v>80</v>
      </c>
      <c r="C93" s="100">
        <v>0</v>
      </c>
      <c r="D93" s="101"/>
      <c r="E93" s="9"/>
    </row>
    <row r="94" spans="1:5">
      <c r="A94" s="60"/>
      <c r="B94" s="60"/>
      <c r="C94" s="60"/>
      <c r="D94" s="9"/>
      <c r="E94" s="16"/>
    </row>
    <row r="95" spans="1:5">
      <c r="A95" s="62"/>
      <c r="B95" s="68" t="s">
        <v>112</v>
      </c>
      <c r="C95" s="69"/>
      <c r="D95" s="16"/>
      <c r="E95" s="9"/>
    </row>
    <row r="96" spans="1:5">
      <c r="A96" s="17">
        <v>4</v>
      </c>
      <c r="B96" s="70" t="s">
        <v>113</v>
      </c>
      <c r="C96" s="71" t="s">
        <v>61</v>
      </c>
      <c r="D96" s="16"/>
      <c r="E96" s="9"/>
    </row>
    <row r="97" spans="1:5">
      <c r="A97" s="20" t="s">
        <v>100</v>
      </c>
      <c r="B97" s="21" t="s">
        <v>101</v>
      </c>
      <c r="C97" s="22">
        <f>C88</f>
        <v>34.926657265893411</v>
      </c>
      <c r="D97" s="102"/>
      <c r="E97" s="103"/>
    </row>
    <row r="98" spans="1:5">
      <c r="A98" s="20" t="s">
        <v>109</v>
      </c>
      <c r="B98" s="21" t="s">
        <v>110</v>
      </c>
      <c r="C98" s="22">
        <v>0</v>
      </c>
      <c r="D98" s="16"/>
      <c r="E98" s="9"/>
    </row>
    <row r="99" spans="1:5">
      <c r="A99" s="27"/>
      <c r="B99" s="72" t="s">
        <v>64</v>
      </c>
      <c r="C99" s="29">
        <f>SUM(C97:C98)</f>
        <v>34.926657265893411</v>
      </c>
      <c r="D99" s="16"/>
      <c r="E99" s="9"/>
    </row>
    <row r="100" spans="1:5">
      <c r="A100" s="9"/>
      <c r="B100" s="9"/>
      <c r="C100" s="9"/>
      <c r="D100" s="9"/>
      <c r="E100" s="9"/>
    </row>
    <row r="101" spans="1:5">
      <c r="A101" s="104"/>
      <c r="B101" s="87" t="s">
        <v>114</v>
      </c>
      <c r="C101" s="105"/>
      <c r="D101" s="9"/>
      <c r="E101" s="9"/>
    </row>
    <row r="102" spans="1:5">
      <c r="A102" s="106">
        <v>5</v>
      </c>
      <c r="B102" s="107" t="s">
        <v>115</v>
      </c>
      <c r="C102" s="19" t="s">
        <v>43</v>
      </c>
      <c r="D102" s="9"/>
      <c r="E102" s="9"/>
    </row>
    <row r="103" spans="1:5">
      <c r="A103" s="108" t="s">
        <v>44</v>
      </c>
      <c r="B103" s="109" t="s">
        <v>116</v>
      </c>
      <c r="C103" s="156">
        <f>'An IIC Uniformes'!H16</f>
        <v>47.057500000000005</v>
      </c>
      <c r="D103" s="9"/>
      <c r="E103" s="9"/>
    </row>
    <row r="104" spans="1:5">
      <c r="A104" s="108" t="s">
        <v>46</v>
      </c>
      <c r="B104" s="111" t="s">
        <v>117</v>
      </c>
      <c r="C104" s="112"/>
      <c r="D104" s="113"/>
      <c r="E104" s="113"/>
    </row>
    <row r="105" spans="1:5">
      <c r="A105" s="108" t="s">
        <v>48</v>
      </c>
      <c r="B105" s="109" t="s">
        <v>118</v>
      </c>
      <c r="C105" s="114"/>
      <c r="D105" s="113"/>
      <c r="E105" s="9"/>
    </row>
    <row r="106" spans="1:5">
      <c r="A106" s="115" t="s">
        <v>50</v>
      </c>
      <c r="B106" s="116" t="s">
        <v>119</v>
      </c>
      <c r="C106" s="117">
        <v>0</v>
      </c>
      <c r="D106" s="9"/>
      <c r="E106" s="9"/>
    </row>
    <row r="107" spans="1:5">
      <c r="A107" s="118"/>
      <c r="B107" s="119" t="s">
        <v>120</v>
      </c>
      <c r="C107" s="120">
        <f>C103+C104+C105</f>
        <v>47.057500000000005</v>
      </c>
      <c r="D107" s="121"/>
      <c r="E107" s="9"/>
    </row>
    <row r="108" spans="1:5">
      <c r="A108" s="122"/>
      <c r="B108" s="123"/>
      <c r="C108" s="124"/>
      <c r="D108" s="124"/>
      <c r="E108" s="9"/>
    </row>
    <row r="109" spans="1:5">
      <c r="A109" s="125"/>
      <c r="B109" s="236" t="s">
        <v>121</v>
      </c>
      <c r="C109" s="236"/>
      <c r="D109" s="236"/>
      <c r="E109" s="9"/>
    </row>
    <row r="110" spans="1:5">
      <c r="A110" s="106">
        <v>6</v>
      </c>
      <c r="B110" s="90" t="s">
        <v>122</v>
      </c>
      <c r="C110" s="126" t="s">
        <v>69</v>
      </c>
      <c r="D110" s="91" t="s">
        <v>43</v>
      </c>
      <c r="E110" s="9"/>
    </row>
    <row r="111" spans="1:5">
      <c r="A111" s="108" t="s">
        <v>44</v>
      </c>
      <c r="B111" s="127" t="s">
        <v>123</v>
      </c>
      <c r="C111" s="128">
        <v>4.47</v>
      </c>
      <c r="D111" s="34">
        <f>(C128)*C111/100</f>
        <v>151.29893260155242</v>
      </c>
      <c r="E111" s="9"/>
    </row>
    <row r="112" spans="1:5">
      <c r="A112" s="108" t="s">
        <v>46</v>
      </c>
      <c r="B112" s="127" t="s">
        <v>124</v>
      </c>
      <c r="C112" s="128">
        <v>3.06</v>
      </c>
      <c r="D112" s="34">
        <f>(C128+D111)*C112/100</f>
        <v>108.20351327960984</v>
      </c>
      <c r="E112" s="9"/>
    </row>
    <row r="113" spans="1:5">
      <c r="A113" s="108" t="s">
        <v>48</v>
      </c>
      <c r="B113" s="127" t="s">
        <v>125</v>
      </c>
      <c r="C113" s="128"/>
      <c r="D113" s="34"/>
      <c r="E113" s="9"/>
    </row>
    <row r="114" spans="1:5">
      <c r="A114" s="108"/>
      <c r="B114" s="127" t="s">
        <v>126</v>
      </c>
      <c r="C114" s="128">
        <f>3+0.65</f>
        <v>3.65</v>
      </c>
      <c r="D114" s="34">
        <f>((C128+D111+D112)/(1-(C114+C116)/100))*C114/100</f>
        <v>145.61106777737552</v>
      </c>
      <c r="E114" s="9"/>
    </row>
    <row r="115" spans="1:5">
      <c r="A115" s="108"/>
      <c r="B115" s="127" t="s">
        <v>127</v>
      </c>
      <c r="C115" s="128"/>
      <c r="D115" s="34"/>
      <c r="E115" s="9"/>
    </row>
    <row r="116" spans="1:5">
      <c r="A116" s="108"/>
      <c r="B116" s="127" t="s">
        <v>128</v>
      </c>
      <c r="C116" s="129">
        <v>5</v>
      </c>
      <c r="D116" s="34">
        <f>((C128+D111+D112)/(1-(C114+C116)/100))*C116/100</f>
        <v>199.46721613339113</v>
      </c>
      <c r="E116" s="9"/>
    </row>
    <row r="117" spans="1:5">
      <c r="A117" s="108"/>
      <c r="B117" s="127" t="s">
        <v>129</v>
      </c>
      <c r="C117" s="128"/>
      <c r="D117" s="34"/>
      <c r="E117" s="9"/>
    </row>
    <row r="118" spans="1:5">
      <c r="A118" s="130"/>
      <c r="B118" s="95" t="s">
        <v>80</v>
      </c>
      <c r="C118" s="131">
        <f>SUM(C111:C117)</f>
        <v>16.18</v>
      </c>
      <c r="D118" s="59">
        <f>SUM(D111:D117)</f>
        <v>604.58072979192889</v>
      </c>
      <c r="E118" s="9"/>
    </row>
    <row r="119" spans="1:5">
      <c r="A119" s="122"/>
      <c r="B119" s="123"/>
      <c r="C119" s="124"/>
      <c r="D119" s="124"/>
      <c r="E119" s="9"/>
    </row>
    <row r="120" spans="1:5">
      <c r="A120" s="237" t="s">
        <v>130</v>
      </c>
      <c r="B120" s="237"/>
      <c r="C120" s="237"/>
      <c r="D120" s="132"/>
      <c r="E120" s="103"/>
    </row>
    <row r="121" spans="1:5">
      <c r="A121" s="9"/>
      <c r="B121" s="132"/>
      <c r="C121" s="9"/>
      <c r="D121" s="9"/>
      <c r="E121" s="103"/>
    </row>
    <row r="122" spans="1:5">
      <c r="A122" s="62"/>
      <c r="B122" s="133" t="s">
        <v>131</v>
      </c>
      <c r="C122" s="134" t="s">
        <v>43</v>
      </c>
      <c r="D122" s="103"/>
      <c r="E122" s="103"/>
    </row>
    <row r="123" spans="1:5">
      <c r="A123" s="31" t="s">
        <v>44</v>
      </c>
      <c r="B123" s="127" t="s">
        <v>132</v>
      </c>
      <c r="C123" s="34">
        <f>C29</f>
        <v>1612.6</v>
      </c>
      <c r="D123" s="103"/>
      <c r="E123" s="103"/>
    </row>
    <row r="124" spans="1:5">
      <c r="A124" s="31" t="s">
        <v>46</v>
      </c>
      <c r="B124" s="127" t="s">
        <v>133</v>
      </c>
      <c r="C124" s="34">
        <f>C67</f>
        <v>1582.5708</v>
      </c>
      <c r="D124" s="103"/>
      <c r="E124" s="103"/>
    </row>
    <row r="125" spans="1:5">
      <c r="A125" s="31" t="s">
        <v>48</v>
      </c>
      <c r="B125" s="127" t="s">
        <v>134</v>
      </c>
      <c r="C125" s="34">
        <f>C77</f>
        <v>107.60863560999999</v>
      </c>
      <c r="D125" s="103"/>
      <c r="E125" s="103"/>
    </row>
    <row r="126" spans="1:5">
      <c r="A126" s="31" t="s">
        <v>50</v>
      </c>
      <c r="B126" s="127" t="s">
        <v>135</v>
      </c>
      <c r="C126" s="34">
        <f>C99</f>
        <v>34.926657265893411</v>
      </c>
      <c r="D126" s="103"/>
      <c r="E126" s="103"/>
    </row>
    <row r="127" spans="1:5">
      <c r="A127" s="31" t="s">
        <v>52</v>
      </c>
      <c r="B127" s="127" t="s">
        <v>136</v>
      </c>
      <c r="C127" s="34">
        <f>C107</f>
        <v>47.057500000000005</v>
      </c>
      <c r="D127" s="103"/>
      <c r="E127" s="103"/>
    </row>
    <row r="128" spans="1:5">
      <c r="A128" s="31"/>
      <c r="B128" s="126" t="s">
        <v>137</v>
      </c>
      <c r="C128" s="135">
        <f>SUM(C123:C127)</f>
        <v>3384.7635928758932</v>
      </c>
      <c r="D128" s="103"/>
      <c r="E128" s="103"/>
    </row>
    <row r="129" spans="1:5">
      <c r="A129" s="31" t="s">
        <v>54</v>
      </c>
      <c r="B129" s="127" t="s">
        <v>138</v>
      </c>
      <c r="C129" s="34">
        <f>D118</f>
        <v>604.58072979192889</v>
      </c>
      <c r="D129" s="103"/>
      <c r="E129" s="103"/>
    </row>
    <row r="130" spans="1:5">
      <c r="A130" s="31"/>
      <c r="B130" s="90" t="s">
        <v>139</v>
      </c>
      <c r="C130" s="135">
        <f>SUM(C128:C129)</f>
        <v>3989.3443226678219</v>
      </c>
      <c r="D130" s="103"/>
      <c r="E130" s="103"/>
    </row>
    <row r="131" spans="1:5" ht="15" thickBot="1">
      <c r="A131" s="27"/>
      <c r="B131" s="136" t="s">
        <v>140</v>
      </c>
      <c r="C131" s="137">
        <f>C130/C29</f>
        <v>2.473858565464357</v>
      </c>
      <c r="D131" s="103"/>
      <c r="E131" s="103"/>
    </row>
    <row r="132" spans="1:5">
      <c r="A132" s="9"/>
      <c r="B132" s="132"/>
      <c r="C132" s="9"/>
      <c r="D132" s="9"/>
      <c r="E132" s="9"/>
    </row>
    <row r="133" spans="1:5">
      <c r="A133" s="9"/>
      <c r="B133" s="9"/>
      <c r="C133" s="9"/>
      <c r="D133" s="9"/>
      <c r="E133" s="9"/>
    </row>
    <row r="134" spans="1:5">
      <c r="A134" s="125"/>
      <c r="B134" s="236" t="s">
        <v>141</v>
      </c>
      <c r="C134" s="236"/>
      <c r="D134" s="236"/>
      <c r="E134" s="9"/>
    </row>
    <row r="135" spans="1:5">
      <c r="A135" s="106">
        <v>6</v>
      </c>
      <c r="B135" s="90" t="s">
        <v>122</v>
      </c>
      <c r="C135" s="126" t="s">
        <v>69</v>
      </c>
      <c r="D135" s="91" t="s">
        <v>43</v>
      </c>
      <c r="E135" s="9"/>
    </row>
    <row r="136" spans="1:5">
      <c r="A136" s="108" t="s">
        <v>44</v>
      </c>
      <c r="B136" s="127" t="s">
        <v>123</v>
      </c>
      <c r="C136" s="128">
        <v>4.47</v>
      </c>
      <c r="D136" s="34">
        <f>(C153)*C136/100</f>
        <v>151.29893260155242</v>
      </c>
      <c r="E136" s="9"/>
    </row>
    <row r="137" spans="1:5">
      <c r="A137" s="108" t="s">
        <v>46</v>
      </c>
      <c r="B137" s="127" t="s">
        <v>124</v>
      </c>
      <c r="C137" s="128">
        <v>3.06</v>
      </c>
      <c r="D137" s="34">
        <f>(C153+D136)*C137/100</f>
        <v>108.20351327960984</v>
      </c>
      <c r="E137" s="9"/>
    </row>
    <row r="138" spans="1:5">
      <c r="A138" s="108" t="s">
        <v>48</v>
      </c>
      <c r="B138" s="127" t="s">
        <v>125</v>
      </c>
      <c r="C138" s="128"/>
      <c r="D138" s="34"/>
      <c r="E138" s="9"/>
    </row>
    <row r="139" spans="1:5">
      <c r="A139" s="108"/>
      <c r="B139" s="202" t="s">
        <v>290</v>
      </c>
      <c r="C139" s="55">
        <v>9.25</v>
      </c>
      <c r="D139" s="34">
        <f>((C153+D136+D137)/(1-(C139+C141)/100))*C139/100</f>
        <v>393.11324616329745</v>
      </c>
      <c r="E139" s="9"/>
    </row>
    <row r="140" spans="1:5">
      <c r="A140" s="108"/>
      <c r="B140" s="127" t="s">
        <v>127</v>
      </c>
      <c r="C140" s="128"/>
      <c r="D140" s="34"/>
      <c r="E140" s="9"/>
    </row>
    <row r="141" spans="1:5">
      <c r="A141" s="108"/>
      <c r="B141" s="127" t="s">
        <v>128</v>
      </c>
      <c r="C141" s="129">
        <v>5</v>
      </c>
      <c r="D141" s="34">
        <f>((C153+D136+D137)/(1-(C139+C141)/100))*C141/100</f>
        <v>212.49364657475542</v>
      </c>
      <c r="E141" s="9"/>
    </row>
    <row r="142" spans="1:5">
      <c r="A142" s="108"/>
      <c r="B142" s="127" t="s">
        <v>129</v>
      </c>
      <c r="C142" s="128"/>
      <c r="D142" s="34"/>
      <c r="E142" s="9"/>
    </row>
    <row r="143" spans="1:5">
      <c r="A143" s="130"/>
      <c r="B143" s="95" t="s">
        <v>80</v>
      </c>
      <c r="C143" s="131">
        <f>SUM(C136:C142)</f>
        <v>21.78</v>
      </c>
      <c r="D143" s="59">
        <f>SUM(D136:D142)</f>
        <v>865.10933861921512</v>
      </c>
      <c r="E143" s="9"/>
    </row>
    <row r="144" spans="1:5">
      <c r="A144" s="60"/>
      <c r="B144" s="60"/>
      <c r="C144" s="60"/>
      <c r="D144" s="60"/>
      <c r="E144" s="9"/>
    </row>
    <row r="145" spans="1:5">
      <c r="A145" s="238" t="s">
        <v>130</v>
      </c>
      <c r="B145" s="238"/>
      <c r="C145" s="238"/>
      <c r="D145" s="138"/>
      <c r="E145" s="9"/>
    </row>
    <row r="146" spans="1:5">
      <c r="A146" s="60"/>
      <c r="B146" s="139"/>
      <c r="C146" s="60"/>
      <c r="D146" s="138"/>
      <c r="E146" s="9"/>
    </row>
    <row r="147" spans="1:5">
      <c r="A147" s="62"/>
      <c r="B147" s="133" t="s">
        <v>131</v>
      </c>
      <c r="C147" s="134" t="s">
        <v>43</v>
      </c>
      <c r="D147" s="138"/>
      <c r="E147" s="9"/>
    </row>
    <row r="148" spans="1:5">
      <c r="A148" s="31" t="s">
        <v>44</v>
      </c>
      <c r="B148" s="127" t="s">
        <v>132</v>
      </c>
      <c r="C148" s="34">
        <f>C123</f>
        <v>1612.6</v>
      </c>
      <c r="D148" s="138"/>
      <c r="E148" s="9"/>
    </row>
    <row r="149" spans="1:5">
      <c r="A149" s="31" t="s">
        <v>46</v>
      </c>
      <c r="B149" s="127" t="s">
        <v>133</v>
      </c>
      <c r="C149" s="34">
        <f>C124</f>
        <v>1582.5708</v>
      </c>
      <c r="D149" s="138"/>
      <c r="E149" s="9"/>
    </row>
    <row r="150" spans="1:5">
      <c r="A150" s="31" t="s">
        <v>48</v>
      </c>
      <c r="B150" s="127" t="s">
        <v>134</v>
      </c>
      <c r="C150" s="34">
        <f>C125</f>
        <v>107.60863560999999</v>
      </c>
      <c r="D150" s="138"/>
      <c r="E150" s="9"/>
    </row>
    <row r="151" spans="1:5">
      <c r="A151" s="31" t="s">
        <v>50</v>
      </c>
      <c r="B151" s="127" t="s">
        <v>135</v>
      </c>
      <c r="C151" s="34">
        <f>C126</f>
        <v>34.926657265893411</v>
      </c>
      <c r="D151" s="138"/>
      <c r="E151" s="9"/>
    </row>
    <row r="152" spans="1:5">
      <c r="A152" s="31" t="s">
        <v>52</v>
      </c>
      <c r="B152" s="127" t="s">
        <v>136</v>
      </c>
      <c r="C152" s="34">
        <f>C127</f>
        <v>47.057500000000005</v>
      </c>
      <c r="D152" s="138"/>
      <c r="E152" s="9"/>
    </row>
    <row r="153" spans="1:5">
      <c r="A153" s="31"/>
      <c r="B153" s="126" t="s">
        <v>137</v>
      </c>
      <c r="C153" s="135">
        <f>SUM(C148:C152)</f>
        <v>3384.7635928758932</v>
      </c>
      <c r="D153" s="138"/>
      <c r="E153" s="9"/>
    </row>
    <row r="154" spans="1:5">
      <c r="A154" s="31" t="s">
        <v>54</v>
      </c>
      <c r="B154" s="127" t="s">
        <v>138</v>
      </c>
      <c r="C154" s="34">
        <f>D143</f>
        <v>865.10933861921512</v>
      </c>
      <c r="D154" s="138"/>
      <c r="E154" s="9"/>
    </row>
    <row r="155" spans="1:5">
      <c r="A155" s="31"/>
      <c r="B155" s="90" t="s">
        <v>139</v>
      </c>
      <c r="C155" s="135">
        <f>SUM(C153:C154)</f>
        <v>4249.8729314951088</v>
      </c>
      <c r="D155" s="138"/>
      <c r="E155" s="9"/>
    </row>
    <row r="156" spans="1:5" ht="15" thickBot="1">
      <c r="A156" s="27"/>
      <c r="B156" s="136" t="s">
        <v>140</v>
      </c>
      <c r="C156" s="137">
        <f>C155/C29</f>
        <v>2.6354166758620297</v>
      </c>
      <c r="D156" s="138"/>
      <c r="E156" s="9"/>
    </row>
  </sheetData>
  <mergeCells count="24">
    <mergeCell ref="A1:E1"/>
    <mergeCell ref="A2:E2"/>
    <mergeCell ref="A4:E4"/>
    <mergeCell ref="A5:E5"/>
    <mergeCell ref="B7:E7"/>
    <mergeCell ref="B9:E9"/>
    <mergeCell ref="C11:E11"/>
    <mergeCell ref="C12:E12"/>
    <mergeCell ref="C13:E13"/>
    <mergeCell ref="C14:E14"/>
    <mergeCell ref="C15:E15"/>
    <mergeCell ref="C16:E16"/>
    <mergeCell ref="C17:E17"/>
    <mergeCell ref="C18:E18"/>
    <mergeCell ref="A21:C21"/>
    <mergeCell ref="B109:D109"/>
    <mergeCell ref="A120:C120"/>
    <mergeCell ref="B134:D134"/>
    <mergeCell ref="A145:C145"/>
    <mergeCell ref="B30:D30"/>
    <mergeCell ref="B31:C31"/>
    <mergeCell ref="B32:C32"/>
    <mergeCell ref="A39:D39"/>
    <mergeCell ref="B90:C90"/>
  </mergeCells>
  <pageMargins left="0.511811024" right="0.511811024" top="0.78740157499999996" bottom="0.78740157499999996" header="0.31496062000000002" footer="0.31496062000000002"/>
  <pageSetup paperSize="9" scale="84" orientation="portrait" r:id="rId1"/>
  <headerFooter>
    <oddHeader>&amp;L&amp;G&amp;CProcesso 23069.170671/2021-81
PE 01/2022&amp;R&amp;G</oddHead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33AEC-BE06-4CCD-9327-B6B720385FA5}">
  <dimension ref="A1:H156"/>
  <sheetViews>
    <sheetView topLeftCell="A46" zoomScaleNormal="100" workbookViewId="0">
      <selection activeCell="C55" sqref="C55"/>
    </sheetView>
  </sheetViews>
  <sheetFormatPr defaultColWidth="8.88671875" defaultRowHeight="14.4"/>
  <cols>
    <col min="2" max="2" width="64.5546875" customWidth="1"/>
    <col min="3" max="3" width="12.33203125" customWidth="1"/>
    <col min="4" max="4" width="10.6640625" customWidth="1"/>
    <col min="5" max="5" width="12.88671875" customWidth="1"/>
    <col min="6" max="6" width="14" customWidth="1"/>
    <col min="7" max="7" width="10.88671875" customWidth="1"/>
  </cols>
  <sheetData>
    <row r="1" spans="1:8" ht="18" customHeight="1">
      <c r="A1" s="208" t="s">
        <v>0</v>
      </c>
      <c r="B1" s="208"/>
      <c r="C1" s="208"/>
      <c r="D1" s="208"/>
      <c r="E1" s="208"/>
      <c r="F1" s="5"/>
      <c r="G1" s="5"/>
    </row>
    <row r="2" spans="1:8" ht="18">
      <c r="A2" s="209" t="s">
        <v>1</v>
      </c>
      <c r="B2" s="209"/>
      <c r="C2" s="209"/>
      <c r="D2" s="209"/>
      <c r="E2" s="209"/>
      <c r="F2" s="6"/>
      <c r="G2" s="6"/>
    </row>
    <row r="4" spans="1:8" ht="14.4" customHeight="1">
      <c r="A4" s="267" t="s">
        <v>194</v>
      </c>
      <c r="B4" s="215"/>
      <c r="C4" s="215"/>
      <c r="D4" s="215"/>
      <c r="E4" s="215"/>
      <c r="F4" s="7"/>
      <c r="G4" s="7"/>
      <c r="H4" s="3"/>
    </row>
    <row r="5" spans="1:8" ht="38.4" customHeight="1">
      <c r="A5" s="211" t="s">
        <v>155</v>
      </c>
      <c r="B5" s="212"/>
      <c r="C5" s="212"/>
      <c r="D5" s="212"/>
      <c r="E5" s="212"/>
      <c r="F5" s="8"/>
      <c r="G5" s="8"/>
      <c r="H5" s="4"/>
    </row>
    <row r="7" spans="1:8">
      <c r="A7" s="9"/>
      <c r="B7" s="269" t="s">
        <v>195</v>
      </c>
      <c r="C7" s="268"/>
      <c r="D7" s="268"/>
      <c r="E7" s="268"/>
    </row>
    <row r="8" spans="1:8">
      <c r="A8" s="9"/>
      <c r="B8" s="9"/>
      <c r="C8" s="9"/>
      <c r="D8" s="9"/>
      <c r="E8" s="9"/>
    </row>
    <row r="9" spans="1:8">
      <c r="A9" s="9"/>
      <c r="B9" s="256" t="s">
        <v>31</v>
      </c>
      <c r="C9" s="256"/>
      <c r="D9" s="256"/>
      <c r="E9" s="256"/>
    </row>
    <row r="10" spans="1:8" ht="15" thickBot="1">
      <c r="A10" s="9"/>
      <c r="B10" s="10" t="s">
        <v>32</v>
      </c>
      <c r="C10" s="11"/>
      <c r="D10" s="11"/>
      <c r="E10" s="11"/>
    </row>
    <row r="11" spans="1:8">
      <c r="A11" s="9"/>
      <c r="B11" s="12" t="s">
        <v>33</v>
      </c>
      <c r="C11" s="257" t="s">
        <v>190</v>
      </c>
      <c r="D11" s="258"/>
      <c r="E11" s="259"/>
    </row>
    <row r="12" spans="1:8">
      <c r="A12" s="9"/>
      <c r="B12" s="13" t="s">
        <v>34</v>
      </c>
      <c r="C12" s="260">
        <v>20.88</v>
      </c>
      <c r="D12" s="244"/>
      <c r="E12" s="245"/>
    </row>
    <row r="13" spans="1:8">
      <c r="A13" s="9"/>
      <c r="B13" s="13" t="s">
        <v>35</v>
      </c>
      <c r="C13" s="261" t="s">
        <v>233</v>
      </c>
      <c r="D13" s="262"/>
      <c r="E13" s="263"/>
    </row>
    <row r="14" spans="1:8">
      <c r="A14" s="9"/>
      <c r="B14" s="13" t="s">
        <v>36</v>
      </c>
      <c r="C14" s="264">
        <v>1535.6</v>
      </c>
      <c r="D14" s="265"/>
      <c r="E14" s="266"/>
    </row>
    <row r="15" spans="1:8">
      <c r="A15" s="9"/>
      <c r="B15" s="13" t="s">
        <v>37</v>
      </c>
      <c r="C15" s="271" t="s">
        <v>168</v>
      </c>
      <c r="D15" s="244"/>
      <c r="E15" s="245"/>
    </row>
    <row r="16" spans="1:8">
      <c r="A16" s="9"/>
      <c r="B16" s="13" t="s">
        <v>38</v>
      </c>
      <c r="C16" s="246">
        <v>18</v>
      </c>
      <c r="D16" s="247"/>
      <c r="E16" s="248"/>
    </row>
    <row r="17" spans="1:5">
      <c r="A17" s="9"/>
      <c r="B17" s="13" t="s">
        <v>39</v>
      </c>
      <c r="C17" s="249">
        <v>44501</v>
      </c>
      <c r="D17" s="250"/>
      <c r="E17" s="251"/>
    </row>
    <row r="18" spans="1:5" ht="15" thickBot="1">
      <c r="A18" s="9"/>
      <c r="B18" s="14" t="s">
        <v>40</v>
      </c>
      <c r="C18" s="270" t="s">
        <v>167</v>
      </c>
      <c r="D18" s="253"/>
      <c r="E18" s="254"/>
    </row>
    <row r="19" spans="1:5">
      <c r="A19" s="9"/>
      <c r="B19" s="9"/>
      <c r="C19" s="15"/>
      <c r="D19" s="16"/>
      <c r="E19" s="16"/>
    </row>
    <row r="20" spans="1:5" ht="15" thickBot="1">
      <c r="A20" s="9"/>
      <c r="B20" s="9"/>
      <c r="C20" s="16"/>
      <c r="D20" s="16"/>
      <c r="E20" s="16"/>
    </row>
    <row r="21" spans="1:5">
      <c r="A21" s="255" t="s">
        <v>41</v>
      </c>
      <c r="B21" s="255"/>
      <c r="C21" s="255"/>
      <c r="D21" s="16"/>
      <c r="E21" s="16"/>
    </row>
    <row r="22" spans="1:5">
      <c r="A22" s="17">
        <v>1</v>
      </c>
      <c r="B22" s="18" t="s">
        <v>42</v>
      </c>
      <c r="C22" s="19" t="s">
        <v>43</v>
      </c>
      <c r="D22" s="16"/>
      <c r="E22" s="16"/>
    </row>
    <row r="23" spans="1:5">
      <c r="A23" s="20" t="s">
        <v>44</v>
      </c>
      <c r="B23" s="21" t="s">
        <v>45</v>
      </c>
      <c r="C23" s="22">
        <f>C14</f>
        <v>1535.6</v>
      </c>
      <c r="D23" s="16"/>
      <c r="E23" s="16"/>
    </row>
    <row r="24" spans="1:5">
      <c r="A24" s="20" t="s">
        <v>46</v>
      </c>
      <c r="B24" s="21" t="s">
        <v>47</v>
      </c>
      <c r="C24" s="23"/>
      <c r="D24" s="16"/>
      <c r="E24" s="16"/>
    </row>
    <row r="25" spans="1:5">
      <c r="A25" s="20" t="s">
        <v>48</v>
      </c>
      <c r="B25" s="21" t="s">
        <v>49</v>
      </c>
      <c r="C25" s="23"/>
      <c r="D25" s="16"/>
      <c r="E25" s="9"/>
    </row>
    <row r="26" spans="1:5">
      <c r="A26" s="20" t="s">
        <v>50</v>
      </c>
      <c r="B26" s="24" t="s">
        <v>51</v>
      </c>
      <c r="C26" s="23"/>
      <c r="D26" s="16"/>
      <c r="E26" s="9"/>
    </row>
    <row r="27" spans="1:5">
      <c r="A27" s="20" t="s">
        <v>52</v>
      </c>
      <c r="B27" s="24" t="s">
        <v>53</v>
      </c>
      <c r="C27" s="23"/>
      <c r="D27" s="16"/>
      <c r="E27" s="9"/>
    </row>
    <row r="28" spans="1:5">
      <c r="A28" s="20" t="s">
        <v>54</v>
      </c>
      <c r="B28" s="25" t="s">
        <v>55</v>
      </c>
      <c r="C28" s="26"/>
      <c r="D28" s="16"/>
      <c r="E28" s="9"/>
    </row>
    <row r="29" spans="1:5" ht="15" thickBot="1">
      <c r="A29" s="27"/>
      <c r="B29" s="28" t="s">
        <v>56</v>
      </c>
      <c r="C29" s="29">
        <f>SUM(C23:C28)</f>
        <v>1535.6</v>
      </c>
      <c r="D29" s="16"/>
      <c r="E29" s="9"/>
    </row>
    <row r="30" spans="1:5" ht="15" thickBot="1">
      <c r="A30" s="9"/>
      <c r="B30" s="239"/>
      <c r="C30" s="239"/>
      <c r="D30" s="239"/>
      <c r="E30" s="16"/>
    </row>
    <row r="31" spans="1:5">
      <c r="A31" s="30"/>
      <c r="B31" s="236" t="s">
        <v>57</v>
      </c>
      <c r="C31" s="236"/>
      <c r="D31" s="16"/>
      <c r="E31" s="9"/>
    </row>
    <row r="32" spans="1:5">
      <c r="A32" s="31"/>
      <c r="B32" s="240" t="s">
        <v>58</v>
      </c>
      <c r="C32" s="240"/>
      <c r="D32" s="16"/>
      <c r="E32" s="9"/>
    </row>
    <row r="33" spans="1:5">
      <c r="A33" s="17" t="s">
        <v>59</v>
      </c>
      <c r="B33" s="32" t="s">
        <v>60</v>
      </c>
      <c r="C33" s="19" t="s">
        <v>61</v>
      </c>
      <c r="D33" s="16"/>
      <c r="E33" s="9"/>
    </row>
    <row r="34" spans="1:5">
      <c r="A34" s="20" t="s">
        <v>44</v>
      </c>
      <c r="B34" s="33" t="s">
        <v>62</v>
      </c>
      <c r="C34" s="34">
        <f>C29*8.33%</f>
        <v>127.91547999999999</v>
      </c>
      <c r="D34" s="16"/>
      <c r="E34" s="9"/>
    </row>
    <row r="35" spans="1:5">
      <c r="A35" s="20" t="s">
        <v>46</v>
      </c>
      <c r="B35" s="33" t="s">
        <v>63</v>
      </c>
      <c r="C35" s="34">
        <f>C29*12.1%</f>
        <v>185.80759999999998</v>
      </c>
      <c r="D35" s="35"/>
      <c r="E35" s="9"/>
    </row>
    <row r="36" spans="1:5">
      <c r="A36" s="36"/>
      <c r="B36" s="37" t="s">
        <v>64</v>
      </c>
      <c r="C36" s="38">
        <f>SUM(C34:C35)</f>
        <v>313.72307999999998</v>
      </c>
      <c r="D36" s="39"/>
      <c r="E36" s="9"/>
    </row>
    <row r="37" spans="1:5" ht="34.200000000000003">
      <c r="A37" s="40" t="s">
        <v>48</v>
      </c>
      <c r="B37" s="41" t="s">
        <v>65</v>
      </c>
      <c r="C37" s="42">
        <f>C29*7.82%</f>
        <v>120.08392000000001</v>
      </c>
      <c r="D37" s="39"/>
      <c r="E37" s="9"/>
    </row>
    <row r="38" spans="1:5" ht="15" thickBot="1">
      <c r="A38" s="9"/>
      <c r="B38" s="9"/>
      <c r="C38" s="9"/>
      <c r="D38" s="9"/>
      <c r="E38" s="16"/>
    </row>
    <row r="39" spans="1:5" ht="32.4" customHeight="1" thickBot="1">
      <c r="A39" s="241" t="s">
        <v>66</v>
      </c>
      <c r="B39" s="241"/>
      <c r="C39" s="241"/>
      <c r="D39" s="241"/>
      <c r="E39" s="16"/>
    </row>
    <row r="40" spans="1:5" ht="15" thickBot="1">
      <c r="A40" s="43" t="s">
        <v>67</v>
      </c>
      <c r="B40" s="44" t="s">
        <v>68</v>
      </c>
      <c r="C40" s="45" t="s">
        <v>69</v>
      </c>
      <c r="D40" s="46" t="s">
        <v>43</v>
      </c>
      <c r="E40" s="16"/>
    </row>
    <row r="41" spans="1:5" ht="15" thickBot="1">
      <c r="A41" s="47" t="s">
        <v>44</v>
      </c>
      <c r="B41" s="48" t="s">
        <v>70</v>
      </c>
      <c r="C41" s="49">
        <v>20</v>
      </c>
      <c r="D41" s="50">
        <f>(C$29*(C41/100))</f>
        <v>307.12</v>
      </c>
      <c r="E41" s="16"/>
    </row>
    <row r="42" spans="1:5" ht="15" thickBot="1">
      <c r="A42" s="47" t="s">
        <v>46</v>
      </c>
      <c r="B42" s="51" t="s">
        <v>71</v>
      </c>
      <c r="C42" s="52">
        <v>2.5</v>
      </c>
      <c r="D42" s="50">
        <f t="shared" ref="D42:D48" si="0">(C$29*(C42/100))</f>
        <v>38.39</v>
      </c>
      <c r="E42" s="16"/>
    </row>
    <row r="43" spans="1:5" ht="15" thickBot="1">
      <c r="A43" s="47" t="s">
        <v>48</v>
      </c>
      <c r="B43" s="54" t="s">
        <v>72</v>
      </c>
      <c r="C43" s="55">
        <v>6</v>
      </c>
      <c r="D43" s="50">
        <f t="shared" si="0"/>
        <v>92.135999999999996</v>
      </c>
      <c r="E43" s="16"/>
    </row>
    <row r="44" spans="1:5" ht="15" thickBot="1">
      <c r="A44" s="47" t="s">
        <v>50</v>
      </c>
      <c r="B44" s="51" t="s">
        <v>73</v>
      </c>
      <c r="C44" s="52">
        <v>1.5</v>
      </c>
      <c r="D44" s="50">
        <f t="shared" si="0"/>
        <v>23.033999999999999</v>
      </c>
      <c r="E44" s="16"/>
    </row>
    <row r="45" spans="1:5" ht="15" thickBot="1">
      <c r="A45" s="47" t="s">
        <v>52</v>
      </c>
      <c r="B45" s="51" t="s">
        <v>74</v>
      </c>
      <c r="C45" s="52">
        <v>1</v>
      </c>
      <c r="D45" s="50">
        <f t="shared" si="0"/>
        <v>15.356</v>
      </c>
      <c r="E45" s="16"/>
    </row>
    <row r="46" spans="1:5" ht="15" thickBot="1">
      <c r="A46" s="47" t="s">
        <v>54</v>
      </c>
      <c r="B46" s="51" t="s">
        <v>75</v>
      </c>
      <c r="C46" s="52">
        <v>0.6</v>
      </c>
      <c r="D46" s="50">
        <f t="shared" si="0"/>
        <v>9.2135999999999996</v>
      </c>
      <c r="E46" s="16"/>
    </row>
    <row r="47" spans="1:5" ht="15" thickBot="1">
      <c r="A47" s="47" t="s">
        <v>76</v>
      </c>
      <c r="B47" s="51" t="s">
        <v>77</v>
      </c>
      <c r="C47" s="52">
        <v>0.2</v>
      </c>
      <c r="D47" s="50">
        <f t="shared" si="0"/>
        <v>3.0711999999999997</v>
      </c>
      <c r="E47" s="16"/>
    </row>
    <row r="48" spans="1:5">
      <c r="A48" s="47" t="s">
        <v>78</v>
      </c>
      <c r="B48" s="54" t="s">
        <v>79</v>
      </c>
      <c r="C48" s="55">
        <v>8</v>
      </c>
      <c r="D48" s="50">
        <f t="shared" si="0"/>
        <v>122.848</v>
      </c>
      <c r="E48" s="16"/>
    </row>
    <row r="49" spans="1:5" ht="15" thickBot="1">
      <c r="A49" s="56"/>
      <c r="B49" s="57" t="s">
        <v>80</v>
      </c>
      <c r="C49" s="58">
        <f>SUM(C41:C48)</f>
        <v>39.799999999999997</v>
      </c>
      <c r="D49" s="59">
        <f>SUM(D41:D48)</f>
        <v>611.16879999999992</v>
      </c>
      <c r="E49" s="16"/>
    </row>
    <row r="50" spans="1:5">
      <c r="A50" s="60"/>
      <c r="B50" s="61" t="s">
        <v>81</v>
      </c>
      <c r="C50" s="60"/>
      <c r="D50" s="60"/>
      <c r="E50" s="16"/>
    </row>
    <row r="51" spans="1:5" ht="15" thickBot="1">
      <c r="A51" s="60"/>
      <c r="B51" s="61"/>
      <c r="C51" s="60"/>
      <c r="D51" s="60"/>
      <c r="E51" s="16"/>
    </row>
    <row r="52" spans="1:5">
      <c r="A52" s="62"/>
      <c r="B52" s="63" t="s">
        <v>82</v>
      </c>
      <c r="C52" s="64"/>
      <c r="D52" s="16"/>
      <c r="E52" s="9"/>
    </row>
    <row r="53" spans="1:5">
      <c r="A53" s="17" t="s">
        <v>83</v>
      </c>
      <c r="B53" s="18" t="s">
        <v>84</v>
      </c>
      <c r="C53" s="19" t="s">
        <v>43</v>
      </c>
      <c r="D53" s="16"/>
      <c r="E53" s="9"/>
    </row>
    <row r="54" spans="1:5">
      <c r="A54" s="196" t="s">
        <v>44</v>
      </c>
      <c r="B54" s="197" t="s">
        <v>85</v>
      </c>
      <c r="C54" s="198">
        <f>(4.05*4*C12)-6%*C14</f>
        <v>246.11999999999998</v>
      </c>
      <c r="D54" s="16"/>
      <c r="E54" s="9"/>
    </row>
    <row r="55" spans="1:5">
      <c r="A55" s="196" t="s">
        <v>46</v>
      </c>
      <c r="B55" s="199" t="s">
        <v>86</v>
      </c>
      <c r="C55" s="276">
        <f>-(C14*1%)</f>
        <v>-15.356</v>
      </c>
      <c r="D55" s="16"/>
      <c r="E55" s="9"/>
    </row>
    <row r="56" spans="1:5">
      <c r="A56" s="196" t="s">
        <v>48</v>
      </c>
      <c r="B56" s="199" t="s">
        <v>281</v>
      </c>
      <c r="C56" s="198">
        <v>29.1</v>
      </c>
      <c r="D56" s="16"/>
      <c r="E56" s="9"/>
    </row>
    <row r="57" spans="1:5">
      <c r="A57" s="196" t="s">
        <v>50</v>
      </c>
      <c r="B57" s="199" t="s">
        <v>280</v>
      </c>
      <c r="C57" s="198">
        <v>21.26</v>
      </c>
      <c r="D57" s="16"/>
      <c r="E57" s="9"/>
    </row>
    <row r="58" spans="1:5">
      <c r="A58" s="159" t="s">
        <v>52</v>
      </c>
      <c r="B58" s="158" t="s">
        <v>172</v>
      </c>
      <c r="C58" s="200">
        <f>219.35-26</f>
        <v>193.35</v>
      </c>
      <c r="D58" s="16"/>
      <c r="E58" s="9"/>
    </row>
    <row r="59" spans="1:5">
      <c r="A59" s="159" t="s">
        <v>54</v>
      </c>
      <c r="B59" s="158" t="s">
        <v>173</v>
      </c>
      <c r="C59" s="200">
        <f>(219.35-26)/12</f>
        <v>16.112500000000001</v>
      </c>
      <c r="D59" s="16"/>
      <c r="E59" s="9"/>
    </row>
    <row r="60" spans="1:5" ht="15" thickBot="1">
      <c r="A60" s="27"/>
      <c r="B60" s="28" t="s">
        <v>87</v>
      </c>
      <c r="C60" s="29">
        <f>SUM(C54:C59)</f>
        <v>490.58649999999994</v>
      </c>
      <c r="D60" s="16"/>
      <c r="E60" s="9"/>
    </row>
    <row r="61" spans="1:5" ht="15" thickBot="1">
      <c r="A61" s="60"/>
      <c r="B61" s="65"/>
      <c r="C61" s="66"/>
      <c r="D61" s="67"/>
      <c r="E61" s="16"/>
    </row>
    <row r="62" spans="1:5">
      <c r="A62" s="62"/>
      <c r="B62" s="68" t="s">
        <v>88</v>
      </c>
      <c r="C62" s="69"/>
      <c r="D62" s="16"/>
      <c r="E62" s="9"/>
    </row>
    <row r="63" spans="1:5">
      <c r="A63" s="20">
        <v>2</v>
      </c>
      <c r="B63" s="70" t="s">
        <v>89</v>
      </c>
      <c r="C63" s="71" t="s">
        <v>61</v>
      </c>
      <c r="D63" s="16"/>
      <c r="E63" s="9"/>
    </row>
    <row r="64" spans="1:5">
      <c r="A64" s="20" t="s">
        <v>59</v>
      </c>
      <c r="B64" s="21" t="s">
        <v>60</v>
      </c>
      <c r="C64" s="22">
        <f>C36</f>
        <v>313.72307999999998</v>
      </c>
      <c r="D64" s="16"/>
      <c r="E64" s="9"/>
    </row>
    <row r="65" spans="1:5">
      <c r="A65" s="20" t="s">
        <v>67</v>
      </c>
      <c r="B65" s="21" t="s">
        <v>68</v>
      </c>
      <c r="C65" s="22">
        <f>D49+C37</f>
        <v>731.25271999999995</v>
      </c>
      <c r="D65" s="16"/>
      <c r="E65" s="9"/>
    </row>
    <row r="66" spans="1:5">
      <c r="A66" s="20" t="s">
        <v>83</v>
      </c>
      <c r="B66" s="21" t="s">
        <v>84</v>
      </c>
      <c r="C66" s="22">
        <f>C60</f>
        <v>490.58649999999994</v>
      </c>
      <c r="D66" s="16"/>
      <c r="E66" s="9"/>
    </row>
    <row r="67" spans="1:5" ht="15" thickBot="1">
      <c r="A67" s="27"/>
      <c r="B67" s="72" t="s">
        <v>64</v>
      </c>
      <c r="C67" s="29">
        <f>SUM(C64:C66)</f>
        <v>1535.5622999999998</v>
      </c>
      <c r="D67" s="16"/>
      <c r="E67" s="9"/>
    </row>
    <row r="68" spans="1:5" ht="15" thickBot="1">
      <c r="A68" s="9"/>
      <c r="B68" s="73"/>
      <c r="C68" s="67"/>
      <c r="D68" s="67"/>
      <c r="E68" s="16"/>
    </row>
    <row r="69" spans="1:5">
      <c r="A69" s="74"/>
      <c r="B69" s="75" t="s">
        <v>90</v>
      </c>
      <c r="C69" s="76"/>
      <c r="D69" s="16"/>
      <c r="E69" s="9"/>
    </row>
    <row r="70" spans="1:5">
      <c r="A70" s="77">
        <v>3</v>
      </c>
      <c r="B70" s="78" t="s">
        <v>91</v>
      </c>
      <c r="C70" s="79" t="s">
        <v>43</v>
      </c>
      <c r="D70" s="16"/>
      <c r="E70" s="9"/>
    </row>
    <row r="71" spans="1:5">
      <c r="A71" s="80" t="s">
        <v>44</v>
      </c>
      <c r="B71" s="81" t="s">
        <v>92</v>
      </c>
      <c r="C71" s="82">
        <f>((C29+C34+C35)/12)*5%</f>
        <v>7.7055128333333318</v>
      </c>
      <c r="D71" s="16"/>
      <c r="E71" s="9"/>
    </row>
    <row r="72" spans="1:5">
      <c r="A72" s="80" t="s">
        <v>46</v>
      </c>
      <c r="B72" s="81" t="s">
        <v>93</v>
      </c>
      <c r="C72" s="83">
        <f>((C29+C34)/12)*5%*8%</f>
        <v>0.55450515999999994</v>
      </c>
      <c r="D72" s="16"/>
      <c r="E72" s="9"/>
    </row>
    <row r="73" spans="1:5">
      <c r="A73" s="80" t="s">
        <v>48</v>
      </c>
      <c r="B73" s="81" t="s">
        <v>94</v>
      </c>
      <c r="C73" s="83">
        <v>0</v>
      </c>
      <c r="D73" s="16"/>
      <c r="E73" s="9"/>
    </row>
    <row r="74" spans="1:5">
      <c r="A74" s="80" t="s">
        <v>50</v>
      </c>
      <c r="B74" s="81" t="s">
        <v>95</v>
      </c>
      <c r="C74" s="83">
        <f>(((C29+C56)/30/12)*7)</f>
        <v>30.424722222222215</v>
      </c>
      <c r="D74" s="16"/>
      <c r="E74" s="9"/>
    </row>
    <row r="75" spans="1:5">
      <c r="A75" s="80" t="s">
        <v>52</v>
      </c>
      <c r="B75" s="81" t="s">
        <v>96</v>
      </c>
      <c r="C75" s="84">
        <f>(C29/30/12*7)*8%</f>
        <v>2.3887111111111112</v>
      </c>
      <c r="D75" s="16"/>
      <c r="E75" s="9"/>
    </row>
    <row r="76" spans="1:5">
      <c r="A76" s="80" t="s">
        <v>54</v>
      </c>
      <c r="B76" s="81" t="s">
        <v>97</v>
      </c>
      <c r="C76" s="83">
        <f>C29*4%</f>
        <v>61.423999999999999</v>
      </c>
      <c r="D76" s="16"/>
      <c r="E76" s="9"/>
    </row>
    <row r="77" spans="1:5">
      <c r="A77" s="85"/>
      <c r="B77" s="78" t="s">
        <v>80</v>
      </c>
      <c r="C77" s="86">
        <f>SUM(C71:C76)</f>
        <v>102.49745132666666</v>
      </c>
      <c r="D77" s="16"/>
      <c r="E77" s="9"/>
    </row>
    <row r="78" spans="1:5" ht="15" thickBot="1">
      <c r="A78" s="9"/>
      <c r="B78" s="9"/>
      <c r="C78" s="9"/>
      <c r="D78" s="9"/>
      <c r="E78" s="16"/>
    </row>
    <row r="79" spans="1:5">
      <c r="A79" s="30"/>
      <c r="B79" s="87" t="s">
        <v>98</v>
      </c>
      <c r="C79" s="88"/>
      <c r="D79" s="89"/>
      <c r="E79" s="9"/>
    </row>
    <row r="80" spans="1:5">
      <c r="A80" s="31"/>
      <c r="B80" s="70" t="s">
        <v>99</v>
      </c>
      <c r="C80" s="19"/>
      <c r="D80" s="16"/>
      <c r="E80" s="9"/>
    </row>
    <row r="81" spans="1:5">
      <c r="A81" s="17" t="s">
        <v>100</v>
      </c>
      <c r="B81" s="90" t="s">
        <v>101</v>
      </c>
      <c r="C81" s="91" t="s">
        <v>43</v>
      </c>
      <c r="D81" s="16"/>
      <c r="E81" s="9"/>
    </row>
    <row r="82" spans="1:5">
      <c r="A82" s="20" t="s">
        <v>44</v>
      </c>
      <c r="B82" s="92" t="s">
        <v>102</v>
      </c>
      <c r="C82" s="93">
        <v>0</v>
      </c>
      <c r="D82" s="16"/>
      <c r="E82" s="9"/>
    </row>
    <row r="83" spans="1:5">
      <c r="A83" s="20" t="s">
        <v>46</v>
      </c>
      <c r="B83" s="92" t="s">
        <v>103</v>
      </c>
      <c r="C83" s="93">
        <f>(((C29+C67+C77+C86+C107)-(C54-C55-C104-C105))/30*2.96)/12</f>
        <v>24.466266644965003</v>
      </c>
      <c r="D83" s="16"/>
      <c r="E83" s="9"/>
    </row>
    <row r="84" spans="1:5">
      <c r="A84" s="20" t="s">
        <v>48</v>
      </c>
      <c r="B84" s="92" t="s">
        <v>104</v>
      </c>
      <c r="C84" s="93">
        <f>(((C29+C67+C77+C86+C107)-(C54-C55-C104-C105))/30*5*1.5%)/12</f>
        <v>0.61992229674742416</v>
      </c>
      <c r="D84" s="16"/>
      <c r="E84" s="9"/>
    </row>
    <row r="85" spans="1:5">
      <c r="A85" s="20" t="s">
        <v>50</v>
      </c>
      <c r="B85" s="92" t="s">
        <v>105</v>
      </c>
      <c r="C85" s="93">
        <f>(((C29+C67+C77+C86+C107)-(C54-C55-C104-C105))/30*15*0.78%)/12</f>
        <v>0.96707878292598171</v>
      </c>
      <c r="D85" s="16"/>
      <c r="E85" s="9"/>
    </row>
    <row r="86" spans="1:5">
      <c r="A86" s="20" t="s">
        <v>52</v>
      </c>
      <c r="B86" s="92" t="s">
        <v>106</v>
      </c>
      <c r="C86" s="93">
        <f>(((C35*3.95/12)+(C56*3.95*1.02%))/12+((C29+C34)*39.8%*3.95)*1.02%/12)</f>
        <v>7.4174397276362445</v>
      </c>
      <c r="D86" s="39"/>
      <c r="E86" s="9"/>
    </row>
    <row r="87" spans="1:5">
      <c r="A87" s="20" t="s">
        <v>54</v>
      </c>
      <c r="B87" s="94" t="s">
        <v>107</v>
      </c>
      <c r="C87" s="93">
        <v>0</v>
      </c>
      <c r="D87" s="16"/>
      <c r="E87" s="9"/>
    </row>
    <row r="88" spans="1:5" ht="15" thickBot="1">
      <c r="A88" s="27"/>
      <c r="B88" s="95" t="s">
        <v>80</v>
      </c>
      <c r="C88" s="59">
        <f>SUM(C82:C87)</f>
        <v>33.470707452274652</v>
      </c>
      <c r="D88" s="16"/>
      <c r="E88" s="9"/>
    </row>
    <row r="89" spans="1:5" ht="15" thickBot="1">
      <c r="A89" s="60"/>
      <c r="B89" s="60"/>
      <c r="C89" s="60"/>
      <c r="D89" s="9"/>
      <c r="E89" s="16"/>
    </row>
    <row r="90" spans="1:5">
      <c r="A90" s="96"/>
      <c r="B90" s="242" t="s">
        <v>108</v>
      </c>
      <c r="C90" s="242"/>
      <c r="D90" s="16"/>
      <c r="E90" s="9"/>
    </row>
    <row r="91" spans="1:5">
      <c r="A91" s="17" t="s">
        <v>109</v>
      </c>
      <c r="B91" s="90" t="s">
        <v>110</v>
      </c>
      <c r="C91" s="91" t="s">
        <v>43</v>
      </c>
      <c r="D91" s="16"/>
      <c r="E91" s="9"/>
    </row>
    <row r="92" spans="1:5">
      <c r="A92" s="20" t="s">
        <v>44</v>
      </c>
      <c r="B92" s="97" t="s">
        <v>111</v>
      </c>
      <c r="C92" s="98">
        <v>0</v>
      </c>
      <c r="D92" s="16"/>
      <c r="E92" s="9"/>
    </row>
    <row r="93" spans="1:5" ht="15" thickBot="1">
      <c r="A93" s="99"/>
      <c r="B93" s="95" t="s">
        <v>80</v>
      </c>
      <c r="C93" s="100">
        <v>0</v>
      </c>
      <c r="D93" s="101"/>
      <c r="E93" s="9"/>
    </row>
    <row r="94" spans="1:5" ht="15" thickBot="1">
      <c r="A94" s="60"/>
      <c r="B94" s="60"/>
      <c r="C94" s="60"/>
      <c r="D94" s="9"/>
      <c r="E94" s="16"/>
    </row>
    <row r="95" spans="1:5">
      <c r="A95" s="62"/>
      <c r="B95" s="68" t="s">
        <v>112</v>
      </c>
      <c r="C95" s="69"/>
      <c r="D95" s="16"/>
      <c r="E95" s="9"/>
    </row>
    <row r="96" spans="1:5">
      <c r="A96" s="17">
        <v>4</v>
      </c>
      <c r="B96" s="70" t="s">
        <v>113</v>
      </c>
      <c r="C96" s="71" t="s">
        <v>61</v>
      </c>
      <c r="D96" s="16"/>
      <c r="E96" s="9"/>
    </row>
    <row r="97" spans="1:5">
      <c r="A97" s="20" t="s">
        <v>100</v>
      </c>
      <c r="B97" s="21" t="s">
        <v>101</v>
      </c>
      <c r="C97" s="22">
        <f>C88</f>
        <v>33.470707452274652</v>
      </c>
      <c r="D97" s="102"/>
      <c r="E97" s="103"/>
    </row>
    <row r="98" spans="1:5">
      <c r="A98" s="20" t="s">
        <v>109</v>
      </c>
      <c r="B98" s="21" t="s">
        <v>110</v>
      </c>
      <c r="C98" s="22">
        <v>0</v>
      </c>
      <c r="D98" s="16"/>
      <c r="E98" s="9"/>
    </row>
    <row r="99" spans="1:5" ht="15" thickBot="1">
      <c r="A99" s="27"/>
      <c r="B99" s="72" t="s">
        <v>64</v>
      </c>
      <c r="C99" s="29">
        <f>SUM(C97:C98)</f>
        <v>33.470707452274652</v>
      </c>
      <c r="D99" s="16"/>
      <c r="E99" s="9"/>
    </row>
    <row r="100" spans="1:5" ht="15" thickBot="1">
      <c r="A100" s="9"/>
      <c r="B100" s="9"/>
      <c r="C100" s="9"/>
      <c r="D100" s="9"/>
      <c r="E100" s="9"/>
    </row>
    <row r="101" spans="1:5">
      <c r="A101" s="104"/>
      <c r="B101" s="87" t="s">
        <v>114</v>
      </c>
      <c r="C101" s="105"/>
      <c r="D101" s="9"/>
      <c r="E101" s="9"/>
    </row>
    <row r="102" spans="1:5">
      <c r="A102" s="106">
        <v>5</v>
      </c>
      <c r="B102" s="107" t="s">
        <v>115</v>
      </c>
      <c r="C102" s="19" t="s">
        <v>43</v>
      </c>
      <c r="D102" s="9"/>
      <c r="E102" s="9"/>
    </row>
    <row r="103" spans="1:5">
      <c r="A103" s="108" t="s">
        <v>44</v>
      </c>
      <c r="B103" s="109" t="s">
        <v>116</v>
      </c>
      <c r="C103" s="156">
        <f>'An IIC Uniformes'!H98</f>
        <v>56.025833333333338</v>
      </c>
      <c r="D103" s="9"/>
      <c r="E103" s="9"/>
    </row>
    <row r="104" spans="1:5">
      <c r="A104" s="108" t="s">
        <v>46</v>
      </c>
      <c r="B104" s="111" t="s">
        <v>117</v>
      </c>
      <c r="C104" s="112"/>
      <c r="D104" s="113"/>
      <c r="E104" s="113"/>
    </row>
    <row r="105" spans="1:5">
      <c r="A105" s="108" t="s">
        <v>48</v>
      </c>
      <c r="B105" s="109" t="s">
        <v>118</v>
      </c>
      <c r="C105" s="114"/>
      <c r="D105" s="113"/>
      <c r="E105" s="9"/>
    </row>
    <row r="106" spans="1:5">
      <c r="A106" s="115" t="s">
        <v>50</v>
      </c>
      <c r="B106" s="116" t="s">
        <v>119</v>
      </c>
      <c r="C106" s="117">
        <v>0</v>
      </c>
      <c r="D106" s="9"/>
      <c r="E106" s="9"/>
    </row>
    <row r="107" spans="1:5" ht="15" thickBot="1">
      <c r="A107" s="118"/>
      <c r="B107" s="119" t="s">
        <v>120</v>
      </c>
      <c r="C107" s="120">
        <f>C103+C104+C105</f>
        <v>56.025833333333338</v>
      </c>
      <c r="D107" s="121"/>
      <c r="E107" s="9"/>
    </row>
    <row r="108" spans="1:5" ht="15" thickBot="1">
      <c r="A108" s="122"/>
      <c r="B108" s="123"/>
      <c r="C108" s="124"/>
      <c r="D108" s="124"/>
      <c r="E108" s="9"/>
    </row>
    <row r="109" spans="1:5">
      <c r="A109" s="125"/>
      <c r="B109" s="236" t="s">
        <v>121</v>
      </c>
      <c r="C109" s="236"/>
      <c r="D109" s="236"/>
      <c r="E109" s="9"/>
    </row>
    <row r="110" spans="1:5">
      <c r="A110" s="106">
        <v>6</v>
      </c>
      <c r="B110" s="90" t="s">
        <v>122</v>
      </c>
      <c r="C110" s="126" t="s">
        <v>69</v>
      </c>
      <c r="D110" s="91" t="s">
        <v>43</v>
      </c>
      <c r="E110" s="9"/>
    </row>
    <row r="111" spans="1:5">
      <c r="A111" s="108" t="s">
        <v>44</v>
      </c>
      <c r="B111" s="127" t="s">
        <v>123</v>
      </c>
      <c r="C111" s="128">
        <v>4.47</v>
      </c>
      <c r="D111" s="34">
        <f>(C128)*C111/100</f>
        <v>145.86308625741864</v>
      </c>
      <c r="E111" s="9"/>
    </row>
    <row r="112" spans="1:5">
      <c r="A112" s="108" t="s">
        <v>46</v>
      </c>
      <c r="B112" s="127" t="s">
        <v>124</v>
      </c>
      <c r="C112" s="128">
        <v>3.06</v>
      </c>
      <c r="D112" s="34">
        <f>(C128+D111)*C112/100</f>
        <v>104.3159929781126</v>
      </c>
      <c r="E112" s="9"/>
    </row>
    <row r="113" spans="1:5">
      <c r="A113" s="108" t="s">
        <v>48</v>
      </c>
      <c r="B113" s="127" t="s">
        <v>125</v>
      </c>
      <c r="C113" s="128"/>
      <c r="D113" s="34"/>
      <c r="E113" s="9"/>
    </row>
    <row r="114" spans="1:5">
      <c r="A114" s="108"/>
      <c r="B114" s="127" t="s">
        <v>126</v>
      </c>
      <c r="C114" s="128">
        <f>3+0.65</f>
        <v>3.65</v>
      </c>
      <c r="D114" s="34">
        <f>((C128+D111+D112)/(1-(C114+C116)/100))*C114/100</f>
        <v>140.37957422462497</v>
      </c>
      <c r="E114" s="9"/>
    </row>
    <row r="115" spans="1:5">
      <c r="A115" s="108"/>
      <c r="B115" s="127" t="s">
        <v>127</v>
      </c>
      <c r="C115" s="128"/>
      <c r="D115" s="34"/>
      <c r="E115" s="9"/>
    </row>
    <row r="116" spans="1:5">
      <c r="A116" s="108"/>
      <c r="B116" s="127" t="s">
        <v>128</v>
      </c>
      <c r="C116" s="129">
        <v>5</v>
      </c>
      <c r="D116" s="34">
        <f>((C128+D111+D112)/(1-(C114+C116)/100))*C116/100</f>
        <v>192.30078660907532</v>
      </c>
      <c r="E116" s="9"/>
    </row>
    <row r="117" spans="1:5">
      <c r="A117" s="108"/>
      <c r="B117" s="127" t="s">
        <v>129</v>
      </c>
      <c r="C117" s="128"/>
      <c r="D117" s="34"/>
      <c r="E117" s="9"/>
    </row>
    <row r="118" spans="1:5" ht="15" thickBot="1">
      <c r="A118" s="130"/>
      <c r="B118" s="95" t="s">
        <v>80</v>
      </c>
      <c r="C118" s="131">
        <f>SUM(C111:C117)</f>
        <v>16.18</v>
      </c>
      <c r="D118" s="59">
        <f>SUM(D111:D117)</f>
        <v>582.8594400692316</v>
      </c>
      <c r="E118" s="9"/>
    </row>
    <row r="119" spans="1:5">
      <c r="A119" s="122"/>
      <c r="B119" s="123"/>
      <c r="C119" s="124"/>
      <c r="D119" s="124"/>
      <c r="E119" s="9"/>
    </row>
    <row r="120" spans="1:5">
      <c r="A120" s="237" t="s">
        <v>130</v>
      </c>
      <c r="B120" s="237"/>
      <c r="C120" s="237"/>
      <c r="D120" s="132"/>
      <c r="E120" s="103"/>
    </row>
    <row r="121" spans="1:5" ht="15" thickBot="1">
      <c r="A121" s="9"/>
      <c r="B121" s="132"/>
      <c r="C121" s="9"/>
      <c r="D121" s="9"/>
      <c r="E121" s="103"/>
    </row>
    <row r="122" spans="1:5">
      <c r="A122" s="62"/>
      <c r="B122" s="133" t="s">
        <v>131</v>
      </c>
      <c r="C122" s="134" t="s">
        <v>43</v>
      </c>
      <c r="D122" s="103"/>
      <c r="E122" s="103"/>
    </row>
    <row r="123" spans="1:5">
      <c r="A123" s="31" t="s">
        <v>44</v>
      </c>
      <c r="B123" s="127" t="s">
        <v>132</v>
      </c>
      <c r="C123" s="34">
        <f>C29</f>
        <v>1535.6</v>
      </c>
      <c r="D123" s="103"/>
      <c r="E123" s="103"/>
    </row>
    <row r="124" spans="1:5">
      <c r="A124" s="31" t="s">
        <v>46</v>
      </c>
      <c r="B124" s="127" t="s">
        <v>133</v>
      </c>
      <c r="C124" s="34">
        <f>C67</f>
        <v>1535.5622999999998</v>
      </c>
      <c r="D124" s="103"/>
      <c r="E124" s="103"/>
    </row>
    <row r="125" spans="1:5">
      <c r="A125" s="31" t="s">
        <v>48</v>
      </c>
      <c r="B125" s="127" t="s">
        <v>134</v>
      </c>
      <c r="C125" s="34">
        <f>C77</f>
        <v>102.49745132666666</v>
      </c>
      <c r="D125" s="103"/>
      <c r="E125" s="103"/>
    </row>
    <row r="126" spans="1:5">
      <c r="A126" s="31" t="s">
        <v>50</v>
      </c>
      <c r="B126" s="127" t="s">
        <v>135</v>
      </c>
      <c r="C126" s="34">
        <f>C99</f>
        <v>33.470707452274652</v>
      </c>
      <c r="D126" s="103"/>
      <c r="E126" s="103"/>
    </row>
    <row r="127" spans="1:5">
      <c r="A127" s="31" t="s">
        <v>52</v>
      </c>
      <c r="B127" s="127" t="s">
        <v>136</v>
      </c>
      <c r="C127" s="34">
        <f>C107</f>
        <v>56.025833333333338</v>
      </c>
      <c r="D127" s="103"/>
      <c r="E127" s="103"/>
    </row>
    <row r="128" spans="1:5">
      <c r="A128" s="31"/>
      <c r="B128" s="126" t="s">
        <v>137</v>
      </c>
      <c r="C128" s="135">
        <f>SUM(C123:C127)</f>
        <v>3263.1562921122745</v>
      </c>
      <c r="D128" s="103"/>
      <c r="E128" s="103"/>
    </row>
    <row r="129" spans="1:5">
      <c r="A129" s="31" t="s">
        <v>54</v>
      </c>
      <c r="B129" s="127" t="s">
        <v>138</v>
      </c>
      <c r="C129" s="34">
        <f>D118</f>
        <v>582.8594400692316</v>
      </c>
      <c r="D129" s="103"/>
      <c r="E129" s="103"/>
    </row>
    <row r="130" spans="1:5">
      <c r="A130" s="31"/>
      <c r="B130" s="90" t="s">
        <v>139</v>
      </c>
      <c r="C130" s="135">
        <f>SUM(C128:C129)</f>
        <v>3846.0157321815059</v>
      </c>
      <c r="D130" s="103"/>
      <c r="E130" s="103"/>
    </row>
    <row r="131" spans="1:5" ht="15" thickBot="1">
      <c r="A131" s="27"/>
      <c r="B131" s="136" t="s">
        <v>140</v>
      </c>
      <c r="C131" s="137">
        <f>C130/C29</f>
        <v>2.5045687237441432</v>
      </c>
      <c r="D131" s="103"/>
      <c r="E131" s="103"/>
    </row>
    <row r="132" spans="1:5">
      <c r="A132" s="9"/>
      <c r="B132" s="132"/>
      <c r="C132" s="9"/>
      <c r="D132" s="9"/>
      <c r="E132" s="9"/>
    </row>
    <row r="133" spans="1:5" ht="15" thickBot="1">
      <c r="A133" s="9"/>
      <c r="B133" s="9"/>
      <c r="C133" s="9"/>
      <c r="D133" s="9"/>
      <c r="E133" s="9"/>
    </row>
    <row r="134" spans="1:5">
      <c r="A134" s="125"/>
      <c r="B134" s="236" t="s">
        <v>141</v>
      </c>
      <c r="C134" s="236"/>
      <c r="D134" s="236"/>
      <c r="E134" s="9"/>
    </row>
    <row r="135" spans="1:5">
      <c r="A135" s="106">
        <v>6</v>
      </c>
      <c r="B135" s="90" t="s">
        <v>122</v>
      </c>
      <c r="C135" s="126" t="s">
        <v>69</v>
      </c>
      <c r="D135" s="91" t="s">
        <v>43</v>
      </c>
      <c r="E135" s="9"/>
    </row>
    <row r="136" spans="1:5">
      <c r="A136" s="108" t="s">
        <v>44</v>
      </c>
      <c r="B136" s="127" t="s">
        <v>123</v>
      </c>
      <c r="C136" s="128">
        <v>4.47</v>
      </c>
      <c r="D136" s="34">
        <f>(C153)*C136/100</f>
        <v>145.86308625741864</v>
      </c>
      <c r="E136" s="9"/>
    </row>
    <row r="137" spans="1:5">
      <c r="A137" s="108" t="s">
        <v>46</v>
      </c>
      <c r="B137" s="127" t="s">
        <v>124</v>
      </c>
      <c r="C137" s="128">
        <v>3.06</v>
      </c>
      <c r="D137" s="34">
        <f>(C153+D136)*C137/100</f>
        <v>104.3159929781126</v>
      </c>
      <c r="E137" s="9"/>
    </row>
    <row r="138" spans="1:5">
      <c r="A138" s="108" t="s">
        <v>48</v>
      </c>
      <c r="B138" s="127" t="s">
        <v>125</v>
      </c>
      <c r="C138" s="128"/>
      <c r="D138" s="34"/>
      <c r="E138" s="9"/>
    </row>
    <row r="139" spans="1:5">
      <c r="A139" s="108"/>
      <c r="B139" s="202" t="s">
        <v>290</v>
      </c>
      <c r="C139" s="55">
        <v>9.25</v>
      </c>
      <c r="D139" s="34">
        <f>((C153+D136+D137)/(1-(C139+C141)/100))*C139/100</f>
        <v>378.98952985384494</v>
      </c>
      <c r="E139" s="9"/>
    </row>
    <row r="140" spans="1:5">
      <c r="A140" s="108"/>
      <c r="B140" s="127" t="s">
        <v>127</v>
      </c>
      <c r="C140" s="128"/>
      <c r="D140" s="34"/>
      <c r="E140" s="9"/>
    </row>
    <row r="141" spans="1:5">
      <c r="A141" s="108"/>
      <c r="B141" s="127" t="s">
        <v>128</v>
      </c>
      <c r="C141" s="129">
        <v>5</v>
      </c>
      <c r="D141" s="34">
        <f>((C153+D136+D137)/(1-(C139+C141)/100))*C141/100</f>
        <v>204.85920532640267</v>
      </c>
      <c r="E141" s="9"/>
    </row>
    <row r="142" spans="1:5">
      <c r="A142" s="108"/>
      <c r="B142" s="127" t="s">
        <v>129</v>
      </c>
      <c r="C142" s="128"/>
      <c r="D142" s="34"/>
      <c r="E142" s="9"/>
    </row>
    <row r="143" spans="1:5" ht="15" thickBot="1">
      <c r="A143" s="130"/>
      <c r="B143" s="95" t="s">
        <v>80</v>
      </c>
      <c r="C143" s="131">
        <f>SUM(C136:C142)</f>
        <v>21.78</v>
      </c>
      <c r="D143" s="59">
        <f>SUM(D136:D142)</f>
        <v>834.02781441577895</v>
      </c>
      <c r="E143" s="9"/>
    </row>
    <row r="144" spans="1:5">
      <c r="A144" s="60"/>
      <c r="B144" s="60"/>
      <c r="C144" s="60"/>
      <c r="D144" s="60"/>
      <c r="E144" s="9"/>
    </row>
    <row r="145" spans="1:5">
      <c r="A145" s="238" t="s">
        <v>130</v>
      </c>
      <c r="B145" s="238"/>
      <c r="C145" s="238"/>
      <c r="D145" s="138"/>
      <c r="E145" s="9"/>
    </row>
    <row r="146" spans="1:5" ht="15" thickBot="1">
      <c r="A146" s="60"/>
      <c r="B146" s="139"/>
      <c r="C146" s="60"/>
      <c r="D146" s="138"/>
      <c r="E146" s="9"/>
    </row>
    <row r="147" spans="1:5">
      <c r="A147" s="62"/>
      <c r="B147" s="133" t="s">
        <v>131</v>
      </c>
      <c r="C147" s="134" t="s">
        <v>43</v>
      </c>
      <c r="D147" s="138"/>
      <c r="E147" s="9"/>
    </row>
    <row r="148" spans="1:5">
      <c r="A148" s="31" t="s">
        <v>44</v>
      </c>
      <c r="B148" s="127" t="s">
        <v>132</v>
      </c>
      <c r="C148" s="34">
        <f>C123</f>
        <v>1535.6</v>
      </c>
      <c r="D148" s="138"/>
      <c r="E148" s="9"/>
    </row>
    <row r="149" spans="1:5">
      <c r="A149" s="31" t="s">
        <v>46</v>
      </c>
      <c r="B149" s="127" t="s">
        <v>133</v>
      </c>
      <c r="C149" s="34">
        <f>C124</f>
        <v>1535.5622999999998</v>
      </c>
      <c r="D149" s="138"/>
      <c r="E149" s="9"/>
    </row>
    <row r="150" spans="1:5">
      <c r="A150" s="31" t="s">
        <v>48</v>
      </c>
      <c r="B150" s="127" t="s">
        <v>134</v>
      </c>
      <c r="C150" s="34">
        <f>C125</f>
        <v>102.49745132666666</v>
      </c>
      <c r="D150" s="138"/>
      <c r="E150" s="9"/>
    </row>
    <row r="151" spans="1:5">
      <c r="A151" s="31" t="s">
        <v>50</v>
      </c>
      <c r="B151" s="127" t="s">
        <v>135</v>
      </c>
      <c r="C151" s="34">
        <f>C126</f>
        <v>33.470707452274652</v>
      </c>
      <c r="D151" s="138"/>
      <c r="E151" s="9"/>
    </row>
    <row r="152" spans="1:5">
      <c r="A152" s="31" t="s">
        <v>52</v>
      </c>
      <c r="B152" s="127" t="s">
        <v>136</v>
      </c>
      <c r="C152" s="34">
        <f>C127</f>
        <v>56.025833333333338</v>
      </c>
      <c r="D152" s="138"/>
      <c r="E152" s="9"/>
    </row>
    <row r="153" spans="1:5">
      <c r="A153" s="31"/>
      <c r="B153" s="126" t="s">
        <v>137</v>
      </c>
      <c r="C153" s="135">
        <f>SUM(C148:C152)</f>
        <v>3263.1562921122745</v>
      </c>
      <c r="D153" s="138"/>
      <c r="E153" s="9"/>
    </row>
    <row r="154" spans="1:5">
      <c r="A154" s="31" t="s">
        <v>54</v>
      </c>
      <c r="B154" s="127" t="s">
        <v>138</v>
      </c>
      <c r="C154" s="34">
        <f>D143</f>
        <v>834.02781441577895</v>
      </c>
      <c r="D154" s="138"/>
      <c r="E154" s="9"/>
    </row>
    <row r="155" spans="1:5">
      <c r="A155" s="31"/>
      <c r="B155" s="90" t="s">
        <v>139</v>
      </c>
      <c r="C155" s="135">
        <f>SUM(C153:C154)</f>
        <v>4097.1841065280532</v>
      </c>
      <c r="D155" s="138"/>
      <c r="E155" s="9"/>
    </row>
    <row r="156" spans="1:5" ht="15" thickBot="1">
      <c r="A156" s="27"/>
      <c r="B156" s="136" t="s">
        <v>140</v>
      </c>
      <c r="C156" s="137">
        <f>C155/C29</f>
        <v>2.6681323954988625</v>
      </c>
      <c r="D156" s="138"/>
      <c r="E156" s="9"/>
    </row>
  </sheetData>
  <mergeCells count="24">
    <mergeCell ref="C16:E16"/>
    <mergeCell ref="A1:E1"/>
    <mergeCell ref="A2:E2"/>
    <mergeCell ref="A4:E4"/>
    <mergeCell ref="A5:E5"/>
    <mergeCell ref="B7:E7"/>
    <mergeCell ref="B9:E9"/>
    <mergeCell ref="C11:E11"/>
    <mergeCell ref="C12:E12"/>
    <mergeCell ref="C13:E13"/>
    <mergeCell ref="C14:E14"/>
    <mergeCell ref="C15:E15"/>
    <mergeCell ref="A145:C145"/>
    <mergeCell ref="C17:E17"/>
    <mergeCell ref="C18:E18"/>
    <mergeCell ref="A21:C21"/>
    <mergeCell ref="B30:D30"/>
    <mergeCell ref="B31:C31"/>
    <mergeCell ref="B32:C32"/>
    <mergeCell ref="A39:D39"/>
    <mergeCell ref="B90:C90"/>
    <mergeCell ref="B109:D109"/>
    <mergeCell ref="A120:C120"/>
    <mergeCell ref="B134:D134"/>
  </mergeCells>
  <pageMargins left="0.511811024" right="0.511811024" top="0.78740157499999996" bottom="0.78740157499999996" header="0.31496062000000002" footer="0.31496062000000002"/>
  <pageSetup paperSize="9" scale="84" orientation="portrait" r:id="rId1"/>
  <headerFooter>
    <oddHeader>&amp;L&amp;G&amp;CProcesso 23069.170671/2021-81
PE 01/2022&amp;R&amp;G</oddHead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23672-58AC-4D70-AD30-F48AEE21D486}">
  <dimension ref="A1:H156"/>
  <sheetViews>
    <sheetView zoomScaleNormal="100" workbookViewId="0">
      <selection activeCell="C55" sqref="C55"/>
    </sheetView>
  </sheetViews>
  <sheetFormatPr defaultColWidth="8.88671875" defaultRowHeight="14.4"/>
  <cols>
    <col min="2" max="2" width="64.5546875" customWidth="1"/>
    <col min="3" max="3" width="12.33203125" customWidth="1"/>
    <col min="4" max="4" width="10.6640625" customWidth="1"/>
    <col min="5" max="5" width="12.88671875" customWidth="1"/>
    <col min="6" max="6" width="14" customWidth="1"/>
    <col min="7" max="7" width="10.88671875" customWidth="1"/>
  </cols>
  <sheetData>
    <row r="1" spans="1:8" ht="18" customHeight="1">
      <c r="A1" s="208" t="s">
        <v>0</v>
      </c>
      <c r="B1" s="208"/>
      <c r="C1" s="208"/>
      <c r="D1" s="208"/>
      <c r="E1" s="208"/>
      <c r="F1" s="5"/>
      <c r="G1" s="5"/>
    </row>
    <row r="2" spans="1:8" ht="18">
      <c r="A2" s="209" t="s">
        <v>1</v>
      </c>
      <c r="B2" s="209"/>
      <c r="C2" s="209"/>
      <c r="D2" s="209"/>
      <c r="E2" s="209"/>
      <c r="F2" s="6"/>
      <c r="G2" s="6"/>
    </row>
    <row r="4" spans="1:8" ht="14.4" customHeight="1">
      <c r="A4" s="267" t="s">
        <v>192</v>
      </c>
      <c r="B4" s="215"/>
      <c r="C4" s="215"/>
      <c r="D4" s="215"/>
      <c r="E4" s="215"/>
      <c r="F4" s="7"/>
      <c r="G4" s="7"/>
      <c r="H4" s="3"/>
    </row>
    <row r="5" spans="1:8" ht="38.4" customHeight="1">
      <c r="A5" s="211" t="s">
        <v>155</v>
      </c>
      <c r="B5" s="212"/>
      <c r="C5" s="212"/>
      <c r="D5" s="212"/>
      <c r="E5" s="212"/>
      <c r="F5" s="8"/>
      <c r="G5" s="8"/>
      <c r="H5" s="4"/>
    </row>
    <row r="7" spans="1:8">
      <c r="A7" s="9"/>
      <c r="B7" s="269" t="s">
        <v>193</v>
      </c>
      <c r="C7" s="268"/>
      <c r="D7" s="268"/>
      <c r="E7" s="268"/>
    </row>
    <row r="8" spans="1:8">
      <c r="A8" s="9"/>
      <c r="B8" s="9"/>
      <c r="C8" s="9"/>
      <c r="D8" s="9"/>
      <c r="E8" s="9"/>
    </row>
    <row r="9" spans="1:8">
      <c r="A9" s="9"/>
      <c r="B9" s="256" t="s">
        <v>31</v>
      </c>
      <c r="C9" s="256"/>
      <c r="D9" s="256"/>
      <c r="E9" s="256"/>
    </row>
    <row r="10" spans="1:8" ht="15" thickBot="1">
      <c r="A10" s="9"/>
      <c r="B10" s="10" t="s">
        <v>32</v>
      </c>
      <c r="C10" s="11"/>
      <c r="D10" s="11"/>
      <c r="E10" s="11"/>
    </row>
    <row r="11" spans="1:8">
      <c r="A11" s="9"/>
      <c r="B11" s="12" t="s">
        <v>33</v>
      </c>
      <c r="C11" s="257" t="s">
        <v>191</v>
      </c>
      <c r="D11" s="258"/>
      <c r="E11" s="259"/>
    </row>
    <row r="12" spans="1:8">
      <c r="A12" s="9"/>
      <c r="B12" s="13" t="s">
        <v>34</v>
      </c>
      <c r="C12" s="260">
        <v>20.88</v>
      </c>
      <c r="D12" s="244"/>
      <c r="E12" s="245"/>
    </row>
    <row r="13" spans="1:8">
      <c r="A13" s="9"/>
      <c r="B13" s="13" t="s">
        <v>35</v>
      </c>
      <c r="C13" s="261" t="s">
        <v>234</v>
      </c>
      <c r="D13" s="262"/>
      <c r="E13" s="263"/>
    </row>
    <row r="14" spans="1:8">
      <c r="A14" s="9"/>
      <c r="B14" s="13" t="s">
        <v>36</v>
      </c>
      <c r="C14" s="264">
        <v>1535.6</v>
      </c>
      <c r="D14" s="265"/>
      <c r="E14" s="266"/>
    </row>
    <row r="15" spans="1:8">
      <c r="A15" s="9"/>
      <c r="B15" s="13" t="s">
        <v>37</v>
      </c>
      <c r="C15" s="271" t="s">
        <v>168</v>
      </c>
      <c r="D15" s="244"/>
      <c r="E15" s="245"/>
    </row>
    <row r="16" spans="1:8">
      <c r="A16" s="9"/>
      <c r="B16" s="13" t="s">
        <v>38</v>
      </c>
      <c r="C16" s="246">
        <v>2</v>
      </c>
      <c r="D16" s="247"/>
      <c r="E16" s="248"/>
    </row>
    <row r="17" spans="1:5">
      <c r="A17" s="9"/>
      <c r="B17" s="13" t="s">
        <v>39</v>
      </c>
      <c r="C17" s="249">
        <v>44501</v>
      </c>
      <c r="D17" s="250"/>
      <c r="E17" s="251"/>
    </row>
    <row r="18" spans="1:5" ht="15" thickBot="1">
      <c r="A18" s="9"/>
      <c r="B18" s="14" t="s">
        <v>40</v>
      </c>
      <c r="C18" s="270" t="s">
        <v>167</v>
      </c>
      <c r="D18" s="253"/>
      <c r="E18" s="254"/>
    </row>
    <row r="19" spans="1:5">
      <c r="A19" s="9"/>
      <c r="B19" s="9"/>
      <c r="C19" s="15"/>
      <c r="D19" s="16"/>
      <c r="E19" s="16"/>
    </row>
    <row r="20" spans="1:5" ht="15" thickBot="1">
      <c r="A20" s="9"/>
      <c r="B20" s="9"/>
      <c r="C20" s="16"/>
      <c r="D20" s="16"/>
      <c r="E20" s="16"/>
    </row>
    <row r="21" spans="1:5">
      <c r="A21" s="255" t="s">
        <v>41</v>
      </c>
      <c r="B21" s="255"/>
      <c r="C21" s="255"/>
      <c r="D21" s="16"/>
      <c r="E21" s="16"/>
    </row>
    <row r="22" spans="1:5">
      <c r="A22" s="17">
        <v>1</v>
      </c>
      <c r="B22" s="18" t="s">
        <v>42</v>
      </c>
      <c r="C22" s="19" t="s">
        <v>43</v>
      </c>
      <c r="D22" s="16"/>
      <c r="E22" s="16"/>
    </row>
    <row r="23" spans="1:5">
      <c r="A23" s="20" t="s">
        <v>44</v>
      </c>
      <c r="B23" s="21" t="s">
        <v>45</v>
      </c>
      <c r="C23" s="22">
        <f>C14</f>
        <v>1535.6</v>
      </c>
      <c r="D23" s="16"/>
      <c r="E23" s="16"/>
    </row>
    <row r="24" spans="1:5">
      <c r="A24" s="20" t="s">
        <v>46</v>
      </c>
      <c r="B24" s="21" t="s">
        <v>47</v>
      </c>
      <c r="C24" s="23"/>
      <c r="D24" s="16"/>
      <c r="E24" s="16"/>
    </row>
    <row r="25" spans="1:5">
      <c r="A25" s="20" t="s">
        <v>48</v>
      </c>
      <c r="B25" s="21" t="s">
        <v>49</v>
      </c>
      <c r="C25" s="23"/>
      <c r="D25" s="16"/>
      <c r="E25" s="9"/>
    </row>
    <row r="26" spans="1:5">
      <c r="A26" s="20" t="s">
        <v>50</v>
      </c>
      <c r="B26" s="24" t="s">
        <v>51</v>
      </c>
      <c r="C26" s="23"/>
      <c r="D26" s="16"/>
      <c r="E26" s="9"/>
    </row>
    <row r="27" spans="1:5">
      <c r="A27" s="20" t="s">
        <v>52</v>
      </c>
      <c r="B27" s="24" t="s">
        <v>53</v>
      </c>
      <c r="C27" s="23"/>
      <c r="D27" s="16"/>
      <c r="E27" s="9"/>
    </row>
    <row r="28" spans="1:5">
      <c r="A28" s="20" t="s">
        <v>54</v>
      </c>
      <c r="B28" s="25" t="s">
        <v>55</v>
      </c>
      <c r="C28" s="26"/>
      <c r="D28" s="16"/>
      <c r="E28" s="9"/>
    </row>
    <row r="29" spans="1:5" ht="15" thickBot="1">
      <c r="A29" s="27"/>
      <c r="B29" s="28" t="s">
        <v>56</v>
      </c>
      <c r="C29" s="29">
        <f>SUM(C23:C28)</f>
        <v>1535.6</v>
      </c>
      <c r="D29" s="16"/>
      <c r="E29" s="9"/>
    </row>
    <row r="30" spans="1:5" ht="15" thickBot="1">
      <c r="A30" s="9"/>
      <c r="B30" s="239"/>
      <c r="C30" s="239"/>
      <c r="D30" s="239"/>
      <c r="E30" s="16"/>
    </row>
    <row r="31" spans="1:5">
      <c r="A31" s="30"/>
      <c r="B31" s="236" t="s">
        <v>57</v>
      </c>
      <c r="C31" s="236"/>
      <c r="D31" s="16"/>
      <c r="E31" s="9"/>
    </row>
    <row r="32" spans="1:5">
      <c r="A32" s="31"/>
      <c r="B32" s="240" t="s">
        <v>58</v>
      </c>
      <c r="C32" s="240"/>
      <c r="D32" s="16"/>
      <c r="E32" s="9"/>
    </row>
    <row r="33" spans="1:5">
      <c r="A33" s="17" t="s">
        <v>59</v>
      </c>
      <c r="B33" s="32" t="s">
        <v>60</v>
      </c>
      <c r="C33" s="19" t="s">
        <v>61</v>
      </c>
      <c r="D33" s="16"/>
      <c r="E33" s="9"/>
    </row>
    <row r="34" spans="1:5">
      <c r="A34" s="20" t="s">
        <v>44</v>
      </c>
      <c r="B34" s="33" t="s">
        <v>62</v>
      </c>
      <c r="C34" s="34">
        <f>C29*8.33%</f>
        <v>127.91547999999999</v>
      </c>
      <c r="D34" s="16"/>
      <c r="E34" s="9"/>
    </row>
    <row r="35" spans="1:5">
      <c r="A35" s="20" t="s">
        <v>46</v>
      </c>
      <c r="B35" s="33" t="s">
        <v>63</v>
      </c>
      <c r="C35" s="34">
        <f>C29*12.1%</f>
        <v>185.80759999999998</v>
      </c>
      <c r="D35" s="35"/>
      <c r="E35" s="9"/>
    </row>
    <row r="36" spans="1:5">
      <c r="A36" s="36"/>
      <c r="B36" s="37" t="s">
        <v>64</v>
      </c>
      <c r="C36" s="38">
        <f>SUM(C34:C35)</f>
        <v>313.72307999999998</v>
      </c>
      <c r="D36" s="39"/>
      <c r="E36" s="9"/>
    </row>
    <row r="37" spans="1:5" ht="34.200000000000003">
      <c r="A37" s="40" t="s">
        <v>48</v>
      </c>
      <c r="B37" s="41" t="s">
        <v>65</v>
      </c>
      <c r="C37" s="42">
        <f>C29*7.82%</f>
        <v>120.08392000000001</v>
      </c>
      <c r="D37" s="39"/>
      <c r="E37" s="9"/>
    </row>
    <row r="38" spans="1:5" ht="15" thickBot="1">
      <c r="A38" s="9"/>
      <c r="B38" s="9"/>
      <c r="C38" s="9"/>
      <c r="D38" s="9"/>
      <c r="E38" s="16"/>
    </row>
    <row r="39" spans="1:5" ht="32.4" customHeight="1" thickBot="1">
      <c r="A39" s="241" t="s">
        <v>66</v>
      </c>
      <c r="B39" s="241"/>
      <c r="C39" s="241"/>
      <c r="D39" s="241"/>
      <c r="E39" s="16"/>
    </row>
    <row r="40" spans="1:5" ht="15" thickBot="1">
      <c r="A40" s="43" t="s">
        <v>67</v>
      </c>
      <c r="B40" s="44" t="s">
        <v>68</v>
      </c>
      <c r="C40" s="45" t="s">
        <v>69</v>
      </c>
      <c r="D40" s="46" t="s">
        <v>43</v>
      </c>
      <c r="E40" s="16"/>
    </row>
    <row r="41" spans="1:5" ht="15" thickBot="1">
      <c r="A41" s="47" t="s">
        <v>44</v>
      </c>
      <c r="B41" s="48" t="s">
        <v>70</v>
      </c>
      <c r="C41" s="49">
        <v>20</v>
      </c>
      <c r="D41" s="50">
        <f>(C$29*(C41/100))</f>
        <v>307.12</v>
      </c>
      <c r="E41" s="16"/>
    </row>
    <row r="42" spans="1:5" ht="15" thickBot="1">
      <c r="A42" s="47" t="s">
        <v>46</v>
      </c>
      <c r="B42" s="51" t="s">
        <v>71</v>
      </c>
      <c r="C42" s="52">
        <v>2.5</v>
      </c>
      <c r="D42" s="50">
        <f t="shared" ref="D42:D48" si="0">(C$29*(C42/100))</f>
        <v>38.39</v>
      </c>
      <c r="E42" s="16"/>
    </row>
    <row r="43" spans="1:5" ht="15" thickBot="1">
      <c r="A43" s="47" t="s">
        <v>48</v>
      </c>
      <c r="B43" s="54" t="s">
        <v>72</v>
      </c>
      <c r="C43" s="55">
        <v>6</v>
      </c>
      <c r="D43" s="50">
        <f t="shared" si="0"/>
        <v>92.135999999999996</v>
      </c>
      <c r="E43" s="16"/>
    </row>
    <row r="44" spans="1:5" ht="15" thickBot="1">
      <c r="A44" s="47" t="s">
        <v>50</v>
      </c>
      <c r="B44" s="51" t="s">
        <v>73</v>
      </c>
      <c r="C44" s="52">
        <v>1.5</v>
      </c>
      <c r="D44" s="50">
        <f t="shared" si="0"/>
        <v>23.033999999999999</v>
      </c>
      <c r="E44" s="16"/>
    </row>
    <row r="45" spans="1:5" ht="15" thickBot="1">
      <c r="A45" s="47" t="s">
        <v>52</v>
      </c>
      <c r="B45" s="51" t="s">
        <v>74</v>
      </c>
      <c r="C45" s="52">
        <v>1</v>
      </c>
      <c r="D45" s="50">
        <f t="shared" si="0"/>
        <v>15.356</v>
      </c>
      <c r="E45" s="16"/>
    </row>
    <row r="46" spans="1:5" ht="15" thickBot="1">
      <c r="A46" s="47" t="s">
        <v>54</v>
      </c>
      <c r="B46" s="51" t="s">
        <v>75</v>
      </c>
      <c r="C46" s="52">
        <v>0.6</v>
      </c>
      <c r="D46" s="50">
        <f t="shared" si="0"/>
        <v>9.2135999999999996</v>
      </c>
      <c r="E46" s="16"/>
    </row>
    <row r="47" spans="1:5" ht="15" thickBot="1">
      <c r="A47" s="47" t="s">
        <v>76</v>
      </c>
      <c r="B47" s="51" t="s">
        <v>77</v>
      </c>
      <c r="C47" s="52">
        <v>0.2</v>
      </c>
      <c r="D47" s="50">
        <f t="shared" si="0"/>
        <v>3.0711999999999997</v>
      </c>
      <c r="E47" s="16"/>
    </row>
    <row r="48" spans="1:5">
      <c r="A48" s="47" t="s">
        <v>78</v>
      </c>
      <c r="B48" s="54" t="s">
        <v>79</v>
      </c>
      <c r="C48" s="55">
        <v>8</v>
      </c>
      <c r="D48" s="50">
        <f t="shared" si="0"/>
        <v>122.848</v>
      </c>
      <c r="E48" s="16"/>
    </row>
    <row r="49" spans="1:5" ht="15" thickBot="1">
      <c r="A49" s="56"/>
      <c r="B49" s="57" t="s">
        <v>80</v>
      </c>
      <c r="C49" s="58">
        <f>SUM(C41:C48)</f>
        <v>39.799999999999997</v>
      </c>
      <c r="D49" s="59">
        <f>SUM(D41:D48)</f>
        <v>611.16879999999992</v>
      </c>
      <c r="E49" s="16"/>
    </row>
    <row r="50" spans="1:5">
      <c r="A50" s="60"/>
      <c r="B50" s="61" t="s">
        <v>81</v>
      </c>
      <c r="C50" s="60"/>
      <c r="D50" s="60"/>
      <c r="E50" s="16"/>
    </row>
    <row r="51" spans="1:5" ht="15" thickBot="1">
      <c r="A51" s="60"/>
      <c r="B51" s="61"/>
      <c r="C51" s="60"/>
      <c r="D51" s="60"/>
      <c r="E51" s="16"/>
    </row>
    <row r="52" spans="1:5">
      <c r="A52" s="62"/>
      <c r="B52" s="63" t="s">
        <v>82</v>
      </c>
      <c r="C52" s="64"/>
      <c r="D52" s="16"/>
      <c r="E52" s="9"/>
    </row>
    <row r="53" spans="1:5">
      <c r="A53" s="17" t="s">
        <v>83</v>
      </c>
      <c r="B53" s="18" t="s">
        <v>84</v>
      </c>
      <c r="C53" s="19" t="s">
        <v>43</v>
      </c>
      <c r="D53" s="16"/>
      <c r="E53" s="9"/>
    </row>
    <row r="54" spans="1:5">
      <c r="A54" s="196" t="s">
        <v>44</v>
      </c>
      <c r="B54" s="197" t="s">
        <v>85</v>
      </c>
      <c r="C54" s="198">
        <f>(4.05*4*C12)-6%*C14</f>
        <v>246.11999999999998</v>
      </c>
      <c r="D54" s="16"/>
      <c r="E54" s="9"/>
    </row>
    <row r="55" spans="1:5">
      <c r="A55" s="196" t="s">
        <v>46</v>
      </c>
      <c r="B55" s="199" t="s">
        <v>86</v>
      </c>
      <c r="C55" s="276">
        <f>-(C14*1%)</f>
        <v>-15.356</v>
      </c>
      <c r="D55" s="16"/>
      <c r="E55" s="9"/>
    </row>
    <row r="56" spans="1:5">
      <c r="A56" s="196" t="s">
        <v>48</v>
      </c>
      <c r="B56" s="199" t="s">
        <v>281</v>
      </c>
      <c r="C56" s="198">
        <v>29.1</v>
      </c>
      <c r="D56" s="16"/>
      <c r="E56" s="9"/>
    </row>
    <row r="57" spans="1:5">
      <c r="A57" s="196" t="s">
        <v>50</v>
      </c>
      <c r="B57" s="199" t="s">
        <v>280</v>
      </c>
      <c r="C57" s="198">
        <v>21.26</v>
      </c>
      <c r="D57" s="16"/>
      <c r="E57" s="9"/>
    </row>
    <row r="58" spans="1:5">
      <c r="A58" s="159" t="s">
        <v>52</v>
      </c>
      <c r="B58" s="158" t="s">
        <v>172</v>
      </c>
      <c r="C58" s="200">
        <f>219.35-26</f>
        <v>193.35</v>
      </c>
      <c r="D58" s="16"/>
      <c r="E58" s="9"/>
    </row>
    <row r="59" spans="1:5">
      <c r="A59" s="159" t="s">
        <v>54</v>
      </c>
      <c r="B59" s="158" t="s">
        <v>173</v>
      </c>
      <c r="C59" s="200">
        <f>(219.35-26)/12</f>
        <v>16.112500000000001</v>
      </c>
      <c r="D59" s="16"/>
      <c r="E59" s="9"/>
    </row>
    <row r="60" spans="1:5" ht="15" thickBot="1">
      <c r="A60" s="27"/>
      <c r="B60" s="28" t="s">
        <v>87</v>
      </c>
      <c r="C60" s="29">
        <f>SUM(C54:C59)</f>
        <v>490.58649999999994</v>
      </c>
      <c r="D60" s="16"/>
      <c r="E60" s="9"/>
    </row>
    <row r="61" spans="1:5" ht="15" thickBot="1">
      <c r="A61" s="60"/>
      <c r="B61" s="65"/>
      <c r="C61" s="66"/>
      <c r="D61" s="67"/>
      <c r="E61" s="16"/>
    </row>
    <row r="62" spans="1:5">
      <c r="A62" s="62"/>
      <c r="B62" s="68" t="s">
        <v>88</v>
      </c>
      <c r="C62" s="69"/>
      <c r="D62" s="16"/>
      <c r="E62" s="9"/>
    </row>
    <row r="63" spans="1:5">
      <c r="A63" s="20">
        <v>2</v>
      </c>
      <c r="B63" s="70" t="s">
        <v>89</v>
      </c>
      <c r="C63" s="71" t="s">
        <v>61</v>
      </c>
      <c r="D63" s="16"/>
      <c r="E63" s="9"/>
    </row>
    <row r="64" spans="1:5">
      <c r="A64" s="20" t="s">
        <v>59</v>
      </c>
      <c r="B64" s="21" t="s">
        <v>60</v>
      </c>
      <c r="C64" s="22">
        <f>C36</f>
        <v>313.72307999999998</v>
      </c>
      <c r="D64" s="16"/>
      <c r="E64" s="9"/>
    </row>
    <row r="65" spans="1:5">
      <c r="A65" s="20" t="s">
        <v>67</v>
      </c>
      <c r="B65" s="21" t="s">
        <v>68</v>
      </c>
      <c r="C65" s="22">
        <f>D49+C37</f>
        <v>731.25271999999995</v>
      </c>
      <c r="D65" s="16"/>
      <c r="E65" s="9"/>
    </row>
    <row r="66" spans="1:5">
      <c r="A66" s="20" t="s">
        <v>83</v>
      </c>
      <c r="B66" s="21" t="s">
        <v>84</v>
      </c>
      <c r="C66" s="22">
        <f>C60</f>
        <v>490.58649999999994</v>
      </c>
      <c r="D66" s="16"/>
      <c r="E66" s="9"/>
    </row>
    <row r="67" spans="1:5" ht="15" thickBot="1">
      <c r="A67" s="27"/>
      <c r="B67" s="72" t="s">
        <v>64</v>
      </c>
      <c r="C67" s="29">
        <f>SUM(C64:C66)</f>
        <v>1535.5622999999998</v>
      </c>
      <c r="D67" s="16"/>
      <c r="E67" s="9"/>
    </row>
    <row r="68" spans="1:5" ht="15" thickBot="1">
      <c r="A68" s="9"/>
      <c r="B68" s="73"/>
      <c r="C68" s="67"/>
      <c r="D68" s="67"/>
      <c r="E68" s="16"/>
    </row>
    <row r="69" spans="1:5">
      <c r="A69" s="74"/>
      <c r="B69" s="75" t="s">
        <v>90</v>
      </c>
      <c r="C69" s="76"/>
      <c r="D69" s="16"/>
      <c r="E69" s="9"/>
    </row>
    <row r="70" spans="1:5">
      <c r="A70" s="77">
        <v>3</v>
      </c>
      <c r="B70" s="78" t="s">
        <v>91</v>
      </c>
      <c r="C70" s="79" t="s">
        <v>43</v>
      </c>
      <c r="D70" s="16"/>
      <c r="E70" s="9"/>
    </row>
    <row r="71" spans="1:5">
      <c r="A71" s="80" t="s">
        <v>44</v>
      </c>
      <c r="B71" s="81" t="s">
        <v>92</v>
      </c>
      <c r="C71" s="82">
        <f>((C29+C34+C35)/12)*5%</f>
        <v>7.7055128333333318</v>
      </c>
      <c r="D71" s="16"/>
      <c r="E71" s="9"/>
    </row>
    <row r="72" spans="1:5">
      <c r="A72" s="80" t="s">
        <v>46</v>
      </c>
      <c r="B72" s="81" t="s">
        <v>93</v>
      </c>
      <c r="C72" s="83">
        <f>((C29+C34)/12)*5%*8%</f>
        <v>0.55450515999999994</v>
      </c>
      <c r="D72" s="16"/>
      <c r="E72" s="9"/>
    </row>
    <row r="73" spans="1:5">
      <c r="A73" s="80" t="s">
        <v>48</v>
      </c>
      <c r="B73" s="81" t="s">
        <v>94</v>
      </c>
      <c r="C73" s="83">
        <v>0</v>
      </c>
      <c r="D73" s="16"/>
      <c r="E73" s="9"/>
    </row>
    <row r="74" spans="1:5">
      <c r="A74" s="80" t="s">
        <v>50</v>
      </c>
      <c r="B74" s="81" t="s">
        <v>95</v>
      </c>
      <c r="C74" s="83">
        <f>(((C29+C56)/30/12)*7)</f>
        <v>30.424722222222215</v>
      </c>
      <c r="D74" s="16"/>
      <c r="E74" s="9"/>
    </row>
    <row r="75" spans="1:5">
      <c r="A75" s="80" t="s">
        <v>52</v>
      </c>
      <c r="B75" s="81" t="s">
        <v>96</v>
      </c>
      <c r="C75" s="84">
        <f>(C29/30/12*7)*8%</f>
        <v>2.3887111111111112</v>
      </c>
      <c r="D75" s="16"/>
      <c r="E75" s="9"/>
    </row>
    <row r="76" spans="1:5">
      <c r="A76" s="80" t="s">
        <v>54</v>
      </c>
      <c r="B76" s="81" t="s">
        <v>97</v>
      </c>
      <c r="C76" s="83">
        <f>C29*4%</f>
        <v>61.423999999999999</v>
      </c>
      <c r="D76" s="16"/>
      <c r="E76" s="9"/>
    </row>
    <row r="77" spans="1:5">
      <c r="A77" s="85"/>
      <c r="B77" s="78" t="s">
        <v>80</v>
      </c>
      <c r="C77" s="86">
        <f>SUM(C71:C76)</f>
        <v>102.49745132666666</v>
      </c>
      <c r="D77" s="16"/>
      <c r="E77" s="9"/>
    </row>
    <row r="78" spans="1:5" ht="15" thickBot="1">
      <c r="A78" s="9"/>
      <c r="B78" s="9"/>
      <c r="C78" s="9"/>
      <c r="D78" s="9"/>
      <c r="E78" s="16"/>
    </row>
    <row r="79" spans="1:5">
      <c r="A79" s="30"/>
      <c r="B79" s="87" t="s">
        <v>98</v>
      </c>
      <c r="C79" s="88"/>
      <c r="D79" s="89"/>
      <c r="E79" s="9"/>
    </row>
    <row r="80" spans="1:5">
      <c r="A80" s="31"/>
      <c r="B80" s="70" t="s">
        <v>99</v>
      </c>
      <c r="C80" s="19"/>
      <c r="D80" s="16"/>
      <c r="E80" s="9"/>
    </row>
    <row r="81" spans="1:5">
      <c r="A81" s="17" t="s">
        <v>100</v>
      </c>
      <c r="B81" s="90" t="s">
        <v>101</v>
      </c>
      <c r="C81" s="91" t="s">
        <v>43</v>
      </c>
      <c r="D81" s="16"/>
      <c r="E81" s="9"/>
    </row>
    <row r="82" spans="1:5">
      <c r="A82" s="20" t="s">
        <v>44</v>
      </c>
      <c r="B82" s="92" t="s">
        <v>102</v>
      </c>
      <c r="C82" s="93">
        <v>0</v>
      </c>
      <c r="D82" s="16"/>
      <c r="E82" s="9"/>
    </row>
    <row r="83" spans="1:5">
      <c r="A83" s="20" t="s">
        <v>46</v>
      </c>
      <c r="B83" s="92" t="s">
        <v>103</v>
      </c>
      <c r="C83" s="93">
        <f>(((C29+C67+C77+C86+C107)-(C54-C55-C104-C105))/30*2.96)/12</f>
        <v>24.392527015335375</v>
      </c>
      <c r="D83" s="16"/>
      <c r="E83" s="9"/>
    </row>
    <row r="84" spans="1:5">
      <c r="A84" s="20" t="s">
        <v>48</v>
      </c>
      <c r="B84" s="92" t="s">
        <v>104</v>
      </c>
      <c r="C84" s="93">
        <f>(((C29+C67+C77+C86+C107)-(C54-C55-C104-C105))/30*5*1.5%)/12</f>
        <v>0.61805389396964627</v>
      </c>
      <c r="D84" s="16"/>
      <c r="E84" s="9"/>
    </row>
    <row r="85" spans="1:5">
      <c r="A85" s="20" t="s">
        <v>50</v>
      </c>
      <c r="B85" s="92" t="s">
        <v>105</v>
      </c>
      <c r="C85" s="93">
        <f>(((C29+C67+C77+C86+C107)-(C54-C55-C104-C105))/30*15*0.78%)/12</f>
        <v>0.9641640745926483</v>
      </c>
      <c r="D85" s="16"/>
      <c r="E85" s="9"/>
    </row>
    <row r="86" spans="1:5">
      <c r="A86" s="20" t="s">
        <v>52</v>
      </c>
      <c r="B86" s="92" t="s">
        <v>106</v>
      </c>
      <c r="C86" s="93">
        <f>(((C35*3.95/12)+(C56*3.95*1.02%))/12+((C29+C34)*39.8%*3.95)*1.02%/12)</f>
        <v>7.4174397276362445</v>
      </c>
      <c r="D86" s="39"/>
      <c r="E86" s="9"/>
    </row>
    <row r="87" spans="1:5">
      <c r="A87" s="20" t="s">
        <v>54</v>
      </c>
      <c r="B87" s="94" t="s">
        <v>107</v>
      </c>
      <c r="C87" s="93">
        <v>0</v>
      </c>
      <c r="D87" s="16"/>
      <c r="E87" s="9"/>
    </row>
    <row r="88" spans="1:5" ht="15" thickBot="1">
      <c r="A88" s="27"/>
      <c r="B88" s="95" t="s">
        <v>80</v>
      </c>
      <c r="C88" s="59">
        <f>SUM(C82:C87)</f>
        <v>33.392184711533915</v>
      </c>
      <c r="D88" s="16"/>
      <c r="E88" s="9"/>
    </row>
    <row r="89" spans="1:5" ht="15" thickBot="1">
      <c r="A89" s="60"/>
      <c r="B89" s="60"/>
      <c r="C89" s="60"/>
      <c r="D89" s="9"/>
      <c r="E89" s="16"/>
    </row>
    <row r="90" spans="1:5">
      <c r="A90" s="96"/>
      <c r="B90" s="242" t="s">
        <v>108</v>
      </c>
      <c r="C90" s="242"/>
      <c r="D90" s="16"/>
      <c r="E90" s="9"/>
    </row>
    <row r="91" spans="1:5">
      <c r="A91" s="17" t="s">
        <v>109</v>
      </c>
      <c r="B91" s="90" t="s">
        <v>110</v>
      </c>
      <c r="C91" s="91" t="s">
        <v>43</v>
      </c>
      <c r="D91" s="16"/>
      <c r="E91" s="9"/>
    </row>
    <row r="92" spans="1:5">
      <c r="A92" s="20" t="s">
        <v>44</v>
      </c>
      <c r="B92" s="97" t="s">
        <v>111</v>
      </c>
      <c r="C92" s="98">
        <v>0</v>
      </c>
      <c r="D92" s="16"/>
      <c r="E92" s="9"/>
    </row>
    <row r="93" spans="1:5" ht="15" thickBot="1">
      <c r="A93" s="99"/>
      <c r="B93" s="95" t="s">
        <v>80</v>
      </c>
      <c r="C93" s="100">
        <v>0</v>
      </c>
      <c r="D93" s="101"/>
      <c r="E93" s="9"/>
    </row>
    <row r="94" spans="1:5" ht="15" thickBot="1">
      <c r="A94" s="60"/>
      <c r="B94" s="60"/>
      <c r="C94" s="60"/>
      <c r="D94" s="9"/>
      <c r="E94" s="16"/>
    </row>
    <row r="95" spans="1:5">
      <c r="A95" s="62"/>
      <c r="B95" s="68" t="s">
        <v>112</v>
      </c>
      <c r="C95" s="69"/>
      <c r="D95" s="16"/>
      <c r="E95" s="9"/>
    </row>
    <row r="96" spans="1:5">
      <c r="A96" s="17">
        <v>4</v>
      </c>
      <c r="B96" s="70" t="s">
        <v>113</v>
      </c>
      <c r="C96" s="71" t="s">
        <v>61</v>
      </c>
      <c r="D96" s="16"/>
      <c r="E96" s="9"/>
    </row>
    <row r="97" spans="1:5">
      <c r="A97" s="20" t="s">
        <v>100</v>
      </c>
      <c r="B97" s="21" t="s">
        <v>101</v>
      </c>
      <c r="C97" s="22">
        <f>C88</f>
        <v>33.392184711533915</v>
      </c>
      <c r="D97" s="102"/>
      <c r="E97" s="103"/>
    </row>
    <row r="98" spans="1:5">
      <c r="A98" s="20" t="s">
        <v>109</v>
      </c>
      <c r="B98" s="21" t="s">
        <v>110</v>
      </c>
      <c r="C98" s="22">
        <v>0</v>
      </c>
      <c r="D98" s="16"/>
      <c r="E98" s="9"/>
    </row>
    <row r="99" spans="1:5" ht="15" thickBot="1">
      <c r="A99" s="27"/>
      <c r="B99" s="72" t="s">
        <v>64</v>
      </c>
      <c r="C99" s="29">
        <f>SUM(C97:C98)</f>
        <v>33.392184711533915</v>
      </c>
      <c r="D99" s="16"/>
      <c r="E99" s="9"/>
    </row>
    <row r="100" spans="1:5" ht="15" thickBot="1">
      <c r="A100" s="9"/>
      <c r="B100" s="9"/>
      <c r="C100" s="9"/>
      <c r="D100" s="9"/>
      <c r="E100" s="9"/>
    </row>
    <row r="101" spans="1:5">
      <c r="A101" s="104"/>
      <c r="B101" s="87" t="s">
        <v>114</v>
      </c>
      <c r="C101" s="105"/>
      <c r="D101" s="9"/>
      <c r="E101" s="9"/>
    </row>
    <row r="102" spans="1:5">
      <c r="A102" s="106">
        <v>5</v>
      </c>
      <c r="B102" s="107" t="s">
        <v>115</v>
      </c>
      <c r="C102" s="19" t="s">
        <v>43</v>
      </c>
      <c r="D102" s="9"/>
      <c r="E102" s="9"/>
    </row>
    <row r="103" spans="1:5">
      <c r="A103" s="108" t="s">
        <v>44</v>
      </c>
      <c r="B103" s="109" t="s">
        <v>116</v>
      </c>
      <c r="C103" s="156">
        <f>'An IIC Uniformes'!H16</f>
        <v>47.057500000000005</v>
      </c>
      <c r="D103" s="9"/>
      <c r="E103" s="9"/>
    </row>
    <row r="104" spans="1:5">
      <c r="A104" s="108" t="s">
        <v>46</v>
      </c>
      <c r="B104" s="111" t="s">
        <v>117</v>
      </c>
      <c r="C104" s="112"/>
      <c r="D104" s="113"/>
      <c r="E104" s="113"/>
    </row>
    <row r="105" spans="1:5">
      <c r="A105" s="108" t="s">
        <v>48</v>
      </c>
      <c r="B105" s="109" t="s">
        <v>118</v>
      </c>
      <c r="C105" s="114"/>
      <c r="D105" s="113"/>
      <c r="E105" s="9"/>
    </row>
    <row r="106" spans="1:5">
      <c r="A106" s="115" t="s">
        <v>50</v>
      </c>
      <c r="B106" s="116" t="s">
        <v>119</v>
      </c>
      <c r="C106" s="117">
        <v>0</v>
      </c>
      <c r="D106" s="9"/>
      <c r="E106" s="9"/>
    </row>
    <row r="107" spans="1:5" ht="15" thickBot="1">
      <c r="A107" s="118"/>
      <c r="B107" s="119" t="s">
        <v>120</v>
      </c>
      <c r="C107" s="120">
        <f>C103+C104+C105</f>
        <v>47.057500000000005</v>
      </c>
      <c r="D107" s="121"/>
      <c r="E107" s="9"/>
    </row>
    <row r="108" spans="1:5" ht="15" thickBot="1">
      <c r="A108" s="122"/>
      <c r="B108" s="123"/>
      <c r="C108" s="124"/>
      <c r="D108" s="124"/>
      <c r="E108" s="9"/>
    </row>
    <row r="109" spans="1:5">
      <c r="A109" s="125"/>
      <c r="B109" s="236" t="s">
        <v>121</v>
      </c>
      <c r="C109" s="236"/>
      <c r="D109" s="236"/>
      <c r="E109" s="9"/>
    </row>
    <row r="110" spans="1:5">
      <c r="A110" s="106">
        <v>6</v>
      </c>
      <c r="B110" s="90" t="s">
        <v>122</v>
      </c>
      <c r="C110" s="126" t="s">
        <v>69</v>
      </c>
      <c r="D110" s="91" t="s">
        <v>43</v>
      </c>
      <c r="E110" s="9"/>
    </row>
    <row r="111" spans="1:5">
      <c r="A111" s="108" t="s">
        <v>44</v>
      </c>
      <c r="B111" s="127" t="s">
        <v>123</v>
      </c>
      <c r="C111" s="128">
        <v>4.47</v>
      </c>
      <c r="D111" s="34">
        <f>(C128)*C111/100</f>
        <v>145.45869179090755</v>
      </c>
      <c r="E111" s="9"/>
    </row>
    <row r="112" spans="1:5">
      <c r="A112" s="108" t="s">
        <v>46</v>
      </c>
      <c r="B112" s="127" t="s">
        <v>124</v>
      </c>
      <c r="C112" s="128">
        <v>3.06</v>
      </c>
      <c r="D112" s="34">
        <f>(C128+D111)*C112/100</f>
        <v>104.02678471157068</v>
      </c>
      <c r="E112" s="9"/>
    </row>
    <row r="113" spans="1:5">
      <c r="A113" s="108" t="s">
        <v>48</v>
      </c>
      <c r="B113" s="127" t="s">
        <v>125</v>
      </c>
      <c r="C113" s="128"/>
      <c r="D113" s="34"/>
      <c r="E113" s="9"/>
    </row>
    <row r="114" spans="1:5">
      <c r="A114" s="108"/>
      <c r="B114" s="127" t="s">
        <v>126</v>
      </c>
      <c r="C114" s="128">
        <f>3+0.65</f>
        <v>3.65</v>
      </c>
      <c r="D114" s="34">
        <f>((C128+D111+D112)/(1-(C114+C116)/100))*C114/100</f>
        <v>139.9903823839461</v>
      </c>
      <c r="E114" s="9"/>
    </row>
    <row r="115" spans="1:5">
      <c r="A115" s="108"/>
      <c r="B115" s="127" t="s">
        <v>127</v>
      </c>
      <c r="C115" s="128"/>
      <c r="D115" s="34"/>
      <c r="E115" s="9"/>
    </row>
    <row r="116" spans="1:5">
      <c r="A116" s="108"/>
      <c r="B116" s="127" t="s">
        <v>128</v>
      </c>
      <c r="C116" s="129">
        <v>5</v>
      </c>
      <c r="D116" s="34">
        <f>((C128+D111+D112)/(1-(C114+C116)/100))*C116/100</f>
        <v>191.76764710129603</v>
      </c>
      <c r="E116" s="9"/>
    </row>
    <row r="117" spans="1:5">
      <c r="A117" s="108"/>
      <c r="B117" s="127" t="s">
        <v>129</v>
      </c>
      <c r="C117" s="128"/>
      <c r="D117" s="34"/>
      <c r="E117" s="9"/>
    </row>
    <row r="118" spans="1:5" ht="15" thickBot="1">
      <c r="A118" s="130"/>
      <c r="B118" s="95" t="s">
        <v>80</v>
      </c>
      <c r="C118" s="131">
        <f>SUM(C111:C117)</f>
        <v>16.18</v>
      </c>
      <c r="D118" s="59">
        <f>SUM(D111:D117)</f>
        <v>581.24350598772037</v>
      </c>
      <c r="E118" s="9"/>
    </row>
    <row r="119" spans="1:5">
      <c r="A119" s="122"/>
      <c r="B119" s="123"/>
      <c r="C119" s="124"/>
      <c r="D119" s="124"/>
      <c r="E119" s="9"/>
    </row>
    <row r="120" spans="1:5">
      <c r="A120" s="237" t="s">
        <v>130</v>
      </c>
      <c r="B120" s="237"/>
      <c r="C120" s="237"/>
      <c r="D120" s="132"/>
      <c r="E120" s="103"/>
    </row>
    <row r="121" spans="1:5" ht="15" thickBot="1">
      <c r="A121" s="9"/>
      <c r="B121" s="132"/>
      <c r="C121" s="9"/>
      <c r="D121" s="9"/>
      <c r="E121" s="103"/>
    </row>
    <row r="122" spans="1:5">
      <c r="A122" s="62"/>
      <c r="B122" s="133" t="s">
        <v>131</v>
      </c>
      <c r="C122" s="134" t="s">
        <v>43</v>
      </c>
      <c r="D122" s="103"/>
      <c r="E122" s="103"/>
    </row>
    <row r="123" spans="1:5">
      <c r="A123" s="31" t="s">
        <v>44</v>
      </c>
      <c r="B123" s="127" t="s">
        <v>132</v>
      </c>
      <c r="C123" s="34">
        <f>C29</f>
        <v>1535.6</v>
      </c>
      <c r="D123" s="103"/>
      <c r="E123" s="103"/>
    </row>
    <row r="124" spans="1:5">
      <c r="A124" s="31" t="s">
        <v>46</v>
      </c>
      <c r="B124" s="127" t="s">
        <v>133</v>
      </c>
      <c r="C124" s="34">
        <f>C67</f>
        <v>1535.5622999999998</v>
      </c>
      <c r="D124" s="103"/>
      <c r="E124" s="103"/>
    </row>
    <row r="125" spans="1:5">
      <c r="A125" s="31" t="s">
        <v>48</v>
      </c>
      <c r="B125" s="127" t="s">
        <v>134</v>
      </c>
      <c r="C125" s="34">
        <f>C77</f>
        <v>102.49745132666666</v>
      </c>
      <c r="D125" s="103"/>
      <c r="E125" s="103"/>
    </row>
    <row r="126" spans="1:5">
      <c r="A126" s="31" t="s">
        <v>50</v>
      </c>
      <c r="B126" s="127" t="s">
        <v>135</v>
      </c>
      <c r="C126" s="34">
        <f>C99</f>
        <v>33.392184711533915</v>
      </c>
      <c r="D126" s="103"/>
      <c r="E126" s="103"/>
    </row>
    <row r="127" spans="1:5">
      <c r="A127" s="31" t="s">
        <v>52</v>
      </c>
      <c r="B127" s="127" t="s">
        <v>136</v>
      </c>
      <c r="C127" s="34">
        <f>C107</f>
        <v>47.057500000000005</v>
      </c>
      <c r="D127" s="103"/>
      <c r="E127" s="103"/>
    </row>
    <row r="128" spans="1:5">
      <c r="A128" s="31"/>
      <c r="B128" s="126" t="s">
        <v>137</v>
      </c>
      <c r="C128" s="135">
        <f>SUM(C123:C127)</f>
        <v>3254.1094360382003</v>
      </c>
      <c r="D128" s="103"/>
      <c r="E128" s="103"/>
    </row>
    <row r="129" spans="1:5">
      <c r="A129" s="31" t="s">
        <v>54</v>
      </c>
      <c r="B129" s="127" t="s">
        <v>138</v>
      </c>
      <c r="C129" s="34">
        <f>D118</f>
        <v>581.24350598772037</v>
      </c>
      <c r="D129" s="103"/>
      <c r="E129" s="103"/>
    </row>
    <row r="130" spans="1:5">
      <c r="A130" s="31"/>
      <c r="B130" s="90" t="s">
        <v>139</v>
      </c>
      <c r="C130" s="135">
        <f>SUM(C128:C129)</f>
        <v>3835.3529420259206</v>
      </c>
      <c r="D130" s="103"/>
      <c r="E130" s="103"/>
    </row>
    <row r="131" spans="1:5" ht="15" thickBot="1">
      <c r="A131" s="27"/>
      <c r="B131" s="136" t="s">
        <v>140</v>
      </c>
      <c r="C131" s="137">
        <f>C130/C29</f>
        <v>2.49762499480719</v>
      </c>
      <c r="D131" s="103"/>
      <c r="E131" s="103"/>
    </row>
    <row r="132" spans="1:5">
      <c r="A132" s="9"/>
      <c r="B132" s="132"/>
      <c r="C132" s="9"/>
      <c r="D132" s="9"/>
      <c r="E132" s="9"/>
    </row>
    <row r="133" spans="1:5" ht="15" thickBot="1">
      <c r="A133" s="9"/>
      <c r="B133" s="9"/>
      <c r="C133" s="9"/>
      <c r="D133" s="9"/>
      <c r="E133" s="9"/>
    </row>
    <row r="134" spans="1:5">
      <c r="A134" s="125"/>
      <c r="B134" s="236" t="s">
        <v>141</v>
      </c>
      <c r="C134" s="236"/>
      <c r="D134" s="236"/>
      <c r="E134" s="9"/>
    </row>
    <row r="135" spans="1:5">
      <c r="A135" s="106">
        <v>6</v>
      </c>
      <c r="B135" s="90" t="s">
        <v>122</v>
      </c>
      <c r="C135" s="126" t="s">
        <v>69</v>
      </c>
      <c r="D135" s="91" t="s">
        <v>43</v>
      </c>
      <c r="E135" s="9"/>
    </row>
    <row r="136" spans="1:5">
      <c r="A136" s="108" t="s">
        <v>44</v>
      </c>
      <c r="B136" s="127" t="s">
        <v>123</v>
      </c>
      <c r="C136" s="128">
        <v>4.47</v>
      </c>
      <c r="D136" s="34">
        <f>(C153)*C136/100</f>
        <v>145.45869179090755</v>
      </c>
      <c r="E136" s="9"/>
    </row>
    <row r="137" spans="1:5">
      <c r="A137" s="108" t="s">
        <v>46</v>
      </c>
      <c r="B137" s="127" t="s">
        <v>124</v>
      </c>
      <c r="C137" s="128">
        <v>3.06</v>
      </c>
      <c r="D137" s="34">
        <f>(C153+D136)*C137/100</f>
        <v>104.02678471157068</v>
      </c>
      <c r="E137" s="9"/>
    </row>
    <row r="138" spans="1:5">
      <c r="A138" s="108" t="s">
        <v>48</v>
      </c>
      <c r="B138" s="127" t="s">
        <v>125</v>
      </c>
      <c r="C138" s="128"/>
      <c r="D138" s="34"/>
      <c r="E138" s="9"/>
    </row>
    <row r="139" spans="1:5">
      <c r="A139" s="108"/>
      <c r="B139" s="202" t="s">
        <v>290</v>
      </c>
      <c r="C139" s="55">
        <v>9.25</v>
      </c>
      <c r="D139" s="34">
        <f>((C153+D136+D137)/(1-(C139+C141)/100))*C139/100</f>
        <v>377.93880980759502</v>
      </c>
      <c r="E139" s="9"/>
    </row>
    <row r="140" spans="1:5">
      <c r="A140" s="108"/>
      <c r="B140" s="127" t="s">
        <v>127</v>
      </c>
      <c r="C140" s="128"/>
      <c r="D140" s="34"/>
      <c r="E140" s="9"/>
    </row>
    <row r="141" spans="1:5">
      <c r="A141" s="108"/>
      <c r="B141" s="127" t="s">
        <v>128</v>
      </c>
      <c r="C141" s="129">
        <v>5</v>
      </c>
      <c r="D141" s="34">
        <f>((C153+D136+D137)/(1-(C139+C141)/100))*C141/100</f>
        <v>204.29124854464592</v>
      </c>
      <c r="E141" s="9"/>
    </row>
    <row r="142" spans="1:5">
      <c r="A142" s="108"/>
      <c r="B142" s="127" t="s">
        <v>129</v>
      </c>
      <c r="C142" s="128"/>
      <c r="D142" s="34"/>
      <c r="E142" s="9"/>
    </row>
    <row r="143" spans="1:5" ht="15" thickBot="1">
      <c r="A143" s="130"/>
      <c r="B143" s="95" t="s">
        <v>80</v>
      </c>
      <c r="C143" s="131">
        <f>SUM(C136:C142)</f>
        <v>21.78</v>
      </c>
      <c r="D143" s="59">
        <f>SUM(D136:D142)</f>
        <v>831.71553485471918</v>
      </c>
      <c r="E143" s="9"/>
    </row>
    <row r="144" spans="1:5">
      <c r="A144" s="60"/>
      <c r="B144" s="60"/>
      <c r="C144" s="60"/>
      <c r="D144" s="60"/>
      <c r="E144" s="9"/>
    </row>
    <row r="145" spans="1:5">
      <c r="A145" s="238" t="s">
        <v>130</v>
      </c>
      <c r="B145" s="238"/>
      <c r="C145" s="238"/>
      <c r="D145" s="138"/>
      <c r="E145" s="9"/>
    </row>
    <row r="146" spans="1:5" ht="15" thickBot="1">
      <c r="A146" s="60"/>
      <c r="B146" s="139"/>
      <c r="C146" s="60"/>
      <c r="D146" s="138"/>
      <c r="E146" s="9"/>
    </row>
    <row r="147" spans="1:5">
      <c r="A147" s="62"/>
      <c r="B147" s="133" t="s">
        <v>131</v>
      </c>
      <c r="C147" s="134" t="s">
        <v>43</v>
      </c>
      <c r="D147" s="138"/>
      <c r="E147" s="9"/>
    </row>
    <row r="148" spans="1:5">
      <c r="A148" s="31" t="s">
        <v>44</v>
      </c>
      <c r="B148" s="127" t="s">
        <v>132</v>
      </c>
      <c r="C148" s="34">
        <f>C123</f>
        <v>1535.6</v>
      </c>
      <c r="D148" s="138"/>
      <c r="E148" s="9"/>
    </row>
    <row r="149" spans="1:5">
      <c r="A149" s="31" t="s">
        <v>46</v>
      </c>
      <c r="B149" s="127" t="s">
        <v>133</v>
      </c>
      <c r="C149" s="34">
        <f>C124</f>
        <v>1535.5622999999998</v>
      </c>
      <c r="D149" s="138"/>
      <c r="E149" s="9"/>
    </row>
    <row r="150" spans="1:5">
      <c r="A150" s="31" t="s">
        <v>48</v>
      </c>
      <c r="B150" s="127" t="s">
        <v>134</v>
      </c>
      <c r="C150" s="34">
        <f>C125</f>
        <v>102.49745132666666</v>
      </c>
      <c r="D150" s="138"/>
      <c r="E150" s="9"/>
    </row>
    <row r="151" spans="1:5">
      <c r="A151" s="31" t="s">
        <v>50</v>
      </c>
      <c r="B151" s="127" t="s">
        <v>135</v>
      </c>
      <c r="C151" s="34">
        <f>C126</f>
        <v>33.392184711533915</v>
      </c>
      <c r="D151" s="138"/>
      <c r="E151" s="9"/>
    </row>
    <row r="152" spans="1:5">
      <c r="A152" s="31" t="s">
        <v>52</v>
      </c>
      <c r="B152" s="127" t="s">
        <v>136</v>
      </c>
      <c r="C152" s="34">
        <f>C127</f>
        <v>47.057500000000005</v>
      </c>
      <c r="D152" s="138"/>
      <c r="E152" s="9"/>
    </row>
    <row r="153" spans="1:5">
      <c r="A153" s="31"/>
      <c r="B153" s="126" t="s">
        <v>137</v>
      </c>
      <c r="C153" s="135">
        <f>SUM(C148:C152)</f>
        <v>3254.1094360382003</v>
      </c>
      <c r="D153" s="138"/>
      <c r="E153" s="9"/>
    </row>
    <row r="154" spans="1:5">
      <c r="A154" s="31" t="s">
        <v>54</v>
      </c>
      <c r="B154" s="127" t="s">
        <v>138</v>
      </c>
      <c r="C154" s="34">
        <f>D143</f>
        <v>831.71553485471918</v>
      </c>
      <c r="D154" s="138"/>
      <c r="E154" s="9"/>
    </row>
    <row r="155" spans="1:5">
      <c r="A155" s="31"/>
      <c r="B155" s="90" t="s">
        <v>139</v>
      </c>
      <c r="C155" s="135">
        <f>SUM(C153:C154)</f>
        <v>4085.8249708929197</v>
      </c>
      <c r="D155" s="138"/>
      <c r="E155" s="9"/>
    </row>
    <row r="156" spans="1:5" ht="15" thickBot="1">
      <c r="A156" s="27"/>
      <c r="B156" s="136" t="s">
        <v>140</v>
      </c>
      <c r="C156" s="137">
        <f>C155/C29</f>
        <v>2.6607351985497005</v>
      </c>
      <c r="D156" s="138"/>
      <c r="E156" s="9"/>
    </row>
  </sheetData>
  <mergeCells count="24">
    <mergeCell ref="C16:E16"/>
    <mergeCell ref="A1:E1"/>
    <mergeCell ref="A2:E2"/>
    <mergeCell ref="A4:E4"/>
    <mergeCell ref="A5:E5"/>
    <mergeCell ref="B7:E7"/>
    <mergeCell ref="B9:E9"/>
    <mergeCell ref="C11:E11"/>
    <mergeCell ref="C12:E12"/>
    <mergeCell ref="C13:E13"/>
    <mergeCell ref="C14:E14"/>
    <mergeCell ref="C15:E15"/>
    <mergeCell ref="A145:C145"/>
    <mergeCell ref="C17:E17"/>
    <mergeCell ref="C18:E18"/>
    <mergeCell ref="A21:C21"/>
    <mergeCell ref="B30:D30"/>
    <mergeCell ref="B31:C31"/>
    <mergeCell ref="B32:C32"/>
    <mergeCell ref="A39:D39"/>
    <mergeCell ref="B90:C90"/>
    <mergeCell ref="B109:D109"/>
    <mergeCell ref="A120:C120"/>
    <mergeCell ref="B134:D134"/>
  </mergeCells>
  <pageMargins left="0.511811024" right="0.511811024" top="0.78740157499999996" bottom="0.78740157499999996" header="0.31496062000000002" footer="0.31496062000000002"/>
  <pageSetup paperSize="9" scale="84" orientation="portrait" r:id="rId1"/>
  <headerFooter>
    <oddHeader>&amp;L&amp;G&amp;CProcesso 23069.170671/2021-81
PE 01/2022&amp;R&amp;G</oddHead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6"/>
  <sheetViews>
    <sheetView tabSelected="1" zoomScaleNormal="100" workbookViewId="0">
      <selection sqref="A1:I1"/>
    </sheetView>
  </sheetViews>
  <sheetFormatPr defaultColWidth="9" defaultRowHeight="14.4"/>
  <cols>
    <col min="1" max="1" width="5.33203125" bestFit="1" customWidth="1"/>
    <col min="2" max="2" width="7.44140625" bestFit="1" customWidth="1"/>
    <col min="3" max="3" width="27.5546875" bestFit="1" customWidth="1"/>
    <col min="4" max="4" width="8.5546875" customWidth="1"/>
    <col min="5" max="5" width="16.109375" customWidth="1"/>
    <col min="6" max="6" width="16.33203125" customWidth="1"/>
    <col min="7" max="7" width="20.44140625" customWidth="1"/>
    <col min="8" max="8" width="15.33203125" bestFit="1" customWidth="1"/>
    <col min="9" max="9" width="13.6640625" customWidth="1"/>
  </cols>
  <sheetData>
    <row r="1" spans="1:9" ht="14.4" customHeight="1">
      <c r="A1" s="208" t="s">
        <v>0</v>
      </c>
      <c r="B1" s="208"/>
      <c r="C1" s="208"/>
      <c r="D1" s="208"/>
      <c r="E1" s="208"/>
      <c r="F1" s="208"/>
      <c r="G1" s="208"/>
      <c r="H1" s="208"/>
      <c r="I1" s="208"/>
    </row>
    <row r="2" spans="1:9" ht="18">
      <c r="A2" s="209" t="s">
        <v>1</v>
      </c>
      <c r="B2" s="209"/>
      <c r="C2" s="209"/>
      <c r="D2" s="209"/>
      <c r="E2" s="209"/>
      <c r="F2" s="209"/>
      <c r="G2" s="209"/>
      <c r="H2" s="209"/>
      <c r="I2" s="209"/>
    </row>
    <row r="3" spans="1:9" ht="18">
      <c r="A3" s="1"/>
      <c r="B3" s="1"/>
      <c r="C3" s="1"/>
      <c r="D3" s="1"/>
      <c r="E3" s="1"/>
      <c r="F3" s="1"/>
      <c r="G3" s="1"/>
      <c r="H3" s="1"/>
      <c r="I3" s="1"/>
    </row>
    <row r="4" spans="1:9" ht="14.4" customHeight="1">
      <c r="A4" s="273" t="s">
        <v>147</v>
      </c>
      <c r="B4" s="273"/>
      <c r="C4" s="273"/>
      <c r="D4" s="273"/>
      <c r="E4" s="273"/>
      <c r="F4" s="273"/>
      <c r="G4" s="273"/>
      <c r="H4" s="273"/>
      <c r="I4" s="3"/>
    </row>
    <row r="5" spans="1:9" ht="35.4" customHeight="1">
      <c r="A5" s="274" t="s">
        <v>155</v>
      </c>
      <c r="B5" s="274"/>
      <c r="C5" s="274"/>
      <c r="D5" s="274"/>
      <c r="E5" s="274"/>
      <c r="F5" s="274"/>
      <c r="G5" s="274"/>
      <c r="H5" s="274"/>
      <c r="I5" s="4"/>
    </row>
    <row r="7" spans="1:9">
      <c r="A7" s="275" t="s">
        <v>148</v>
      </c>
      <c r="B7" s="275"/>
      <c r="C7" s="275"/>
      <c r="D7" s="275"/>
      <c r="E7" s="275"/>
      <c r="F7" s="275"/>
      <c r="G7" s="275"/>
      <c r="H7" s="275"/>
    </row>
    <row r="8" spans="1:9" ht="28.8">
      <c r="A8" s="171" t="s">
        <v>7</v>
      </c>
      <c r="B8" s="171" t="s">
        <v>149</v>
      </c>
      <c r="C8" s="171" t="s">
        <v>150</v>
      </c>
      <c r="D8" s="171" t="s">
        <v>5</v>
      </c>
      <c r="E8" s="171" t="s">
        <v>151</v>
      </c>
      <c r="F8" s="171" t="s">
        <v>152</v>
      </c>
      <c r="G8" s="171" t="s">
        <v>153</v>
      </c>
      <c r="H8" s="171" t="s">
        <v>154</v>
      </c>
    </row>
    <row r="9" spans="1:9">
      <c r="A9" s="166">
        <v>1</v>
      </c>
      <c r="B9" s="165">
        <v>25631</v>
      </c>
      <c r="C9" s="157" t="s">
        <v>174</v>
      </c>
      <c r="D9" s="165">
        <v>1</v>
      </c>
      <c r="E9" s="165">
        <f>D9</f>
        <v>1</v>
      </c>
      <c r="F9" s="170">
        <f>'An IIIA Encarregado'!C153</f>
        <v>8066.02190644651</v>
      </c>
      <c r="G9" s="170">
        <f>F9*E9</f>
        <v>8066.02190644651</v>
      </c>
      <c r="H9" s="170">
        <f>12*G9</f>
        <v>96792.262877358124</v>
      </c>
      <c r="I9" s="168"/>
    </row>
    <row r="10" spans="1:9">
      <c r="A10" s="166">
        <v>2</v>
      </c>
      <c r="B10" s="165">
        <v>25631</v>
      </c>
      <c r="C10" s="157" t="s">
        <v>175</v>
      </c>
      <c r="D10" s="165">
        <v>2</v>
      </c>
      <c r="E10" s="165">
        <f t="shared" ref="E10:E14" si="0">D10</f>
        <v>2</v>
      </c>
      <c r="F10" s="170">
        <f>'An IIIB Tec Man'!C155</f>
        <v>6219.4218660976876</v>
      </c>
      <c r="G10" s="170">
        <f t="shared" ref="G10:G22" si="1">F10*E10</f>
        <v>12438.843732195375</v>
      </c>
      <c r="H10" s="170">
        <f t="shared" ref="H10:H22" si="2">12*G10</f>
        <v>149266.1247863445</v>
      </c>
      <c r="I10" s="168"/>
    </row>
    <row r="11" spans="1:9">
      <c r="A11" s="166">
        <v>3</v>
      </c>
      <c r="B11" s="165">
        <v>25631</v>
      </c>
      <c r="C11" s="157" t="s">
        <v>176</v>
      </c>
      <c r="D11" s="165">
        <v>1</v>
      </c>
      <c r="E11" s="165">
        <f t="shared" si="0"/>
        <v>1</v>
      </c>
      <c r="F11" s="170">
        <f>'An IIIC Aux Man'!C155</f>
        <v>3552.1343528600278</v>
      </c>
      <c r="G11" s="170">
        <f t="shared" si="1"/>
        <v>3552.1343528600278</v>
      </c>
      <c r="H11" s="170">
        <f t="shared" si="2"/>
        <v>42625.612234320331</v>
      </c>
      <c r="I11" s="168"/>
    </row>
    <row r="12" spans="1:9">
      <c r="A12" s="166">
        <v>4</v>
      </c>
      <c r="B12" s="165">
        <v>22420</v>
      </c>
      <c r="C12" s="157" t="s">
        <v>177</v>
      </c>
      <c r="D12" s="165">
        <v>2</v>
      </c>
      <c r="E12" s="165">
        <f t="shared" si="0"/>
        <v>2</v>
      </c>
      <c r="F12" s="170">
        <f>'An IIID Almoxarife'!C155</f>
        <v>4562.3188678963206</v>
      </c>
      <c r="G12" s="170">
        <f t="shared" si="1"/>
        <v>9124.6377357926413</v>
      </c>
      <c r="H12" s="170">
        <f t="shared" si="2"/>
        <v>109495.6528295117</v>
      </c>
      <c r="I12" s="168"/>
    </row>
    <row r="13" spans="1:9">
      <c r="A13" s="166">
        <v>5</v>
      </c>
      <c r="B13" s="165">
        <v>22420</v>
      </c>
      <c r="C13" s="157" t="s">
        <v>178</v>
      </c>
      <c r="D13" s="165">
        <v>5</v>
      </c>
      <c r="E13" s="165">
        <f t="shared" si="0"/>
        <v>5</v>
      </c>
      <c r="F13" s="170">
        <f>'An IIIE Aux Almox'!C155</f>
        <v>4290.4679617555494</v>
      </c>
      <c r="G13" s="170">
        <f t="shared" si="1"/>
        <v>21452.339808777746</v>
      </c>
      <c r="H13" s="170">
        <f t="shared" si="2"/>
        <v>257428.07770533295</v>
      </c>
      <c r="I13" s="168"/>
    </row>
    <row r="14" spans="1:9">
      <c r="A14" s="166">
        <v>6</v>
      </c>
      <c r="B14" s="165">
        <v>25631</v>
      </c>
      <c r="C14" s="157" t="s">
        <v>179</v>
      </c>
      <c r="D14" s="165">
        <v>7</v>
      </c>
      <c r="E14" s="165">
        <f t="shared" si="0"/>
        <v>7</v>
      </c>
      <c r="F14" s="170">
        <f>'An IIIF Gerente'!C155</f>
        <v>4791.3609886626364</v>
      </c>
      <c r="G14" s="170">
        <f t="shared" si="1"/>
        <v>33539.526920638455</v>
      </c>
      <c r="H14" s="170">
        <f t="shared" si="2"/>
        <v>402474.32304766146</v>
      </c>
      <c r="I14" s="168"/>
    </row>
    <row r="15" spans="1:9">
      <c r="A15" s="167">
        <v>7</v>
      </c>
      <c r="B15" s="172">
        <v>25631</v>
      </c>
      <c r="C15" s="157" t="s">
        <v>180</v>
      </c>
      <c r="D15" s="165">
        <v>4</v>
      </c>
      <c r="E15" s="172">
        <f>D15</f>
        <v>4</v>
      </c>
      <c r="F15" s="173">
        <f>'An IIIG Magarefe'!C155</f>
        <v>4601.7465311234546</v>
      </c>
      <c r="G15" s="170">
        <f t="shared" si="1"/>
        <v>18406.986124493818</v>
      </c>
      <c r="H15" s="170">
        <f t="shared" si="2"/>
        <v>220883.83349392581</v>
      </c>
      <c r="I15" s="169"/>
    </row>
    <row r="16" spans="1:9">
      <c r="A16" s="167">
        <v>8</v>
      </c>
      <c r="B16" s="172">
        <v>25631</v>
      </c>
      <c r="C16" s="157" t="s">
        <v>181</v>
      </c>
      <c r="D16" s="165">
        <v>3</v>
      </c>
      <c r="E16" s="172">
        <f t="shared" ref="E16:E22" si="3">D16</f>
        <v>3</v>
      </c>
      <c r="F16" s="173">
        <f>'An III H Aux. Magarefe '!C155</f>
        <v>4329.8956249826842</v>
      </c>
      <c r="G16" s="170">
        <f t="shared" si="1"/>
        <v>12989.686874948053</v>
      </c>
      <c r="H16" s="170">
        <f t="shared" si="2"/>
        <v>155876.24249937665</v>
      </c>
      <c r="I16" s="168"/>
    </row>
    <row r="17" spans="1:9">
      <c r="A17" s="167">
        <v>9</v>
      </c>
      <c r="B17" s="172">
        <v>19399</v>
      </c>
      <c r="C17" s="157" t="s">
        <v>182</v>
      </c>
      <c r="D17" s="165">
        <v>6</v>
      </c>
      <c r="E17" s="172">
        <f t="shared" si="3"/>
        <v>6</v>
      </c>
      <c r="F17" s="173">
        <f>'An III I Cozinheiro'!C155</f>
        <v>4547.2518114763679</v>
      </c>
      <c r="G17" s="170">
        <f t="shared" si="1"/>
        <v>27283.510868858208</v>
      </c>
      <c r="H17" s="170">
        <f t="shared" si="2"/>
        <v>327402.13042629848</v>
      </c>
      <c r="I17" s="168"/>
    </row>
    <row r="18" spans="1:9">
      <c r="A18" s="167">
        <v>10</v>
      </c>
      <c r="B18" s="172">
        <v>19399</v>
      </c>
      <c r="C18" s="157" t="s">
        <v>183</v>
      </c>
      <c r="D18" s="165">
        <v>6</v>
      </c>
      <c r="E18" s="172">
        <f t="shared" si="3"/>
        <v>6</v>
      </c>
      <c r="F18" s="173">
        <f>'An III J Aux Cozin'!C155</f>
        <v>4275.4009053355976</v>
      </c>
      <c r="G18" s="170">
        <f t="shared" si="1"/>
        <v>25652.405432013584</v>
      </c>
      <c r="H18" s="170">
        <f t="shared" si="2"/>
        <v>307828.86518416298</v>
      </c>
      <c r="I18" s="168"/>
    </row>
    <row r="19" spans="1:9">
      <c r="A19" s="167">
        <v>11</v>
      </c>
      <c r="B19" s="172">
        <v>25631</v>
      </c>
      <c r="C19" s="157" t="s">
        <v>184</v>
      </c>
      <c r="D19" s="165">
        <v>46</v>
      </c>
      <c r="E19" s="172">
        <f t="shared" si="3"/>
        <v>46</v>
      </c>
      <c r="F19" s="173">
        <f>'An IIIK Copeiro'!C155</f>
        <v>4276.38356239528</v>
      </c>
      <c r="G19" s="170">
        <f t="shared" si="1"/>
        <v>196713.64387018289</v>
      </c>
      <c r="H19" s="170">
        <f t="shared" si="2"/>
        <v>2360563.7264421945</v>
      </c>
      <c r="I19" s="168"/>
    </row>
    <row r="20" spans="1:9">
      <c r="A20" s="167">
        <v>12</v>
      </c>
      <c r="B20" s="172">
        <v>22420</v>
      </c>
      <c r="C20" s="157" t="s">
        <v>185</v>
      </c>
      <c r="D20" s="165">
        <v>5</v>
      </c>
      <c r="E20" s="172">
        <f t="shared" si="3"/>
        <v>5</v>
      </c>
      <c r="F20" s="173">
        <f>'An III L Aux. Escritório'!C155</f>
        <v>4249.8729314951088</v>
      </c>
      <c r="G20" s="170">
        <f t="shared" si="1"/>
        <v>21249.364657475544</v>
      </c>
      <c r="H20" s="170">
        <f t="shared" si="2"/>
        <v>254992.37588970654</v>
      </c>
      <c r="I20" s="168"/>
    </row>
    <row r="21" spans="1:9">
      <c r="A21" s="167">
        <v>13</v>
      </c>
      <c r="B21" s="172">
        <v>25631</v>
      </c>
      <c r="C21" s="164" t="s">
        <v>186</v>
      </c>
      <c r="D21" s="177">
        <v>18</v>
      </c>
      <c r="E21" s="174">
        <f t="shared" si="3"/>
        <v>18</v>
      </c>
      <c r="F21" s="175">
        <f>'An III M Aux. Ser. Gerais'!C155</f>
        <v>4097.1841065280532</v>
      </c>
      <c r="G21" s="170">
        <f t="shared" si="1"/>
        <v>73749.313917504958</v>
      </c>
      <c r="H21" s="170">
        <f t="shared" si="2"/>
        <v>884991.76701005944</v>
      </c>
      <c r="I21" s="168"/>
    </row>
    <row r="22" spans="1:9">
      <c r="A22" s="167">
        <v>14</v>
      </c>
      <c r="B22" s="172">
        <v>25631</v>
      </c>
      <c r="C22" s="157" t="s">
        <v>187</v>
      </c>
      <c r="D22" s="165">
        <v>2</v>
      </c>
      <c r="E22" s="172">
        <f t="shared" si="3"/>
        <v>2</v>
      </c>
      <c r="F22" s="173">
        <f>'An III N Caixa'!C155</f>
        <v>4085.8249708929197</v>
      </c>
      <c r="G22" s="170">
        <f t="shared" si="1"/>
        <v>8171.6499417858395</v>
      </c>
      <c r="H22" s="170">
        <f t="shared" si="2"/>
        <v>98059.799301430074</v>
      </c>
      <c r="I22" s="168"/>
    </row>
    <row r="23" spans="1:9">
      <c r="A23" s="272" t="s">
        <v>80</v>
      </c>
      <c r="B23" s="272"/>
      <c r="C23" s="272"/>
      <c r="D23" s="171">
        <f>SUM(D9:D22)</f>
        <v>108</v>
      </c>
      <c r="E23" s="171">
        <f>SUM(E9:E22)</f>
        <v>108</v>
      </c>
      <c r="F23" s="176"/>
      <c r="G23" s="176">
        <f>SUM(G9:G22)</f>
        <v>472390.06614397367</v>
      </c>
      <c r="H23" s="176">
        <f t="shared" ref="H23" si="4">12*G23</f>
        <v>5668680.7937276838</v>
      </c>
    </row>
    <row r="24" spans="1:9">
      <c r="A24" s="2"/>
      <c r="B24" s="2"/>
    </row>
    <row r="25" spans="1:9">
      <c r="A25" s="2"/>
      <c r="B25" s="2"/>
    </row>
    <row r="26" spans="1:9">
      <c r="A26" s="2"/>
      <c r="B26" s="2"/>
    </row>
  </sheetData>
  <mergeCells count="6">
    <mergeCell ref="A23:C23"/>
    <mergeCell ref="A1:I1"/>
    <mergeCell ref="A2:I2"/>
    <mergeCell ref="A4:H4"/>
    <mergeCell ref="A5:H5"/>
    <mergeCell ref="A7:H7"/>
  </mergeCells>
  <pageMargins left="0.511811023622047" right="0.511811023622047" top="0.86614173228346403" bottom="0.78740157480314998" header="0.31496062992126" footer="0.31496062992126"/>
  <pageSetup paperSize="9" scale="99" orientation="landscape" r:id="rId1"/>
  <headerFooter>
    <oddHeader>&amp;L&amp;G&amp;CProcesso 23069.170671/2021-81
PE 01/2022&amp;R&amp;G</oddHeader>
    <oddFooter>&amp;R&amp;P/&amp;N</oddFooter>
  </headerFooter>
  <colBreaks count="1" manualBreakCount="1">
    <brk id="8"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4"/>
  <sheetViews>
    <sheetView zoomScaleNormal="100" zoomScaleSheetLayoutView="90" workbookViewId="0">
      <selection activeCell="A14" sqref="A14"/>
    </sheetView>
  </sheetViews>
  <sheetFormatPr defaultColWidth="9" defaultRowHeight="14.4"/>
  <cols>
    <col min="1" max="1" width="38.88671875" customWidth="1"/>
    <col min="2" max="2" width="63.77734375" customWidth="1"/>
  </cols>
  <sheetData>
    <row r="1" spans="1:3" ht="18" customHeight="1">
      <c r="A1" s="208" t="s">
        <v>0</v>
      </c>
      <c r="B1" s="208"/>
    </row>
    <row r="2" spans="1:3" ht="18">
      <c r="A2" s="209" t="s">
        <v>1</v>
      </c>
      <c r="B2" s="209"/>
    </row>
    <row r="4" spans="1:3" ht="14.4" customHeight="1">
      <c r="A4" s="215" t="s">
        <v>3</v>
      </c>
      <c r="B4" s="215"/>
      <c r="C4" s="3"/>
    </row>
    <row r="5" spans="1:3" ht="55.8" customHeight="1">
      <c r="A5" s="211" t="s">
        <v>155</v>
      </c>
      <c r="B5" s="212"/>
      <c r="C5" s="4"/>
    </row>
    <row r="7" spans="1:3" ht="31.8" customHeight="1">
      <c r="A7" s="160" t="s">
        <v>4</v>
      </c>
      <c r="B7" s="160" t="s">
        <v>166</v>
      </c>
    </row>
    <row r="8" spans="1:3" ht="44.4" customHeight="1">
      <c r="A8" s="161" t="s">
        <v>156</v>
      </c>
      <c r="B8" s="161" t="s">
        <v>157</v>
      </c>
    </row>
    <row r="9" spans="1:3" ht="15.6">
      <c r="A9" s="161" t="s">
        <v>158</v>
      </c>
      <c r="B9" s="162" t="s">
        <v>159</v>
      </c>
    </row>
    <row r="10" spans="1:3" ht="14.4" customHeight="1">
      <c r="A10" s="161" t="s">
        <v>160</v>
      </c>
      <c r="B10" s="162" t="s">
        <v>161</v>
      </c>
    </row>
    <row r="11" spans="1:3" ht="14.4" customHeight="1">
      <c r="A11" s="161" t="s">
        <v>162</v>
      </c>
      <c r="B11" s="162" t="s">
        <v>163</v>
      </c>
    </row>
    <row r="12" spans="1:3" ht="40.200000000000003" customHeight="1">
      <c r="A12" s="163" t="s">
        <v>164</v>
      </c>
      <c r="B12" s="162" t="s">
        <v>165</v>
      </c>
    </row>
    <row r="13" spans="1:3" ht="31.2">
      <c r="A13" s="161" t="s">
        <v>282</v>
      </c>
      <c r="B13" s="161" t="s">
        <v>157</v>
      </c>
    </row>
    <row r="16" spans="1:3">
      <c r="A16" s="216" t="s">
        <v>275</v>
      </c>
      <c r="B16" s="216"/>
      <c r="C16" s="216"/>
    </row>
    <row r="17" spans="1:3">
      <c r="A17" s="191" t="s">
        <v>7</v>
      </c>
      <c r="B17" s="191" t="s">
        <v>150</v>
      </c>
      <c r="C17" s="191" t="s">
        <v>5</v>
      </c>
    </row>
    <row r="18" spans="1:3">
      <c r="A18" s="192">
        <v>1</v>
      </c>
      <c r="B18" s="193" t="s">
        <v>276</v>
      </c>
      <c r="C18" s="194">
        <v>1</v>
      </c>
    </row>
    <row r="19" spans="1:3">
      <c r="A19" s="192">
        <v>2</v>
      </c>
      <c r="B19" s="193" t="s">
        <v>175</v>
      </c>
      <c r="C19" s="194">
        <v>1</v>
      </c>
    </row>
    <row r="20" spans="1:3">
      <c r="A20" s="192">
        <v>3</v>
      </c>
      <c r="B20" s="193" t="s">
        <v>277</v>
      </c>
      <c r="C20" s="194">
        <v>1</v>
      </c>
    </row>
    <row r="21" spans="1:3">
      <c r="A21" s="192">
        <v>4</v>
      </c>
      <c r="B21" s="193" t="s">
        <v>177</v>
      </c>
      <c r="C21" s="194">
        <v>1</v>
      </c>
    </row>
    <row r="22" spans="1:3">
      <c r="A22" s="192">
        <v>5</v>
      </c>
      <c r="B22" s="193" t="s">
        <v>178</v>
      </c>
      <c r="C22" s="194">
        <v>5</v>
      </c>
    </row>
    <row r="23" spans="1:3">
      <c r="A23" s="192">
        <v>6</v>
      </c>
      <c r="B23" s="193" t="s">
        <v>278</v>
      </c>
      <c r="C23" s="194">
        <v>6</v>
      </c>
    </row>
    <row r="24" spans="1:3">
      <c r="A24" s="192">
        <v>7</v>
      </c>
      <c r="B24" s="193" t="s">
        <v>180</v>
      </c>
      <c r="C24" s="194">
        <v>2</v>
      </c>
    </row>
    <row r="25" spans="1:3">
      <c r="A25" s="192">
        <v>8</v>
      </c>
      <c r="B25" s="193" t="s">
        <v>181</v>
      </c>
      <c r="C25" s="194">
        <v>3</v>
      </c>
    </row>
    <row r="26" spans="1:3">
      <c r="A26" s="192">
        <v>9</v>
      </c>
      <c r="B26" s="193" t="s">
        <v>182</v>
      </c>
      <c r="C26" s="194">
        <v>4</v>
      </c>
    </row>
    <row r="27" spans="1:3">
      <c r="A27" s="192">
        <v>10</v>
      </c>
      <c r="B27" s="193" t="s">
        <v>183</v>
      </c>
      <c r="C27" s="194">
        <v>3</v>
      </c>
    </row>
    <row r="28" spans="1:3">
      <c r="A28" s="192">
        <v>11</v>
      </c>
      <c r="B28" s="193" t="s">
        <v>184</v>
      </c>
      <c r="C28" s="194">
        <v>43</v>
      </c>
    </row>
    <row r="29" spans="1:3">
      <c r="A29" s="192">
        <v>12</v>
      </c>
      <c r="B29" s="193" t="s">
        <v>185</v>
      </c>
      <c r="C29" s="194">
        <v>5</v>
      </c>
    </row>
    <row r="30" spans="1:3">
      <c r="A30" s="192">
        <v>13</v>
      </c>
      <c r="B30" s="193" t="s">
        <v>186</v>
      </c>
      <c r="C30" s="194">
        <v>18</v>
      </c>
    </row>
    <row r="31" spans="1:3">
      <c r="A31" s="192">
        <v>14</v>
      </c>
      <c r="B31" s="193" t="s">
        <v>187</v>
      </c>
      <c r="C31" s="194">
        <v>2</v>
      </c>
    </row>
    <row r="32" spans="1:3">
      <c r="A32" s="213" t="s">
        <v>80</v>
      </c>
      <c r="B32" s="213"/>
      <c r="C32" s="195">
        <f>SUM(C18:C31)</f>
        <v>95</v>
      </c>
    </row>
    <row r="35" spans="1:3">
      <c r="A35" s="214" t="s">
        <v>279</v>
      </c>
      <c r="B35" s="214"/>
      <c r="C35" s="214"/>
    </row>
    <row r="36" spans="1:3">
      <c r="A36" s="191" t="s">
        <v>7</v>
      </c>
      <c r="B36" s="191" t="s">
        <v>150</v>
      </c>
      <c r="C36" s="191" t="s">
        <v>5</v>
      </c>
    </row>
    <row r="37" spans="1:3">
      <c r="A37" s="192">
        <v>1</v>
      </c>
      <c r="B37" s="193" t="s">
        <v>175</v>
      </c>
      <c r="C37" s="194">
        <v>1</v>
      </c>
    </row>
    <row r="38" spans="1:3">
      <c r="A38" s="192">
        <v>4</v>
      </c>
      <c r="B38" s="193" t="s">
        <v>177</v>
      </c>
      <c r="C38" s="194">
        <v>1</v>
      </c>
    </row>
    <row r="39" spans="1:3">
      <c r="A39" s="192">
        <v>6</v>
      </c>
      <c r="B39" s="193" t="s">
        <v>278</v>
      </c>
      <c r="C39" s="194">
        <v>1</v>
      </c>
    </row>
    <row r="40" spans="1:3">
      <c r="A40" s="192">
        <v>7</v>
      </c>
      <c r="B40" s="193" t="s">
        <v>180</v>
      </c>
      <c r="C40" s="194">
        <v>2</v>
      </c>
    </row>
    <row r="41" spans="1:3">
      <c r="A41" s="192">
        <v>9</v>
      </c>
      <c r="B41" s="193" t="s">
        <v>182</v>
      </c>
      <c r="C41" s="194">
        <v>2</v>
      </c>
    </row>
    <row r="42" spans="1:3">
      <c r="A42" s="192">
        <v>10</v>
      </c>
      <c r="B42" s="193" t="s">
        <v>183</v>
      </c>
      <c r="C42" s="194">
        <v>3</v>
      </c>
    </row>
    <row r="43" spans="1:3">
      <c r="A43" s="192">
        <v>11</v>
      </c>
      <c r="B43" s="193" t="s">
        <v>184</v>
      </c>
      <c r="C43" s="194">
        <v>3</v>
      </c>
    </row>
    <row r="44" spans="1:3">
      <c r="A44" s="213" t="s">
        <v>80</v>
      </c>
      <c r="B44" s="213"/>
      <c r="C44" s="195">
        <f>SUM(C37:C43)</f>
        <v>13</v>
      </c>
    </row>
  </sheetData>
  <mergeCells count="8">
    <mergeCell ref="A32:B32"/>
    <mergeCell ref="A35:C35"/>
    <mergeCell ref="A44:B44"/>
    <mergeCell ref="A1:B1"/>
    <mergeCell ref="A2:B2"/>
    <mergeCell ref="A4:B4"/>
    <mergeCell ref="A5:B5"/>
    <mergeCell ref="A16:C16"/>
  </mergeCells>
  <pageMargins left="0.511811024" right="0.511811024" top="0.78740157499999996" bottom="0.78740157499999996" header="0.31496062000000002" footer="0.31496062000000002"/>
  <pageSetup paperSize="9" scale="82" orientation="portrait" r:id="rId1"/>
  <headerFooter>
    <oddHeader>&amp;L&amp;G&amp;CProcesso 23069.170671/2021-81
PE 01/2022&amp;R&amp;G</oddHeader>
  </headerFooter>
  <colBreaks count="1" manualBreakCount="1">
    <brk id="3" max="1048575" man="1"/>
  </col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7"/>
  <sheetViews>
    <sheetView zoomScaleNormal="100" workbookViewId="0">
      <selection sqref="A1:F1"/>
    </sheetView>
  </sheetViews>
  <sheetFormatPr defaultColWidth="9" defaultRowHeight="14.4"/>
  <cols>
    <col min="2" max="2" width="35.33203125" customWidth="1"/>
    <col min="3" max="3" width="16.33203125" customWidth="1"/>
    <col min="4" max="4" width="10.44140625" customWidth="1"/>
    <col min="5" max="5" width="12.88671875" customWidth="1"/>
    <col min="6" max="6" width="14" customWidth="1"/>
    <col min="7" max="7" width="10.88671875" customWidth="1"/>
  </cols>
  <sheetData>
    <row r="1" spans="1:8" ht="18" customHeight="1">
      <c r="A1" s="208" t="s">
        <v>0</v>
      </c>
      <c r="B1" s="208"/>
      <c r="C1" s="208"/>
      <c r="D1" s="208"/>
      <c r="E1" s="208"/>
      <c r="F1" s="208"/>
      <c r="G1" s="5"/>
    </row>
    <row r="2" spans="1:8" ht="18">
      <c r="A2" s="209" t="s">
        <v>1</v>
      </c>
      <c r="B2" s="209"/>
      <c r="C2" s="209"/>
      <c r="D2" s="209"/>
      <c r="E2" s="209"/>
      <c r="F2" s="209"/>
      <c r="G2" s="6"/>
    </row>
    <row r="4" spans="1:8" ht="14.4" customHeight="1">
      <c r="A4" s="215" t="s">
        <v>6</v>
      </c>
      <c r="B4" s="215"/>
      <c r="C4" s="215"/>
      <c r="D4" s="215"/>
      <c r="E4" s="215"/>
      <c r="F4" s="215"/>
      <c r="G4" s="140"/>
      <c r="H4" s="3"/>
    </row>
    <row r="5" spans="1:8" ht="38.4" customHeight="1">
      <c r="A5" s="212" t="s">
        <v>155</v>
      </c>
      <c r="B5" s="212"/>
      <c r="C5" s="212"/>
      <c r="D5" s="212"/>
      <c r="E5" s="212"/>
      <c r="F5" s="212"/>
      <c r="G5" s="8"/>
      <c r="H5" s="4"/>
    </row>
    <row r="8" spans="1:8">
      <c r="A8" s="223" t="s">
        <v>222</v>
      </c>
      <c r="B8" s="224"/>
      <c r="C8" s="224"/>
      <c r="D8" s="224"/>
      <c r="E8" s="224"/>
      <c r="F8" s="224"/>
    </row>
    <row r="9" spans="1:8">
      <c r="A9" s="227" t="s">
        <v>7</v>
      </c>
      <c r="B9" s="229" t="s">
        <v>8</v>
      </c>
      <c r="C9" s="230" t="s">
        <v>9</v>
      </c>
      <c r="D9" s="230" t="s">
        <v>10</v>
      </c>
      <c r="E9" s="225" t="s">
        <v>11</v>
      </c>
      <c r="F9" s="226"/>
    </row>
    <row r="10" spans="1:8">
      <c r="A10" s="228"/>
      <c r="B10" s="218"/>
      <c r="C10" s="218"/>
      <c r="D10" s="218"/>
      <c r="E10" s="145" t="s">
        <v>12</v>
      </c>
      <c r="F10" s="146" t="s">
        <v>13</v>
      </c>
    </row>
    <row r="11" spans="1:8">
      <c r="A11" s="147">
        <v>1</v>
      </c>
      <c r="B11" s="148" t="s">
        <v>17</v>
      </c>
      <c r="C11" s="144" t="s">
        <v>14</v>
      </c>
      <c r="D11" s="143">
        <v>2</v>
      </c>
      <c r="E11" s="149">
        <v>1282.72</v>
      </c>
      <c r="F11" s="150">
        <f t="shared" ref="F11" si="0">E11*D11</f>
        <v>2565.44</v>
      </c>
    </row>
    <row r="12" spans="1:8">
      <c r="A12" s="217" t="s">
        <v>18</v>
      </c>
      <c r="B12" s="218"/>
      <c r="C12" s="218"/>
      <c r="D12" s="218"/>
      <c r="E12" s="218"/>
      <c r="F12" s="151">
        <f>F11/6</f>
        <v>427.57333333333332</v>
      </c>
    </row>
    <row r="13" spans="1:8">
      <c r="A13" s="217" t="s">
        <v>15</v>
      </c>
      <c r="B13" s="218"/>
      <c r="C13" s="218"/>
      <c r="D13" s="218"/>
      <c r="E13" s="218"/>
      <c r="F13" s="151">
        <f>SUM(F12:F12)</f>
        <v>427.57333333333332</v>
      </c>
    </row>
    <row r="14" spans="1:8">
      <c r="A14" s="219" t="s">
        <v>223</v>
      </c>
      <c r="B14" s="218"/>
      <c r="C14" s="218"/>
      <c r="D14" s="218"/>
      <c r="E14" s="218"/>
      <c r="F14" s="152">
        <f>F13/1</f>
        <v>427.57333333333332</v>
      </c>
    </row>
    <row r="15" spans="1:8" ht="27.6" customHeight="1">
      <c r="A15" s="220" t="s">
        <v>16</v>
      </c>
      <c r="B15" s="221"/>
      <c r="C15" s="221"/>
      <c r="D15" s="221"/>
      <c r="E15" s="221"/>
      <c r="F15" s="222"/>
    </row>
    <row r="16" spans="1:8">
      <c r="A16" s="153"/>
      <c r="B16" s="142"/>
      <c r="C16" s="142"/>
      <c r="D16" s="142"/>
      <c r="E16" s="142"/>
      <c r="F16" s="154"/>
    </row>
    <row r="17" spans="1:6">
      <c r="A17" s="141"/>
      <c r="B17" s="141"/>
      <c r="C17" s="141"/>
      <c r="D17" s="141"/>
      <c r="E17" s="141"/>
      <c r="F17" s="141"/>
    </row>
  </sheetData>
  <mergeCells count="14">
    <mergeCell ref="A1:F1"/>
    <mergeCell ref="A2:F2"/>
    <mergeCell ref="A4:F4"/>
    <mergeCell ref="A5:F5"/>
    <mergeCell ref="A9:A10"/>
    <mergeCell ref="B9:B10"/>
    <mergeCell ref="D9:D10"/>
    <mergeCell ref="C9:C10"/>
    <mergeCell ref="A13:E13"/>
    <mergeCell ref="A14:E14"/>
    <mergeCell ref="A15:F15"/>
    <mergeCell ref="A8:F8"/>
    <mergeCell ref="E9:F9"/>
    <mergeCell ref="A12:E12"/>
  </mergeCells>
  <pageMargins left="0.511811024" right="0.511811024" top="0.78740157499999996" bottom="0.78740157499999996" header="0.31496062000000002" footer="0.31496062000000002"/>
  <pageSetup paperSize="9" scale="93" orientation="portrait" r:id="rId1"/>
  <headerFooter>
    <oddHeader>&amp;L&amp;G&amp;CProcesso 23069.170671/2021-81
PE 01/2022&amp;R&amp;G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6"/>
  <sheetViews>
    <sheetView topLeftCell="A13" zoomScaleNormal="100" workbookViewId="0">
      <selection activeCell="H11" sqref="H11"/>
    </sheetView>
  </sheetViews>
  <sheetFormatPr defaultColWidth="8.88671875" defaultRowHeight="14.4"/>
  <cols>
    <col min="1" max="1" width="5.33203125" customWidth="1"/>
    <col min="2" max="2" width="46.88671875" customWidth="1"/>
    <col min="3" max="3" width="6" customWidth="1"/>
    <col min="4" max="4" width="10.5546875" customWidth="1"/>
    <col min="5" max="5" width="12.33203125" customWidth="1"/>
    <col min="6" max="6" width="14.109375" customWidth="1"/>
    <col min="7" max="7" width="9.44140625" customWidth="1"/>
    <col min="8" max="8" width="10.6640625" customWidth="1"/>
  </cols>
  <sheetData>
    <row r="1" spans="1:8" ht="18">
      <c r="A1" s="208" t="s">
        <v>0</v>
      </c>
      <c r="B1" s="208"/>
      <c r="C1" s="208"/>
      <c r="D1" s="208"/>
      <c r="E1" s="208"/>
      <c r="F1" s="208"/>
      <c r="G1" s="208"/>
      <c r="H1" s="208"/>
    </row>
    <row r="2" spans="1:8" ht="18">
      <c r="A2" s="209" t="s">
        <v>1</v>
      </c>
      <c r="B2" s="209"/>
      <c r="C2" s="209"/>
      <c r="D2" s="209"/>
      <c r="E2" s="209"/>
      <c r="F2" s="209"/>
      <c r="G2" s="209"/>
      <c r="H2" s="209"/>
    </row>
    <row r="4" spans="1:8">
      <c r="A4" s="235" t="s">
        <v>274</v>
      </c>
      <c r="B4" s="210"/>
      <c r="C4" s="210"/>
      <c r="D4" s="210"/>
      <c r="E4" s="210"/>
      <c r="F4" s="210"/>
      <c r="G4" s="210"/>
      <c r="H4" s="210"/>
    </row>
    <row r="5" spans="1:8" ht="36" customHeight="1">
      <c r="A5" s="212" t="s">
        <v>155</v>
      </c>
      <c r="B5" s="212"/>
      <c r="C5" s="212"/>
      <c r="D5" s="212"/>
      <c r="E5" s="212"/>
      <c r="F5" s="212"/>
      <c r="G5" s="212"/>
      <c r="H5" s="212"/>
    </row>
    <row r="7" spans="1:8">
      <c r="A7" s="233" t="s">
        <v>235</v>
      </c>
      <c r="B7" s="234"/>
      <c r="C7" s="234"/>
      <c r="D7" s="234"/>
      <c r="E7" s="234"/>
      <c r="F7" s="234"/>
      <c r="G7" s="234"/>
      <c r="H7" s="234"/>
    </row>
    <row r="8" spans="1:8" ht="43.2">
      <c r="A8" s="178" t="s">
        <v>7</v>
      </c>
      <c r="B8" s="178" t="s">
        <v>22</v>
      </c>
      <c r="C8" s="178" t="s">
        <v>19</v>
      </c>
      <c r="D8" s="178" t="s">
        <v>23</v>
      </c>
      <c r="E8" s="178" t="s">
        <v>24</v>
      </c>
      <c r="F8" s="178" t="s">
        <v>25</v>
      </c>
      <c r="G8" s="178" t="s">
        <v>20</v>
      </c>
      <c r="H8" s="178" t="s">
        <v>21</v>
      </c>
    </row>
    <row r="9" spans="1:8" ht="41.4">
      <c r="A9" s="179">
        <v>1</v>
      </c>
      <c r="B9" s="180" t="s">
        <v>238</v>
      </c>
      <c r="C9" s="181" t="s">
        <v>26</v>
      </c>
      <c r="D9" s="181">
        <v>2</v>
      </c>
      <c r="E9" s="181">
        <v>2</v>
      </c>
      <c r="F9" s="182">
        <f>SUM(D9:E9)</f>
        <v>4</v>
      </c>
      <c r="G9" s="183">
        <v>39.4</v>
      </c>
      <c r="H9" s="183">
        <f>G9*F9</f>
        <v>157.6</v>
      </c>
    </row>
    <row r="10" spans="1:8" ht="151.80000000000001">
      <c r="A10" s="182">
        <v>2</v>
      </c>
      <c r="B10" s="180" t="s">
        <v>239</v>
      </c>
      <c r="C10" s="184" t="s">
        <v>26</v>
      </c>
      <c r="D10" s="181">
        <v>2</v>
      </c>
      <c r="E10" s="181">
        <v>2</v>
      </c>
      <c r="F10" s="182">
        <f t="shared" ref="F10:F14" si="0">SUM(D10:E10)</f>
        <v>4</v>
      </c>
      <c r="G10" s="183">
        <v>28.3</v>
      </c>
      <c r="H10" s="183">
        <f>G10*F10</f>
        <v>113.2</v>
      </c>
    </row>
    <row r="11" spans="1:8" ht="124.2">
      <c r="A11" s="179">
        <v>3</v>
      </c>
      <c r="B11" s="180" t="s">
        <v>240</v>
      </c>
      <c r="C11" s="184" t="s">
        <v>27</v>
      </c>
      <c r="D11" s="181">
        <v>1</v>
      </c>
      <c r="E11" s="181">
        <v>1</v>
      </c>
      <c r="F11" s="182">
        <f t="shared" si="0"/>
        <v>2</v>
      </c>
      <c r="G11" s="183">
        <v>62.08</v>
      </c>
      <c r="H11" s="183">
        <f t="shared" ref="H10:H14" si="1">G11*F11</f>
        <v>124.16</v>
      </c>
    </row>
    <row r="12" spans="1:8" ht="27.6">
      <c r="A12" s="182">
        <v>4</v>
      </c>
      <c r="B12" s="180" t="s">
        <v>241</v>
      </c>
      <c r="C12" s="181" t="s">
        <v>26</v>
      </c>
      <c r="D12" s="181">
        <v>3</v>
      </c>
      <c r="E12" s="181">
        <v>2</v>
      </c>
      <c r="F12" s="182">
        <f t="shared" si="0"/>
        <v>5</v>
      </c>
      <c r="G12" s="183">
        <v>5.23</v>
      </c>
      <c r="H12" s="183">
        <f t="shared" si="1"/>
        <v>26.150000000000002</v>
      </c>
    </row>
    <row r="13" spans="1:8" ht="69">
      <c r="A13" s="203">
        <v>5</v>
      </c>
      <c r="B13" s="180" t="s">
        <v>288</v>
      </c>
      <c r="C13" s="206" t="s">
        <v>289</v>
      </c>
      <c r="D13" s="204">
        <v>6</v>
      </c>
      <c r="E13" s="204">
        <v>6</v>
      </c>
      <c r="F13" s="203">
        <f t="shared" si="0"/>
        <v>12</v>
      </c>
      <c r="G13" s="205">
        <v>7.56</v>
      </c>
      <c r="H13" s="205">
        <f t="shared" si="1"/>
        <v>90.72</v>
      </c>
    </row>
    <row r="14" spans="1:8" ht="41.4">
      <c r="A14" s="179">
        <v>6</v>
      </c>
      <c r="B14" s="180" t="s">
        <v>236</v>
      </c>
      <c r="C14" s="184" t="s">
        <v>237</v>
      </c>
      <c r="D14" s="181">
        <v>3</v>
      </c>
      <c r="E14" s="181">
        <v>3</v>
      </c>
      <c r="F14" s="182">
        <f t="shared" si="0"/>
        <v>6</v>
      </c>
      <c r="G14" s="183">
        <v>8.81</v>
      </c>
      <c r="H14" s="183">
        <f t="shared" si="1"/>
        <v>52.86</v>
      </c>
    </row>
    <row r="15" spans="1:8" ht="14.4" customHeight="1">
      <c r="A15" s="231" t="s">
        <v>28</v>
      </c>
      <c r="B15" s="231"/>
      <c r="C15" s="231"/>
      <c r="D15" s="231"/>
      <c r="E15" s="231"/>
      <c r="F15" s="231"/>
      <c r="G15" s="185"/>
      <c r="H15" s="186">
        <f>SUM(H9:H14)</f>
        <v>564.69000000000005</v>
      </c>
    </row>
    <row r="16" spans="1:8">
      <c r="A16" s="232" t="s">
        <v>29</v>
      </c>
      <c r="B16" s="232"/>
      <c r="C16" s="232"/>
      <c r="D16" s="232"/>
      <c r="E16" s="232"/>
      <c r="F16" s="232"/>
      <c r="G16" s="187"/>
      <c r="H16" s="188">
        <f>H15/12</f>
        <v>47.057500000000005</v>
      </c>
    </row>
    <row r="19" spans="1:8">
      <c r="A19" s="233" t="s">
        <v>242</v>
      </c>
      <c r="B19" s="234"/>
      <c r="C19" s="234"/>
      <c r="D19" s="234"/>
      <c r="E19" s="234"/>
      <c r="F19" s="234"/>
      <c r="G19" s="234"/>
      <c r="H19" s="234"/>
    </row>
    <row r="20" spans="1:8" ht="43.2">
      <c r="A20" s="178" t="s">
        <v>7</v>
      </c>
      <c r="B20" s="178" t="s">
        <v>22</v>
      </c>
      <c r="C20" s="178" t="s">
        <v>19</v>
      </c>
      <c r="D20" s="178" t="s">
        <v>23</v>
      </c>
      <c r="E20" s="178" t="s">
        <v>24</v>
      </c>
      <c r="F20" s="178" t="s">
        <v>25</v>
      </c>
      <c r="G20" s="178" t="s">
        <v>20</v>
      </c>
      <c r="H20" s="178" t="s">
        <v>21</v>
      </c>
    </row>
    <row r="21" spans="1:8">
      <c r="A21" s="179">
        <v>1</v>
      </c>
      <c r="B21" s="190" t="s">
        <v>243</v>
      </c>
      <c r="C21" s="181" t="s">
        <v>26</v>
      </c>
      <c r="D21" s="181">
        <v>2</v>
      </c>
      <c r="E21" s="181">
        <v>2</v>
      </c>
      <c r="F21" s="182">
        <f>SUM(D21:E21)</f>
        <v>4</v>
      </c>
      <c r="G21" s="183">
        <v>32.33</v>
      </c>
      <c r="H21" s="183">
        <f>G21*F21</f>
        <v>129.32</v>
      </c>
    </row>
    <row r="22" spans="1:8">
      <c r="A22" s="182">
        <v>2</v>
      </c>
      <c r="B22" s="190" t="s">
        <v>245</v>
      </c>
      <c r="C22" s="184" t="s">
        <v>26</v>
      </c>
      <c r="D22" s="181">
        <v>2</v>
      </c>
      <c r="E22" s="181">
        <v>2</v>
      </c>
      <c r="F22" s="182">
        <f t="shared" ref="F22:F30" si="2">SUM(D22:E22)</f>
        <v>4</v>
      </c>
      <c r="G22" s="183">
        <v>40.5</v>
      </c>
      <c r="H22" s="183">
        <f t="shared" ref="H22:H30" si="3">G22*F22</f>
        <v>162</v>
      </c>
    </row>
    <row r="23" spans="1:8" ht="45">
      <c r="A23" s="179">
        <v>3</v>
      </c>
      <c r="B23" s="190" t="s">
        <v>244</v>
      </c>
      <c r="C23" s="184" t="s">
        <v>27</v>
      </c>
      <c r="D23" s="181">
        <v>1</v>
      </c>
      <c r="E23" s="181">
        <v>1</v>
      </c>
      <c r="F23" s="182">
        <f t="shared" si="2"/>
        <v>2</v>
      </c>
      <c r="G23" s="183">
        <v>39.43</v>
      </c>
      <c r="H23" s="183">
        <f t="shared" si="3"/>
        <v>78.86</v>
      </c>
    </row>
    <row r="24" spans="1:8" ht="28.8">
      <c r="A24" s="179">
        <v>4</v>
      </c>
      <c r="B24" s="190" t="s">
        <v>246</v>
      </c>
      <c r="C24" s="184" t="s">
        <v>247</v>
      </c>
      <c r="D24" s="181">
        <v>2</v>
      </c>
      <c r="E24" s="181">
        <v>2</v>
      </c>
      <c r="F24" s="182">
        <f t="shared" si="2"/>
        <v>4</v>
      </c>
      <c r="G24" s="183">
        <v>21.07</v>
      </c>
      <c r="H24" s="183">
        <f t="shared" si="3"/>
        <v>84.28</v>
      </c>
    </row>
    <row r="25" spans="1:8" ht="57.6">
      <c r="A25" s="179">
        <v>5</v>
      </c>
      <c r="B25" s="190" t="s">
        <v>248</v>
      </c>
      <c r="C25" s="184" t="s">
        <v>247</v>
      </c>
      <c r="D25" s="181">
        <v>2</v>
      </c>
      <c r="E25" s="181">
        <v>1</v>
      </c>
      <c r="F25" s="182">
        <f>SUM(D25:E25)</f>
        <v>3</v>
      </c>
      <c r="G25" s="183">
        <v>37.97</v>
      </c>
      <c r="H25" s="183">
        <f t="shared" si="3"/>
        <v>113.91</v>
      </c>
    </row>
    <row r="26" spans="1:8" ht="43.2">
      <c r="A26" s="182">
        <v>6</v>
      </c>
      <c r="B26" s="189" t="s">
        <v>241</v>
      </c>
      <c r="C26" s="181" t="s">
        <v>26</v>
      </c>
      <c r="D26" s="181">
        <v>3</v>
      </c>
      <c r="E26" s="181">
        <v>2</v>
      </c>
      <c r="F26" s="182">
        <f t="shared" si="2"/>
        <v>5</v>
      </c>
      <c r="G26" s="183">
        <v>5.23</v>
      </c>
      <c r="H26" s="183">
        <f t="shared" si="3"/>
        <v>26.150000000000002</v>
      </c>
    </row>
    <row r="27" spans="1:8" ht="28.8">
      <c r="A27" s="182">
        <v>7</v>
      </c>
      <c r="B27" s="190" t="s">
        <v>249</v>
      </c>
      <c r="C27" s="184" t="s">
        <v>247</v>
      </c>
      <c r="D27" s="181">
        <v>1</v>
      </c>
      <c r="E27" s="181">
        <v>1</v>
      </c>
      <c r="F27" s="182">
        <f t="shared" si="2"/>
        <v>2</v>
      </c>
      <c r="G27" s="183">
        <v>95.36</v>
      </c>
      <c r="H27" s="183">
        <f t="shared" si="3"/>
        <v>190.72</v>
      </c>
    </row>
    <row r="28" spans="1:8" ht="69">
      <c r="A28" s="203">
        <v>8</v>
      </c>
      <c r="B28" s="180" t="s">
        <v>288</v>
      </c>
      <c r="C28" s="206" t="s">
        <v>289</v>
      </c>
      <c r="D28" s="204">
        <v>6</v>
      </c>
      <c r="E28" s="204">
        <v>6</v>
      </c>
      <c r="F28" s="203">
        <f t="shared" si="2"/>
        <v>12</v>
      </c>
      <c r="G28" s="205">
        <v>7.56</v>
      </c>
      <c r="H28" s="183">
        <f t="shared" si="3"/>
        <v>90.72</v>
      </c>
    </row>
    <row r="29" spans="1:8" ht="57.6">
      <c r="A29" s="182">
        <v>9</v>
      </c>
      <c r="B29" s="190" t="s">
        <v>250</v>
      </c>
      <c r="C29" s="184" t="s">
        <v>247</v>
      </c>
      <c r="D29" s="181">
        <v>1</v>
      </c>
      <c r="E29" s="181">
        <v>1</v>
      </c>
      <c r="F29" s="182">
        <f t="shared" si="2"/>
        <v>2</v>
      </c>
      <c r="G29" s="183">
        <v>10.24</v>
      </c>
      <c r="H29" s="183">
        <f t="shared" si="3"/>
        <v>20.48</v>
      </c>
    </row>
    <row r="30" spans="1:8" ht="43.2">
      <c r="A30" s="179">
        <v>10</v>
      </c>
      <c r="B30" s="189" t="s">
        <v>236</v>
      </c>
      <c r="C30" s="184" t="s">
        <v>237</v>
      </c>
      <c r="D30" s="181">
        <v>3</v>
      </c>
      <c r="E30" s="181">
        <v>3</v>
      </c>
      <c r="F30" s="182">
        <f t="shared" si="2"/>
        <v>6</v>
      </c>
      <c r="G30" s="183">
        <v>8.81</v>
      </c>
      <c r="H30" s="183">
        <f t="shared" si="3"/>
        <v>52.86</v>
      </c>
    </row>
    <row r="31" spans="1:8">
      <c r="A31" s="231" t="s">
        <v>28</v>
      </c>
      <c r="B31" s="231"/>
      <c r="C31" s="231"/>
      <c r="D31" s="231"/>
      <c r="E31" s="231"/>
      <c r="F31" s="231"/>
      <c r="G31" s="185"/>
      <c r="H31" s="186">
        <f>SUM(H21:H30)</f>
        <v>949.30000000000007</v>
      </c>
    </row>
    <row r="32" spans="1:8">
      <c r="A32" s="232" t="s">
        <v>29</v>
      </c>
      <c r="B32" s="232"/>
      <c r="C32" s="232"/>
      <c r="D32" s="232"/>
      <c r="E32" s="232"/>
      <c r="F32" s="232"/>
      <c r="G32" s="187"/>
      <c r="H32" s="188">
        <f>H31/12</f>
        <v>79.108333333333334</v>
      </c>
    </row>
    <row r="34" spans="1:8">
      <c r="A34" s="233" t="s">
        <v>251</v>
      </c>
      <c r="B34" s="234"/>
      <c r="C34" s="234"/>
      <c r="D34" s="234"/>
      <c r="E34" s="234"/>
      <c r="F34" s="234"/>
      <c r="G34" s="234"/>
      <c r="H34" s="234"/>
    </row>
    <row r="35" spans="1:8" ht="43.2">
      <c r="A35" s="178" t="s">
        <v>7</v>
      </c>
      <c r="B35" s="178" t="s">
        <v>22</v>
      </c>
      <c r="C35" s="178" t="s">
        <v>19</v>
      </c>
      <c r="D35" s="178" t="s">
        <v>23</v>
      </c>
      <c r="E35" s="178" t="s">
        <v>24</v>
      </c>
      <c r="F35" s="178" t="s">
        <v>25</v>
      </c>
      <c r="G35" s="178" t="s">
        <v>20</v>
      </c>
      <c r="H35" s="178" t="s">
        <v>21</v>
      </c>
    </row>
    <row r="36" spans="1:8">
      <c r="A36" s="179">
        <v>1</v>
      </c>
      <c r="B36" s="180" t="s">
        <v>252</v>
      </c>
      <c r="C36" s="181" t="s">
        <v>26</v>
      </c>
      <c r="D36" s="181">
        <v>2</v>
      </c>
      <c r="E36" s="181">
        <v>2</v>
      </c>
      <c r="F36" s="182">
        <f>SUM(D36:E36)</f>
        <v>4</v>
      </c>
      <c r="G36" s="183">
        <v>32.33</v>
      </c>
      <c r="H36" s="183">
        <f>G36*F36</f>
        <v>129.32</v>
      </c>
    </row>
    <row r="37" spans="1:8" ht="151.80000000000001">
      <c r="A37" s="182">
        <v>2</v>
      </c>
      <c r="B37" s="180" t="s">
        <v>239</v>
      </c>
      <c r="C37" s="184" t="s">
        <v>26</v>
      </c>
      <c r="D37" s="181">
        <v>2</v>
      </c>
      <c r="E37" s="181">
        <v>2</v>
      </c>
      <c r="F37" s="182">
        <f t="shared" ref="F37:F42" si="4">SUM(D37:E37)</f>
        <v>4</v>
      </c>
      <c r="G37" s="183">
        <v>28.3</v>
      </c>
      <c r="H37" s="183">
        <f t="shared" ref="H37:H42" si="5">G37*F37</f>
        <v>113.2</v>
      </c>
    </row>
    <row r="38" spans="1:8" ht="41.4">
      <c r="A38" s="182">
        <v>3</v>
      </c>
      <c r="B38" s="180" t="s">
        <v>253</v>
      </c>
      <c r="C38" s="184" t="s">
        <v>247</v>
      </c>
      <c r="D38" s="181">
        <v>2</v>
      </c>
      <c r="E38" s="181">
        <v>1</v>
      </c>
      <c r="F38" s="182">
        <v>3</v>
      </c>
      <c r="G38" s="183">
        <v>32.04</v>
      </c>
      <c r="H38" s="183">
        <f t="shared" si="5"/>
        <v>96.12</v>
      </c>
    </row>
    <row r="39" spans="1:8" ht="124.2">
      <c r="A39" s="179">
        <v>4</v>
      </c>
      <c r="B39" s="180" t="s">
        <v>240</v>
      </c>
      <c r="C39" s="184" t="s">
        <v>27</v>
      </c>
      <c r="D39" s="181">
        <v>1</v>
      </c>
      <c r="E39" s="181">
        <v>1</v>
      </c>
      <c r="F39" s="182">
        <f t="shared" si="4"/>
        <v>2</v>
      </c>
      <c r="G39" s="183">
        <v>62.08</v>
      </c>
      <c r="H39" s="183">
        <f t="shared" si="5"/>
        <v>124.16</v>
      </c>
    </row>
    <row r="40" spans="1:8" ht="27.6">
      <c r="A40" s="179">
        <v>5</v>
      </c>
      <c r="B40" s="180" t="s">
        <v>241</v>
      </c>
      <c r="C40" s="181" t="s">
        <v>26</v>
      </c>
      <c r="D40" s="181">
        <v>3</v>
      </c>
      <c r="E40" s="181">
        <v>2</v>
      </c>
      <c r="F40" s="182">
        <f t="shared" si="4"/>
        <v>5</v>
      </c>
      <c r="G40" s="183">
        <v>5.23</v>
      </c>
      <c r="H40" s="183">
        <f t="shared" si="5"/>
        <v>26.150000000000002</v>
      </c>
    </row>
    <row r="41" spans="1:8" ht="69">
      <c r="A41" s="203">
        <v>8</v>
      </c>
      <c r="B41" s="180" t="s">
        <v>288</v>
      </c>
      <c r="C41" s="206" t="s">
        <v>289</v>
      </c>
      <c r="D41" s="204">
        <v>6</v>
      </c>
      <c r="E41" s="204">
        <v>6</v>
      </c>
      <c r="F41" s="203">
        <f t="shared" si="4"/>
        <v>12</v>
      </c>
      <c r="G41" s="205">
        <v>7.56</v>
      </c>
      <c r="H41" s="183">
        <f>G41*F41</f>
        <v>90.72</v>
      </c>
    </row>
    <row r="42" spans="1:8" ht="41.4">
      <c r="A42" s="182">
        <v>6</v>
      </c>
      <c r="B42" s="180" t="s">
        <v>236</v>
      </c>
      <c r="C42" s="184" t="s">
        <v>237</v>
      </c>
      <c r="D42" s="181">
        <v>3</v>
      </c>
      <c r="E42" s="181">
        <v>3</v>
      </c>
      <c r="F42" s="182">
        <f t="shared" si="4"/>
        <v>6</v>
      </c>
      <c r="G42" s="183">
        <v>8.81</v>
      </c>
      <c r="H42" s="183">
        <f t="shared" si="5"/>
        <v>52.86</v>
      </c>
    </row>
    <row r="43" spans="1:8">
      <c r="A43" s="231" t="s">
        <v>28</v>
      </c>
      <c r="B43" s="231"/>
      <c r="C43" s="231"/>
      <c r="D43" s="231"/>
      <c r="E43" s="231"/>
      <c r="F43" s="231"/>
      <c r="G43" s="185"/>
      <c r="H43" s="186">
        <f>SUM(H36:H42)</f>
        <v>632.53</v>
      </c>
    </row>
    <row r="44" spans="1:8">
      <c r="A44" s="232" t="s">
        <v>29</v>
      </c>
      <c r="B44" s="232"/>
      <c r="C44" s="232"/>
      <c r="D44" s="232"/>
      <c r="E44" s="232"/>
      <c r="F44" s="232"/>
      <c r="G44" s="187"/>
      <c r="H44" s="188">
        <f>H43/12</f>
        <v>52.710833333333333</v>
      </c>
    </row>
    <row r="46" spans="1:8">
      <c r="A46" s="233" t="s">
        <v>254</v>
      </c>
      <c r="B46" s="234"/>
      <c r="C46" s="234"/>
      <c r="D46" s="234"/>
      <c r="E46" s="234"/>
      <c r="F46" s="234"/>
      <c r="G46" s="234"/>
      <c r="H46" s="234"/>
    </row>
    <row r="47" spans="1:8" ht="43.2">
      <c r="A47" s="178" t="s">
        <v>7</v>
      </c>
      <c r="B47" s="178" t="s">
        <v>22</v>
      </c>
      <c r="C47" s="178" t="s">
        <v>19</v>
      </c>
      <c r="D47" s="178" t="s">
        <v>23</v>
      </c>
      <c r="E47" s="178" t="s">
        <v>24</v>
      </c>
      <c r="F47" s="178" t="s">
        <v>25</v>
      </c>
      <c r="G47" s="178" t="s">
        <v>20</v>
      </c>
      <c r="H47" s="178" t="s">
        <v>21</v>
      </c>
    </row>
    <row r="48" spans="1:8">
      <c r="A48" s="179">
        <v>1</v>
      </c>
      <c r="B48" s="190" t="s">
        <v>243</v>
      </c>
      <c r="C48" s="181" t="s">
        <v>26</v>
      </c>
      <c r="D48" s="181">
        <v>2</v>
      </c>
      <c r="E48" s="181">
        <v>2</v>
      </c>
      <c r="F48" s="182">
        <f>SUM(D48:E48)</f>
        <v>4</v>
      </c>
      <c r="G48" s="183">
        <v>32.33</v>
      </c>
      <c r="H48" s="183">
        <f>G48*F48</f>
        <v>129.32</v>
      </c>
    </row>
    <row r="49" spans="1:8">
      <c r="A49" s="182">
        <v>2</v>
      </c>
      <c r="B49" s="190" t="s">
        <v>245</v>
      </c>
      <c r="C49" s="184" t="s">
        <v>26</v>
      </c>
      <c r="D49" s="181">
        <v>2</v>
      </c>
      <c r="E49" s="181">
        <v>2</v>
      </c>
      <c r="F49" s="182">
        <f t="shared" ref="F49:F51" si="6">SUM(D49:E49)</f>
        <v>4</v>
      </c>
      <c r="G49" s="183">
        <v>40.5</v>
      </c>
      <c r="H49" s="183">
        <f t="shared" ref="H49:H56" si="7">G49*F49</f>
        <v>162</v>
      </c>
    </row>
    <row r="50" spans="1:8" ht="57.6">
      <c r="A50" s="179">
        <v>3</v>
      </c>
      <c r="B50" s="190" t="s">
        <v>255</v>
      </c>
      <c r="C50" s="184" t="s">
        <v>27</v>
      </c>
      <c r="D50" s="181">
        <v>2</v>
      </c>
      <c r="E50" s="181">
        <v>1</v>
      </c>
      <c r="F50" s="182">
        <f t="shared" si="6"/>
        <v>3</v>
      </c>
      <c r="G50" s="183">
        <v>157.63</v>
      </c>
      <c r="H50" s="183">
        <f t="shared" si="7"/>
        <v>472.89</v>
      </c>
    </row>
    <row r="51" spans="1:8" ht="28.8">
      <c r="A51" s="179">
        <v>4</v>
      </c>
      <c r="B51" s="190" t="s">
        <v>246</v>
      </c>
      <c r="C51" s="184" t="s">
        <v>247</v>
      </c>
      <c r="D51" s="181">
        <v>2</v>
      </c>
      <c r="E51" s="181">
        <v>2</v>
      </c>
      <c r="F51" s="182">
        <f t="shared" si="6"/>
        <v>4</v>
      </c>
      <c r="G51" s="183">
        <v>21.07</v>
      </c>
      <c r="H51" s="183">
        <f t="shared" si="7"/>
        <v>84.28</v>
      </c>
    </row>
    <row r="52" spans="1:8" ht="57.6">
      <c r="A52" s="179">
        <v>5</v>
      </c>
      <c r="B52" s="190" t="s">
        <v>248</v>
      </c>
      <c r="C52" s="184" t="s">
        <v>247</v>
      </c>
      <c r="D52" s="181">
        <v>2</v>
      </c>
      <c r="E52" s="181">
        <v>1</v>
      </c>
      <c r="F52" s="182">
        <f>SUM(D52:E52)</f>
        <v>3</v>
      </c>
      <c r="G52" s="183">
        <v>37.97</v>
      </c>
      <c r="H52" s="183">
        <f t="shared" si="7"/>
        <v>113.91</v>
      </c>
    </row>
    <row r="53" spans="1:8" ht="43.2">
      <c r="A53" s="182">
        <v>6</v>
      </c>
      <c r="B53" s="189" t="s">
        <v>241</v>
      </c>
      <c r="C53" s="181" t="s">
        <v>26</v>
      </c>
      <c r="D53" s="181">
        <v>3</v>
      </c>
      <c r="E53" s="181">
        <v>2</v>
      </c>
      <c r="F53" s="182">
        <f t="shared" ref="F53:F56" si="8">SUM(D53:E53)</f>
        <v>5</v>
      </c>
      <c r="G53" s="183">
        <v>5.23</v>
      </c>
      <c r="H53" s="183">
        <f t="shared" si="7"/>
        <v>26.150000000000002</v>
      </c>
    </row>
    <row r="54" spans="1:8" ht="69">
      <c r="A54" s="203">
        <v>7</v>
      </c>
      <c r="B54" s="180" t="s">
        <v>288</v>
      </c>
      <c r="C54" s="206" t="s">
        <v>289</v>
      </c>
      <c r="D54" s="204">
        <v>6</v>
      </c>
      <c r="E54" s="204">
        <v>6</v>
      </c>
      <c r="F54" s="203">
        <f t="shared" si="8"/>
        <v>12</v>
      </c>
      <c r="G54" s="205">
        <v>7.56</v>
      </c>
      <c r="H54" s="183">
        <f>G54*F54</f>
        <v>90.72</v>
      </c>
    </row>
    <row r="55" spans="1:8" ht="28.8">
      <c r="A55" s="182">
        <v>8</v>
      </c>
      <c r="B55" s="190" t="s">
        <v>249</v>
      </c>
      <c r="C55" s="184" t="s">
        <v>247</v>
      </c>
      <c r="D55" s="181">
        <v>1</v>
      </c>
      <c r="E55" s="181">
        <v>1</v>
      </c>
      <c r="F55" s="182">
        <f t="shared" si="8"/>
        <v>2</v>
      </c>
      <c r="G55" s="183">
        <v>95.36</v>
      </c>
      <c r="H55" s="183">
        <f t="shared" si="7"/>
        <v>190.72</v>
      </c>
    </row>
    <row r="56" spans="1:8" ht="43.2">
      <c r="A56" s="179">
        <v>9</v>
      </c>
      <c r="B56" s="189" t="s">
        <v>236</v>
      </c>
      <c r="C56" s="184" t="s">
        <v>237</v>
      </c>
      <c r="D56" s="181">
        <v>3</v>
      </c>
      <c r="E56" s="181">
        <v>3</v>
      </c>
      <c r="F56" s="182">
        <f t="shared" si="8"/>
        <v>6</v>
      </c>
      <c r="G56" s="183">
        <v>8.81</v>
      </c>
      <c r="H56" s="183">
        <f t="shared" si="7"/>
        <v>52.86</v>
      </c>
    </row>
    <row r="57" spans="1:8">
      <c r="A57" s="231" t="s">
        <v>28</v>
      </c>
      <c r="B57" s="231"/>
      <c r="C57" s="231"/>
      <c r="D57" s="231"/>
      <c r="E57" s="231"/>
      <c r="F57" s="231"/>
      <c r="G57" s="185"/>
      <c r="H57" s="186">
        <f>SUM(H48:H56)</f>
        <v>1322.85</v>
      </c>
    </row>
    <row r="58" spans="1:8">
      <c r="A58" s="232" t="s">
        <v>29</v>
      </c>
      <c r="B58" s="232"/>
      <c r="C58" s="232"/>
      <c r="D58" s="232"/>
      <c r="E58" s="232"/>
      <c r="F58" s="232"/>
      <c r="G58" s="187"/>
      <c r="H58" s="188">
        <f>H57/12</f>
        <v>110.2375</v>
      </c>
    </row>
    <row r="60" spans="1:8">
      <c r="A60" s="233" t="s">
        <v>256</v>
      </c>
      <c r="B60" s="234"/>
      <c r="C60" s="234"/>
      <c r="D60" s="234"/>
      <c r="E60" s="234"/>
      <c r="F60" s="234"/>
      <c r="G60" s="234"/>
      <c r="H60" s="234"/>
    </row>
    <row r="61" spans="1:8" ht="43.2">
      <c r="A61" s="178" t="s">
        <v>7</v>
      </c>
      <c r="B61" s="178" t="s">
        <v>22</v>
      </c>
      <c r="C61" s="178" t="s">
        <v>19</v>
      </c>
      <c r="D61" s="178" t="s">
        <v>23</v>
      </c>
      <c r="E61" s="178" t="s">
        <v>24</v>
      </c>
      <c r="F61" s="178" t="s">
        <v>25</v>
      </c>
      <c r="G61" s="178" t="s">
        <v>20</v>
      </c>
      <c r="H61" s="178" t="s">
        <v>21</v>
      </c>
    </row>
    <row r="62" spans="1:8">
      <c r="A62" s="179">
        <v>1</v>
      </c>
      <c r="B62" s="190" t="s">
        <v>260</v>
      </c>
      <c r="C62" s="181" t="s">
        <v>26</v>
      </c>
      <c r="D62" s="181">
        <v>2</v>
      </c>
      <c r="E62" s="181">
        <v>2</v>
      </c>
      <c r="F62" s="182">
        <f>SUM(D62:E62)</f>
        <v>4</v>
      </c>
      <c r="G62" s="183">
        <v>32.33</v>
      </c>
      <c r="H62" s="183">
        <f>G62*F62</f>
        <v>129.32</v>
      </c>
    </row>
    <row r="63" spans="1:8">
      <c r="A63" s="182">
        <v>2</v>
      </c>
      <c r="B63" s="190" t="s">
        <v>259</v>
      </c>
      <c r="C63" s="184" t="s">
        <v>26</v>
      </c>
      <c r="D63" s="181">
        <v>2</v>
      </c>
      <c r="E63" s="181">
        <v>2</v>
      </c>
      <c r="F63" s="182">
        <f t="shared" ref="F63:F64" si="9">SUM(D63:E63)</f>
        <v>4</v>
      </c>
      <c r="G63" s="183">
        <v>40.5</v>
      </c>
      <c r="H63" s="183">
        <f t="shared" ref="H63:H70" si="10">G63*F63</f>
        <v>162</v>
      </c>
    </row>
    <row r="64" spans="1:8" ht="28.8">
      <c r="A64" s="179">
        <v>3</v>
      </c>
      <c r="B64" s="190" t="s">
        <v>257</v>
      </c>
      <c r="C64" s="184" t="s">
        <v>247</v>
      </c>
      <c r="D64" s="181">
        <v>2</v>
      </c>
      <c r="E64" s="181">
        <v>2</v>
      </c>
      <c r="F64" s="182">
        <f t="shared" si="9"/>
        <v>4</v>
      </c>
      <c r="G64" s="183">
        <v>17.09</v>
      </c>
      <c r="H64" s="183">
        <f t="shared" si="10"/>
        <v>68.36</v>
      </c>
    </row>
    <row r="65" spans="1:8" ht="124.2">
      <c r="A65" s="179">
        <v>4</v>
      </c>
      <c r="B65" s="180" t="s">
        <v>240</v>
      </c>
      <c r="C65" s="184" t="s">
        <v>247</v>
      </c>
      <c r="D65" s="181">
        <v>2</v>
      </c>
      <c r="E65" s="181">
        <v>1</v>
      </c>
      <c r="F65" s="182">
        <f>SUM(D65:E65)</f>
        <v>3</v>
      </c>
      <c r="G65" s="183">
        <v>62.08</v>
      </c>
      <c r="H65" s="183">
        <f t="shared" si="10"/>
        <v>186.24</v>
      </c>
    </row>
    <row r="66" spans="1:8" ht="43.2">
      <c r="A66" s="182">
        <v>5</v>
      </c>
      <c r="B66" s="189" t="s">
        <v>241</v>
      </c>
      <c r="C66" s="181" t="s">
        <v>26</v>
      </c>
      <c r="D66" s="181">
        <v>3</v>
      </c>
      <c r="E66" s="181">
        <v>2</v>
      </c>
      <c r="F66" s="182">
        <f t="shared" ref="F66:F70" si="11">SUM(D66:E66)</f>
        <v>5</v>
      </c>
      <c r="G66" s="183">
        <v>5.23</v>
      </c>
      <c r="H66" s="183">
        <f t="shared" si="10"/>
        <v>26.150000000000002</v>
      </c>
    </row>
    <row r="67" spans="1:8" ht="57.6">
      <c r="A67" s="179">
        <v>6</v>
      </c>
      <c r="B67" s="189" t="s">
        <v>258</v>
      </c>
      <c r="C67" s="184" t="s">
        <v>247</v>
      </c>
      <c r="D67" s="181">
        <v>2</v>
      </c>
      <c r="E67" s="181">
        <v>1</v>
      </c>
      <c r="F67" s="182">
        <f t="shared" si="11"/>
        <v>3</v>
      </c>
      <c r="G67" s="183">
        <v>25.04</v>
      </c>
      <c r="H67" s="183">
        <f t="shared" si="10"/>
        <v>75.12</v>
      </c>
    </row>
    <row r="68" spans="1:8" ht="69">
      <c r="A68" s="203">
        <v>7</v>
      </c>
      <c r="B68" s="180" t="s">
        <v>288</v>
      </c>
      <c r="C68" s="206" t="s">
        <v>289</v>
      </c>
      <c r="D68" s="204">
        <v>6</v>
      </c>
      <c r="E68" s="204">
        <v>6</v>
      </c>
      <c r="F68" s="203">
        <f t="shared" si="11"/>
        <v>12</v>
      </c>
      <c r="G68" s="205">
        <v>7.56</v>
      </c>
      <c r="H68" s="183">
        <f>G68*F68</f>
        <v>90.72</v>
      </c>
    </row>
    <row r="69" spans="1:8">
      <c r="A69" s="179">
        <v>8</v>
      </c>
      <c r="B69" s="189" t="s">
        <v>266</v>
      </c>
      <c r="C69" s="184" t="s">
        <v>247</v>
      </c>
      <c r="D69" s="181">
        <v>2</v>
      </c>
      <c r="E69" s="181">
        <v>1</v>
      </c>
      <c r="F69" s="182">
        <f t="shared" si="11"/>
        <v>3</v>
      </c>
      <c r="G69" s="183">
        <v>5.26</v>
      </c>
      <c r="H69" s="183">
        <f t="shared" si="10"/>
        <v>15.78</v>
      </c>
    </row>
    <row r="70" spans="1:8" ht="43.2">
      <c r="A70" s="179">
        <v>9</v>
      </c>
      <c r="B70" s="189" t="s">
        <v>236</v>
      </c>
      <c r="C70" s="184" t="s">
        <v>237</v>
      </c>
      <c r="D70" s="181">
        <v>3</v>
      </c>
      <c r="E70" s="181">
        <v>3</v>
      </c>
      <c r="F70" s="182">
        <f t="shared" si="11"/>
        <v>6</v>
      </c>
      <c r="G70" s="183">
        <v>8.81</v>
      </c>
      <c r="H70" s="183">
        <f t="shared" si="10"/>
        <v>52.86</v>
      </c>
    </row>
    <row r="71" spans="1:8">
      <c r="A71" s="231" t="s">
        <v>28</v>
      </c>
      <c r="B71" s="231"/>
      <c r="C71" s="231"/>
      <c r="D71" s="231"/>
      <c r="E71" s="231"/>
      <c r="F71" s="231"/>
      <c r="G71" s="185"/>
      <c r="H71" s="186">
        <f>SUM(H62:H70)</f>
        <v>806.55000000000007</v>
      </c>
    </row>
    <row r="72" spans="1:8">
      <c r="A72" s="232" t="s">
        <v>29</v>
      </c>
      <c r="B72" s="232"/>
      <c r="C72" s="232"/>
      <c r="D72" s="232"/>
      <c r="E72" s="232"/>
      <c r="F72" s="232"/>
      <c r="G72" s="187"/>
      <c r="H72" s="188">
        <f>H71/12</f>
        <v>67.212500000000006</v>
      </c>
    </row>
    <row r="74" spans="1:8">
      <c r="A74" s="233" t="s">
        <v>261</v>
      </c>
      <c r="B74" s="234"/>
      <c r="C74" s="234"/>
      <c r="D74" s="234"/>
      <c r="E74" s="234"/>
      <c r="F74" s="234"/>
      <c r="G74" s="234"/>
      <c r="H74" s="234"/>
    </row>
    <row r="75" spans="1:8" ht="43.2">
      <c r="A75" s="178" t="s">
        <v>7</v>
      </c>
      <c r="B75" s="178" t="s">
        <v>22</v>
      </c>
      <c r="C75" s="178" t="s">
        <v>19</v>
      </c>
      <c r="D75" s="178" t="s">
        <v>23</v>
      </c>
      <c r="E75" s="178" t="s">
        <v>24</v>
      </c>
      <c r="F75" s="178" t="s">
        <v>25</v>
      </c>
      <c r="G75" s="178" t="s">
        <v>20</v>
      </c>
      <c r="H75" s="178" t="s">
        <v>21</v>
      </c>
    </row>
    <row r="76" spans="1:8">
      <c r="A76" s="179">
        <v>1</v>
      </c>
      <c r="B76" s="190" t="s">
        <v>260</v>
      </c>
      <c r="C76" s="181" t="s">
        <v>26</v>
      </c>
      <c r="D76" s="181">
        <v>2</v>
      </c>
      <c r="E76" s="181">
        <v>2</v>
      </c>
      <c r="F76" s="182">
        <f>SUM(D76:E76)</f>
        <v>4</v>
      </c>
      <c r="G76" s="183">
        <v>32.33</v>
      </c>
      <c r="H76" s="183">
        <f>G76*F76</f>
        <v>129.32</v>
      </c>
    </row>
    <row r="77" spans="1:8">
      <c r="A77" s="182">
        <v>2</v>
      </c>
      <c r="B77" s="190" t="s">
        <v>259</v>
      </c>
      <c r="C77" s="184" t="s">
        <v>26</v>
      </c>
      <c r="D77" s="181">
        <v>2</v>
      </c>
      <c r="E77" s="181">
        <v>2</v>
      </c>
      <c r="F77" s="182">
        <f t="shared" ref="F77:F78" si="12">SUM(D77:E77)</f>
        <v>4</v>
      </c>
      <c r="G77" s="183">
        <v>40.5</v>
      </c>
      <c r="H77" s="183">
        <f t="shared" ref="H77:H83" si="13">G77*F77</f>
        <v>162</v>
      </c>
    </row>
    <row r="78" spans="1:8" ht="28.8">
      <c r="A78" s="179">
        <v>3</v>
      </c>
      <c r="B78" s="190" t="s">
        <v>262</v>
      </c>
      <c r="C78" s="184" t="s">
        <v>247</v>
      </c>
      <c r="D78" s="181">
        <v>2</v>
      </c>
      <c r="E78" s="181">
        <v>2</v>
      </c>
      <c r="F78" s="182">
        <f t="shared" si="12"/>
        <v>4</v>
      </c>
      <c r="G78" s="183">
        <v>26.34</v>
      </c>
      <c r="H78" s="183">
        <f t="shared" si="13"/>
        <v>105.36</v>
      </c>
    </row>
    <row r="79" spans="1:8" ht="144">
      <c r="A79" s="179">
        <v>4</v>
      </c>
      <c r="B79" s="190" t="s">
        <v>240</v>
      </c>
      <c r="C79" s="184" t="s">
        <v>247</v>
      </c>
      <c r="D79" s="181">
        <v>2</v>
      </c>
      <c r="E79" s="181">
        <v>1</v>
      </c>
      <c r="F79" s="182">
        <f>SUM(D79:E79)</f>
        <v>3</v>
      </c>
      <c r="G79" s="183">
        <v>62.08</v>
      </c>
      <c r="H79" s="183">
        <f t="shared" si="13"/>
        <v>186.24</v>
      </c>
    </row>
    <row r="80" spans="1:8" ht="43.2">
      <c r="A80" s="182">
        <v>5</v>
      </c>
      <c r="B80" s="190" t="s">
        <v>241</v>
      </c>
      <c r="C80" s="181" t="s">
        <v>26</v>
      </c>
      <c r="D80" s="181">
        <v>3</v>
      </c>
      <c r="E80" s="181">
        <v>2</v>
      </c>
      <c r="F80" s="182">
        <f t="shared" ref="F80:F83" si="14">SUM(D80:E80)</f>
        <v>5</v>
      </c>
      <c r="G80" s="183">
        <v>5.23</v>
      </c>
      <c r="H80" s="183">
        <f t="shared" si="13"/>
        <v>26.150000000000002</v>
      </c>
    </row>
    <row r="81" spans="1:8" ht="28.8">
      <c r="A81" s="179">
        <v>6</v>
      </c>
      <c r="B81" s="190" t="s">
        <v>263</v>
      </c>
      <c r="C81" s="184" t="s">
        <v>247</v>
      </c>
      <c r="D81" s="181">
        <v>2</v>
      </c>
      <c r="E81" s="181">
        <v>1</v>
      </c>
      <c r="F81" s="182">
        <f t="shared" si="14"/>
        <v>3</v>
      </c>
      <c r="G81" s="183">
        <v>21.07</v>
      </c>
      <c r="H81" s="183">
        <f t="shared" si="13"/>
        <v>63.21</v>
      </c>
    </row>
    <row r="82" spans="1:8" ht="69">
      <c r="A82" s="203">
        <v>7</v>
      </c>
      <c r="B82" s="180" t="s">
        <v>288</v>
      </c>
      <c r="C82" s="206" t="s">
        <v>289</v>
      </c>
      <c r="D82" s="204">
        <v>6</v>
      </c>
      <c r="E82" s="204">
        <v>6</v>
      </c>
      <c r="F82" s="203">
        <f t="shared" si="14"/>
        <v>12</v>
      </c>
      <c r="G82" s="205">
        <v>7.56</v>
      </c>
      <c r="H82" s="183">
        <f>G82*F82</f>
        <v>90.72</v>
      </c>
    </row>
    <row r="83" spans="1:8" ht="43.2">
      <c r="A83" s="179">
        <v>8</v>
      </c>
      <c r="B83" s="189" t="s">
        <v>236</v>
      </c>
      <c r="C83" s="184" t="s">
        <v>237</v>
      </c>
      <c r="D83" s="181">
        <v>3</v>
      </c>
      <c r="E83" s="181">
        <v>3</v>
      </c>
      <c r="F83" s="182">
        <f t="shared" si="14"/>
        <v>6</v>
      </c>
      <c r="G83" s="183">
        <v>8.81</v>
      </c>
      <c r="H83" s="183">
        <f t="shared" si="13"/>
        <v>52.86</v>
      </c>
    </row>
    <row r="84" spans="1:8">
      <c r="A84" s="231" t="s">
        <v>28</v>
      </c>
      <c r="B84" s="231"/>
      <c r="C84" s="231"/>
      <c r="D84" s="231"/>
      <c r="E84" s="231"/>
      <c r="F84" s="231"/>
      <c r="G84" s="185"/>
      <c r="H84" s="186">
        <f>SUM(H76:H83)</f>
        <v>815.86000000000013</v>
      </c>
    </row>
    <row r="85" spans="1:8">
      <c r="A85" s="232" t="s">
        <v>29</v>
      </c>
      <c r="B85" s="232"/>
      <c r="C85" s="232"/>
      <c r="D85" s="232"/>
      <c r="E85" s="232"/>
      <c r="F85" s="232"/>
      <c r="G85" s="187"/>
      <c r="H85" s="188">
        <f>H84/12</f>
        <v>67.988333333333344</v>
      </c>
    </row>
    <row r="87" spans="1:8">
      <c r="A87" s="233" t="s">
        <v>264</v>
      </c>
      <c r="B87" s="234"/>
      <c r="C87" s="234"/>
      <c r="D87" s="234"/>
      <c r="E87" s="234"/>
      <c r="F87" s="234"/>
      <c r="G87" s="234"/>
      <c r="H87" s="234"/>
    </row>
    <row r="88" spans="1:8" ht="43.2">
      <c r="A88" s="178" t="s">
        <v>7</v>
      </c>
      <c r="B88" s="178" t="s">
        <v>22</v>
      </c>
      <c r="C88" s="178" t="s">
        <v>19</v>
      </c>
      <c r="D88" s="178" t="s">
        <v>23</v>
      </c>
      <c r="E88" s="178" t="s">
        <v>24</v>
      </c>
      <c r="F88" s="178" t="s">
        <v>25</v>
      </c>
      <c r="G88" s="178" t="s">
        <v>20</v>
      </c>
      <c r="H88" s="178" t="s">
        <v>21</v>
      </c>
    </row>
    <row r="89" spans="1:8">
      <c r="A89" s="179">
        <v>1</v>
      </c>
      <c r="B89" s="190" t="s">
        <v>243</v>
      </c>
      <c r="C89" s="181" t="s">
        <v>26</v>
      </c>
      <c r="D89" s="181">
        <v>2</v>
      </c>
      <c r="E89" s="181">
        <v>2</v>
      </c>
      <c r="F89" s="182">
        <f>SUM(D89:E89)</f>
        <v>4</v>
      </c>
      <c r="G89" s="183">
        <v>32.33</v>
      </c>
      <c r="H89" s="183">
        <f>G89*F89</f>
        <v>129.32</v>
      </c>
    </row>
    <row r="90" spans="1:8">
      <c r="A90" s="182">
        <v>2</v>
      </c>
      <c r="B90" s="190" t="s">
        <v>245</v>
      </c>
      <c r="C90" s="184" t="s">
        <v>26</v>
      </c>
      <c r="D90" s="181">
        <v>2</v>
      </c>
      <c r="E90" s="181">
        <v>2</v>
      </c>
      <c r="F90" s="182">
        <f t="shared" ref="F90:F91" si="15">SUM(D90:E90)</f>
        <v>4</v>
      </c>
      <c r="G90" s="183">
        <v>40.5</v>
      </c>
      <c r="H90" s="183">
        <f t="shared" ref="H90:H96" si="16">G90*F90</f>
        <v>162</v>
      </c>
    </row>
    <row r="91" spans="1:8">
      <c r="A91" s="179">
        <v>3</v>
      </c>
      <c r="B91" s="190" t="s">
        <v>265</v>
      </c>
      <c r="C91" s="184" t="s">
        <v>27</v>
      </c>
      <c r="D91" s="181">
        <v>3</v>
      </c>
      <c r="E91" s="181">
        <v>3</v>
      </c>
      <c r="F91" s="182">
        <f t="shared" si="15"/>
        <v>6</v>
      </c>
      <c r="G91" s="183">
        <v>5.69</v>
      </c>
      <c r="H91" s="183">
        <f t="shared" si="16"/>
        <v>34.14</v>
      </c>
    </row>
    <row r="92" spans="1:8" ht="57.6">
      <c r="A92" s="179">
        <v>4</v>
      </c>
      <c r="B92" s="190" t="s">
        <v>248</v>
      </c>
      <c r="C92" s="184" t="s">
        <v>27</v>
      </c>
      <c r="D92" s="181">
        <v>2</v>
      </c>
      <c r="E92" s="181">
        <v>1</v>
      </c>
      <c r="F92" s="182">
        <f>SUM(D92:E92)</f>
        <v>3</v>
      </c>
      <c r="G92" s="183">
        <v>37.97</v>
      </c>
      <c r="H92" s="183">
        <f t="shared" si="16"/>
        <v>113.91</v>
      </c>
    </row>
    <row r="93" spans="1:8" ht="43.2">
      <c r="A93" s="182">
        <v>5</v>
      </c>
      <c r="B93" s="190" t="s">
        <v>241</v>
      </c>
      <c r="C93" s="184" t="s">
        <v>27</v>
      </c>
      <c r="D93" s="181">
        <v>3</v>
      </c>
      <c r="E93" s="181">
        <v>2</v>
      </c>
      <c r="F93" s="182">
        <f t="shared" ref="F93:F96" si="17">SUM(D93:E93)</f>
        <v>5</v>
      </c>
      <c r="G93" s="183">
        <v>5.23</v>
      </c>
      <c r="H93" s="183">
        <f t="shared" si="16"/>
        <v>26.150000000000002</v>
      </c>
    </row>
    <row r="94" spans="1:8" ht="28.8">
      <c r="A94" s="179">
        <v>6</v>
      </c>
      <c r="B94" s="190" t="s">
        <v>263</v>
      </c>
      <c r="C94" s="184" t="s">
        <v>247</v>
      </c>
      <c r="D94" s="181">
        <v>2</v>
      </c>
      <c r="E94" s="181">
        <v>1</v>
      </c>
      <c r="F94" s="182">
        <f t="shared" si="17"/>
        <v>3</v>
      </c>
      <c r="G94" s="183">
        <v>21.07</v>
      </c>
      <c r="H94" s="183">
        <f t="shared" si="16"/>
        <v>63.21</v>
      </c>
    </row>
    <row r="95" spans="1:8" ht="69">
      <c r="A95" s="203">
        <v>7</v>
      </c>
      <c r="B95" s="180" t="s">
        <v>288</v>
      </c>
      <c r="C95" s="206" t="s">
        <v>289</v>
      </c>
      <c r="D95" s="204">
        <v>6</v>
      </c>
      <c r="E95" s="204">
        <v>6</v>
      </c>
      <c r="F95" s="203">
        <f t="shared" si="17"/>
        <v>12</v>
      </c>
      <c r="G95" s="205">
        <v>7.56</v>
      </c>
      <c r="H95" s="183">
        <f>G95*F95</f>
        <v>90.72</v>
      </c>
    </row>
    <row r="96" spans="1:8" ht="43.2">
      <c r="A96" s="179">
        <v>7</v>
      </c>
      <c r="B96" s="189" t="s">
        <v>236</v>
      </c>
      <c r="C96" s="184" t="s">
        <v>237</v>
      </c>
      <c r="D96" s="181">
        <v>3</v>
      </c>
      <c r="E96" s="181">
        <v>3</v>
      </c>
      <c r="F96" s="182">
        <f t="shared" si="17"/>
        <v>6</v>
      </c>
      <c r="G96" s="183">
        <v>8.81</v>
      </c>
      <c r="H96" s="183">
        <f t="shared" si="16"/>
        <v>52.86</v>
      </c>
    </row>
    <row r="97" spans="1:8">
      <c r="A97" s="231" t="s">
        <v>28</v>
      </c>
      <c r="B97" s="231"/>
      <c r="C97" s="231"/>
      <c r="D97" s="231"/>
      <c r="E97" s="231"/>
      <c r="F97" s="231"/>
      <c r="G97" s="185"/>
      <c r="H97" s="186">
        <f>SUM(H89:H96)</f>
        <v>672.31000000000006</v>
      </c>
    </row>
    <row r="98" spans="1:8">
      <c r="A98" s="232" t="s">
        <v>29</v>
      </c>
      <c r="B98" s="232"/>
      <c r="C98" s="232"/>
      <c r="D98" s="232"/>
      <c r="E98" s="232"/>
      <c r="F98" s="232"/>
      <c r="G98" s="187"/>
      <c r="H98" s="188">
        <f>H97/12</f>
        <v>56.025833333333338</v>
      </c>
    </row>
    <row r="101" spans="1:8">
      <c r="A101" s="233" t="s">
        <v>267</v>
      </c>
      <c r="B101" s="234"/>
      <c r="C101" s="234"/>
      <c r="D101" s="234"/>
      <c r="E101" s="234"/>
      <c r="F101" s="234"/>
      <c r="G101" s="234"/>
      <c r="H101" s="234"/>
    </row>
    <row r="102" spans="1:8" ht="43.2">
      <c r="A102" s="178" t="s">
        <v>7</v>
      </c>
      <c r="B102" s="178" t="s">
        <v>22</v>
      </c>
      <c r="C102" s="178" t="s">
        <v>19</v>
      </c>
      <c r="D102" s="178" t="s">
        <v>23</v>
      </c>
      <c r="E102" s="178" t="s">
        <v>24</v>
      </c>
      <c r="F102" s="178" t="s">
        <v>25</v>
      </c>
      <c r="G102" s="178" t="s">
        <v>20</v>
      </c>
      <c r="H102" s="178" t="s">
        <v>21</v>
      </c>
    </row>
    <row r="103" spans="1:8">
      <c r="A103" s="179">
        <v>1</v>
      </c>
      <c r="B103" s="190" t="s">
        <v>268</v>
      </c>
      <c r="C103" s="181" t="s">
        <v>26</v>
      </c>
      <c r="D103" s="181">
        <v>2</v>
      </c>
      <c r="E103" s="181">
        <v>2</v>
      </c>
      <c r="F103" s="182">
        <f>SUM(D103:E103)</f>
        <v>4</v>
      </c>
      <c r="G103" s="183">
        <v>32.33</v>
      </c>
      <c r="H103" s="183">
        <f>G103*F103</f>
        <v>129.32</v>
      </c>
    </row>
    <row r="104" spans="1:8">
      <c r="A104" s="182">
        <v>2</v>
      </c>
      <c r="B104" s="190" t="s">
        <v>259</v>
      </c>
      <c r="C104" s="184" t="s">
        <v>26</v>
      </c>
      <c r="D104" s="181">
        <v>2</v>
      </c>
      <c r="E104" s="181">
        <v>2</v>
      </c>
      <c r="F104" s="182">
        <f t="shared" ref="F104:F106" si="18">SUM(D104:E104)</f>
        <v>4</v>
      </c>
      <c r="G104" s="183">
        <v>40.5</v>
      </c>
      <c r="H104" s="183">
        <f t="shared" ref="H104:H111" si="19">G104*F104</f>
        <v>162</v>
      </c>
    </row>
    <row r="105" spans="1:8" ht="28.8">
      <c r="A105" s="179">
        <v>3</v>
      </c>
      <c r="B105" s="190" t="s">
        <v>269</v>
      </c>
      <c r="C105" s="184" t="s">
        <v>27</v>
      </c>
      <c r="D105" s="181">
        <v>3</v>
      </c>
      <c r="E105" s="181">
        <v>3</v>
      </c>
      <c r="F105" s="182">
        <f t="shared" si="18"/>
        <v>6</v>
      </c>
      <c r="G105" s="183">
        <v>48.33</v>
      </c>
      <c r="H105" s="183">
        <f t="shared" si="19"/>
        <v>289.98</v>
      </c>
    </row>
    <row r="106" spans="1:8">
      <c r="A106" s="179">
        <v>4</v>
      </c>
      <c r="B106" s="190" t="s">
        <v>270</v>
      </c>
      <c r="C106" s="184" t="s">
        <v>19</v>
      </c>
      <c r="D106" s="181">
        <v>2</v>
      </c>
      <c r="E106" s="181">
        <v>2</v>
      </c>
      <c r="F106" s="182">
        <f t="shared" si="18"/>
        <v>4</v>
      </c>
      <c r="G106" s="183">
        <v>6.95</v>
      </c>
      <c r="H106" s="183">
        <f t="shared" si="19"/>
        <v>27.8</v>
      </c>
    </row>
    <row r="107" spans="1:8">
      <c r="A107" s="182">
        <v>5</v>
      </c>
      <c r="B107" s="168" t="s">
        <v>272</v>
      </c>
      <c r="C107" s="184" t="s">
        <v>27</v>
      </c>
      <c r="D107" s="181">
        <v>2</v>
      </c>
      <c r="E107" s="181">
        <v>1</v>
      </c>
      <c r="F107" s="182">
        <f>SUM(D107:E107)</f>
        <v>3</v>
      </c>
      <c r="G107" s="183">
        <v>44.8</v>
      </c>
      <c r="H107" s="183">
        <f t="shared" si="19"/>
        <v>134.39999999999998</v>
      </c>
    </row>
    <row r="108" spans="1:8" ht="43.2">
      <c r="A108" s="179">
        <v>6</v>
      </c>
      <c r="B108" s="190" t="s">
        <v>241</v>
      </c>
      <c r="C108" s="184" t="s">
        <v>27</v>
      </c>
      <c r="D108" s="181">
        <v>3</v>
      </c>
      <c r="E108" s="181">
        <v>2</v>
      </c>
      <c r="F108" s="182">
        <f t="shared" ref="F108:F111" si="20">SUM(D108:E108)</f>
        <v>5</v>
      </c>
      <c r="G108" s="183">
        <v>5.23</v>
      </c>
      <c r="H108" s="183">
        <f t="shared" si="19"/>
        <v>26.150000000000002</v>
      </c>
    </row>
    <row r="109" spans="1:8" ht="57.6">
      <c r="A109" s="179">
        <v>7</v>
      </c>
      <c r="B109" s="190" t="s">
        <v>271</v>
      </c>
      <c r="C109" s="184" t="s">
        <v>247</v>
      </c>
      <c r="D109" s="181">
        <v>2</v>
      </c>
      <c r="E109" s="181">
        <v>1</v>
      </c>
      <c r="F109" s="182">
        <f t="shared" si="20"/>
        <v>3</v>
      </c>
      <c r="G109" s="183">
        <v>3.08</v>
      </c>
      <c r="H109" s="183">
        <f t="shared" si="19"/>
        <v>9.24</v>
      </c>
    </row>
    <row r="110" spans="1:8" ht="69">
      <c r="A110" s="203">
        <v>8</v>
      </c>
      <c r="B110" s="180" t="s">
        <v>288</v>
      </c>
      <c r="C110" s="206" t="s">
        <v>289</v>
      </c>
      <c r="D110" s="204">
        <v>6</v>
      </c>
      <c r="E110" s="204">
        <v>6</v>
      </c>
      <c r="F110" s="203">
        <f t="shared" si="20"/>
        <v>12</v>
      </c>
      <c r="G110" s="205">
        <v>7.56</v>
      </c>
      <c r="H110" s="183">
        <f>G110*F110</f>
        <v>90.72</v>
      </c>
    </row>
    <row r="111" spans="1:8" ht="43.2">
      <c r="A111" s="182">
        <v>9</v>
      </c>
      <c r="B111" s="190" t="s">
        <v>236</v>
      </c>
      <c r="C111" s="184" t="s">
        <v>237</v>
      </c>
      <c r="D111" s="181">
        <v>3</v>
      </c>
      <c r="E111" s="181">
        <v>3</v>
      </c>
      <c r="F111" s="182">
        <f t="shared" si="20"/>
        <v>6</v>
      </c>
      <c r="G111" s="183">
        <v>8.81</v>
      </c>
      <c r="H111" s="183">
        <f t="shared" si="19"/>
        <v>52.86</v>
      </c>
    </row>
    <row r="112" spans="1:8">
      <c r="A112" s="231" t="s">
        <v>28</v>
      </c>
      <c r="B112" s="231"/>
      <c r="C112" s="231"/>
      <c r="D112" s="231"/>
      <c r="E112" s="231"/>
      <c r="F112" s="231"/>
      <c r="G112" s="185"/>
      <c r="H112" s="186">
        <f>SUM(H103:H111)</f>
        <v>922.46999999999991</v>
      </c>
    </row>
    <row r="113" spans="1:8">
      <c r="A113" s="232" t="s">
        <v>29</v>
      </c>
      <c r="B113" s="232"/>
      <c r="C113" s="232"/>
      <c r="D113" s="232"/>
      <c r="E113" s="232"/>
      <c r="F113" s="232"/>
      <c r="G113" s="187"/>
      <c r="H113" s="188">
        <f>H112/12</f>
        <v>76.872499999999988</v>
      </c>
    </row>
    <row r="115" spans="1:8">
      <c r="A115" s="233" t="s">
        <v>273</v>
      </c>
      <c r="B115" s="234"/>
      <c r="C115" s="234"/>
      <c r="D115" s="234"/>
      <c r="E115" s="234"/>
      <c r="F115" s="234"/>
      <c r="G115" s="234"/>
      <c r="H115" s="234"/>
    </row>
    <row r="116" spans="1:8" ht="43.2">
      <c r="A116" s="178" t="s">
        <v>7</v>
      </c>
      <c r="B116" s="178" t="s">
        <v>22</v>
      </c>
      <c r="C116" s="178" t="s">
        <v>19</v>
      </c>
      <c r="D116" s="178" t="s">
        <v>23</v>
      </c>
      <c r="E116" s="178" t="s">
        <v>24</v>
      </c>
      <c r="F116" s="178" t="s">
        <v>25</v>
      </c>
      <c r="G116" s="178" t="s">
        <v>20</v>
      </c>
      <c r="H116" s="178" t="s">
        <v>21</v>
      </c>
    </row>
    <row r="117" spans="1:8">
      <c r="A117" s="179">
        <v>1</v>
      </c>
      <c r="B117" s="190" t="s">
        <v>268</v>
      </c>
      <c r="C117" s="181" t="s">
        <v>26</v>
      </c>
      <c r="D117" s="181">
        <v>2</v>
      </c>
      <c r="E117" s="181">
        <v>2</v>
      </c>
      <c r="F117" s="182">
        <f>SUM(D117:E117)</f>
        <v>4</v>
      </c>
      <c r="G117" s="183">
        <v>32.33</v>
      </c>
      <c r="H117" s="183">
        <f>G117*F117</f>
        <v>129.32</v>
      </c>
    </row>
    <row r="118" spans="1:8">
      <c r="A118" s="182">
        <v>2</v>
      </c>
      <c r="B118" s="190" t="s">
        <v>259</v>
      </c>
      <c r="C118" s="184" t="s">
        <v>26</v>
      </c>
      <c r="D118" s="181">
        <v>2</v>
      </c>
      <c r="E118" s="181">
        <v>2</v>
      </c>
      <c r="F118" s="182">
        <f t="shared" ref="F118:F120" si="21">SUM(D118:E118)</f>
        <v>4</v>
      </c>
      <c r="G118" s="183">
        <v>40.5</v>
      </c>
      <c r="H118" s="183">
        <f t="shared" ref="H118:H124" si="22">G118*F118</f>
        <v>162</v>
      </c>
    </row>
    <row r="119" spans="1:8" ht="28.8">
      <c r="A119" s="179">
        <v>3</v>
      </c>
      <c r="B119" s="190" t="s">
        <v>269</v>
      </c>
      <c r="C119" s="184" t="s">
        <v>27</v>
      </c>
      <c r="D119" s="181">
        <v>3</v>
      </c>
      <c r="E119" s="181">
        <v>2</v>
      </c>
      <c r="F119" s="182">
        <f t="shared" si="21"/>
        <v>5</v>
      </c>
      <c r="G119" s="183">
        <v>48.33</v>
      </c>
      <c r="H119" s="183">
        <f t="shared" si="22"/>
        <v>241.64999999999998</v>
      </c>
    </row>
    <row r="120" spans="1:8">
      <c r="A120" s="179">
        <v>4</v>
      </c>
      <c r="B120" s="190" t="s">
        <v>270</v>
      </c>
      <c r="C120" s="184" t="s">
        <v>19</v>
      </c>
      <c r="D120" s="181">
        <v>2</v>
      </c>
      <c r="E120" s="181">
        <v>2</v>
      </c>
      <c r="F120" s="182">
        <f t="shared" si="21"/>
        <v>4</v>
      </c>
      <c r="G120" s="183">
        <v>6.95</v>
      </c>
      <c r="H120" s="183">
        <f t="shared" si="22"/>
        <v>27.8</v>
      </c>
    </row>
    <row r="121" spans="1:8">
      <c r="A121" s="182">
        <v>5</v>
      </c>
      <c r="B121" s="168" t="s">
        <v>272</v>
      </c>
      <c r="C121" s="184" t="s">
        <v>27</v>
      </c>
      <c r="D121" s="181">
        <v>2</v>
      </c>
      <c r="E121" s="181">
        <v>1</v>
      </c>
      <c r="F121" s="182">
        <f>SUM(D121:E121)</f>
        <v>3</v>
      </c>
      <c r="G121" s="183">
        <v>44.8</v>
      </c>
      <c r="H121" s="183">
        <f t="shared" si="22"/>
        <v>134.39999999999998</v>
      </c>
    </row>
    <row r="122" spans="1:8" ht="43.2">
      <c r="A122" s="179">
        <v>6</v>
      </c>
      <c r="B122" s="190" t="s">
        <v>241</v>
      </c>
      <c r="C122" s="184" t="s">
        <v>27</v>
      </c>
      <c r="D122" s="181">
        <v>3</v>
      </c>
      <c r="E122" s="181">
        <v>2</v>
      </c>
      <c r="F122" s="182">
        <f t="shared" ref="F122:F124" si="23">SUM(D122:E122)</f>
        <v>5</v>
      </c>
      <c r="G122" s="183">
        <v>5.23</v>
      </c>
      <c r="H122" s="183">
        <f t="shared" si="22"/>
        <v>26.150000000000002</v>
      </c>
    </row>
    <row r="123" spans="1:8" ht="69">
      <c r="A123" s="203">
        <v>7</v>
      </c>
      <c r="B123" s="180" t="s">
        <v>288</v>
      </c>
      <c r="C123" s="206" t="s">
        <v>289</v>
      </c>
      <c r="D123" s="204">
        <v>6</v>
      </c>
      <c r="E123" s="204">
        <v>6</v>
      </c>
      <c r="F123" s="203">
        <f t="shared" si="23"/>
        <v>12</v>
      </c>
      <c r="G123" s="205">
        <v>7.56</v>
      </c>
      <c r="H123" s="183">
        <f>G123*F123</f>
        <v>90.72</v>
      </c>
    </row>
    <row r="124" spans="1:8" ht="43.2">
      <c r="A124" s="182">
        <v>8</v>
      </c>
      <c r="B124" s="190" t="s">
        <v>236</v>
      </c>
      <c r="C124" s="184" t="s">
        <v>237</v>
      </c>
      <c r="D124" s="181">
        <v>3</v>
      </c>
      <c r="E124" s="181">
        <v>3</v>
      </c>
      <c r="F124" s="182">
        <f t="shared" si="23"/>
        <v>6</v>
      </c>
      <c r="G124" s="183">
        <v>8.81</v>
      </c>
      <c r="H124" s="183">
        <f t="shared" si="22"/>
        <v>52.86</v>
      </c>
    </row>
    <row r="125" spans="1:8">
      <c r="A125" s="231" t="s">
        <v>28</v>
      </c>
      <c r="B125" s="231"/>
      <c r="C125" s="231"/>
      <c r="D125" s="231"/>
      <c r="E125" s="231"/>
      <c r="F125" s="231"/>
      <c r="G125" s="185"/>
      <c r="H125" s="186">
        <f>SUM(H117:H124)</f>
        <v>864.9</v>
      </c>
    </row>
    <row r="126" spans="1:8">
      <c r="A126" s="232" t="s">
        <v>29</v>
      </c>
      <c r="B126" s="232"/>
      <c r="C126" s="232"/>
      <c r="D126" s="232"/>
      <c r="E126" s="232"/>
      <c r="F126" s="232"/>
      <c r="G126" s="187"/>
      <c r="H126" s="188">
        <f>H125/12</f>
        <v>72.075000000000003</v>
      </c>
    </row>
  </sheetData>
  <mergeCells count="31">
    <mergeCell ref="A7:H7"/>
    <mergeCell ref="A15:F15"/>
    <mergeCell ref="A16:F16"/>
    <mergeCell ref="A1:H1"/>
    <mergeCell ref="A2:H2"/>
    <mergeCell ref="A4:H4"/>
    <mergeCell ref="A5:H5"/>
    <mergeCell ref="A19:H19"/>
    <mergeCell ref="A31:F31"/>
    <mergeCell ref="A32:F32"/>
    <mergeCell ref="A34:H34"/>
    <mergeCell ref="A43:F43"/>
    <mergeCell ref="A44:F44"/>
    <mergeCell ref="A46:H46"/>
    <mergeCell ref="A57:F57"/>
    <mergeCell ref="A58:F58"/>
    <mergeCell ref="A60:H60"/>
    <mergeCell ref="A87:H87"/>
    <mergeCell ref="A97:F97"/>
    <mergeCell ref="A98:F98"/>
    <mergeCell ref="A101:H101"/>
    <mergeCell ref="A71:F71"/>
    <mergeCell ref="A72:F72"/>
    <mergeCell ref="A74:H74"/>
    <mergeCell ref="A84:F84"/>
    <mergeCell ref="A85:F85"/>
    <mergeCell ref="A112:F112"/>
    <mergeCell ref="A113:F113"/>
    <mergeCell ref="A115:H115"/>
    <mergeCell ref="A125:F125"/>
    <mergeCell ref="A126:F126"/>
  </mergeCells>
  <pageMargins left="0.511811024" right="0.511811024" top="0.78740157499999996" bottom="0.78740157499999996" header="0.31496062000000002" footer="0.31496062000000002"/>
  <pageSetup paperSize="9" scale="93" orientation="landscape" r:id="rId1"/>
  <headerFooter>
    <oddHeader>&amp;L&amp;G&amp;CProcesso 23069.170671/2021-81
PE 01/2022&amp;R&amp;G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54"/>
  <sheetViews>
    <sheetView zoomScaleNormal="100" workbookViewId="0">
      <selection activeCell="C56" sqref="C56"/>
    </sheetView>
  </sheetViews>
  <sheetFormatPr defaultColWidth="8.88671875" defaultRowHeight="14.4"/>
  <cols>
    <col min="2" max="2" width="64.5546875" customWidth="1"/>
    <col min="3" max="3" width="16.33203125" customWidth="1"/>
    <col min="4" max="4" width="10.6640625" customWidth="1"/>
    <col min="5" max="5" width="12.88671875" customWidth="1"/>
    <col min="6" max="6" width="14" customWidth="1"/>
    <col min="7" max="7" width="10.88671875" customWidth="1"/>
  </cols>
  <sheetData>
    <row r="1" spans="1:8" ht="18" customHeight="1">
      <c r="A1" s="208" t="s">
        <v>0</v>
      </c>
      <c r="B1" s="208"/>
      <c r="C1" s="208"/>
      <c r="D1" s="208"/>
      <c r="E1" s="208"/>
      <c r="F1" s="5"/>
      <c r="G1" s="5"/>
    </row>
    <row r="2" spans="1:8" ht="18">
      <c r="A2" s="209" t="s">
        <v>1</v>
      </c>
      <c r="B2" s="209"/>
      <c r="C2" s="209"/>
      <c r="D2" s="209"/>
      <c r="E2" s="209"/>
      <c r="F2" s="6"/>
      <c r="G2" s="6"/>
    </row>
    <row r="4" spans="1:8" ht="14.4" customHeight="1">
      <c r="A4" s="267" t="s">
        <v>197</v>
      </c>
      <c r="B4" s="215"/>
      <c r="C4" s="215"/>
      <c r="D4" s="215"/>
      <c r="E4" s="215"/>
      <c r="F4" s="7"/>
      <c r="G4" s="7"/>
      <c r="H4" s="3"/>
    </row>
    <row r="5" spans="1:8" ht="38.4" customHeight="1">
      <c r="A5" s="212" t="s">
        <v>155</v>
      </c>
      <c r="B5" s="212"/>
      <c r="C5" s="212"/>
      <c r="D5" s="212"/>
      <c r="E5" s="212"/>
      <c r="F5" s="8"/>
      <c r="G5" s="8"/>
      <c r="H5" s="4"/>
    </row>
    <row r="7" spans="1:8">
      <c r="A7" s="9"/>
      <c r="B7" s="268" t="s">
        <v>30</v>
      </c>
      <c r="C7" s="268"/>
      <c r="D7" s="268"/>
      <c r="E7" s="268"/>
    </row>
    <row r="8" spans="1:8">
      <c r="A8" s="9"/>
      <c r="B8" s="9"/>
      <c r="C8" s="9"/>
      <c r="D8" s="9"/>
      <c r="E8" s="9"/>
    </row>
    <row r="9" spans="1:8">
      <c r="A9" s="9"/>
      <c r="B9" s="256" t="s">
        <v>31</v>
      </c>
      <c r="C9" s="256"/>
      <c r="D9" s="256"/>
      <c r="E9" s="256"/>
    </row>
    <row r="10" spans="1:8">
      <c r="A10" s="9"/>
      <c r="B10" s="10" t="s">
        <v>32</v>
      </c>
      <c r="C10" s="11"/>
      <c r="D10" s="11"/>
      <c r="E10" s="11"/>
    </row>
    <row r="11" spans="1:8">
      <c r="A11" s="9"/>
      <c r="B11" s="12" t="s">
        <v>33</v>
      </c>
      <c r="C11" s="257" t="s">
        <v>196</v>
      </c>
      <c r="D11" s="258"/>
      <c r="E11" s="259"/>
    </row>
    <row r="12" spans="1:8">
      <c r="A12" s="9"/>
      <c r="B12" s="13" t="s">
        <v>34</v>
      </c>
      <c r="C12" s="260">
        <v>20.88</v>
      </c>
      <c r="D12" s="244"/>
      <c r="E12" s="245"/>
    </row>
    <row r="13" spans="1:8">
      <c r="A13" s="9"/>
      <c r="B13" s="13" t="s">
        <v>35</v>
      </c>
      <c r="C13" s="261" t="s">
        <v>224</v>
      </c>
      <c r="D13" s="262"/>
      <c r="E13" s="263"/>
    </row>
    <row r="14" spans="1:8">
      <c r="A14" s="9"/>
      <c r="B14" s="13" t="s">
        <v>36</v>
      </c>
      <c r="C14" s="264">
        <v>3257.49</v>
      </c>
      <c r="D14" s="265"/>
      <c r="E14" s="266"/>
    </row>
    <row r="15" spans="1:8">
      <c r="A15" s="9"/>
      <c r="B15" s="13" t="s">
        <v>37</v>
      </c>
      <c r="C15" s="243" t="s">
        <v>284</v>
      </c>
      <c r="D15" s="244"/>
      <c r="E15" s="245"/>
    </row>
    <row r="16" spans="1:8">
      <c r="A16" s="9"/>
      <c r="B16" s="13" t="s">
        <v>38</v>
      </c>
      <c r="C16" s="246">
        <v>1</v>
      </c>
      <c r="D16" s="247"/>
      <c r="E16" s="248"/>
    </row>
    <row r="17" spans="1:5">
      <c r="A17" s="9"/>
      <c r="B17" s="13" t="s">
        <v>39</v>
      </c>
      <c r="C17" s="249">
        <v>44621</v>
      </c>
      <c r="D17" s="250"/>
      <c r="E17" s="251"/>
    </row>
    <row r="18" spans="1:5">
      <c r="A18" s="9"/>
      <c r="B18" s="14" t="s">
        <v>40</v>
      </c>
      <c r="C18" s="252" t="s">
        <v>283</v>
      </c>
      <c r="D18" s="253"/>
      <c r="E18" s="254"/>
    </row>
    <row r="19" spans="1:5">
      <c r="A19" s="9"/>
      <c r="B19" s="9"/>
      <c r="C19" s="15"/>
      <c r="D19" s="16"/>
      <c r="E19" s="16"/>
    </row>
    <row r="20" spans="1:5">
      <c r="A20" s="9"/>
      <c r="B20" s="9"/>
      <c r="C20" s="16"/>
      <c r="D20" s="16"/>
      <c r="E20" s="16"/>
    </row>
    <row r="21" spans="1:5">
      <c r="A21" s="255" t="s">
        <v>41</v>
      </c>
      <c r="B21" s="255"/>
      <c r="C21" s="255"/>
      <c r="D21" s="16"/>
      <c r="E21" s="16"/>
    </row>
    <row r="22" spans="1:5">
      <c r="A22" s="17">
        <v>1</v>
      </c>
      <c r="B22" s="18" t="s">
        <v>42</v>
      </c>
      <c r="C22" s="19" t="s">
        <v>43</v>
      </c>
      <c r="D22" s="16"/>
      <c r="E22" s="16"/>
    </row>
    <row r="23" spans="1:5">
      <c r="A23" s="20" t="s">
        <v>44</v>
      </c>
      <c r="B23" s="21" t="s">
        <v>45</v>
      </c>
      <c r="C23" s="22">
        <f>C14</f>
        <v>3257.49</v>
      </c>
      <c r="D23" s="16"/>
      <c r="E23" s="16"/>
    </row>
    <row r="24" spans="1:5">
      <c r="A24" s="20" t="s">
        <v>46</v>
      </c>
      <c r="B24" s="21" t="s">
        <v>47</v>
      </c>
      <c r="C24" s="23"/>
      <c r="D24" s="16"/>
      <c r="E24" s="16"/>
    </row>
    <row r="25" spans="1:5">
      <c r="A25" s="20" t="s">
        <v>48</v>
      </c>
      <c r="B25" s="21" t="s">
        <v>49</v>
      </c>
      <c r="C25" s="23"/>
      <c r="D25" s="16"/>
      <c r="E25" s="9"/>
    </row>
    <row r="26" spans="1:5">
      <c r="A26" s="20" t="s">
        <v>50</v>
      </c>
      <c r="B26" s="24" t="s">
        <v>51</v>
      </c>
      <c r="C26" s="23"/>
      <c r="D26" s="16"/>
      <c r="E26" s="9"/>
    </row>
    <row r="27" spans="1:5">
      <c r="A27" s="20" t="s">
        <v>52</v>
      </c>
      <c r="B27" s="24" t="s">
        <v>53</v>
      </c>
      <c r="C27" s="23"/>
      <c r="D27" s="16"/>
      <c r="E27" s="9"/>
    </row>
    <row r="28" spans="1:5">
      <c r="A28" s="20" t="s">
        <v>54</v>
      </c>
      <c r="B28" s="25" t="s">
        <v>55</v>
      </c>
      <c r="C28" s="26"/>
      <c r="D28" s="16"/>
      <c r="E28" s="9"/>
    </row>
    <row r="29" spans="1:5">
      <c r="A29" s="27"/>
      <c r="B29" s="28" t="s">
        <v>56</v>
      </c>
      <c r="C29" s="29">
        <f>SUM(C23:C28)</f>
        <v>3257.49</v>
      </c>
      <c r="D29" s="16"/>
      <c r="E29" s="9"/>
    </row>
    <row r="30" spans="1:5">
      <c r="A30" s="9"/>
      <c r="B30" s="239"/>
      <c r="C30" s="239"/>
      <c r="D30" s="239"/>
      <c r="E30" s="16"/>
    </row>
    <row r="31" spans="1:5">
      <c r="A31" s="30"/>
      <c r="B31" s="236" t="s">
        <v>57</v>
      </c>
      <c r="C31" s="236"/>
      <c r="D31" s="16"/>
      <c r="E31" s="9"/>
    </row>
    <row r="32" spans="1:5">
      <c r="A32" s="31"/>
      <c r="B32" s="240" t="s">
        <v>58</v>
      </c>
      <c r="C32" s="240"/>
      <c r="D32" s="16"/>
      <c r="E32" s="9"/>
    </row>
    <row r="33" spans="1:5">
      <c r="A33" s="17" t="s">
        <v>59</v>
      </c>
      <c r="B33" s="32" t="s">
        <v>60</v>
      </c>
      <c r="C33" s="19" t="s">
        <v>61</v>
      </c>
      <c r="D33" s="16"/>
      <c r="E33" s="9"/>
    </row>
    <row r="34" spans="1:5">
      <c r="A34" s="20" t="s">
        <v>44</v>
      </c>
      <c r="B34" s="33" t="s">
        <v>62</v>
      </c>
      <c r="C34" s="34">
        <f>C29*8.33%</f>
        <v>271.34891699999997</v>
      </c>
      <c r="D34" s="16"/>
      <c r="E34" s="9"/>
    </row>
    <row r="35" spans="1:5">
      <c r="A35" s="20" t="s">
        <v>46</v>
      </c>
      <c r="B35" s="33" t="s">
        <v>63</v>
      </c>
      <c r="C35" s="34">
        <f>C29*12.1%</f>
        <v>394.15628999999996</v>
      </c>
      <c r="D35" s="35"/>
      <c r="E35" s="9"/>
    </row>
    <row r="36" spans="1:5">
      <c r="A36" s="36"/>
      <c r="B36" s="37" t="s">
        <v>64</v>
      </c>
      <c r="C36" s="38">
        <f>SUM(C34:C35)</f>
        <v>665.50520699999993</v>
      </c>
      <c r="D36" s="39"/>
      <c r="E36" s="9"/>
    </row>
    <row r="37" spans="1:5" ht="34.200000000000003">
      <c r="A37" s="40" t="s">
        <v>48</v>
      </c>
      <c r="B37" s="41" t="s">
        <v>65</v>
      </c>
      <c r="C37" s="42">
        <f>C29*7.82%</f>
        <v>254.73571799999999</v>
      </c>
      <c r="D37" s="39"/>
      <c r="E37" s="9"/>
    </row>
    <row r="38" spans="1:5">
      <c r="A38" s="9"/>
      <c r="B38" s="9"/>
      <c r="C38" s="9"/>
      <c r="D38" s="9"/>
      <c r="E38" s="16"/>
    </row>
    <row r="39" spans="1:5">
      <c r="A39" s="241" t="s">
        <v>66</v>
      </c>
      <c r="B39" s="241"/>
      <c r="C39" s="241"/>
      <c r="D39" s="241"/>
      <c r="E39" s="16"/>
    </row>
    <row r="40" spans="1:5">
      <c r="A40" s="43" t="s">
        <v>67</v>
      </c>
      <c r="B40" s="44" t="s">
        <v>68</v>
      </c>
      <c r="C40" s="45" t="s">
        <v>69</v>
      </c>
      <c r="D40" s="46" t="s">
        <v>43</v>
      </c>
      <c r="E40" s="16"/>
    </row>
    <row r="41" spans="1:5">
      <c r="A41" s="47" t="s">
        <v>44</v>
      </c>
      <c r="B41" s="48" t="s">
        <v>70</v>
      </c>
      <c r="C41" s="49">
        <v>20</v>
      </c>
      <c r="D41" s="50">
        <f>(C29*(C41/100))</f>
        <v>651.49800000000005</v>
      </c>
      <c r="E41" s="16"/>
    </row>
    <row r="42" spans="1:5">
      <c r="A42" s="47" t="s">
        <v>46</v>
      </c>
      <c r="B42" s="51" t="s">
        <v>71</v>
      </c>
      <c r="C42" s="52">
        <v>2.5</v>
      </c>
      <c r="D42" s="53">
        <f>(C29*(C42/100))</f>
        <v>81.437250000000006</v>
      </c>
      <c r="E42" s="16"/>
    </row>
    <row r="43" spans="1:5">
      <c r="A43" s="47" t="s">
        <v>48</v>
      </c>
      <c r="B43" s="54" t="s">
        <v>72</v>
      </c>
      <c r="C43" s="55">
        <v>6</v>
      </c>
      <c r="D43" s="34">
        <f>($C$29*(C43/100))</f>
        <v>195.44939999999997</v>
      </c>
      <c r="E43" s="16"/>
    </row>
    <row r="44" spans="1:5">
      <c r="A44" s="47" t="s">
        <v>50</v>
      </c>
      <c r="B44" s="51" t="s">
        <v>73</v>
      </c>
      <c r="C44" s="52">
        <v>1.5</v>
      </c>
      <c r="D44" s="34">
        <f>($C$29*(C44/100))</f>
        <v>48.862349999999992</v>
      </c>
      <c r="E44" s="16"/>
    </row>
    <row r="45" spans="1:5">
      <c r="A45" s="47" t="s">
        <v>52</v>
      </c>
      <c r="B45" s="51" t="s">
        <v>74</v>
      </c>
      <c r="C45" s="52">
        <v>1</v>
      </c>
      <c r="D45" s="34">
        <f t="shared" ref="D45:D48" si="0">($C$29*(C45/100))</f>
        <v>32.5749</v>
      </c>
      <c r="E45" s="16"/>
    </row>
    <row r="46" spans="1:5">
      <c r="A46" s="47" t="s">
        <v>54</v>
      </c>
      <c r="B46" s="51" t="s">
        <v>75</v>
      </c>
      <c r="C46" s="52">
        <v>0.6</v>
      </c>
      <c r="D46" s="34">
        <f t="shared" si="0"/>
        <v>19.54494</v>
      </c>
      <c r="E46" s="16"/>
    </row>
    <row r="47" spans="1:5">
      <c r="A47" s="47" t="s">
        <v>76</v>
      </c>
      <c r="B47" s="51" t="s">
        <v>77</v>
      </c>
      <c r="C47" s="52">
        <v>0.2</v>
      </c>
      <c r="D47" s="34">
        <f t="shared" si="0"/>
        <v>6.5149799999999995</v>
      </c>
      <c r="E47" s="16"/>
    </row>
    <row r="48" spans="1:5">
      <c r="A48" s="47" t="s">
        <v>78</v>
      </c>
      <c r="B48" s="54" t="s">
        <v>79</v>
      </c>
      <c r="C48" s="55">
        <v>8</v>
      </c>
      <c r="D48" s="34">
        <f t="shared" si="0"/>
        <v>260.5992</v>
      </c>
      <c r="E48" s="16"/>
    </row>
    <row r="49" spans="1:5">
      <c r="A49" s="56"/>
      <c r="B49" s="57" t="s">
        <v>80</v>
      </c>
      <c r="C49" s="58">
        <f>SUM(C41:C48)</f>
        <v>39.799999999999997</v>
      </c>
      <c r="D49" s="59">
        <f>SUM(D41:D48)</f>
        <v>1296.4810199999997</v>
      </c>
      <c r="E49" s="16"/>
    </row>
    <row r="50" spans="1:5">
      <c r="A50" s="60"/>
      <c r="B50" s="61" t="s">
        <v>81</v>
      </c>
      <c r="C50" s="60"/>
      <c r="D50" s="60"/>
      <c r="E50" s="16"/>
    </row>
    <row r="51" spans="1:5">
      <c r="A51" s="60"/>
      <c r="B51" s="61"/>
      <c r="C51" s="60"/>
      <c r="D51" s="60"/>
      <c r="E51" s="16"/>
    </row>
    <row r="52" spans="1:5">
      <c r="A52" s="62"/>
      <c r="B52" s="63" t="s">
        <v>82</v>
      </c>
      <c r="C52" s="64"/>
      <c r="D52" s="16"/>
      <c r="E52" s="9"/>
    </row>
    <row r="53" spans="1:5">
      <c r="A53" s="17" t="s">
        <v>83</v>
      </c>
      <c r="B53" s="18" t="s">
        <v>84</v>
      </c>
      <c r="C53" s="19" t="s">
        <v>43</v>
      </c>
      <c r="D53" s="16"/>
      <c r="E53" s="9"/>
    </row>
    <row r="54" spans="1:5">
      <c r="A54" s="196" t="s">
        <v>44</v>
      </c>
      <c r="B54" s="197" t="s">
        <v>85</v>
      </c>
      <c r="C54" s="198">
        <f>(4.05*4*C12)-6%*C14</f>
        <v>142.8066</v>
      </c>
      <c r="D54" s="16"/>
      <c r="E54" s="9"/>
    </row>
    <row r="55" spans="1:5">
      <c r="A55" s="196" t="s">
        <v>46</v>
      </c>
      <c r="B55" s="199" t="s">
        <v>86</v>
      </c>
      <c r="C55" s="198">
        <v>0</v>
      </c>
      <c r="D55" s="16"/>
      <c r="E55" s="9"/>
    </row>
    <row r="56" spans="1:5">
      <c r="A56" s="196" t="s">
        <v>48</v>
      </c>
      <c r="B56" s="199" t="s">
        <v>285</v>
      </c>
      <c r="C56" s="198">
        <v>12.36</v>
      </c>
      <c r="D56" s="16"/>
      <c r="E56" s="9"/>
    </row>
    <row r="57" spans="1:5">
      <c r="A57" s="196" t="s">
        <v>50</v>
      </c>
      <c r="B57" s="199"/>
      <c r="C57" s="198"/>
      <c r="D57" s="16"/>
      <c r="E57" s="9"/>
    </row>
    <row r="58" spans="1:5">
      <c r="A58" s="27"/>
      <c r="B58" s="28" t="s">
        <v>87</v>
      </c>
      <c r="C58" s="29">
        <f>SUM(C54:C57)</f>
        <v>155.16660000000002</v>
      </c>
      <c r="D58" s="16"/>
      <c r="E58" s="9"/>
    </row>
    <row r="59" spans="1:5">
      <c r="A59" s="60"/>
      <c r="B59" s="65"/>
      <c r="C59" s="66"/>
      <c r="D59" s="67"/>
      <c r="E59" s="16"/>
    </row>
    <row r="60" spans="1:5">
      <c r="A60" s="62"/>
      <c r="B60" s="68" t="s">
        <v>88</v>
      </c>
      <c r="C60" s="69"/>
      <c r="D60" s="16"/>
      <c r="E60" s="9"/>
    </row>
    <row r="61" spans="1:5">
      <c r="A61" s="20">
        <v>2</v>
      </c>
      <c r="B61" s="70" t="s">
        <v>89</v>
      </c>
      <c r="C61" s="71" t="s">
        <v>61</v>
      </c>
      <c r="D61" s="16"/>
      <c r="E61" s="9"/>
    </row>
    <row r="62" spans="1:5">
      <c r="A62" s="20" t="s">
        <v>59</v>
      </c>
      <c r="B62" s="21" t="s">
        <v>60</v>
      </c>
      <c r="C62" s="22">
        <f>C36</f>
        <v>665.50520699999993</v>
      </c>
      <c r="D62" s="16"/>
      <c r="E62" s="9"/>
    </row>
    <row r="63" spans="1:5">
      <c r="A63" s="20" t="s">
        <v>67</v>
      </c>
      <c r="B63" s="21" t="s">
        <v>68</v>
      </c>
      <c r="C63" s="22">
        <f>D49+C37</f>
        <v>1551.2167379999996</v>
      </c>
      <c r="D63" s="16"/>
      <c r="E63" s="9"/>
    </row>
    <row r="64" spans="1:5">
      <c r="A64" s="20" t="s">
        <v>83</v>
      </c>
      <c r="B64" s="21" t="s">
        <v>84</v>
      </c>
      <c r="C64" s="22">
        <f>C58</f>
        <v>155.16660000000002</v>
      </c>
      <c r="D64" s="16"/>
      <c r="E64" s="9"/>
    </row>
    <row r="65" spans="1:5">
      <c r="A65" s="27"/>
      <c r="B65" s="72" t="s">
        <v>64</v>
      </c>
      <c r="C65" s="29">
        <f>SUM(C62:C64)</f>
        <v>2371.8885449999993</v>
      </c>
      <c r="D65" s="16"/>
      <c r="E65" s="9"/>
    </row>
    <row r="66" spans="1:5">
      <c r="A66" s="9"/>
      <c r="B66" s="73"/>
      <c r="C66" s="67"/>
      <c r="D66" s="67"/>
      <c r="E66" s="16"/>
    </row>
    <row r="67" spans="1:5">
      <c r="A67" s="74"/>
      <c r="B67" s="75" t="s">
        <v>90</v>
      </c>
      <c r="C67" s="76"/>
      <c r="D67" s="16"/>
      <c r="E67" s="9"/>
    </row>
    <row r="68" spans="1:5">
      <c r="A68" s="77">
        <v>3</v>
      </c>
      <c r="B68" s="78" t="s">
        <v>91</v>
      </c>
      <c r="C68" s="79" t="s">
        <v>43</v>
      </c>
      <c r="D68" s="16"/>
      <c r="E68" s="9"/>
    </row>
    <row r="69" spans="1:5">
      <c r="A69" s="80" t="s">
        <v>44</v>
      </c>
      <c r="B69" s="81" t="s">
        <v>92</v>
      </c>
      <c r="C69" s="82">
        <f>((C29+C34+C35)/12)*5%</f>
        <v>16.345813362499999</v>
      </c>
      <c r="D69" s="16"/>
      <c r="E69" s="9"/>
    </row>
    <row r="70" spans="1:5">
      <c r="A70" s="80" t="s">
        <v>46</v>
      </c>
      <c r="B70" s="81" t="s">
        <v>93</v>
      </c>
      <c r="C70" s="83">
        <f>((C29+C34)/12)*5%*8%</f>
        <v>1.1762796390000001</v>
      </c>
      <c r="D70" s="16"/>
      <c r="E70" s="9"/>
    </row>
    <row r="71" spans="1:5">
      <c r="A71" s="80" t="s">
        <v>48</v>
      </c>
      <c r="B71" s="81" t="s">
        <v>94</v>
      </c>
      <c r="C71" s="83">
        <v>0</v>
      </c>
      <c r="D71" s="16"/>
      <c r="E71" s="9"/>
    </row>
    <row r="72" spans="1:5">
      <c r="A72" s="80" t="s">
        <v>50</v>
      </c>
      <c r="B72" s="81" t="s">
        <v>95</v>
      </c>
      <c r="C72" s="83">
        <f>(((C29+C56)/30/12)*7)</f>
        <v>63.580416666666665</v>
      </c>
      <c r="D72" s="16"/>
      <c r="E72" s="9"/>
    </row>
    <row r="73" spans="1:5">
      <c r="A73" s="80" t="s">
        <v>52</v>
      </c>
      <c r="B73" s="81" t="s">
        <v>96</v>
      </c>
      <c r="C73" s="84">
        <f>(C29/30/12*7)*8%</f>
        <v>5.0672066666666664</v>
      </c>
      <c r="D73" s="16"/>
      <c r="E73" s="9"/>
    </row>
    <row r="74" spans="1:5">
      <c r="A74" s="80" t="s">
        <v>54</v>
      </c>
      <c r="B74" s="81" t="s">
        <v>97</v>
      </c>
      <c r="C74" s="83">
        <f>C29*4%</f>
        <v>130.2996</v>
      </c>
      <c r="D74" s="16"/>
      <c r="E74" s="9"/>
    </row>
    <row r="75" spans="1:5">
      <c r="A75" s="85"/>
      <c r="B75" s="78" t="s">
        <v>80</v>
      </c>
      <c r="C75" s="86">
        <f>SUM(C69:C74)</f>
        <v>216.46931633483331</v>
      </c>
      <c r="D75" s="16"/>
      <c r="E75" s="9"/>
    </row>
    <row r="76" spans="1:5">
      <c r="A76" s="9"/>
      <c r="B76" s="9"/>
      <c r="C76" s="9"/>
      <c r="D76" s="9"/>
      <c r="E76" s="16"/>
    </row>
    <row r="77" spans="1:5">
      <c r="A77" s="30"/>
      <c r="B77" s="87" t="s">
        <v>98</v>
      </c>
      <c r="C77" s="88"/>
      <c r="D77" s="89"/>
      <c r="E77" s="9"/>
    </row>
    <row r="78" spans="1:5">
      <c r="A78" s="31"/>
      <c r="B78" s="70" t="s">
        <v>99</v>
      </c>
      <c r="C78" s="19"/>
      <c r="D78" s="16"/>
      <c r="E78" s="9"/>
    </row>
    <row r="79" spans="1:5">
      <c r="A79" s="17" t="s">
        <v>100</v>
      </c>
      <c r="B79" s="90" t="s">
        <v>101</v>
      </c>
      <c r="C79" s="91" t="s">
        <v>43</v>
      </c>
      <c r="D79" s="16"/>
      <c r="E79" s="9"/>
    </row>
    <row r="80" spans="1:5">
      <c r="A80" s="20" t="s">
        <v>44</v>
      </c>
      <c r="B80" s="92" t="s">
        <v>102</v>
      </c>
      <c r="C80" s="93">
        <v>0</v>
      </c>
      <c r="D80" s="16"/>
      <c r="E80" s="9"/>
    </row>
    <row r="81" spans="1:5">
      <c r="A81" s="20" t="s">
        <v>46</v>
      </c>
      <c r="B81" s="92" t="s">
        <v>103</v>
      </c>
      <c r="C81" s="93">
        <f>(((C29+C65+C75+C84+C105)-(C54-C55-C102-C103))/30*2.96)/12</f>
        <v>54.68295273939831</v>
      </c>
      <c r="D81" s="16"/>
      <c r="E81" s="9"/>
    </row>
    <row r="82" spans="1:5">
      <c r="A82" s="20" t="s">
        <v>48</v>
      </c>
      <c r="B82" s="92" t="s">
        <v>104</v>
      </c>
      <c r="C82" s="93">
        <f>(((C29+C65+C75+C84+C105)-(C54-C55-C102-C103))/30*5*1.5%)/12</f>
        <v>1.3855477890050247</v>
      </c>
      <c r="D82" s="16"/>
      <c r="E82" s="9"/>
    </row>
    <row r="83" spans="1:5">
      <c r="A83" s="20" t="s">
        <v>50</v>
      </c>
      <c r="B83" s="92" t="s">
        <v>105</v>
      </c>
      <c r="C83" s="93">
        <f>(((C29+C65+C75+C84+C105)-(C54-C55-C102-C103))/30*15*0.78%)/12</f>
        <v>2.1614545508478389</v>
      </c>
      <c r="D83" s="16"/>
      <c r="E83" s="9"/>
    </row>
    <row r="84" spans="1:5">
      <c r="A84" s="20" t="s">
        <v>52</v>
      </c>
      <c r="B84" s="92" t="s">
        <v>106</v>
      </c>
      <c r="C84" s="93">
        <f>(((C35*3.95/12)+(C56*3.95*1.02%))/12+((C29+C34)*39.8%*3.95)*1.02%/12)</f>
        <v>15.568959222620011</v>
      </c>
      <c r="D84" s="39"/>
      <c r="E84" s="9"/>
    </row>
    <row r="85" spans="1:5">
      <c r="A85" s="20" t="s">
        <v>54</v>
      </c>
      <c r="B85" s="94" t="s">
        <v>107</v>
      </c>
      <c r="C85" s="93">
        <v>0</v>
      </c>
      <c r="D85" s="16"/>
      <c r="E85" s="9"/>
    </row>
    <row r="86" spans="1:5">
      <c r="A86" s="27"/>
      <c r="B86" s="95" t="s">
        <v>80</v>
      </c>
      <c r="C86" s="59">
        <f>SUM(C80:C85)</f>
        <v>73.798914301871179</v>
      </c>
      <c r="D86" s="16"/>
      <c r="E86" s="9"/>
    </row>
    <row r="87" spans="1:5">
      <c r="A87" s="60"/>
      <c r="B87" s="60"/>
      <c r="C87" s="60"/>
      <c r="D87" s="9"/>
      <c r="E87" s="16"/>
    </row>
    <row r="88" spans="1:5">
      <c r="A88" s="96"/>
      <c r="B88" s="242" t="s">
        <v>108</v>
      </c>
      <c r="C88" s="242"/>
      <c r="D88" s="16"/>
      <c r="E88" s="9"/>
    </row>
    <row r="89" spans="1:5">
      <c r="A89" s="17" t="s">
        <v>109</v>
      </c>
      <c r="B89" s="90" t="s">
        <v>110</v>
      </c>
      <c r="C89" s="91" t="s">
        <v>43</v>
      </c>
      <c r="D89" s="16"/>
      <c r="E89" s="9"/>
    </row>
    <row r="90" spans="1:5">
      <c r="A90" s="20" t="s">
        <v>44</v>
      </c>
      <c r="B90" s="97" t="s">
        <v>111</v>
      </c>
      <c r="C90" s="98">
        <v>0</v>
      </c>
      <c r="D90" s="16"/>
      <c r="E90" s="9"/>
    </row>
    <row r="91" spans="1:5">
      <c r="A91" s="99"/>
      <c r="B91" s="95" t="s">
        <v>80</v>
      </c>
      <c r="C91" s="100">
        <v>0</v>
      </c>
      <c r="D91" s="101"/>
      <c r="E91" s="9"/>
    </row>
    <row r="92" spans="1:5">
      <c r="A92" s="60"/>
      <c r="B92" s="60"/>
      <c r="C92" s="60"/>
      <c r="D92" s="9"/>
      <c r="E92" s="16"/>
    </row>
    <row r="93" spans="1:5">
      <c r="A93" s="62"/>
      <c r="B93" s="68" t="s">
        <v>112</v>
      </c>
      <c r="C93" s="69"/>
      <c r="D93" s="16"/>
      <c r="E93" s="9"/>
    </row>
    <row r="94" spans="1:5">
      <c r="A94" s="17">
        <v>4</v>
      </c>
      <c r="B94" s="70" t="s">
        <v>113</v>
      </c>
      <c r="C94" s="71" t="s">
        <v>61</v>
      </c>
      <c r="D94" s="16"/>
      <c r="E94" s="9"/>
    </row>
    <row r="95" spans="1:5">
      <c r="A95" s="20" t="s">
        <v>100</v>
      </c>
      <c r="B95" s="21" t="s">
        <v>101</v>
      </c>
      <c r="C95" s="22">
        <f>C86</f>
        <v>73.798914301871179</v>
      </c>
      <c r="D95" s="102"/>
      <c r="E95" s="103"/>
    </row>
    <row r="96" spans="1:5">
      <c r="A96" s="20" t="s">
        <v>109</v>
      </c>
      <c r="B96" s="21" t="s">
        <v>110</v>
      </c>
      <c r="C96" s="22">
        <v>0</v>
      </c>
      <c r="D96" s="16"/>
      <c r="E96" s="9"/>
    </row>
    <row r="97" spans="1:5">
      <c r="A97" s="27"/>
      <c r="B97" s="72" t="s">
        <v>64</v>
      </c>
      <c r="C97" s="29">
        <f>SUM(C95:C96)</f>
        <v>73.798914301871179</v>
      </c>
      <c r="D97" s="16"/>
      <c r="E97" s="9"/>
    </row>
    <row r="98" spans="1:5">
      <c r="A98" s="9"/>
      <c r="B98" s="9"/>
      <c r="C98" s="9"/>
      <c r="D98" s="9"/>
      <c r="E98" s="9"/>
    </row>
    <row r="99" spans="1:5">
      <c r="A99" s="104"/>
      <c r="B99" s="87" t="s">
        <v>114</v>
      </c>
      <c r="C99" s="105"/>
      <c r="D99" s="9"/>
      <c r="E99" s="9"/>
    </row>
    <row r="100" spans="1:5">
      <c r="A100" s="106">
        <v>5</v>
      </c>
      <c r="B100" s="107" t="s">
        <v>115</v>
      </c>
      <c r="C100" s="19" t="s">
        <v>43</v>
      </c>
      <c r="D100" s="9"/>
      <c r="E100" s="9"/>
    </row>
    <row r="101" spans="1:5">
      <c r="A101" s="108" t="s">
        <v>44</v>
      </c>
      <c r="B101" s="109" t="s">
        <v>116</v>
      </c>
      <c r="C101" s="110">
        <f>'An IIC Uniformes'!H113</f>
        <v>76.872499999999988</v>
      </c>
      <c r="D101" s="9"/>
      <c r="E101" s="9"/>
    </row>
    <row r="102" spans="1:5">
      <c r="A102" s="108" t="s">
        <v>46</v>
      </c>
      <c r="B102" s="111" t="s">
        <v>117</v>
      </c>
      <c r="C102" s="112"/>
      <c r="D102" s="113"/>
      <c r="E102" s="113"/>
    </row>
    <row r="103" spans="1:5">
      <c r="A103" s="108" t="s">
        <v>48</v>
      </c>
      <c r="B103" s="109" t="s">
        <v>118</v>
      </c>
      <c r="C103" s="114">
        <f>'An IIB Relacao Equip'!F14</f>
        <v>427.57333333333332</v>
      </c>
      <c r="D103" s="113"/>
      <c r="E103" s="9"/>
    </row>
    <row r="104" spans="1:5">
      <c r="A104" s="115" t="s">
        <v>50</v>
      </c>
      <c r="B104" s="201" t="s">
        <v>55</v>
      </c>
      <c r="C104" s="117">
        <v>0</v>
      </c>
      <c r="D104" s="9"/>
      <c r="E104" s="9"/>
    </row>
    <row r="105" spans="1:5">
      <c r="A105" s="118"/>
      <c r="B105" s="119" t="s">
        <v>120</v>
      </c>
      <c r="C105" s="120">
        <f>C101+C102+C103</f>
        <v>504.44583333333333</v>
      </c>
      <c r="D105" s="121"/>
      <c r="E105" s="9"/>
    </row>
    <row r="106" spans="1:5">
      <c r="A106" s="122"/>
      <c r="B106" s="123"/>
      <c r="C106" s="124"/>
      <c r="D106" s="124"/>
      <c r="E106" s="9"/>
    </row>
    <row r="107" spans="1:5">
      <c r="A107" s="125"/>
      <c r="B107" s="236" t="s">
        <v>121</v>
      </c>
      <c r="C107" s="236"/>
      <c r="D107" s="236"/>
      <c r="E107" s="9"/>
    </row>
    <row r="108" spans="1:5">
      <c r="A108" s="106">
        <v>6</v>
      </c>
      <c r="B108" s="90" t="s">
        <v>122</v>
      </c>
      <c r="C108" s="126" t="s">
        <v>69</v>
      </c>
      <c r="D108" s="91" t="s">
        <v>43</v>
      </c>
      <c r="E108" s="9"/>
    </row>
    <row r="109" spans="1:5">
      <c r="A109" s="108" t="s">
        <v>44</v>
      </c>
      <c r="B109" s="127" t="s">
        <v>123</v>
      </c>
      <c r="C109" s="128">
        <v>4.47</v>
      </c>
      <c r="D109" s="34">
        <f>(C126)*C109/100</f>
        <v>287.1569396209606</v>
      </c>
      <c r="E109" s="9"/>
    </row>
    <row r="110" spans="1:5">
      <c r="A110" s="108" t="s">
        <v>46</v>
      </c>
      <c r="B110" s="127" t="s">
        <v>124</v>
      </c>
      <c r="C110" s="128">
        <v>3.06</v>
      </c>
      <c r="D110" s="34">
        <f>(C126+D109)*C110/100</f>
        <v>205.36423618688451</v>
      </c>
      <c r="E110" s="9"/>
    </row>
    <row r="111" spans="1:5">
      <c r="A111" s="108" t="s">
        <v>48</v>
      </c>
      <c r="B111" s="127" t="s">
        <v>125</v>
      </c>
      <c r="C111" s="128"/>
      <c r="D111" s="34"/>
      <c r="E111" s="9"/>
    </row>
    <row r="112" spans="1:5">
      <c r="A112" s="108"/>
      <c r="B112" s="127" t="s">
        <v>126</v>
      </c>
      <c r="C112" s="128">
        <f>3+0.65</f>
        <v>3.65</v>
      </c>
      <c r="D112" s="34">
        <f>((C126+D109+D110)/(1-(C112+C114)/100))*C112/100</f>
        <v>276.36168926589238</v>
      </c>
      <c r="E112" s="9"/>
    </row>
    <row r="113" spans="1:5">
      <c r="A113" s="108"/>
      <c r="B113" s="127" t="s">
        <v>127</v>
      </c>
      <c r="C113" s="128"/>
      <c r="D113" s="34"/>
      <c r="E113" s="9"/>
    </row>
    <row r="114" spans="1:5">
      <c r="A114" s="108"/>
      <c r="B114" s="127" t="s">
        <v>128</v>
      </c>
      <c r="C114" s="129">
        <v>5</v>
      </c>
      <c r="D114" s="34">
        <f>((C126+D109+D110)/(1-(C112+C114)/100))*C114/100</f>
        <v>378.57765652861968</v>
      </c>
      <c r="E114" s="9"/>
    </row>
    <row r="115" spans="1:5">
      <c r="A115" s="108"/>
      <c r="B115" s="127" t="s">
        <v>129</v>
      </c>
      <c r="C115" s="128"/>
      <c r="D115" s="34"/>
      <c r="E115" s="9"/>
    </row>
    <row r="116" spans="1:5">
      <c r="A116" s="130"/>
      <c r="B116" s="95" t="s">
        <v>80</v>
      </c>
      <c r="C116" s="131">
        <f>SUM(C109:C115)</f>
        <v>16.18</v>
      </c>
      <c r="D116" s="59">
        <f>SUM(D109:D115)</f>
        <v>1147.4605216023572</v>
      </c>
      <c r="E116" s="9"/>
    </row>
    <row r="117" spans="1:5">
      <c r="A117" s="122"/>
      <c r="B117" s="123"/>
      <c r="C117" s="124"/>
      <c r="D117" s="124"/>
      <c r="E117" s="9"/>
    </row>
    <row r="118" spans="1:5">
      <c r="A118" s="237" t="s">
        <v>130</v>
      </c>
      <c r="B118" s="237"/>
      <c r="C118" s="237"/>
      <c r="D118" s="132"/>
      <c r="E118" s="103"/>
    </row>
    <row r="119" spans="1:5">
      <c r="A119" s="9"/>
      <c r="B119" s="132"/>
      <c r="C119" s="9"/>
      <c r="D119" s="9"/>
      <c r="E119" s="103"/>
    </row>
    <row r="120" spans="1:5">
      <c r="A120" s="62"/>
      <c r="B120" s="133" t="s">
        <v>131</v>
      </c>
      <c r="C120" s="134" t="s">
        <v>43</v>
      </c>
      <c r="D120" s="103"/>
      <c r="E120" s="103"/>
    </row>
    <row r="121" spans="1:5">
      <c r="A121" s="31" t="s">
        <v>44</v>
      </c>
      <c r="B121" s="127" t="s">
        <v>132</v>
      </c>
      <c r="C121" s="34">
        <f>C29</f>
        <v>3257.49</v>
      </c>
      <c r="D121" s="103"/>
      <c r="E121" s="103"/>
    </row>
    <row r="122" spans="1:5">
      <c r="A122" s="31" t="s">
        <v>46</v>
      </c>
      <c r="B122" s="127" t="s">
        <v>133</v>
      </c>
      <c r="C122" s="34">
        <f>C65</f>
        <v>2371.8885449999993</v>
      </c>
      <c r="D122" s="103"/>
      <c r="E122" s="103"/>
    </row>
    <row r="123" spans="1:5">
      <c r="A123" s="31" t="s">
        <v>48</v>
      </c>
      <c r="B123" s="127" t="s">
        <v>134</v>
      </c>
      <c r="C123" s="34">
        <f>C75</f>
        <v>216.46931633483331</v>
      </c>
      <c r="D123" s="103"/>
      <c r="E123" s="103"/>
    </row>
    <row r="124" spans="1:5">
      <c r="A124" s="31" t="s">
        <v>50</v>
      </c>
      <c r="B124" s="127" t="s">
        <v>135</v>
      </c>
      <c r="C124" s="34">
        <f>C97</f>
        <v>73.798914301871179</v>
      </c>
      <c r="D124" s="103"/>
      <c r="E124" s="103"/>
    </row>
    <row r="125" spans="1:5">
      <c r="A125" s="31" t="s">
        <v>52</v>
      </c>
      <c r="B125" s="127" t="s">
        <v>136</v>
      </c>
      <c r="C125" s="34">
        <f>C105</f>
        <v>504.44583333333333</v>
      </c>
      <c r="D125" s="103"/>
      <c r="E125" s="103"/>
    </row>
    <row r="126" spans="1:5">
      <c r="A126" s="31"/>
      <c r="B126" s="126" t="s">
        <v>137</v>
      </c>
      <c r="C126" s="135">
        <f>SUM(C121:C125)</f>
        <v>6424.092608970037</v>
      </c>
      <c r="D126" s="103"/>
      <c r="E126" s="103"/>
    </row>
    <row r="127" spans="1:5">
      <c r="A127" s="31" t="s">
        <v>54</v>
      </c>
      <c r="B127" s="127" t="s">
        <v>138</v>
      </c>
      <c r="C127" s="34">
        <f>D116</f>
        <v>1147.4605216023572</v>
      </c>
      <c r="D127" s="103"/>
      <c r="E127" s="103"/>
    </row>
    <row r="128" spans="1:5">
      <c r="A128" s="31"/>
      <c r="B128" s="90" t="s">
        <v>139</v>
      </c>
      <c r="C128" s="135">
        <f>SUM(C126:C127)</f>
        <v>7571.5531305723944</v>
      </c>
      <c r="D128" s="103"/>
      <c r="E128" s="103"/>
    </row>
    <row r="129" spans="1:5">
      <c r="A129" s="27"/>
      <c r="B129" s="136" t="s">
        <v>140</v>
      </c>
      <c r="C129" s="137">
        <f>C128/C29</f>
        <v>2.3243519183704002</v>
      </c>
      <c r="D129" s="103"/>
      <c r="E129" s="103"/>
    </row>
    <row r="130" spans="1:5">
      <c r="A130" s="9"/>
      <c r="B130" s="132"/>
      <c r="C130" s="9"/>
      <c r="D130" s="9"/>
      <c r="E130" s="9"/>
    </row>
    <row r="131" spans="1:5">
      <c r="A131" s="9"/>
      <c r="B131" s="9"/>
      <c r="C131" s="9"/>
      <c r="D131" s="9"/>
      <c r="E131" s="9"/>
    </row>
    <row r="132" spans="1:5">
      <c r="A132" s="125"/>
      <c r="B132" s="236" t="s">
        <v>141</v>
      </c>
      <c r="C132" s="236"/>
      <c r="D132" s="236"/>
      <c r="E132" s="9"/>
    </row>
    <row r="133" spans="1:5">
      <c r="A133" s="106">
        <v>6</v>
      </c>
      <c r="B133" s="90" t="s">
        <v>122</v>
      </c>
      <c r="C133" s="126" t="s">
        <v>69</v>
      </c>
      <c r="D133" s="91" t="s">
        <v>43</v>
      </c>
      <c r="E133" s="9"/>
    </row>
    <row r="134" spans="1:5">
      <c r="A134" s="108" t="s">
        <v>44</v>
      </c>
      <c r="B134" s="127" t="s">
        <v>123</v>
      </c>
      <c r="C134" s="128">
        <v>4.47</v>
      </c>
      <c r="D134" s="34">
        <f>(C151)*C134/100</f>
        <v>287.1569396209606</v>
      </c>
      <c r="E134" s="9"/>
    </row>
    <row r="135" spans="1:5">
      <c r="A135" s="108" t="s">
        <v>46</v>
      </c>
      <c r="B135" s="127" t="s">
        <v>124</v>
      </c>
      <c r="C135" s="128">
        <v>3.06</v>
      </c>
      <c r="D135" s="34">
        <f>(C151+D134)*C135/100</f>
        <v>205.36423618688451</v>
      </c>
      <c r="E135" s="9"/>
    </row>
    <row r="136" spans="1:5">
      <c r="A136" s="108" t="s">
        <v>48</v>
      </c>
      <c r="B136" s="127" t="s">
        <v>125</v>
      </c>
      <c r="C136" s="128"/>
      <c r="D136" s="34"/>
      <c r="E136" s="9"/>
    </row>
    <row r="137" spans="1:5">
      <c r="A137" s="108"/>
      <c r="B137" s="202" t="s">
        <v>290</v>
      </c>
      <c r="C137" s="55">
        <v>9.25</v>
      </c>
      <c r="D137" s="34">
        <f>((C151+D134+D135)/(1-(C137+C139)/100))*C137/100</f>
        <v>746.10702634630218</v>
      </c>
      <c r="E137" s="9"/>
    </row>
    <row r="138" spans="1:5">
      <c r="A138" s="108"/>
      <c r="B138" s="127" t="s">
        <v>127</v>
      </c>
      <c r="C138" s="128"/>
      <c r="D138" s="34"/>
      <c r="E138" s="9"/>
    </row>
    <row r="139" spans="1:5">
      <c r="A139" s="108"/>
      <c r="B139" s="127" t="s">
        <v>128</v>
      </c>
      <c r="C139" s="129">
        <v>5</v>
      </c>
      <c r="D139" s="34">
        <f>((C151+D134+D135)/(1-(C137+C139)/100))*C139/100</f>
        <v>403.30109532232541</v>
      </c>
      <c r="E139" s="9"/>
    </row>
    <row r="140" spans="1:5">
      <c r="A140" s="108"/>
      <c r="B140" s="127" t="s">
        <v>129</v>
      </c>
      <c r="C140" s="128"/>
      <c r="D140" s="34"/>
      <c r="E140" s="9"/>
    </row>
    <row r="141" spans="1:5">
      <c r="A141" s="130"/>
      <c r="B141" s="95" t="s">
        <v>80</v>
      </c>
      <c r="C141" s="131">
        <f>SUM(C134:C140)</f>
        <v>21.78</v>
      </c>
      <c r="D141" s="59">
        <f>SUM(D134:D140)</f>
        <v>1641.9292974764728</v>
      </c>
      <c r="E141" s="9"/>
    </row>
    <row r="142" spans="1:5">
      <c r="A142" s="60"/>
      <c r="B142" s="60"/>
      <c r="C142" s="60"/>
      <c r="D142" s="60"/>
      <c r="E142" s="9"/>
    </row>
    <row r="143" spans="1:5">
      <c r="A143" s="238" t="s">
        <v>130</v>
      </c>
      <c r="B143" s="238"/>
      <c r="C143" s="238"/>
      <c r="D143" s="138"/>
      <c r="E143" s="9"/>
    </row>
    <row r="144" spans="1:5">
      <c r="A144" s="60"/>
      <c r="B144" s="139"/>
      <c r="C144" s="60"/>
      <c r="D144" s="138"/>
      <c r="E144" s="9"/>
    </row>
    <row r="145" spans="1:5">
      <c r="A145" s="62"/>
      <c r="B145" s="133" t="s">
        <v>131</v>
      </c>
      <c r="C145" s="134" t="s">
        <v>43</v>
      </c>
      <c r="D145" s="138"/>
      <c r="E145" s="9"/>
    </row>
    <row r="146" spans="1:5">
      <c r="A146" s="31" t="s">
        <v>44</v>
      </c>
      <c r="B146" s="127" t="s">
        <v>132</v>
      </c>
      <c r="C146" s="34">
        <f>C121</f>
        <v>3257.49</v>
      </c>
      <c r="D146" s="138"/>
      <c r="E146" s="9"/>
    </row>
    <row r="147" spans="1:5">
      <c r="A147" s="31" t="s">
        <v>46</v>
      </c>
      <c r="B147" s="127" t="s">
        <v>133</v>
      </c>
      <c r="C147" s="34">
        <f>C122</f>
        <v>2371.8885449999993</v>
      </c>
      <c r="D147" s="138"/>
      <c r="E147" s="9"/>
    </row>
    <row r="148" spans="1:5">
      <c r="A148" s="31" t="s">
        <v>48</v>
      </c>
      <c r="B148" s="127" t="s">
        <v>134</v>
      </c>
      <c r="C148" s="34">
        <f>C123</f>
        <v>216.46931633483331</v>
      </c>
      <c r="D148" s="138"/>
      <c r="E148" s="9"/>
    </row>
    <row r="149" spans="1:5">
      <c r="A149" s="31" t="s">
        <v>50</v>
      </c>
      <c r="B149" s="127" t="s">
        <v>135</v>
      </c>
      <c r="C149" s="34">
        <f>C124</f>
        <v>73.798914301871179</v>
      </c>
      <c r="D149" s="138"/>
      <c r="E149" s="9"/>
    </row>
    <row r="150" spans="1:5">
      <c r="A150" s="31" t="s">
        <v>52</v>
      </c>
      <c r="B150" s="127" t="s">
        <v>136</v>
      </c>
      <c r="C150" s="34">
        <f>C125</f>
        <v>504.44583333333333</v>
      </c>
      <c r="D150" s="138"/>
      <c r="E150" s="9"/>
    </row>
    <row r="151" spans="1:5">
      <c r="A151" s="31"/>
      <c r="B151" s="126" t="s">
        <v>137</v>
      </c>
      <c r="C151" s="135">
        <f>SUM(C146:C150)</f>
        <v>6424.092608970037</v>
      </c>
      <c r="D151" s="138"/>
      <c r="E151" s="9"/>
    </row>
    <row r="152" spans="1:5">
      <c r="A152" s="31" t="s">
        <v>54</v>
      </c>
      <c r="B152" s="127" t="s">
        <v>138</v>
      </c>
      <c r="C152" s="34">
        <f>D141</f>
        <v>1641.9292974764728</v>
      </c>
      <c r="D152" s="138"/>
      <c r="E152" s="9"/>
    </row>
    <row r="153" spans="1:5">
      <c r="A153" s="31"/>
      <c r="B153" s="90" t="s">
        <v>139</v>
      </c>
      <c r="C153" s="135">
        <f>SUM(C151:C152)</f>
        <v>8066.02190644651</v>
      </c>
      <c r="D153" s="138"/>
      <c r="E153" s="9"/>
    </row>
    <row r="154" spans="1:5">
      <c r="A154" s="27"/>
      <c r="B154" s="136" t="s">
        <v>140</v>
      </c>
      <c r="C154" s="137">
        <f>C153/C29</f>
        <v>2.476146329366018</v>
      </c>
      <c r="D154" s="138"/>
      <c r="E154" s="9"/>
    </row>
  </sheetData>
  <mergeCells count="24">
    <mergeCell ref="A1:E1"/>
    <mergeCell ref="A2:E2"/>
    <mergeCell ref="A4:E4"/>
    <mergeCell ref="A5:E5"/>
    <mergeCell ref="B7:E7"/>
    <mergeCell ref="B9:E9"/>
    <mergeCell ref="C11:E11"/>
    <mergeCell ref="C12:E12"/>
    <mergeCell ref="C13:E13"/>
    <mergeCell ref="C14:E14"/>
    <mergeCell ref="C15:E15"/>
    <mergeCell ref="C16:E16"/>
    <mergeCell ref="C17:E17"/>
    <mergeCell ref="C18:E18"/>
    <mergeCell ref="A21:C21"/>
    <mergeCell ref="B107:D107"/>
    <mergeCell ref="A118:C118"/>
    <mergeCell ref="B132:D132"/>
    <mergeCell ref="A143:C143"/>
    <mergeCell ref="B30:D30"/>
    <mergeCell ref="B31:C31"/>
    <mergeCell ref="B32:C32"/>
    <mergeCell ref="A39:D39"/>
    <mergeCell ref="B88:C88"/>
  </mergeCells>
  <pageMargins left="0.511811024" right="0.511811024" top="0.78740157499999996" bottom="0.78740157499999996" header="0.31496062000000002" footer="0.31496062000000002"/>
  <pageSetup paperSize="9" scale="81" orientation="portrait" r:id="rId1"/>
  <headerFooter>
    <oddHeader>&amp;L&amp;G&amp;CProcesso 23069.170671/2021-81
PE 01/2022&amp;R&amp;G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
  <sheetViews>
    <sheetView topLeftCell="A49" zoomScaleNormal="100" workbookViewId="0">
      <selection activeCell="C56" sqref="C56"/>
    </sheetView>
  </sheetViews>
  <sheetFormatPr defaultColWidth="8.88671875" defaultRowHeight="14.4"/>
  <cols>
    <col min="2" max="2" width="64.5546875" customWidth="1"/>
    <col min="3" max="3" width="16.33203125" customWidth="1"/>
    <col min="4" max="4" width="10.6640625" customWidth="1"/>
    <col min="5" max="5" width="12.88671875" customWidth="1"/>
    <col min="6" max="6" width="14" customWidth="1"/>
    <col min="7" max="7" width="10.88671875" customWidth="1"/>
  </cols>
  <sheetData>
    <row r="1" spans="1:8" ht="18" customHeight="1">
      <c r="A1" s="208" t="s">
        <v>0</v>
      </c>
      <c r="B1" s="208"/>
      <c r="C1" s="208"/>
      <c r="D1" s="208"/>
      <c r="E1" s="208"/>
      <c r="F1" s="5"/>
      <c r="G1" s="5"/>
    </row>
    <row r="2" spans="1:8" ht="18">
      <c r="A2" s="209" t="s">
        <v>1</v>
      </c>
      <c r="B2" s="209"/>
      <c r="C2" s="209"/>
      <c r="D2" s="209"/>
      <c r="E2" s="209"/>
      <c r="F2" s="6"/>
      <c r="G2" s="6"/>
    </row>
    <row r="4" spans="1:8" ht="14.4" customHeight="1">
      <c r="A4" s="267" t="s">
        <v>198</v>
      </c>
      <c r="B4" s="215"/>
      <c r="C4" s="215"/>
      <c r="D4" s="215"/>
      <c r="E4" s="215"/>
      <c r="F4" s="140"/>
      <c r="G4" s="140"/>
      <c r="H4" s="3"/>
    </row>
    <row r="5" spans="1:8" ht="38.4" customHeight="1">
      <c r="A5" s="212" t="s">
        <v>155</v>
      </c>
      <c r="B5" s="212"/>
      <c r="C5" s="212"/>
      <c r="D5" s="212"/>
      <c r="E5" s="212"/>
      <c r="F5" s="8"/>
      <c r="G5" s="8"/>
      <c r="H5" s="4"/>
    </row>
    <row r="7" spans="1:8">
      <c r="A7" s="9"/>
      <c r="B7" s="268" t="s">
        <v>142</v>
      </c>
      <c r="C7" s="268"/>
      <c r="D7" s="268"/>
      <c r="E7" s="268"/>
    </row>
    <row r="8" spans="1:8">
      <c r="A8" s="9"/>
      <c r="B8" s="9"/>
      <c r="C8" s="9"/>
      <c r="D8" s="9"/>
      <c r="E8" s="9"/>
    </row>
    <row r="9" spans="1:8">
      <c r="A9" s="9"/>
      <c r="B9" s="256" t="s">
        <v>31</v>
      </c>
      <c r="C9" s="256"/>
      <c r="D9" s="256"/>
      <c r="E9" s="256"/>
    </row>
    <row r="10" spans="1:8">
      <c r="A10" s="9"/>
      <c r="B10" s="10" t="s">
        <v>32</v>
      </c>
      <c r="C10" s="11"/>
      <c r="D10" s="11"/>
      <c r="E10" s="11"/>
    </row>
    <row r="11" spans="1:8">
      <c r="A11" s="9"/>
      <c r="B11" s="12" t="s">
        <v>33</v>
      </c>
      <c r="C11" s="257" t="s">
        <v>199</v>
      </c>
      <c r="D11" s="258"/>
      <c r="E11" s="259"/>
    </row>
    <row r="12" spans="1:8">
      <c r="A12" s="9"/>
      <c r="B12" s="13" t="s">
        <v>34</v>
      </c>
      <c r="C12" s="260">
        <v>20.88</v>
      </c>
      <c r="D12" s="244"/>
      <c r="E12" s="245"/>
    </row>
    <row r="13" spans="1:8">
      <c r="A13" s="9"/>
      <c r="B13" s="13" t="s">
        <v>35</v>
      </c>
      <c r="C13" s="261" t="s">
        <v>225</v>
      </c>
      <c r="D13" s="262"/>
      <c r="E13" s="263"/>
    </row>
    <row r="14" spans="1:8">
      <c r="A14" s="9"/>
      <c r="B14" s="13" t="s">
        <v>36</v>
      </c>
      <c r="C14" s="264">
        <v>2650.78</v>
      </c>
      <c r="D14" s="265"/>
      <c r="E14" s="266"/>
    </row>
    <row r="15" spans="1:8">
      <c r="A15" s="9"/>
      <c r="B15" s="13" t="s">
        <v>37</v>
      </c>
      <c r="C15" s="243" t="s">
        <v>284</v>
      </c>
      <c r="D15" s="244"/>
      <c r="E15" s="245"/>
    </row>
    <row r="16" spans="1:8">
      <c r="A16" s="9"/>
      <c r="B16" s="13" t="s">
        <v>38</v>
      </c>
      <c r="C16" s="246">
        <v>1</v>
      </c>
      <c r="D16" s="247"/>
      <c r="E16" s="248"/>
    </row>
    <row r="17" spans="1:5">
      <c r="A17" s="9"/>
      <c r="B17" s="13" t="s">
        <v>39</v>
      </c>
      <c r="C17" s="249">
        <v>44621</v>
      </c>
      <c r="D17" s="250"/>
      <c r="E17" s="251"/>
    </row>
    <row r="18" spans="1:5">
      <c r="A18" s="9"/>
      <c r="B18" s="14" t="s">
        <v>40</v>
      </c>
      <c r="C18" s="252" t="s">
        <v>283</v>
      </c>
      <c r="D18" s="253"/>
      <c r="E18" s="254"/>
    </row>
    <row r="19" spans="1:5">
      <c r="A19" s="9"/>
      <c r="B19" s="9"/>
      <c r="C19" s="15"/>
      <c r="D19" s="16"/>
      <c r="E19" s="16"/>
    </row>
    <row r="20" spans="1:5">
      <c r="A20" s="9"/>
      <c r="B20" s="9"/>
      <c r="C20" s="16"/>
      <c r="D20" s="16"/>
      <c r="E20" s="16"/>
    </row>
    <row r="21" spans="1:5">
      <c r="A21" s="255" t="s">
        <v>41</v>
      </c>
      <c r="B21" s="255"/>
      <c r="C21" s="255"/>
      <c r="D21" s="16"/>
      <c r="E21" s="16"/>
    </row>
    <row r="22" spans="1:5">
      <c r="A22" s="17">
        <v>1</v>
      </c>
      <c r="B22" s="18" t="s">
        <v>42</v>
      </c>
      <c r="C22" s="19" t="s">
        <v>43</v>
      </c>
      <c r="D22" s="16"/>
      <c r="E22" s="16"/>
    </row>
    <row r="23" spans="1:5">
      <c r="A23" s="20" t="s">
        <v>44</v>
      </c>
      <c r="B23" s="21" t="s">
        <v>45</v>
      </c>
      <c r="C23" s="22">
        <f>C14</f>
        <v>2650.78</v>
      </c>
      <c r="D23" s="16"/>
      <c r="E23" s="16"/>
    </row>
    <row r="24" spans="1:5">
      <c r="A24" s="20" t="s">
        <v>46</v>
      </c>
      <c r="B24" s="21" t="s">
        <v>47</v>
      </c>
      <c r="C24" s="23"/>
      <c r="D24" s="16"/>
      <c r="E24" s="16"/>
    </row>
    <row r="25" spans="1:5">
      <c r="A25" s="20" t="s">
        <v>48</v>
      </c>
      <c r="B25" s="21" t="s">
        <v>49</v>
      </c>
      <c r="C25" s="23"/>
      <c r="D25" s="16"/>
      <c r="E25" s="9"/>
    </row>
    <row r="26" spans="1:5">
      <c r="A26" s="20" t="s">
        <v>50</v>
      </c>
      <c r="B26" s="24" t="s">
        <v>51</v>
      </c>
      <c r="C26" s="23"/>
      <c r="D26" s="16"/>
      <c r="E26" s="9"/>
    </row>
    <row r="27" spans="1:5">
      <c r="A27" s="20" t="s">
        <v>52</v>
      </c>
      <c r="B27" s="24" t="s">
        <v>53</v>
      </c>
      <c r="C27" s="23"/>
      <c r="D27" s="16"/>
      <c r="E27" s="9"/>
    </row>
    <row r="28" spans="1:5">
      <c r="A28" s="20" t="s">
        <v>54</v>
      </c>
      <c r="B28" s="25" t="s">
        <v>55</v>
      </c>
      <c r="C28" s="26"/>
      <c r="D28" s="16"/>
      <c r="E28" s="9"/>
    </row>
    <row r="29" spans="1:5">
      <c r="A29" s="27"/>
      <c r="B29" s="28" t="s">
        <v>56</v>
      </c>
      <c r="C29" s="29">
        <f>SUM(C23:C28)</f>
        <v>2650.78</v>
      </c>
      <c r="D29" s="16"/>
      <c r="E29" s="9"/>
    </row>
    <row r="30" spans="1:5">
      <c r="A30" s="9"/>
      <c r="B30" s="239"/>
      <c r="C30" s="239"/>
      <c r="D30" s="239"/>
      <c r="E30" s="16"/>
    </row>
    <row r="31" spans="1:5">
      <c r="A31" s="30"/>
      <c r="B31" s="236" t="s">
        <v>57</v>
      </c>
      <c r="C31" s="236"/>
      <c r="D31" s="16"/>
      <c r="E31" s="9"/>
    </row>
    <row r="32" spans="1:5">
      <c r="A32" s="31"/>
      <c r="B32" s="240" t="s">
        <v>58</v>
      </c>
      <c r="C32" s="240"/>
      <c r="D32" s="16"/>
      <c r="E32" s="9"/>
    </row>
    <row r="33" spans="1:5">
      <c r="A33" s="17" t="s">
        <v>59</v>
      </c>
      <c r="B33" s="32" t="s">
        <v>60</v>
      </c>
      <c r="C33" s="19" t="s">
        <v>61</v>
      </c>
      <c r="D33" s="16"/>
      <c r="E33" s="9"/>
    </row>
    <row r="34" spans="1:5">
      <c r="A34" s="20" t="s">
        <v>44</v>
      </c>
      <c r="B34" s="33" t="s">
        <v>62</v>
      </c>
      <c r="C34" s="34">
        <f>C29*8.33%</f>
        <v>220.80997400000001</v>
      </c>
      <c r="D34" s="16"/>
      <c r="E34" s="9"/>
    </row>
    <row r="35" spans="1:5">
      <c r="A35" s="20" t="s">
        <v>46</v>
      </c>
      <c r="B35" s="33" t="s">
        <v>63</v>
      </c>
      <c r="C35" s="34">
        <f>C29*12.1%</f>
        <v>320.74438000000004</v>
      </c>
      <c r="D35" s="35"/>
      <c r="E35" s="9"/>
    </row>
    <row r="36" spans="1:5">
      <c r="A36" s="36"/>
      <c r="B36" s="37" t="s">
        <v>64</v>
      </c>
      <c r="C36" s="38">
        <f>SUM(C34:C35)</f>
        <v>541.5543540000001</v>
      </c>
      <c r="D36" s="39"/>
      <c r="E36" s="9"/>
    </row>
    <row r="37" spans="1:5" ht="34.200000000000003">
      <c r="A37" s="40" t="s">
        <v>48</v>
      </c>
      <c r="B37" s="41" t="s">
        <v>65</v>
      </c>
      <c r="C37" s="42">
        <f>C29*7.82%</f>
        <v>207.29099600000004</v>
      </c>
      <c r="D37" s="39"/>
      <c r="E37" s="9"/>
    </row>
    <row r="38" spans="1:5">
      <c r="A38" s="9"/>
      <c r="B38" s="9"/>
      <c r="C38" s="9"/>
      <c r="D38" s="9"/>
      <c r="E38" s="16"/>
    </row>
    <row r="39" spans="1:5">
      <c r="A39" s="241" t="s">
        <v>66</v>
      </c>
      <c r="B39" s="241"/>
      <c r="C39" s="241"/>
      <c r="D39" s="241"/>
      <c r="E39" s="16"/>
    </row>
    <row r="40" spans="1:5">
      <c r="A40" s="43" t="s">
        <v>67</v>
      </c>
      <c r="B40" s="44" t="s">
        <v>68</v>
      </c>
      <c r="C40" s="45" t="s">
        <v>69</v>
      </c>
      <c r="D40" s="46" t="s">
        <v>43</v>
      </c>
      <c r="E40" s="16"/>
    </row>
    <row r="41" spans="1:5">
      <c r="A41" s="47" t="s">
        <v>44</v>
      </c>
      <c r="B41" s="48" t="s">
        <v>70</v>
      </c>
      <c r="C41" s="49">
        <v>20</v>
      </c>
      <c r="D41" s="50">
        <f>(C29*(C41/100))</f>
        <v>530.15600000000006</v>
      </c>
      <c r="E41" s="16"/>
    </row>
    <row r="42" spans="1:5">
      <c r="A42" s="47" t="s">
        <v>46</v>
      </c>
      <c r="B42" s="51" t="s">
        <v>71</v>
      </c>
      <c r="C42" s="52">
        <v>2.5</v>
      </c>
      <c r="D42" s="53">
        <f>(C29*(C42/100))</f>
        <v>66.269500000000008</v>
      </c>
      <c r="E42" s="16"/>
    </row>
    <row r="43" spans="1:5">
      <c r="A43" s="47" t="s">
        <v>48</v>
      </c>
      <c r="B43" s="54" t="s">
        <v>72</v>
      </c>
      <c r="C43" s="55">
        <v>6</v>
      </c>
      <c r="D43" s="53">
        <f t="shared" ref="D43:D48" si="0">($C$29*(C43/100))</f>
        <v>159.04680000000002</v>
      </c>
      <c r="E43" s="16"/>
    </row>
    <row r="44" spans="1:5">
      <c r="A44" s="47" t="s">
        <v>50</v>
      </c>
      <c r="B44" s="51" t="s">
        <v>73</v>
      </c>
      <c r="C44" s="52">
        <v>1.5</v>
      </c>
      <c r="D44" s="53">
        <f t="shared" si="0"/>
        <v>39.761700000000005</v>
      </c>
      <c r="E44" s="16"/>
    </row>
    <row r="45" spans="1:5">
      <c r="A45" s="47" t="s">
        <v>52</v>
      </c>
      <c r="B45" s="51" t="s">
        <v>74</v>
      </c>
      <c r="C45" s="52">
        <v>1</v>
      </c>
      <c r="D45" s="53">
        <f t="shared" si="0"/>
        <v>26.507800000000003</v>
      </c>
      <c r="E45" s="16"/>
    </row>
    <row r="46" spans="1:5">
      <c r="A46" s="47" t="s">
        <v>54</v>
      </c>
      <c r="B46" s="51" t="s">
        <v>75</v>
      </c>
      <c r="C46" s="52">
        <v>0.6</v>
      </c>
      <c r="D46" s="53">
        <f t="shared" si="0"/>
        <v>15.904680000000001</v>
      </c>
      <c r="E46" s="16"/>
    </row>
    <row r="47" spans="1:5">
      <c r="A47" s="47" t="s">
        <v>76</v>
      </c>
      <c r="B47" s="51" t="s">
        <v>77</v>
      </c>
      <c r="C47" s="52">
        <v>0.2</v>
      </c>
      <c r="D47" s="53">
        <f t="shared" si="0"/>
        <v>5.3015600000000003</v>
      </c>
      <c r="E47" s="16"/>
    </row>
    <row r="48" spans="1:5">
      <c r="A48" s="47" t="s">
        <v>78</v>
      </c>
      <c r="B48" s="54" t="s">
        <v>79</v>
      </c>
      <c r="C48" s="55">
        <v>8</v>
      </c>
      <c r="D48" s="53">
        <f t="shared" si="0"/>
        <v>212.06240000000003</v>
      </c>
      <c r="E48" s="16"/>
    </row>
    <row r="49" spans="1:5">
      <c r="A49" s="56"/>
      <c r="B49" s="57" t="s">
        <v>80</v>
      </c>
      <c r="C49" s="58">
        <f>SUM(C41:C48)</f>
        <v>39.799999999999997</v>
      </c>
      <c r="D49" s="59">
        <f>SUM(D41:D48)</f>
        <v>1055.01044</v>
      </c>
      <c r="E49" s="16"/>
    </row>
    <row r="50" spans="1:5">
      <c r="A50" s="60"/>
      <c r="B50" s="61" t="s">
        <v>81</v>
      </c>
      <c r="C50" s="60"/>
      <c r="D50" s="60"/>
      <c r="E50" s="16"/>
    </row>
    <row r="51" spans="1:5">
      <c r="A51" s="60"/>
      <c r="B51" s="61"/>
      <c r="C51" s="60"/>
      <c r="D51" s="60"/>
      <c r="E51" s="16"/>
    </row>
    <row r="52" spans="1:5">
      <c r="A52" s="62"/>
      <c r="B52" s="63" t="s">
        <v>82</v>
      </c>
      <c r="C52" s="64"/>
      <c r="D52" s="16"/>
      <c r="E52" s="9"/>
    </row>
    <row r="53" spans="1:5">
      <c r="A53" s="17" t="s">
        <v>83</v>
      </c>
      <c r="B53" s="18" t="s">
        <v>84</v>
      </c>
      <c r="C53" s="19" t="s">
        <v>43</v>
      </c>
      <c r="D53" s="16"/>
      <c r="E53" s="9"/>
    </row>
    <row r="54" spans="1:5">
      <c r="A54" s="196" t="s">
        <v>44</v>
      </c>
      <c r="B54" s="197" t="s">
        <v>85</v>
      </c>
      <c r="C54" s="198">
        <f>(4.05*4*C12)-6%*C14</f>
        <v>179.20919999999995</v>
      </c>
      <c r="D54" s="16"/>
      <c r="E54" s="9"/>
    </row>
    <row r="55" spans="1:5">
      <c r="A55" s="196" t="s">
        <v>46</v>
      </c>
      <c r="B55" s="199" t="s">
        <v>86</v>
      </c>
      <c r="C55" s="198">
        <v>0</v>
      </c>
      <c r="D55" s="16"/>
      <c r="E55" s="9"/>
    </row>
    <row r="56" spans="1:5">
      <c r="A56" s="196" t="s">
        <v>48</v>
      </c>
      <c r="B56" s="199" t="s">
        <v>286</v>
      </c>
      <c r="C56" s="198">
        <v>12.36</v>
      </c>
      <c r="D56" s="16"/>
      <c r="E56" s="9"/>
    </row>
    <row r="57" spans="1:5">
      <c r="A57" s="196" t="s">
        <v>50</v>
      </c>
      <c r="B57" s="199" t="s">
        <v>287</v>
      </c>
      <c r="C57" s="198"/>
      <c r="D57" s="16"/>
      <c r="E57" s="9"/>
    </row>
    <row r="58" spans="1:5">
      <c r="A58" s="159" t="s">
        <v>52</v>
      </c>
      <c r="B58" s="199" t="s">
        <v>287</v>
      </c>
      <c r="C58" s="200"/>
      <c r="D58" s="16"/>
      <c r="E58" s="9"/>
    </row>
    <row r="59" spans="1:5">
      <c r="A59" s="159" t="s">
        <v>54</v>
      </c>
      <c r="B59" s="158" t="s">
        <v>287</v>
      </c>
      <c r="C59" s="200"/>
      <c r="D59" s="16"/>
      <c r="E59" s="9"/>
    </row>
    <row r="60" spans="1:5">
      <c r="A60" s="27"/>
      <c r="B60" s="28" t="s">
        <v>87</v>
      </c>
      <c r="C60" s="29">
        <f>SUM(C54:C59)</f>
        <v>191.56919999999997</v>
      </c>
      <c r="D60" s="16"/>
      <c r="E60" s="9"/>
    </row>
    <row r="61" spans="1:5">
      <c r="A61" s="60"/>
      <c r="B61" s="65"/>
      <c r="C61" s="66"/>
      <c r="D61" s="67"/>
      <c r="E61" s="16"/>
    </row>
    <row r="62" spans="1:5">
      <c r="A62" s="62"/>
      <c r="B62" s="68" t="s">
        <v>88</v>
      </c>
      <c r="C62" s="69"/>
      <c r="D62" s="16"/>
      <c r="E62" s="9"/>
    </row>
    <row r="63" spans="1:5">
      <c r="A63" s="20">
        <v>2</v>
      </c>
      <c r="B63" s="70" t="s">
        <v>89</v>
      </c>
      <c r="C63" s="71" t="s">
        <v>61</v>
      </c>
      <c r="D63" s="16"/>
      <c r="E63" s="9"/>
    </row>
    <row r="64" spans="1:5">
      <c r="A64" s="20" t="s">
        <v>59</v>
      </c>
      <c r="B64" s="21" t="s">
        <v>60</v>
      </c>
      <c r="C64" s="22">
        <f>C36</f>
        <v>541.5543540000001</v>
      </c>
      <c r="D64" s="16"/>
      <c r="E64" s="9"/>
    </row>
    <row r="65" spans="1:5">
      <c r="A65" s="20" t="s">
        <v>67</v>
      </c>
      <c r="B65" s="21" t="s">
        <v>68</v>
      </c>
      <c r="C65" s="22">
        <f>D49+C37</f>
        <v>1262.301436</v>
      </c>
      <c r="D65" s="16"/>
      <c r="E65" s="9"/>
    </row>
    <row r="66" spans="1:5">
      <c r="A66" s="20" t="s">
        <v>83</v>
      </c>
      <c r="B66" s="21" t="s">
        <v>84</v>
      </c>
      <c r="C66" s="22">
        <f>C60</f>
        <v>191.56919999999997</v>
      </c>
      <c r="D66" s="16"/>
      <c r="E66" s="9"/>
    </row>
    <row r="67" spans="1:5">
      <c r="A67" s="27"/>
      <c r="B67" s="72" t="s">
        <v>64</v>
      </c>
      <c r="C67" s="29">
        <f>SUM(C64:C66)</f>
        <v>1995.42499</v>
      </c>
      <c r="D67" s="16"/>
      <c r="E67" s="9"/>
    </row>
    <row r="68" spans="1:5">
      <c r="A68" s="9"/>
      <c r="B68" s="73"/>
      <c r="C68" s="67"/>
      <c r="D68" s="67"/>
      <c r="E68" s="16"/>
    </row>
    <row r="69" spans="1:5">
      <c r="A69" s="74"/>
      <c r="B69" s="75" t="s">
        <v>90</v>
      </c>
      <c r="C69" s="76"/>
      <c r="D69" s="16"/>
      <c r="E69" s="9"/>
    </row>
    <row r="70" spans="1:5">
      <c r="A70" s="77">
        <v>3</v>
      </c>
      <c r="B70" s="78" t="s">
        <v>91</v>
      </c>
      <c r="C70" s="79" t="s">
        <v>43</v>
      </c>
      <c r="D70" s="16"/>
      <c r="E70" s="9"/>
    </row>
    <row r="71" spans="1:5">
      <c r="A71" s="80" t="s">
        <v>44</v>
      </c>
      <c r="B71" s="81" t="s">
        <v>92</v>
      </c>
      <c r="C71" s="82">
        <f>((C29+C34+C35)/12)*5%</f>
        <v>13.301393141666669</v>
      </c>
      <c r="D71" s="16"/>
      <c r="E71" s="9"/>
    </row>
    <row r="72" spans="1:5">
      <c r="A72" s="80" t="s">
        <v>46</v>
      </c>
      <c r="B72" s="81" t="s">
        <v>93</v>
      </c>
      <c r="C72" s="83">
        <f>((C29+C34)/12)*5%*8%</f>
        <v>0.95719665800000031</v>
      </c>
      <c r="D72" s="16"/>
      <c r="E72" s="9"/>
    </row>
    <row r="73" spans="1:5">
      <c r="A73" s="80" t="s">
        <v>48</v>
      </c>
      <c r="B73" s="81" t="s">
        <v>94</v>
      </c>
      <c r="C73" s="83">
        <v>0</v>
      </c>
      <c r="D73" s="16"/>
      <c r="E73" s="9"/>
    </row>
    <row r="74" spans="1:5">
      <c r="A74" s="80" t="s">
        <v>50</v>
      </c>
      <c r="B74" s="81" t="s">
        <v>95</v>
      </c>
      <c r="C74" s="83">
        <f>(((C29+C56)/30/12)*7)</f>
        <v>51.783277777777784</v>
      </c>
      <c r="D74" s="16"/>
      <c r="E74" s="9"/>
    </row>
    <row r="75" spans="1:5">
      <c r="A75" s="80" t="s">
        <v>52</v>
      </c>
      <c r="B75" s="81" t="s">
        <v>96</v>
      </c>
      <c r="C75" s="84">
        <f>(C29/30/12*7)*8%</f>
        <v>4.123435555555556</v>
      </c>
      <c r="D75" s="16"/>
      <c r="E75" s="9"/>
    </row>
    <row r="76" spans="1:5">
      <c r="A76" s="80" t="s">
        <v>54</v>
      </c>
      <c r="B76" s="81" t="s">
        <v>97</v>
      </c>
      <c r="C76" s="83">
        <f>C29*4%</f>
        <v>106.03120000000001</v>
      </c>
      <c r="D76" s="16"/>
      <c r="E76" s="9"/>
    </row>
    <row r="77" spans="1:5">
      <c r="A77" s="85"/>
      <c r="B77" s="78" t="s">
        <v>80</v>
      </c>
      <c r="C77" s="86">
        <f>SUM(C71:C76)</f>
        <v>176.19650313300002</v>
      </c>
      <c r="D77" s="16"/>
      <c r="E77" s="9"/>
    </row>
    <row r="78" spans="1:5">
      <c r="A78" s="9"/>
      <c r="B78" s="9"/>
      <c r="C78" s="9"/>
      <c r="D78" s="9"/>
      <c r="E78" s="16"/>
    </row>
    <row r="79" spans="1:5">
      <c r="A79" s="30"/>
      <c r="B79" s="87" t="s">
        <v>98</v>
      </c>
      <c r="C79" s="88"/>
      <c r="D79" s="89"/>
      <c r="E79" s="9"/>
    </row>
    <row r="80" spans="1:5">
      <c r="A80" s="31"/>
      <c r="B80" s="70" t="s">
        <v>99</v>
      </c>
      <c r="C80" s="19"/>
      <c r="D80" s="16"/>
      <c r="E80" s="9"/>
    </row>
    <row r="81" spans="1:5">
      <c r="A81" s="17" t="s">
        <v>100</v>
      </c>
      <c r="B81" s="90" t="s">
        <v>101</v>
      </c>
      <c r="C81" s="91" t="s">
        <v>43</v>
      </c>
      <c r="D81" s="16"/>
      <c r="E81" s="9"/>
    </row>
    <row r="82" spans="1:5">
      <c r="A82" s="20" t="s">
        <v>44</v>
      </c>
      <c r="B82" s="92" t="s">
        <v>102</v>
      </c>
      <c r="C82" s="93">
        <v>0</v>
      </c>
      <c r="D82" s="16"/>
      <c r="E82" s="9"/>
    </row>
    <row r="83" spans="1:5">
      <c r="A83" s="20" t="s">
        <v>46</v>
      </c>
      <c r="B83" s="92" t="s">
        <v>103</v>
      </c>
      <c r="C83" s="93">
        <f>(((C29+C67+C77+C86+C107)-(C54-C55-C104-C105))/30*2.96)/12</f>
        <v>38.913654396914836</v>
      </c>
      <c r="D83" s="16"/>
      <c r="E83" s="9"/>
    </row>
    <row r="84" spans="1:5">
      <c r="A84" s="20" t="s">
        <v>48</v>
      </c>
      <c r="B84" s="92" t="s">
        <v>104</v>
      </c>
      <c r="C84" s="93">
        <f>(((C29+C67+C77+C86+C107)-(C54-C55-C104-C105))/30*5*1.5%)/12</f>
        <v>0.98598786478669354</v>
      </c>
      <c r="D84" s="16"/>
      <c r="E84" s="9"/>
    </row>
    <row r="85" spans="1:5">
      <c r="A85" s="20" t="s">
        <v>50</v>
      </c>
      <c r="B85" s="92" t="s">
        <v>105</v>
      </c>
      <c r="C85" s="93">
        <f>(((C29+C67+C77+C86+C107)-(C54-C55-C104-C105))/30*15*0.78%)/12</f>
        <v>1.5381410690672421</v>
      </c>
      <c r="D85" s="16"/>
      <c r="E85" s="9"/>
    </row>
    <row r="86" spans="1:5">
      <c r="A86" s="20" t="s">
        <v>52</v>
      </c>
      <c r="B86" s="92" t="s">
        <v>106</v>
      </c>
      <c r="C86" s="93">
        <f>(((C35*3.95/12)+(C56*3.95*1.02%))/12+((C29+C34)*39.8%*3.95)*1.02%/12)</f>
        <v>12.676957843128813</v>
      </c>
      <c r="D86" s="39"/>
      <c r="E86" s="9"/>
    </row>
    <row r="87" spans="1:5">
      <c r="A87" s="20" t="s">
        <v>54</v>
      </c>
      <c r="B87" s="94" t="s">
        <v>107</v>
      </c>
      <c r="C87" s="93">
        <v>0</v>
      </c>
      <c r="D87" s="16"/>
      <c r="E87" s="9"/>
    </row>
    <row r="88" spans="1:5">
      <c r="A88" s="27"/>
      <c r="B88" s="95" t="s">
        <v>80</v>
      </c>
      <c r="C88" s="59">
        <f>SUM(C82:C87)</f>
        <v>54.114741173897585</v>
      </c>
      <c r="D88" s="16"/>
      <c r="E88" s="9"/>
    </row>
    <row r="89" spans="1:5">
      <c r="A89" s="60"/>
      <c r="B89" s="60"/>
      <c r="C89" s="60"/>
      <c r="D89" s="9"/>
      <c r="E89" s="16"/>
    </row>
    <row r="90" spans="1:5">
      <c r="A90" s="96"/>
      <c r="B90" s="242" t="s">
        <v>108</v>
      </c>
      <c r="C90" s="242"/>
      <c r="D90" s="16"/>
      <c r="E90" s="9"/>
    </row>
    <row r="91" spans="1:5">
      <c r="A91" s="17" t="s">
        <v>109</v>
      </c>
      <c r="B91" s="90" t="s">
        <v>110</v>
      </c>
      <c r="C91" s="91" t="s">
        <v>43</v>
      </c>
      <c r="D91" s="16"/>
      <c r="E91" s="9"/>
    </row>
    <row r="92" spans="1:5">
      <c r="A92" s="20" t="s">
        <v>44</v>
      </c>
      <c r="B92" s="97" t="s">
        <v>111</v>
      </c>
      <c r="C92" s="98">
        <v>0</v>
      </c>
      <c r="D92" s="16"/>
      <c r="E92" s="9"/>
    </row>
    <row r="93" spans="1:5">
      <c r="A93" s="99"/>
      <c r="B93" s="95" t="s">
        <v>80</v>
      </c>
      <c r="C93" s="100">
        <v>0</v>
      </c>
      <c r="D93" s="101"/>
      <c r="E93" s="9"/>
    </row>
    <row r="94" spans="1:5">
      <c r="A94" s="60"/>
      <c r="B94" s="60"/>
      <c r="C94" s="60"/>
      <c r="D94" s="9"/>
      <c r="E94" s="16"/>
    </row>
    <row r="95" spans="1:5">
      <c r="A95" s="62"/>
      <c r="B95" s="68" t="s">
        <v>112</v>
      </c>
      <c r="C95" s="69"/>
      <c r="D95" s="16"/>
      <c r="E95" s="9"/>
    </row>
    <row r="96" spans="1:5">
      <c r="A96" s="17">
        <v>4</v>
      </c>
      <c r="B96" s="70" t="s">
        <v>113</v>
      </c>
      <c r="C96" s="71" t="s">
        <v>61</v>
      </c>
      <c r="D96" s="16"/>
      <c r="E96" s="9"/>
    </row>
    <row r="97" spans="1:5">
      <c r="A97" s="20" t="s">
        <v>100</v>
      </c>
      <c r="B97" s="21" t="s">
        <v>101</v>
      </c>
      <c r="C97" s="22">
        <f>C88</f>
        <v>54.114741173897585</v>
      </c>
      <c r="D97" s="102"/>
      <c r="E97" s="103"/>
    </row>
    <row r="98" spans="1:5">
      <c r="A98" s="20" t="s">
        <v>109</v>
      </c>
      <c r="B98" s="21" t="s">
        <v>110</v>
      </c>
      <c r="C98" s="22">
        <v>0</v>
      </c>
      <c r="D98" s="16"/>
      <c r="E98" s="9"/>
    </row>
    <row r="99" spans="1:5">
      <c r="A99" s="27"/>
      <c r="B99" s="72" t="s">
        <v>64</v>
      </c>
      <c r="C99" s="29">
        <f>SUM(C97:C98)</f>
        <v>54.114741173897585</v>
      </c>
      <c r="D99" s="16"/>
      <c r="E99" s="9"/>
    </row>
    <row r="100" spans="1:5">
      <c r="A100" s="9"/>
      <c r="B100" s="9"/>
      <c r="C100" s="9"/>
      <c r="D100" s="9"/>
      <c r="E100" s="9"/>
    </row>
    <row r="101" spans="1:5">
      <c r="A101" s="104"/>
      <c r="B101" s="87" t="s">
        <v>114</v>
      </c>
      <c r="C101" s="105"/>
      <c r="D101" s="9"/>
      <c r="E101" s="9"/>
    </row>
    <row r="102" spans="1:5">
      <c r="A102" s="106">
        <v>5</v>
      </c>
      <c r="B102" s="107" t="s">
        <v>115</v>
      </c>
      <c r="C102" s="19" t="s">
        <v>43</v>
      </c>
      <c r="D102" s="9"/>
      <c r="E102" s="9"/>
    </row>
    <row r="103" spans="1:5">
      <c r="A103" s="108" t="s">
        <v>44</v>
      </c>
      <c r="B103" s="109" t="s">
        <v>116</v>
      </c>
      <c r="C103" s="110">
        <f>'An IIC Uniformes'!H113</f>
        <v>76.872499999999988</v>
      </c>
      <c r="D103" s="9"/>
      <c r="E103" s="9"/>
    </row>
    <row r="104" spans="1:5">
      <c r="A104" s="108" t="s">
        <v>46</v>
      </c>
      <c r="B104" s="111" t="s">
        <v>117</v>
      </c>
      <c r="C104" s="112"/>
      <c r="D104" s="113"/>
      <c r="E104" s="113"/>
    </row>
    <row r="105" spans="1:5">
      <c r="A105" s="108" t="s">
        <v>48</v>
      </c>
      <c r="B105" s="109" t="s">
        <v>118</v>
      </c>
      <c r="C105" s="114"/>
      <c r="D105" s="113"/>
      <c r="E105" s="9"/>
    </row>
    <row r="106" spans="1:5">
      <c r="A106" s="115" t="s">
        <v>50</v>
      </c>
      <c r="B106" s="116" t="s">
        <v>119</v>
      </c>
      <c r="C106" s="117">
        <v>0</v>
      </c>
      <c r="D106" s="9"/>
      <c r="E106" s="9"/>
    </row>
    <row r="107" spans="1:5">
      <c r="A107" s="118"/>
      <c r="B107" s="119" t="s">
        <v>120</v>
      </c>
      <c r="C107" s="120">
        <f>C103+C104+C105</f>
        <v>76.872499999999988</v>
      </c>
      <c r="D107" s="121"/>
      <c r="E107" s="9"/>
    </row>
    <row r="108" spans="1:5">
      <c r="A108" s="122"/>
      <c r="B108" s="123"/>
      <c r="C108" s="124"/>
      <c r="D108" s="124"/>
      <c r="E108" s="9"/>
    </row>
    <row r="109" spans="1:5">
      <c r="A109" s="125"/>
      <c r="B109" s="236" t="s">
        <v>121</v>
      </c>
      <c r="C109" s="236"/>
      <c r="D109" s="236"/>
      <c r="E109" s="9"/>
    </row>
    <row r="110" spans="1:5">
      <c r="A110" s="106">
        <v>6</v>
      </c>
      <c r="B110" s="90" t="s">
        <v>122</v>
      </c>
      <c r="C110" s="126" t="s">
        <v>69</v>
      </c>
      <c r="D110" s="91" t="s">
        <v>43</v>
      </c>
      <c r="E110" s="9"/>
    </row>
    <row r="111" spans="1:5">
      <c r="A111" s="108" t="s">
        <v>44</v>
      </c>
      <c r="B111" s="127" t="s">
        <v>123</v>
      </c>
      <c r="C111" s="128">
        <v>4.47</v>
      </c>
      <c r="D111" s="34">
        <f>(C128)*C111/100</f>
        <v>221.41647642351833</v>
      </c>
      <c r="E111" s="9"/>
    </row>
    <row r="112" spans="1:5">
      <c r="A112" s="108" t="s">
        <v>46</v>
      </c>
      <c r="B112" s="127" t="s">
        <v>124</v>
      </c>
      <c r="C112" s="128">
        <v>3.06</v>
      </c>
      <c r="D112" s="34">
        <f>(C128+D111)*C112/100</f>
        <v>158.34903944835074</v>
      </c>
      <c r="E112" s="9"/>
    </row>
    <row r="113" spans="1:5">
      <c r="A113" s="108" t="s">
        <v>48</v>
      </c>
      <c r="B113" s="127" t="s">
        <v>125</v>
      </c>
      <c r="C113" s="128"/>
      <c r="D113" s="34"/>
      <c r="E113" s="9"/>
    </row>
    <row r="114" spans="1:5">
      <c r="A114" s="108"/>
      <c r="B114" s="127" t="s">
        <v>126</v>
      </c>
      <c r="C114" s="128">
        <f>3+0.65</f>
        <v>3.65</v>
      </c>
      <c r="D114" s="34">
        <f>((C128+D111+D112)/(1-(C114+C116)/100))*C114/100</f>
        <v>213.09264382214013</v>
      </c>
      <c r="E114" s="9"/>
    </row>
    <row r="115" spans="1:5">
      <c r="A115" s="108"/>
      <c r="B115" s="127" t="s">
        <v>127</v>
      </c>
      <c r="C115" s="128"/>
      <c r="D115" s="34"/>
      <c r="E115" s="9"/>
    </row>
    <row r="116" spans="1:5">
      <c r="A116" s="108"/>
      <c r="B116" s="127" t="s">
        <v>128</v>
      </c>
      <c r="C116" s="129">
        <v>5</v>
      </c>
      <c r="D116" s="34">
        <f>((C128+D111+D112)/(1-(C114+C116)/100))*C116/100</f>
        <v>291.90773126320562</v>
      </c>
      <c r="E116" s="9"/>
    </row>
    <row r="117" spans="1:5">
      <c r="A117" s="108"/>
      <c r="B117" s="127" t="s">
        <v>129</v>
      </c>
      <c r="C117" s="128"/>
      <c r="D117" s="34"/>
      <c r="E117" s="9"/>
    </row>
    <row r="118" spans="1:5">
      <c r="A118" s="130"/>
      <c r="B118" s="95" t="s">
        <v>80</v>
      </c>
      <c r="C118" s="131">
        <f>SUM(C111:C117)</f>
        <v>16.18</v>
      </c>
      <c r="D118" s="59">
        <f>SUM(D111:D117)</f>
        <v>884.76589095721476</v>
      </c>
      <c r="E118" s="9"/>
    </row>
    <row r="119" spans="1:5">
      <c r="A119" s="122"/>
      <c r="B119" s="123"/>
      <c r="C119" s="124"/>
      <c r="D119" s="124"/>
      <c r="E119" s="9"/>
    </row>
    <row r="120" spans="1:5">
      <c r="A120" s="237" t="s">
        <v>130</v>
      </c>
      <c r="B120" s="237"/>
      <c r="C120" s="237"/>
      <c r="D120" s="132"/>
      <c r="E120" s="103"/>
    </row>
    <row r="121" spans="1:5">
      <c r="A121" s="9"/>
      <c r="B121" s="132"/>
      <c r="C121" s="9"/>
      <c r="D121" s="9"/>
      <c r="E121" s="103"/>
    </row>
    <row r="122" spans="1:5">
      <c r="A122" s="62"/>
      <c r="B122" s="133" t="s">
        <v>131</v>
      </c>
      <c r="C122" s="134" t="s">
        <v>43</v>
      </c>
      <c r="D122" s="103"/>
      <c r="E122" s="103"/>
    </row>
    <row r="123" spans="1:5">
      <c r="A123" s="31" t="s">
        <v>44</v>
      </c>
      <c r="B123" s="127" t="s">
        <v>132</v>
      </c>
      <c r="C123" s="34">
        <f>C29</f>
        <v>2650.78</v>
      </c>
      <c r="D123" s="103"/>
      <c r="E123" s="103"/>
    </row>
    <row r="124" spans="1:5">
      <c r="A124" s="31" t="s">
        <v>46</v>
      </c>
      <c r="B124" s="127" t="s">
        <v>133</v>
      </c>
      <c r="C124" s="34">
        <f>C67</f>
        <v>1995.42499</v>
      </c>
      <c r="D124" s="103"/>
      <c r="E124" s="103"/>
    </row>
    <row r="125" spans="1:5">
      <c r="A125" s="31" t="s">
        <v>48</v>
      </c>
      <c r="B125" s="127" t="s">
        <v>134</v>
      </c>
      <c r="C125" s="34">
        <f>C77</f>
        <v>176.19650313300002</v>
      </c>
      <c r="D125" s="103"/>
      <c r="E125" s="103"/>
    </row>
    <row r="126" spans="1:5">
      <c r="A126" s="31" t="s">
        <v>50</v>
      </c>
      <c r="B126" s="127" t="s">
        <v>135</v>
      </c>
      <c r="C126" s="34">
        <f>C99</f>
        <v>54.114741173897585</v>
      </c>
      <c r="D126" s="103"/>
      <c r="E126" s="103"/>
    </row>
    <row r="127" spans="1:5">
      <c r="A127" s="31" t="s">
        <v>52</v>
      </c>
      <c r="B127" s="127" t="s">
        <v>136</v>
      </c>
      <c r="C127" s="34">
        <f>C107</f>
        <v>76.872499999999988</v>
      </c>
      <c r="D127" s="103"/>
      <c r="E127" s="103"/>
    </row>
    <row r="128" spans="1:5">
      <c r="A128" s="31"/>
      <c r="B128" s="126" t="s">
        <v>137</v>
      </c>
      <c r="C128" s="135">
        <f>SUM(C123:C127)</f>
        <v>4953.3887343068982</v>
      </c>
      <c r="D128" s="103"/>
      <c r="E128" s="103"/>
    </row>
    <row r="129" spans="1:5">
      <c r="A129" s="31" t="s">
        <v>54</v>
      </c>
      <c r="B129" s="127" t="s">
        <v>138</v>
      </c>
      <c r="C129" s="34">
        <f>D118</f>
        <v>884.76589095721476</v>
      </c>
      <c r="D129" s="103"/>
      <c r="E129" s="103"/>
    </row>
    <row r="130" spans="1:5">
      <c r="A130" s="31"/>
      <c r="B130" s="90" t="s">
        <v>139</v>
      </c>
      <c r="C130" s="135">
        <f>SUM(C128:C129)</f>
        <v>5838.1546252641128</v>
      </c>
      <c r="D130" s="103"/>
      <c r="E130" s="103"/>
    </row>
    <row r="131" spans="1:5">
      <c r="A131" s="27"/>
      <c r="B131" s="136" t="s">
        <v>140</v>
      </c>
      <c r="C131" s="137">
        <f>C130/C29</f>
        <v>2.2024289549732954</v>
      </c>
      <c r="D131" s="103"/>
      <c r="E131" s="103"/>
    </row>
    <row r="132" spans="1:5">
      <c r="A132" s="9"/>
      <c r="B132" s="132"/>
      <c r="C132" s="9"/>
      <c r="D132" s="9"/>
      <c r="E132" s="9"/>
    </row>
    <row r="133" spans="1:5">
      <c r="A133" s="9"/>
      <c r="B133" s="9"/>
      <c r="C133" s="9"/>
      <c r="D133" s="9"/>
      <c r="E133" s="9"/>
    </row>
    <row r="134" spans="1:5">
      <c r="A134" s="125"/>
      <c r="B134" s="236" t="s">
        <v>141</v>
      </c>
      <c r="C134" s="236"/>
      <c r="D134" s="236"/>
      <c r="E134" s="9"/>
    </row>
    <row r="135" spans="1:5">
      <c r="A135" s="106">
        <v>6</v>
      </c>
      <c r="B135" s="90" t="s">
        <v>122</v>
      </c>
      <c r="C135" s="126" t="s">
        <v>69</v>
      </c>
      <c r="D135" s="91" t="s">
        <v>43</v>
      </c>
      <c r="E135" s="9"/>
    </row>
    <row r="136" spans="1:5">
      <c r="A136" s="108" t="s">
        <v>44</v>
      </c>
      <c r="B136" s="127" t="s">
        <v>123</v>
      </c>
      <c r="C136" s="128">
        <v>4.47</v>
      </c>
      <c r="D136" s="34">
        <f>(C153)*C136/100</f>
        <v>221.41647642351833</v>
      </c>
      <c r="E136" s="9"/>
    </row>
    <row r="137" spans="1:5">
      <c r="A137" s="108" t="s">
        <v>46</v>
      </c>
      <c r="B137" s="127" t="s">
        <v>124</v>
      </c>
      <c r="C137" s="128">
        <v>3.06</v>
      </c>
      <c r="D137" s="34">
        <f>(C153+D136)*C137/100</f>
        <v>158.34903944835074</v>
      </c>
      <c r="E137" s="9"/>
    </row>
    <row r="138" spans="1:5">
      <c r="A138" s="108" t="s">
        <v>48</v>
      </c>
      <c r="B138" s="127" t="s">
        <v>125</v>
      </c>
      <c r="C138" s="128"/>
      <c r="D138" s="34"/>
      <c r="E138" s="9"/>
    </row>
    <row r="139" spans="1:5">
      <c r="A139" s="108"/>
      <c r="B139" s="202" t="s">
        <v>290</v>
      </c>
      <c r="C139" s="55">
        <v>9.25</v>
      </c>
      <c r="D139" s="34">
        <f>((C153+D136+D137)/(1-(C139+C141)/100))*C139/100</f>
        <v>575.29652261403612</v>
      </c>
      <c r="E139" s="9"/>
    </row>
    <row r="140" spans="1:5">
      <c r="A140" s="108"/>
      <c r="B140" s="127" t="s">
        <v>127</v>
      </c>
      <c r="C140" s="128"/>
      <c r="D140" s="34"/>
      <c r="E140" s="9"/>
    </row>
    <row r="141" spans="1:5">
      <c r="A141" s="108"/>
      <c r="B141" s="127" t="s">
        <v>128</v>
      </c>
      <c r="C141" s="129">
        <v>5</v>
      </c>
      <c r="D141" s="34">
        <f>((C153+D136+D137)/(1-(C139+C141)/100))*C141/100</f>
        <v>310.97109330488439</v>
      </c>
      <c r="E141" s="9"/>
    </row>
    <row r="142" spans="1:5">
      <c r="A142" s="108"/>
      <c r="B142" s="127" t="s">
        <v>129</v>
      </c>
      <c r="C142" s="128"/>
      <c r="D142" s="34"/>
      <c r="E142" s="9"/>
    </row>
    <row r="143" spans="1:5">
      <c r="A143" s="130"/>
      <c r="B143" s="95" t="s">
        <v>80</v>
      </c>
      <c r="C143" s="131">
        <f>SUM(C136:C142)</f>
        <v>21.78</v>
      </c>
      <c r="D143" s="59">
        <f>SUM(D136:D142)</f>
        <v>1266.0331317907896</v>
      </c>
      <c r="E143" s="9"/>
    </row>
    <row r="144" spans="1:5">
      <c r="A144" s="60"/>
      <c r="B144" s="60"/>
      <c r="C144" s="60"/>
      <c r="D144" s="60"/>
      <c r="E144" s="9"/>
    </row>
    <row r="145" spans="1:5">
      <c r="A145" s="238" t="s">
        <v>130</v>
      </c>
      <c r="B145" s="238"/>
      <c r="C145" s="238"/>
      <c r="D145" s="138"/>
      <c r="E145" s="9"/>
    </row>
    <row r="146" spans="1:5">
      <c r="A146" s="60"/>
      <c r="B146" s="139"/>
      <c r="C146" s="60"/>
      <c r="D146" s="138"/>
      <c r="E146" s="9"/>
    </row>
    <row r="147" spans="1:5">
      <c r="A147" s="62"/>
      <c r="B147" s="133" t="s">
        <v>131</v>
      </c>
      <c r="C147" s="134" t="s">
        <v>43</v>
      </c>
      <c r="D147" s="138"/>
      <c r="E147" s="9"/>
    </row>
    <row r="148" spans="1:5">
      <c r="A148" s="31" t="s">
        <v>44</v>
      </c>
      <c r="B148" s="127" t="s">
        <v>132</v>
      </c>
      <c r="C148" s="34">
        <f>C123</f>
        <v>2650.78</v>
      </c>
      <c r="D148" s="138"/>
      <c r="E148" s="9"/>
    </row>
    <row r="149" spans="1:5">
      <c r="A149" s="31" t="s">
        <v>46</v>
      </c>
      <c r="B149" s="127" t="s">
        <v>133</v>
      </c>
      <c r="C149" s="34">
        <f>C124</f>
        <v>1995.42499</v>
      </c>
      <c r="D149" s="138"/>
      <c r="E149" s="9"/>
    </row>
    <row r="150" spans="1:5">
      <c r="A150" s="31" t="s">
        <v>48</v>
      </c>
      <c r="B150" s="127" t="s">
        <v>134</v>
      </c>
      <c r="C150" s="34">
        <f>C125</f>
        <v>176.19650313300002</v>
      </c>
      <c r="D150" s="138"/>
      <c r="E150" s="9"/>
    </row>
    <row r="151" spans="1:5">
      <c r="A151" s="31" t="s">
        <v>50</v>
      </c>
      <c r="B151" s="127" t="s">
        <v>135</v>
      </c>
      <c r="C151" s="34">
        <f>C126</f>
        <v>54.114741173897585</v>
      </c>
      <c r="D151" s="138"/>
      <c r="E151" s="9"/>
    </row>
    <row r="152" spans="1:5">
      <c r="A152" s="31" t="s">
        <v>52</v>
      </c>
      <c r="B152" s="127" t="s">
        <v>136</v>
      </c>
      <c r="C152" s="34">
        <f>C127</f>
        <v>76.872499999999988</v>
      </c>
      <c r="D152" s="138"/>
      <c r="E152" s="9"/>
    </row>
    <row r="153" spans="1:5">
      <c r="A153" s="31"/>
      <c r="B153" s="126" t="s">
        <v>137</v>
      </c>
      <c r="C153" s="135">
        <f>SUM(C148:C152)</f>
        <v>4953.3887343068982</v>
      </c>
      <c r="D153" s="138"/>
      <c r="E153" s="9"/>
    </row>
    <row r="154" spans="1:5">
      <c r="A154" s="31" t="s">
        <v>54</v>
      </c>
      <c r="B154" s="127" t="s">
        <v>138</v>
      </c>
      <c r="C154" s="34">
        <f>D143</f>
        <v>1266.0331317907896</v>
      </c>
      <c r="D154" s="138"/>
      <c r="E154" s="9"/>
    </row>
    <row r="155" spans="1:5">
      <c r="A155" s="31"/>
      <c r="B155" s="90" t="s">
        <v>139</v>
      </c>
      <c r="C155" s="135">
        <f>SUM(C153:C154)</f>
        <v>6219.4218660976876</v>
      </c>
      <c r="D155" s="138"/>
      <c r="E155" s="9"/>
    </row>
    <row r="156" spans="1:5">
      <c r="A156" s="27"/>
      <c r="B156" s="136" t="s">
        <v>140</v>
      </c>
      <c r="C156" s="137">
        <f>C155/C29</f>
        <v>2.3462610499919596</v>
      </c>
      <c r="D156" s="138"/>
      <c r="E156" s="9"/>
    </row>
  </sheetData>
  <mergeCells count="24">
    <mergeCell ref="A1:E1"/>
    <mergeCell ref="A2:E2"/>
    <mergeCell ref="A4:E4"/>
    <mergeCell ref="A5:E5"/>
    <mergeCell ref="B7:E7"/>
    <mergeCell ref="B9:E9"/>
    <mergeCell ref="C11:E11"/>
    <mergeCell ref="C12:E12"/>
    <mergeCell ref="C13:E13"/>
    <mergeCell ref="C14:E14"/>
    <mergeCell ref="C15:E15"/>
    <mergeCell ref="C16:E16"/>
    <mergeCell ref="C17:E17"/>
    <mergeCell ref="C18:E18"/>
    <mergeCell ref="A21:C21"/>
    <mergeCell ref="B109:D109"/>
    <mergeCell ref="A120:C120"/>
    <mergeCell ref="B134:D134"/>
    <mergeCell ref="A145:C145"/>
    <mergeCell ref="B30:D30"/>
    <mergeCell ref="B31:C31"/>
    <mergeCell ref="B32:C32"/>
    <mergeCell ref="A39:D39"/>
    <mergeCell ref="B90:C90"/>
  </mergeCells>
  <pageMargins left="0.511811024" right="0.511811024" top="0.78740157499999996" bottom="0.78740157499999996" header="0.31496062000000002" footer="0.31496062000000002"/>
  <pageSetup paperSize="9" scale="81" orientation="portrait" r:id="rId1"/>
  <headerFooter>
    <oddHeader>&amp;L&amp;G&amp;CProcesso 23069.170671/2021-81
PE 01/2022&amp;R&amp;G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3A957-F5EF-4EC8-B583-A56FF8748CF0}">
  <dimension ref="A1:H156"/>
  <sheetViews>
    <sheetView topLeftCell="A55" zoomScaleNormal="100" workbookViewId="0">
      <selection activeCell="C56" sqref="C56"/>
    </sheetView>
  </sheetViews>
  <sheetFormatPr defaultColWidth="8.88671875" defaultRowHeight="14.4"/>
  <cols>
    <col min="2" max="2" width="64.5546875" customWidth="1"/>
    <col min="3" max="3" width="16.33203125" customWidth="1"/>
    <col min="4" max="4" width="10.6640625" customWidth="1"/>
    <col min="5" max="5" width="12.88671875" customWidth="1"/>
    <col min="6" max="6" width="14" customWidth="1"/>
    <col min="7" max="7" width="10.88671875" customWidth="1"/>
  </cols>
  <sheetData>
    <row r="1" spans="1:8" ht="18" customHeight="1">
      <c r="A1" s="208" t="s">
        <v>0</v>
      </c>
      <c r="B1" s="208"/>
      <c r="C1" s="208"/>
      <c r="D1" s="208"/>
      <c r="E1" s="208"/>
      <c r="F1" s="5"/>
      <c r="G1" s="5"/>
    </row>
    <row r="2" spans="1:8" ht="18">
      <c r="A2" s="209" t="s">
        <v>1</v>
      </c>
      <c r="B2" s="209"/>
      <c r="C2" s="209"/>
      <c r="D2" s="209"/>
      <c r="E2" s="209"/>
      <c r="F2" s="6"/>
      <c r="G2" s="6"/>
    </row>
    <row r="4" spans="1:8" ht="14.4" customHeight="1">
      <c r="A4" s="267" t="s">
        <v>201</v>
      </c>
      <c r="B4" s="215"/>
      <c r="C4" s="215"/>
      <c r="D4" s="215"/>
      <c r="E4" s="215"/>
      <c r="F4" s="140"/>
      <c r="G4" s="140"/>
      <c r="H4" s="3"/>
    </row>
    <row r="5" spans="1:8" ht="38.4" customHeight="1">
      <c r="A5" s="212" t="s">
        <v>155</v>
      </c>
      <c r="B5" s="212"/>
      <c r="C5" s="212"/>
      <c r="D5" s="212"/>
      <c r="E5" s="212"/>
      <c r="F5" s="8"/>
      <c r="G5" s="8"/>
      <c r="H5" s="4"/>
    </row>
    <row r="7" spans="1:8">
      <c r="A7" s="9"/>
      <c r="B7" s="269" t="s">
        <v>143</v>
      </c>
      <c r="C7" s="268"/>
      <c r="D7" s="268"/>
      <c r="E7" s="268"/>
    </row>
    <row r="8" spans="1:8">
      <c r="A8" s="9"/>
      <c r="B8" s="9"/>
      <c r="C8" s="9"/>
      <c r="D8" s="9"/>
      <c r="E8" s="9"/>
    </row>
    <row r="9" spans="1:8">
      <c r="A9" s="9"/>
      <c r="B9" s="256" t="s">
        <v>31</v>
      </c>
      <c r="C9" s="256"/>
      <c r="D9" s="256"/>
      <c r="E9" s="256"/>
    </row>
    <row r="10" spans="1:8" ht="15" thickBot="1">
      <c r="A10" s="9"/>
      <c r="B10" s="10" t="s">
        <v>32</v>
      </c>
      <c r="C10" s="11"/>
      <c r="D10" s="11"/>
      <c r="E10" s="11"/>
    </row>
    <row r="11" spans="1:8">
      <c r="A11" s="9"/>
      <c r="B11" s="12" t="s">
        <v>33</v>
      </c>
      <c r="C11" s="257" t="s">
        <v>200</v>
      </c>
      <c r="D11" s="258"/>
      <c r="E11" s="259"/>
    </row>
    <row r="12" spans="1:8">
      <c r="A12" s="9"/>
      <c r="B12" s="13" t="s">
        <v>34</v>
      </c>
      <c r="C12" s="260">
        <v>20.88</v>
      </c>
      <c r="D12" s="244"/>
      <c r="E12" s="245"/>
    </row>
    <row r="13" spans="1:8">
      <c r="A13" s="9"/>
      <c r="B13" s="13" t="s">
        <v>35</v>
      </c>
      <c r="C13" s="261" t="s">
        <v>226</v>
      </c>
      <c r="D13" s="262"/>
      <c r="E13" s="263"/>
    </row>
    <row r="14" spans="1:8">
      <c r="A14" s="9"/>
      <c r="B14" s="13" t="s">
        <v>36</v>
      </c>
      <c r="C14" s="264">
        <v>1409.12</v>
      </c>
      <c r="D14" s="265"/>
      <c r="E14" s="266"/>
    </row>
    <row r="15" spans="1:8">
      <c r="A15" s="9"/>
      <c r="B15" s="13" t="s">
        <v>37</v>
      </c>
      <c r="C15" s="243" t="s">
        <v>284</v>
      </c>
      <c r="D15" s="244"/>
      <c r="E15" s="245"/>
    </row>
    <row r="16" spans="1:8">
      <c r="A16" s="9"/>
      <c r="B16" s="13" t="s">
        <v>38</v>
      </c>
      <c r="C16" s="246">
        <v>1</v>
      </c>
      <c r="D16" s="247"/>
      <c r="E16" s="248"/>
    </row>
    <row r="17" spans="1:5">
      <c r="A17" s="9"/>
      <c r="B17" s="13" t="s">
        <v>39</v>
      </c>
      <c r="C17" s="249">
        <v>44621</v>
      </c>
      <c r="D17" s="250"/>
      <c r="E17" s="251"/>
    </row>
    <row r="18" spans="1:5" ht="15" thickBot="1">
      <c r="A18" s="9"/>
      <c r="B18" s="14" t="s">
        <v>40</v>
      </c>
      <c r="C18" s="252" t="s">
        <v>283</v>
      </c>
      <c r="D18" s="253"/>
      <c r="E18" s="254"/>
    </row>
    <row r="19" spans="1:5">
      <c r="A19" s="9"/>
      <c r="B19" s="9"/>
      <c r="C19" s="15"/>
      <c r="D19" s="16"/>
      <c r="E19" s="16"/>
    </row>
    <row r="20" spans="1:5" ht="15" thickBot="1">
      <c r="A20" s="9"/>
      <c r="B20" s="9"/>
      <c r="C20" s="16"/>
      <c r="D20" s="16"/>
      <c r="E20" s="16"/>
    </row>
    <row r="21" spans="1:5">
      <c r="A21" s="255" t="s">
        <v>41</v>
      </c>
      <c r="B21" s="255"/>
      <c r="C21" s="255"/>
      <c r="D21" s="16"/>
      <c r="E21" s="16"/>
    </row>
    <row r="22" spans="1:5">
      <c r="A22" s="17">
        <v>1</v>
      </c>
      <c r="B22" s="18" t="s">
        <v>42</v>
      </c>
      <c r="C22" s="19" t="s">
        <v>43</v>
      </c>
      <c r="D22" s="16"/>
      <c r="E22" s="16"/>
    </row>
    <row r="23" spans="1:5">
      <c r="A23" s="20" t="s">
        <v>44</v>
      </c>
      <c r="B23" s="21" t="s">
        <v>45</v>
      </c>
      <c r="C23" s="22">
        <f>C14</f>
        <v>1409.12</v>
      </c>
      <c r="D23" s="16"/>
      <c r="E23" s="16"/>
    </row>
    <row r="24" spans="1:5">
      <c r="A24" s="20" t="s">
        <v>46</v>
      </c>
      <c r="B24" s="21" t="s">
        <v>47</v>
      </c>
      <c r="C24" s="23"/>
      <c r="D24" s="16"/>
      <c r="E24" s="16"/>
    </row>
    <row r="25" spans="1:5">
      <c r="A25" s="20" t="s">
        <v>48</v>
      </c>
      <c r="B25" s="21" t="s">
        <v>49</v>
      </c>
      <c r="C25" s="23"/>
      <c r="D25" s="16"/>
      <c r="E25" s="9"/>
    </row>
    <row r="26" spans="1:5">
      <c r="A26" s="20" t="s">
        <v>50</v>
      </c>
      <c r="B26" s="24" t="s">
        <v>51</v>
      </c>
      <c r="C26" s="23"/>
      <c r="D26" s="16"/>
      <c r="E26" s="9"/>
    </row>
    <row r="27" spans="1:5">
      <c r="A27" s="20" t="s">
        <v>52</v>
      </c>
      <c r="B27" s="24" t="s">
        <v>53</v>
      </c>
      <c r="C27" s="23"/>
      <c r="D27" s="16"/>
      <c r="E27" s="9"/>
    </row>
    <row r="28" spans="1:5">
      <c r="A28" s="20" t="s">
        <v>54</v>
      </c>
      <c r="B28" s="25" t="s">
        <v>55</v>
      </c>
      <c r="C28" s="26"/>
      <c r="D28" s="16"/>
      <c r="E28" s="9"/>
    </row>
    <row r="29" spans="1:5" ht="15" thickBot="1">
      <c r="A29" s="27"/>
      <c r="B29" s="28" t="s">
        <v>56</v>
      </c>
      <c r="C29" s="29">
        <f>SUM(C23:C28)</f>
        <v>1409.12</v>
      </c>
      <c r="D29" s="16"/>
      <c r="E29" s="9"/>
    </row>
    <row r="30" spans="1:5" ht="15" thickBot="1">
      <c r="A30" s="9"/>
      <c r="B30" s="239"/>
      <c r="C30" s="239"/>
      <c r="D30" s="239"/>
      <c r="E30" s="16"/>
    </row>
    <row r="31" spans="1:5">
      <c r="A31" s="30"/>
      <c r="B31" s="236" t="s">
        <v>57</v>
      </c>
      <c r="C31" s="236"/>
      <c r="D31" s="16"/>
      <c r="E31" s="9"/>
    </row>
    <row r="32" spans="1:5">
      <c r="A32" s="31"/>
      <c r="B32" s="240" t="s">
        <v>58</v>
      </c>
      <c r="C32" s="240"/>
      <c r="D32" s="16"/>
      <c r="E32" s="9"/>
    </row>
    <row r="33" spans="1:5">
      <c r="A33" s="17" t="s">
        <v>59</v>
      </c>
      <c r="B33" s="32" t="s">
        <v>60</v>
      </c>
      <c r="C33" s="19" t="s">
        <v>61</v>
      </c>
      <c r="D33" s="16"/>
      <c r="E33" s="9"/>
    </row>
    <row r="34" spans="1:5">
      <c r="A34" s="20" t="s">
        <v>44</v>
      </c>
      <c r="B34" s="33" t="s">
        <v>62</v>
      </c>
      <c r="C34" s="34">
        <f>C29*8.33%</f>
        <v>117.379696</v>
      </c>
      <c r="D34" s="16"/>
      <c r="E34" s="9"/>
    </row>
    <row r="35" spans="1:5">
      <c r="A35" s="20" t="s">
        <v>46</v>
      </c>
      <c r="B35" s="33" t="s">
        <v>63</v>
      </c>
      <c r="C35" s="34">
        <f>C29*12.1%</f>
        <v>170.50351999999998</v>
      </c>
      <c r="D35" s="35"/>
      <c r="E35" s="9"/>
    </row>
    <row r="36" spans="1:5">
      <c r="A36" s="36"/>
      <c r="B36" s="37" t="s">
        <v>64</v>
      </c>
      <c r="C36" s="38">
        <f>SUM(C34:C35)</f>
        <v>287.88321599999995</v>
      </c>
      <c r="D36" s="39"/>
      <c r="E36" s="9"/>
    </row>
    <row r="37" spans="1:5" ht="34.200000000000003">
      <c r="A37" s="40" t="s">
        <v>48</v>
      </c>
      <c r="B37" s="41" t="s">
        <v>65</v>
      </c>
      <c r="C37" s="42">
        <f>C29*7.82%</f>
        <v>110.193184</v>
      </c>
      <c r="D37" s="39"/>
      <c r="E37" s="9"/>
    </row>
    <row r="38" spans="1:5" ht="15" thickBot="1">
      <c r="A38" s="9"/>
      <c r="B38" s="9"/>
      <c r="C38" s="9"/>
      <c r="D38" s="9"/>
      <c r="E38" s="16"/>
    </row>
    <row r="39" spans="1:5" ht="15" thickBot="1">
      <c r="A39" s="241" t="s">
        <v>66</v>
      </c>
      <c r="B39" s="241"/>
      <c r="C39" s="241"/>
      <c r="D39" s="241"/>
      <c r="E39" s="16"/>
    </row>
    <row r="40" spans="1:5" ht="15" thickBot="1">
      <c r="A40" s="43" t="s">
        <v>67</v>
      </c>
      <c r="B40" s="44" t="s">
        <v>68</v>
      </c>
      <c r="C40" s="45" t="s">
        <v>69</v>
      </c>
      <c r="D40" s="46" t="s">
        <v>43</v>
      </c>
      <c r="E40" s="16"/>
    </row>
    <row r="41" spans="1:5">
      <c r="A41" s="47" t="s">
        <v>44</v>
      </c>
      <c r="B41" s="48" t="s">
        <v>70</v>
      </c>
      <c r="C41" s="49">
        <v>20</v>
      </c>
      <c r="D41" s="50">
        <f>(C29*(C41/100))</f>
        <v>281.82400000000001</v>
      </c>
      <c r="E41" s="16"/>
    </row>
    <row r="42" spans="1:5">
      <c r="A42" s="47" t="s">
        <v>46</v>
      </c>
      <c r="B42" s="51" t="s">
        <v>71</v>
      </c>
      <c r="C42" s="52">
        <v>2.5</v>
      </c>
      <c r="D42" s="53">
        <f>(C29*(C42/100))</f>
        <v>35.228000000000002</v>
      </c>
      <c r="E42" s="16"/>
    </row>
    <row r="43" spans="1:5">
      <c r="A43" s="47" t="s">
        <v>48</v>
      </c>
      <c r="B43" s="54" t="s">
        <v>72</v>
      </c>
      <c r="C43" s="55">
        <v>6</v>
      </c>
      <c r="D43" s="53">
        <f t="shared" ref="D43:D48" si="0">($C$29*(C43/100))</f>
        <v>84.547199999999989</v>
      </c>
      <c r="E43" s="16"/>
    </row>
    <row r="44" spans="1:5">
      <c r="A44" s="47" t="s">
        <v>50</v>
      </c>
      <c r="B44" s="51" t="s">
        <v>73</v>
      </c>
      <c r="C44" s="52">
        <v>1.5</v>
      </c>
      <c r="D44" s="53">
        <f t="shared" si="0"/>
        <v>21.136799999999997</v>
      </c>
      <c r="E44" s="16"/>
    </row>
    <row r="45" spans="1:5">
      <c r="A45" s="47" t="s">
        <v>52</v>
      </c>
      <c r="B45" s="51" t="s">
        <v>74</v>
      </c>
      <c r="C45" s="52">
        <v>1</v>
      </c>
      <c r="D45" s="53">
        <f t="shared" si="0"/>
        <v>14.091199999999999</v>
      </c>
      <c r="E45" s="16"/>
    </row>
    <row r="46" spans="1:5">
      <c r="A46" s="47" t="s">
        <v>54</v>
      </c>
      <c r="B46" s="51" t="s">
        <v>75</v>
      </c>
      <c r="C46" s="52">
        <v>0.6</v>
      </c>
      <c r="D46" s="53">
        <f t="shared" si="0"/>
        <v>8.45472</v>
      </c>
      <c r="E46" s="16"/>
    </row>
    <row r="47" spans="1:5">
      <c r="A47" s="47" t="s">
        <v>76</v>
      </c>
      <c r="B47" s="51" t="s">
        <v>77</v>
      </c>
      <c r="C47" s="52">
        <v>0.2</v>
      </c>
      <c r="D47" s="53">
        <f t="shared" si="0"/>
        <v>2.8182399999999999</v>
      </c>
      <c r="E47" s="16"/>
    </row>
    <row r="48" spans="1:5">
      <c r="A48" s="47" t="s">
        <v>78</v>
      </c>
      <c r="B48" s="54" t="s">
        <v>79</v>
      </c>
      <c r="C48" s="55">
        <v>8</v>
      </c>
      <c r="D48" s="53">
        <f t="shared" si="0"/>
        <v>112.72959999999999</v>
      </c>
      <c r="E48" s="16"/>
    </row>
    <row r="49" spans="1:5" ht="15" thickBot="1">
      <c r="A49" s="56"/>
      <c r="B49" s="57" t="s">
        <v>80</v>
      </c>
      <c r="C49" s="58">
        <f>SUM(C41:C48)</f>
        <v>39.799999999999997</v>
      </c>
      <c r="D49" s="59">
        <f>SUM(D41:D48)</f>
        <v>560.82975999999996</v>
      </c>
      <c r="E49" s="16"/>
    </row>
    <row r="50" spans="1:5">
      <c r="A50" s="60"/>
      <c r="B50" s="61" t="s">
        <v>81</v>
      </c>
      <c r="C50" s="60"/>
      <c r="D50" s="60"/>
      <c r="E50" s="16"/>
    </row>
    <row r="51" spans="1:5" ht="15" thickBot="1">
      <c r="A51" s="60"/>
      <c r="B51" s="61"/>
      <c r="C51" s="60"/>
      <c r="D51" s="60"/>
      <c r="E51" s="16"/>
    </row>
    <row r="52" spans="1:5">
      <c r="A52" s="62"/>
      <c r="B52" s="63" t="s">
        <v>82</v>
      </c>
      <c r="C52" s="64"/>
      <c r="D52" s="16"/>
      <c r="E52" s="9"/>
    </row>
    <row r="53" spans="1:5">
      <c r="A53" s="17" t="s">
        <v>83</v>
      </c>
      <c r="B53" s="18" t="s">
        <v>84</v>
      </c>
      <c r="C53" s="19" t="s">
        <v>43</v>
      </c>
      <c r="D53" s="16"/>
      <c r="E53" s="9"/>
    </row>
    <row r="54" spans="1:5">
      <c r="A54" s="196" t="s">
        <v>44</v>
      </c>
      <c r="B54" s="197" t="s">
        <v>85</v>
      </c>
      <c r="C54" s="198">
        <f>(4.05*4*C12)-6%*C14</f>
        <v>253.7088</v>
      </c>
      <c r="D54" s="16"/>
      <c r="E54" s="9"/>
    </row>
    <row r="55" spans="1:5">
      <c r="A55" s="196" t="s">
        <v>46</v>
      </c>
      <c r="B55" s="199" t="s">
        <v>86</v>
      </c>
      <c r="C55" s="198">
        <v>0</v>
      </c>
      <c r="D55" s="16"/>
      <c r="E55" s="9"/>
    </row>
    <row r="56" spans="1:5">
      <c r="A56" s="196" t="s">
        <v>48</v>
      </c>
      <c r="B56" s="199" t="s">
        <v>286</v>
      </c>
      <c r="C56" s="198">
        <v>12.36</v>
      </c>
      <c r="D56" s="16"/>
      <c r="E56" s="9"/>
    </row>
    <row r="57" spans="1:5">
      <c r="A57" s="196" t="s">
        <v>50</v>
      </c>
      <c r="B57" s="199" t="s">
        <v>287</v>
      </c>
      <c r="C57" s="198"/>
      <c r="D57" s="16"/>
      <c r="E57" s="9"/>
    </row>
    <row r="58" spans="1:5">
      <c r="A58" s="159" t="s">
        <v>52</v>
      </c>
      <c r="B58" s="199" t="s">
        <v>287</v>
      </c>
      <c r="C58" s="200"/>
      <c r="D58" s="16"/>
      <c r="E58" s="9"/>
    </row>
    <row r="59" spans="1:5">
      <c r="A59" s="159" t="s">
        <v>54</v>
      </c>
      <c r="B59" s="158" t="s">
        <v>287</v>
      </c>
      <c r="C59" s="200"/>
      <c r="D59" s="16"/>
      <c r="E59" s="9"/>
    </row>
    <row r="60" spans="1:5" ht="15" thickBot="1">
      <c r="A60" s="27"/>
      <c r="B60" s="28" t="s">
        <v>87</v>
      </c>
      <c r="C60" s="29">
        <f>SUM(C54:C59)</f>
        <v>266.06880000000001</v>
      </c>
      <c r="D60" s="16"/>
      <c r="E60" s="9"/>
    </row>
    <row r="61" spans="1:5" ht="15" thickBot="1">
      <c r="A61" s="60"/>
      <c r="B61" s="65"/>
      <c r="C61" s="66"/>
      <c r="D61" s="67"/>
      <c r="E61" s="16"/>
    </row>
    <row r="62" spans="1:5">
      <c r="A62" s="62"/>
      <c r="B62" s="68" t="s">
        <v>88</v>
      </c>
      <c r="C62" s="69"/>
      <c r="D62" s="16"/>
      <c r="E62" s="9"/>
    </row>
    <row r="63" spans="1:5">
      <c r="A63" s="20">
        <v>2</v>
      </c>
      <c r="B63" s="70" t="s">
        <v>89</v>
      </c>
      <c r="C63" s="71" t="s">
        <v>61</v>
      </c>
      <c r="D63" s="16"/>
      <c r="E63" s="9"/>
    </row>
    <row r="64" spans="1:5">
      <c r="A64" s="20" t="s">
        <v>59</v>
      </c>
      <c r="B64" s="21" t="s">
        <v>60</v>
      </c>
      <c r="C64" s="22">
        <f>C36</f>
        <v>287.88321599999995</v>
      </c>
      <c r="D64" s="16"/>
      <c r="E64" s="9"/>
    </row>
    <row r="65" spans="1:5">
      <c r="A65" s="20" t="s">
        <v>67</v>
      </c>
      <c r="B65" s="21" t="s">
        <v>68</v>
      </c>
      <c r="C65" s="22">
        <f>D49+C37</f>
        <v>671.02294399999994</v>
      </c>
      <c r="D65" s="16"/>
      <c r="E65" s="9"/>
    </row>
    <row r="66" spans="1:5">
      <c r="A66" s="20" t="s">
        <v>83</v>
      </c>
      <c r="B66" s="21" t="s">
        <v>84</v>
      </c>
      <c r="C66" s="22">
        <f>C60</f>
        <v>266.06880000000001</v>
      </c>
      <c r="D66" s="16"/>
      <c r="E66" s="9"/>
    </row>
    <row r="67" spans="1:5" ht="15" thickBot="1">
      <c r="A67" s="27"/>
      <c r="B67" s="72" t="s">
        <v>64</v>
      </c>
      <c r="C67" s="29">
        <f>SUM(C64:C66)</f>
        <v>1224.97496</v>
      </c>
      <c r="D67" s="16"/>
      <c r="E67" s="9"/>
    </row>
    <row r="68" spans="1:5" ht="15" thickBot="1">
      <c r="A68" s="9"/>
      <c r="B68" s="73"/>
      <c r="C68" s="67"/>
      <c r="D68" s="67"/>
      <c r="E68" s="16"/>
    </row>
    <row r="69" spans="1:5">
      <c r="A69" s="74"/>
      <c r="B69" s="75" t="s">
        <v>90</v>
      </c>
      <c r="C69" s="76"/>
      <c r="D69" s="16"/>
      <c r="E69" s="9"/>
    </row>
    <row r="70" spans="1:5">
      <c r="A70" s="77">
        <v>3</v>
      </c>
      <c r="B70" s="78" t="s">
        <v>91</v>
      </c>
      <c r="C70" s="79" t="s">
        <v>43</v>
      </c>
      <c r="D70" s="16"/>
      <c r="E70" s="9"/>
    </row>
    <row r="71" spans="1:5">
      <c r="A71" s="80" t="s">
        <v>44</v>
      </c>
      <c r="B71" s="81" t="s">
        <v>92</v>
      </c>
      <c r="C71" s="82">
        <f>((C29+C34+C35)/12)*5%</f>
        <v>7.0708467333333331</v>
      </c>
      <c r="D71" s="16"/>
      <c r="E71" s="9"/>
    </row>
    <row r="72" spans="1:5">
      <c r="A72" s="80" t="s">
        <v>46</v>
      </c>
      <c r="B72" s="81" t="s">
        <v>93</v>
      </c>
      <c r="C72" s="83">
        <f>((C29+C34)/12)*5%*8%</f>
        <v>0.50883323199999997</v>
      </c>
      <c r="D72" s="16"/>
      <c r="E72" s="9"/>
    </row>
    <row r="73" spans="1:5">
      <c r="A73" s="80" t="s">
        <v>48</v>
      </c>
      <c r="B73" s="81" t="s">
        <v>94</v>
      </c>
      <c r="C73" s="83">
        <v>0</v>
      </c>
      <c r="D73" s="16"/>
      <c r="E73" s="9"/>
    </row>
    <row r="74" spans="1:5">
      <c r="A74" s="80" t="s">
        <v>50</v>
      </c>
      <c r="B74" s="81" t="s">
        <v>95</v>
      </c>
      <c r="C74" s="83">
        <f>(((C29+C56)/30/12)*7)</f>
        <v>27.639888888888883</v>
      </c>
      <c r="D74" s="16"/>
      <c r="E74" s="9"/>
    </row>
    <row r="75" spans="1:5">
      <c r="A75" s="80" t="s">
        <v>52</v>
      </c>
      <c r="B75" s="81" t="s">
        <v>96</v>
      </c>
      <c r="C75" s="84">
        <f>(C29/30/12*7)*8%</f>
        <v>2.1919644444444444</v>
      </c>
      <c r="D75" s="16"/>
      <c r="E75" s="9"/>
    </row>
    <row r="76" spans="1:5">
      <c r="A76" s="80" t="s">
        <v>54</v>
      </c>
      <c r="B76" s="81" t="s">
        <v>97</v>
      </c>
      <c r="C76" s="83">
        <f>C29*4%</f>
        <v>56.364799999999995</v>
      </c>
      <c r="D76" s="16"/>
      <c r="E76" s="9"/>
    </row>
    <row r="77" spans="1:5">
      <c r="A77" s="85"/>
      <c r="B77" s="78" t="s">
        <v>80</v>
      </c>
      <c r="C77" s="86">
        <f>SUM(C71:C76)</f>
        <v>93.776333298666657</v>
      </c>
      <c r="D77" s="16"/>
      <c r="E77" s="9"/>
    </row>
    <row r="78" spans="1:5" ht="15" thickBot="1">
      <c r="A78" s="9"/>
      <c r="B78" s="9"/>
      <c r="C78" s="9"/>
      <c r="D78" s="9"/>
      <c r="E78" s="16"/>
    </row>
    <row r="79" spans="1:5">
      <c r="A79" s="30"/>
      <c r="B79" s="87" t="s">
        <v>98</v>
      </c>
      <c r="C79" s="88"/>
      <c r="D79" s="89"/>
      <c r="E79" s="9"/>
    </row>
    <row r="80" spans="1:5">
      <c r="A80" s="31"/>
      <c r="B80" s="70" t="s">
        <v>99</v>
      </c>
      <c r="C80" s="19"/>
      <c r="D80" s="16"/>
      <c r="E80" s="9"/>
    </row>
    <row r="81" spans="1:5">
      <c r="A81" s="17" t="s">
        <v>100</v>
      </c>
      <c r="B81" s="90" t="s">
        <v>101</v>
      </c>
      <c r="C81" s="91" t="s">
        <v>43</v>
      </c>
      <c r="D81" s="16"/>
      <c r="E81" s="9"/>
    </row>
    <row r="82" spans="1:5">
      <c r="A82" s="20" t="s">
        <v>44</v>
      </c>
      <c r="B82" s="92" t="s">
        <v>102</v>
      </c>
      <c r="C82" s="93">
        <v>0</v>
      </c>
      <c r="D82" s="16"/>
      <c r="E82" s="9"/>
    </row>
    <row r="83" spans="1:5">
      <c r="A83" s="20" t="s">
        <v>46</v>
      </c>
      <c r="B83" s="92" t="s">
        <v>103</v>
      </c>
      <c r="C83" s="93">
        <f>(((C29+C67+C77+C86+C107)-(C54-C55-C104-C105))/30*2.96)/12</f>
        <v>20.991299103586755</v>
      </c>
      <c r="D83" s="16"/>
      <c r="E83" s="9"/>
    </row>
    <row r="84" spans="1:5">
      <c r="A84" s="20" t="s">
        <v>48</v>
      </c>
      <c r="B84" s="92" t="s">
        <v>104</v>
      </c>
      <c r="C84" s="93">
        <f>(((C29+C67+C77+C86+C107)-(C54-C55-C104-C105))/30*5*1.5%)/12</f>
        <v>0.53187413269223194</v>
      </c>
      <c r="D84" s="16"/>
      <c r="E84" s="9"/>
    </row>
    <row r="85" spans="1:5">
      <c r="A85" s="20" t="s">
        <v>50</v>
      </c>
      <c r="B85" s="92" t="s">
        <v>105</v>
      </c>
      <c r="C85" s="93">
        <f>(((C29+C67+C77+C86+C107)-(C54-C55-C104-C105))/30*15*0.78%)/12</f>
        <v>0.82972364699988199</v>
      </c>
      <c r="D85" s="16"/>
      <c r="E85" s="9"/>
    </row>
    <row r="86" spans="1:5">
      <c r="A86" s="20" t="s">
        <v>52</v>
      </c>
      <c r="B86" s="92" t="s">
        <v>106</v>
      </c>
      <c r="C86" s="93">
        <f>(((C35*3.95/12)+(C56*3.95*1.02%))/12+((C29+C34)*39.8%*3.95)*1.02%/12)</f>
        <v>6.7583436240471375</v>
      </c>
      <c r="D86" s="39"/>
      <c r="E86" s="9"/>
    </row>
    <row r="87" spans="1:5">
      <c r="A87" s="20" t="s">
        <v>54</v>
      </c>
      <c r="B87" s="94" t="s">
        <v>107</v>
      </c>
      <c r="C87" s="93">
        <v>0</v>
      </c>
      <c r="D87" s="16"/>
      <c r="E87" s="9"/>
    </row>
    <row r="88" spans="1:5" ht="15" thickBot="1">
      <c r="A88" s="27"/>
      <c r="B88" s="95" t="s">
        <v>80</v>
      </c>
      <c r="C88" s="59">
        <f>SUM(C82:C87)</f>
        <v>29.111240507326002</v>
      </c>
      <c r="D88" s="16"/>
      <c r="E88" s="9"/>
    </row>
    <row r="89" spans="1:5" ht="15" thickBot="1">
      <c r="A89" s="60"/>
      <c r="B89" s="60"/>
      <c r="C89" s="60"/>
      <c r="D89" s="9"/>
      <c r="E89" s="16"/>
    </row>
    <row r="90" spans="1:5">
      <c r="A90" s="96"/>
      <c r="B90" s="242" t="s">
        <v>108</v>
      </c>
      <c r="C90" s="242"/>
      <c r="D90" s="16"/>
      <c r="E90" s="9"/>
    </row>
    <row r="91" spans="1:5">
      <c r="A91" s="17" t="s">
        <v>109</v>
      </c>
      <c r="B91" s="90" t="s">
        <v>110</v>
      </c>
      <c r="C91" s="91" t="s">
        <v>43</v>
      </c>
      <c r="D91" s="16"/>
      <c r="E91" s="9"/>
    </row>
    <row r="92" spans="1:5">
      <c r="A92" s="20" t="s">
        <v>44</v>
      </c>
      <c r="B92" s="97" t="s">
        <v>111</v>
      </c>
      <c r="C92" s="98">
        <v>0</v>
      </c>
      <c r="D92" s="16"/>
      <c r="E92" s="9"/>
    </row>
    <row r="93" spans="1:5" ht="15" thickBot="1">
      <c r="A93" s="99"/>
      <c r="B93" s="95" t="s">
        <v>80</v>
      </c>
      <c r="C93" s="100">
        <v>0</v>
      </c>
      <c r="D93" s="101"/>
      <c r="E93" s="9"/>
    </row>
    <row r="94" spans="1:5" ht="15" thickBot="1">
      <c r="A94" s="60"/>
      <c r="B94" s="60"/>
      <c r="C94" s="60"/>
      <c r="D94" s="9"/>
      <c r="E94" s="16"/>
    </row>
    <row r="95" spans="1:5">
      <c r="A95" s="62"/>
      <c r="B95" s="68" t="s">
        <v>112</v>
      </c>
      <c r="C95" s="69"/>
      <c r="D95" s="16"/>
      <c r="E95" s="9"/>
    </row>
    <row r="96" spans="1:5">
      <c r="A96" s="17">
        <v>4</v>
      </c>
      <c r="B96" s="70" t="s">
        <v>113</v>
      </c>
      <c r="C96" s="71" t="s">
        <v>61</v>
      </c>
      <c r="D96" s="16"/>
      <c r="E96" s="9"/>
    </row>
    <row r="97" spans="1:5">
      <c r="A97" s="20" t="s">
        <v>100</v>
      </c>
      <c r="B97" s="21" t="s">
        <v>101</v>
      </c>
      <c r="C97" s="22">
        <f>C88</f>
        <v>29.111240507326002</v>
      </c>
      <c r="D97" s="102"/>
      <c r="E97" s="103"/>
    </row>
    <row r="98" spans="1:5">
      <c r="A98" s="20" t="s">
        <v>109</v>
      </c>
      <c r="B98" s="21" t="s">
        <v>110</v>
      </c>
      <c r="C98" s="22">
        <v>0</v>
      </c>
      <c r="D98" s="16"/>
      <c r="E98" s="9"/>
    </row>
    <row r="99" spans="1:5" ht="15" thickBot="1">
      <c r="A99" s="27"/>
      <c r="B99" s="72" t="s">
        <v>64</v>
      </c>
      <c r="C99" s="29">
        <f>SUM(C97:C98)</f>
        <v>29.111240507326002</v>
      </c>
      <c r="D99" s="16"/>
      <c r="E99" s="9"/>
    </row>
    <row r="100" spans="1:5" ht="15" thickBot="1">
      <c r="A100" s="9"/>
      <c r="B100" s="9"/>
      <c r="C100" s="9"/>
      <c r="D100" s="9"/>
      <c r="E100" s="9"/>
    </row>
    <row r="101" spans="1:5">
      <c r="A101" s="104"/>
      <c r="B101" s="87" t="s">
        <v>114</v>
      </c>
      <c r="C101" s="105"/>
      <c r="D101" s="9"/>
      <c r="E101" s="9"/>
    </row>
    <row r="102" spans="1:5">
      <c r="A102" s="106">
        <v>5</v>
      </c>
      <c r="B102" s="107" t="s">
        <v>115</v>
      </c>
      <c r="C102" s="19" t="s">
        <v>43</v>
      </c>
      <c r="D102" s="9"/>
      <c r="E102" s="9"/>
    </row>
    <row r="103" spans="1:5">
      <c r="A103" s="108" t="s">
        <v>44</v>
      </c>
      <c r="B103" s="109" t="s">
        <v>116</v>
      </c>
      <c r="C103" s="110">
        <f>'An IIC Uniformes'!H126</f>
        <v>72.075000000000003</v>
      </c>
      <c r="D103" s="9"/>
      <c r="E103" s="9"/>
    </row>
    <row r="104" spans="1:5">
      <c r="A104" s="108" t="s">
        <v>46</v>
      </c>
      <c r="B104" s="111" t="s">
        <v>117</v>
      </c>
      <c r="C104" s="112"/>
      <c r="D104" s="113"/>
      <c r="E104" s="113"/>
    </row>
    <row r="105" spans="1:5">
      <c r="A105" s="108" t="s">
        <v>48</v>
      </c>
      <c r="B105" s="109" t="s">
        <v>118</v>
      </c>
      <c r="C105" s="114"/>
      <c r="D105" s="113"/>
      <c r="E105" s="9"/>
    </row>
    <row r="106" spans="1:5">
      <c r="A106" s="115" t="s">
        <v>50</v>
      </c>
      <c r="B106" s="116" t="s">
        <v>119</v>
      </c>
      <c r="C106" s="117">
        <v>0</v>
      </c>
      <c r="D106" s="9"/>
      <c r="E106" s="9"/>
    </row>
    <row r="107" spans="1:5" ht="15" thickBot="1">
      <c r="A107" s="118"/>
      <c r="B107" s="119" t="s">
        <v>120</v>
      </c>
      <c r="C107" s="120">
        <f>C103+C104+C105</f>
        <v>72.075000000000003</v>
      </c>
      <c r="D107" s="121"/>
      <c r="E107" s="9"/>
    </row>
    <row r="108" spans="1:5" ht="15" thickBot="1">
      <c r="A108" s="122"/>
      <c r="B108" s="123"/>
      <c r="C108" s="124"/>
      <c r="D108" s="124"/>
      <c r="E108" s="9"/>
    </row>
    <row r="109" spans="1:5">
      <c r="A109" s="125"/>
      <c r="B109" s="236" t="s">
        <v>121</v>
      </c>
      <c r="C109" s="236"/>
      <c r="D109" s="236"/>
      <c r="E109" s="9"/>
    </row>
    <row r="110" spans="1:5">
      <c r="A110" s="106">
        <v>6</v>
      </c>
      <c r="B110" s="90" t="s">
        <v>122</v>
      </c>
      <c r="C110" s="126" t="s">
        <v>69</v>
      </c>
      <c r="D110" s="91" t="s">
        <v>43</v>
      </c>
      <c r="E110" s="9"/>
    </row>
    <row r="111" spans="1:5">
      <c r="A111" s="108" t="s">
        <v>44</v>
      </c>
      <c r="B111" s="127" t="s">
        <v>123</v>
      </c>
      <c r="C111" s="128">
        <v>4.47</v>
      </c>
      <c r="D111" s="34">
        <f>(C128)*C111/100</f>
        <v>126.45887176112785</v>
      </c>
      <c r="E111" s="9"/>
    </row>
    <row r="112" spans="1:5">
      <c r="A112" s="108" t="s">
        <v>46</v>
      </c>
      <c r="B112" s="127" t="s">
        <v>124</v>
      </c>
      <c r="C112" s="128">
        <v>3.06</v>
      </c>
      <c r="D112" s="34">
        <f>(C128+D111)*C112/100</f>
        <v>90.438802010353868</v>
      </c>
      <c r="E112" s="9"/>
    </row>
    <row r="113" spans="1:5">
      <c r="A113" s="108" t="s">
        <v>48</v>
      </c>
      <c r="B113" s="127" t="s">
        <v>125</v>
      </c>
      <c r="C113" s="128"/>
      <c r="D113" s="34"/>
      <c r="E113" s="9"/>
    </row>
    <row r="114" spans="1:5">
      <c r="A114" s="108"/>
      <c r="B114" s="127" t="s">
        <v>126</v>
      </c>
      <c r="C114" s="128">
        <f>3+0.65</f>
        <v>3.65</v>
      </c>
      <c r="D114" s="34">
        <f>((C128+D111+D112)/(1-(C114+C116)/100))*C114/100</f>
        <v>121.70483314348964</v>
      </c>
      <c r="E114" s="9"/>
    </row>
    <row r="115" spans="1:5">
      <c r="A115" s="108"/>
      <c r="B115" s="127" t="s">
        <v>127</v>
      </c>
      <c r="C115" s="128"/>
      <c r="D115" s="34"/>
      <c r="E115" s="9"/>
    </row>
    <row r="116" spans="1:5">
      <c r="A116" s="108"/>
      <c r="B116" s="127" t="s">
        <v>128</v>
      </c>
      <c r="C116" s="129">
        <v>5</v>
      </c>
      <c r="D116" s="34">
        <f>((C128+D111+D112)/(1-(C114+C116)/100))*C116/100</f>
        <v>166.71894951162966</v>
      </c>
      <c r="E116" s="9"/>
    </row>
    <row r="117" spans="1:5">
      <c r="A117" s="108"/>
      <c r="B117" s="127" t="s">
        <v>129</v>
      </c>
      <c r="C117" s="128"/>
      <c r="D117" s="34"/>
      <c r="E117" s="9"/>
    </row>
    <row r="118" spans="1:5" ht="15" thickBot="1">
      <c r="A118" s="130"/>
      <c r="B118" s="95" t="s">
        <v>80</v>
      </c>
      <c r="C118" s="131">
        <f>SUM(C111:C117)</f>
        <v>16.18</v>
      </c>
      <c r="D118" s="59">
        <f>SUM(D111:D117)</f>
        <v>505.321456426601</v>
      </c>
      <c r="E118" s="9"/>
    </row>
    <row r="119" spans="1:5">
      <c r="A119" s="122"/>
      <c r="B119" s="123"/>
      <c r="C119" s="124"/>
      <c r="D119" s="124"/>
      <c r="E119" s="9"/>
    </row>
    <row r="120" spans="1:5">
      <c r="A120" s="237" t="s">
        <v>130</v>
      </c>
      <c r="B120" s="237"/>
      <c r="C120" s="237"/>
      <c r="D120" s="132"/>
      <c r="E120" s="103"/>
    </row>
    <row r="121" spans="1:5" ht="15" thickBot="1">
      <c r="A121" s="9"/>
      <c r="B121" s="132"/>
      <c r="C121" s="9"/>
      <c r="D121" s="9"/>
      <c r="E121" s="103"/>
    </row>
    <row r="122" spans="1:5">
      <c r="A122" s="62"/>
      <c r="B122" s="133" t="s">
        <v>131</v>
      </c>
      <c r="C122" s="134" t="s">
        <v>43</v>
      </c>
      <c r="D122" s="103"/>
      <c r="E122" s="103"/>
    </row>
    <row r="123" spans="1:5">
      <c r="A123" s="31" t="s">
        <v>44</v>
      </c>
      <c r="B123" s="127" t="s">
        <v>132</v>
      </c>
      <c r="C123" s="34">
        <f>C29</f>
        <v>1409.12</v>
      </c>
      <c r="D123" s="103"/>
      <c r="E123" s="103"/>
    </row>
    <row r="124" spans="1:5">
      <c r="A124" s="31" t="s">
        <v>46</v>
      </c>
      <c r="B124" s="127" t="s">
        <v>133</v>
      </c>
      <c r="C124" s="34">
        <f>C67</f>
        <v>1224.97496</v>
      </c>
      <c r="D124" s="103"/>
      <c r="E124" s="103"/>
    </row>
    <row r="125" spans="1:5">
      <c r="A125" s="31" t="s">
        <v>48</v>
      </c>
      <c r="B125" s="127" t="s">
        <v>134</v>
      </c>
      <c r="C125" s="34">
        <f>C77</f>
        <v>93.776333298666657</v>
      </c>
      <c r="D125" s="103"/>
      <c r="E125" s="103"/>
    </row>
    <row r="126" spans="1:5">
      <c r="A126" s="31" t="s">
        <v>50</v>
      </c>
      <c r="B126" s="127" t="s">
        <v>135</v>
      </c>
      <c r="C126" s="34">
        <f>C99</f>
        <v>29.111240507326002</v>
      </c>
      <c r="D126" s="103"/>
      <c r="E126" s="103"/>
    </row>
    <row r="127" spans="1:5">
      <c r="A127" s="31" t="s">
        <v>52</v>
      </c>
      <c r="B127" s="127" t="s">
        <v>136</v>
      </c>
      <c r="C127" s="34">
        <f>C107</f>
        <v>72.075000000000003</v>
      </c>
      <c r="D127" s="103"/>
      <c r="E127" s="103"/>
    </row>
    <row r="128" spans="1:5">
      <c r="A128" s="31"/>
      <c r="B128" s="126" t="s">
        <v>137</v>
      </c>
      <c r="C128" s="135">
        <f>SUM(C123:C127)</f>
        <v>2829.0575338059921</v>
      </c>
      <c r="D128" s="103"/>
      <c r="E128" s="103"/>
    </row>
    <row r="129" spans="1:5">
      <c r="A129" s="31" t="s">
        <v>54</v>
      </c>
      <c r="B129" s="127" t="s">
        <v>138</v>
      </c>
      <c r="C129" s="34">
        <f>D118</f>
        <v>505.321456426601</v>
      </c>
      <c r="D129" s="103"/>
      <c r="E129" s="103"/>
    </row>
    <row r="130" spans="1:5">
      <c r="A130" s="31"/>
      <c r="B130" s="90" t="s">
        <v>139</v>
      </c>
      <c r="C130" s="135">
        <f>SUM(C128:C129)</f>
        <v>3334.378990232593</v>
      </c>
      <c r="D130" s="103"/>
      <c r="E130" s="103"/>
    </row>
    <row r="131" spans="1:5" ht="15" thickBot="1">
      <c r="A131" s="27"/>
      <c r="B131" s="136" t="s">
        <v>140</v>
      </c>
      <c r="C131" s="137">
        <f>C130/C29</f>
        <v>2.3662846246115259</v>
      </c>
      <c r="D131" s="103"/>
      <c r="E131" s="103"/>
    </row>
    <row r="132" spans="1:5">
      <c r="A132" s="9"/>
      <c r="B132" s="132"/>
      <c r="C132" s="9"/>
      <c r="D132" s="9"/>
      <c r="E132" s="9"/>
    </row>
    <row r="133" spans="1:5" ht="15" thickBot="1">
      <c r="A133" s="9"/>
      <c r="B133" s="9"/>
      <c r="C133" s="9"/>
      <c r="D133" s="9"/>
      <c r="E133" s="9"/>
    </row>
    <row r="134" spans="1:5">
      <c r="A134" s="125"/>
      <c r="B134" s="236" t="s">
        <v>141</v>
      </c>
      <c r="C134" s="236"/>
      <c r="D134" s="236"/>
      <c r="E134" s="9"/>
    </row>
    <row r="135" spans="1:5">
      <c r="A135" s="106">
        <v>6</v>
      </c>
      <c r="B135" s="90" t="s">
        <v>122</v>
      </c>
      <c r="C135" s="126" t="s">
        <v>69</v>
      </c>
      <c r="D135" s="91" t="s">
        <v>43</v>
      </c>
      <c r="E135" s="9"/>
    </row>
    <row r="136" spans="1:5">
      <c r="A136" s="108" t="s">
        <v>44</v>
      </c>
      <c r="B136" s="127" t="s">
        <v>123</v>
      </c>
      <c r="C136" s="128">
        <v>4.47</v>
      </c>
      <c r="D136" s="34">
        <f>(C153)*C136/100</f>
        <v>126.45887176112785</v>
      </c>
      <c r="E136" s="9"/>
    </row>
    <row r="137" spans="1:5">
      <c r="A137" s="108" t="s">
        <v>46</v>
      </c>
      <c r="B137" s="127" t="s">
        <v>124</v>
      </c>
      <c r="C137" s="128">
        <v>3.06</v>
      </c>
      <c r="D137" s="34">
        <f>(C153+D136)*C137/100</f>
        <v>90.438802010353868</v>
      </c>
      <c r="E137" s="9"/>
    </row>
    <row r="138" spans="1:5">
      <c r="A138" s="108" t="s">
        <v>48</v>
      </c>
      <c r="B138" s="127" t="s">
        <v>125</v>
      </c>
      <c r="C138" s="128"/>
      <c r="D138" s="34"/>
      <c r="E138" s="9"/>
    </row>
    <row r="139" spans="1:5">
      <c r="A139" s="108"/>
      <c r="B139" s="202" t="s">
        <v>290</v>
      </c>
      <c r="C139" s="55">
        <v>9.25</v>
      </c>
      <c r="D139" s="34">
        <f>((C153+D136+D137)/(1-(C139+C141)/100))*C139/100</f>
        <v>328.57242763955253</v>
      </c>
      <c r="E139" s="9"/>
    </row>
    <row r="140" spans="1:5">
      <c r="A140" s="108"/>
      <c r="B140" s="127" t="s">
        <v>127</v>
      </c>
      <c r="C140" s="128"/>
      <c r="D140" s="34"/>
      <c r="E140" s="9"/>
    </row>
    <row r="141" spans="1:5">
      <c r="A141" s="108"/>
      <c r="B141" s="127" t="s">
        <v>128</v>
      </c>
      <c r="C141" s="129">
        <v>5</v>
      </c>
      <c r="D141" s="34">
        <f>((C153+D136+D137)/(1-(C139+C141)/100))*C141/100</f>
        <v>177.60671764300136</v>
      </c>
      <c r="E141" s="9"/>
    </row>
    <row r="142" spans="1:5">
      <c r="A142" s="108"/>
      <c r="B142" s="127" t="s">
        <v>129</v>
      </c>
      <c r="C142" s="128"/>
      <c r="D142" s="34"/>
      <c r="E142" s="9"/>
    </row>
    <row r="143" spans="1:5" ht="15" thickBot="1">
      <c r="A143" s="130"/>
      <c r="B143" s="95" t="s">
        <v>80</v>
      </c>
      <c r="C143" s="131">
        <f>SUM(C136:C142)</f>
        <v>21.78</v>
      </c>
      <c r="D143" s="59">
        <f>SUM(D136:D142)</f>
        <v>723.07681905403558</v>
      </c>
      <c r="E143" s="9"/>
    </row>
    <row r="144" spans="1:5">
      <c r="A144" s="60"/>
      <c r="B144" s="60"/>
      <c r="C144" s="60"/>
      <c r="D144" s="60"/>
      <c r="E144" s="9"/>
    </row>
    <row r="145" spans="1:5">
      <c r="A145" s="238" t="s">
        <v>130</v>
      </c>
      <c r="B145" s="238"/>
      <c r="C145" s="238"/>
      <c r="D145" s="138"/>
      <c r="E145" s="9"/>
    </row>
    <row r="146" spans="1:5" ht="15" thickBot="1">
      <c r="A146" s="60"/>
      <c r="B146" s="139"/>
      <c r="C146" s="60"/>
      <c r="D146" s="138"/>
      <c r="E146" s="9"/>
    </row>
    <row r="147" spans="1:5">
      <c r="A147" s="62"/>
      <c r="B147" s="133" t="s">
        <v>131</v>
      </c>
      <c r="C147" s="134" t="s">
        <v>43</v>
      </c>
      <c r="D147" s="138"/>
      <c r="E147" s="9"/>
    </row>
    <row r="148" spans="1:5">
      <c r="A148" s="31" t="s">
        <v>44</v>
      </c>
      <c r="B148" s="127" t="s">
        <v>132</v>
      </c>
      <c r="C148" s="34">
        <f>C123</f>
        <v>1409.12</v>
      </c>
      <c r="D148" s="138"/>
      <c r="E148" s="9"/>
    </row>
    <row r="149" spans="1:5">
      <c r="A149" s="31" t="s">
        <v>46</v>
      </c>
      <c r="B149" s="127" t="s">
        <v>133</v>
      </c>
      <c r="C149" s="34">
        <f>C124</f>
        <v>1224.97496</v>
      </c>
      <c r="D149" s="138"/>
      <c r="E149" s="9"/>
    </row>
    <row r="150" spans="1:5">
      <c r="A150" s="31" t="s">
        <v>48</v>
      </c>
      <c r="B150" s="127" t="s">
        <v>134</v>
      </c>
      <c r="C150" s="34">
        <f>C125</f>
        <v>93.776333298666657</v>
      </c>
      <c r="D150" s="138"/>
      <c r="E150" s="9"/>
    </row>
    <row r="151" spans="1:5">
      <c r="A151" s="31" t="s">
        <v>50</v>
      </c>
      <c r="B151" s="127" t="s">
        <v>135</v>
      </c>
      <c r="C151" s="34">
        <f>C126</f>
        <v>29.111240507326002</v>
      </c>
      <c r="D151" s="138"/>
      <c r="E151" s="9"/>
    </row>
    <row r="152" spans="1:5">
      <c r="A152" s="31" t="s">
        <v>52</v>
      </c>
      <c r="B152" s="127" t="s">
        <v>136</v>
      </c>
      <c r="C152" s="34">
        <f>C127</f>
        <v>72.075000000000003</v>
      </c>
      <c r="D152" s="138"/>
      <c r="E152" s="9"/>
    </row>
    <row r="153" spans="1:5">
      <c r="A153" s="31"/>
      <c r="B153" s="126" t="s">
        <v>137</v>
      </c>
      <c r="C153" s="135">
        <f>SUM(C148:C152)</f>
        <v>2829.0575338059921</v>
      </c>
      <c r="D153" s="138"/>
      <c r="E153" s="9"/>
    </row>
    <row r="154" spans="1:5">
      <c r="A154" s="31" t="s">
        <v>54</v>
      </c>
      <c r="B154" s="127" t="s">
        <v>138</v>
      </c>
      <c r="C154" s="34">
        <f>D143</f>
        <v>723.07681905403558</v>
      </c>
      <c r="D154" s="138"/>
      <c r="E154" s="9"/>
    </row>
    <row r="155" spans="1:5">
      <c r="A155" s="31"/>
      <c r="B155" s="90" t="s">
        <v>139</v>
      </c>
      <c r="C155" s="135">
        <f>SUM(C153:C154)</f>
        <v>3552.1343528600278</v>
      </c>
      <c r="D155" s="138"/>
      <c r="E155" s="9"/>
    </row>
    <row r="156" spans="1:5" ht="15" thickBot="1">
      <c r="A156" s="27"/>
      <c r="B156" s="136" t="s">
        <v>140</v>
      </c>
      <c r="C156" s="137">
        <f>C155/C29</f>
        <v>2.520817498055544</v>
      </c>
      <c r="D156" s="138"/>
      <c r="E156" s="9"/>
    </row>
  </sheetData>
  <mergeCells count="24">
    <mergeCell ref="C16:E16"/>
    <mergeCell ref="A1:E1"/>
    <mergeCell ref="A2:E2"/>
    <mergeCell ref="A4:E4"/>
    <mergeCell ref="A5:E5"/>
    <mergeCell ref="B7:E7"/>
    <mergeCell ref="B9:E9"/>
    <mergeCell ref="C11:E11"/>
    <mergeCell ref="C12:E12"/>
    <mergeCell ref="C13:E13"/>
    <mergeCell ref="C14:E14"/>
    <mergeCell ref="C15:E15"/>
    <mergeCell ref="A145:C145"/>
    <mergeCell ref="C17:E17"/>
    <mergeCell ref="C18:E18"/>
    <mergeCell ref="A21:C21"/>
    <mergeCell ref="B30:D30"/>
    <mergeCell ref="B31:C31"/>
    <mergeCell ref="B32:C32"/>
    <mergeCell ref="A39:D39"/>
    <mergeCell ref="B90:C90"/>
    <mergeCell ref="B109:D109"/>
    <mergeCell ref="A120:C120"/>
    <mergeCell ref="B134:D134"/>
  </mergeCells>
  <pageMargins left="0.511811024" right="0.511811024" top="0.78740157499999996" bottom="0.78740157499999996" header="0.31496062000000002" footer="0.31496062000000002"/>
  <pageSetup paperSize="9" scale="81" orientation="portrait" r:id="rId1"/>
  <headerFooter>
    <oddHeader>&amp;L&amp;G&amp;CProcesso 23069.170671/2021-81
PE 01/2022&amp;R&amp;G</oddHead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FAFA3-2230-4AD1-B371-3A0C625337E3}">
  <dimension ref="A1:H156"/>
  <sheetViews>
    <sheetView zoomScaleNormal="100" workbookViewId="0">
      <selection activeCell="C55" sqref="C55"/>
    </sheetView>
  </sheetViews>
  <sheetFormatPr defaultColWidth="8.88671875" defaultRowHeight="14.4"/>
  <cols>
    <col min="2" max="2" width="64.5546875" customWidth="1"/>
    <col min="3" max="3" width="12.33203125" customWidth="1"/>
    <col min="4" max="4" width="10.6640625" customWidth="1"/>
    <col min="5" max="5" width="12.88671875" customWidth="1"/>
    <col min="6" max="6" width="14" customWidth="1"/>
    <col min="7" max="7" width="10.88671875" customWidth="1"/>
  </cols>
  <sheetData>
    <row r="1" spans="1:8" ht="18" customHeight="1">
      <c r="A1" s="208" t="s">
        <v>0</v>
      </c>
      <c r="B1" s="208"/>
      <c r="C1" s="208"/>
      <c r="D1" s="208"/>
      <c r="E1" s="208"/>
      <c r="F1" s="5"/>
      <c r="G1" s="5"/>
    </row>
    <row r="2" spans="1:8" ht="18">
      <c r="A2" s="209" t="s">
        <v>1</v>
      </c>
      <c r="B2" s="209"/>
      <c r="C2" s="209"/>
      <c r="D2" s="209"/>
      <c r="E2" s="209"/>
      <c r="F2" s="6"/>
      <c r="G2" s="6"/>
    </row>
    <row r="4" spans="1:8" ht="14.4" customHeight="1">
      <c r="A4" s="267" t="s">
        <v>203</v>
      </c>
      <c r="B4" s="215"/>
      <c r="C4" s="215"/>
      <c r="D4" s="215"/>
      <c r="E4" s="215"/>
      <c r="F4" s="7"/>
      <c r="G4" s="7"/>
      <c r="H4" s="3"/>
    </row>
    <row r="5" spans="1:8" ht="38.4" customHeight="1">
      <c r="A5" s="212" t="s">
        <v>155</v>
      </c>
      <c r="B5" s="212"/>
      <c r="C5" s="212"/>
      <c r="D5" s="212"/>
      <c r="E5" s="212"/>
      <c r="F5" s="8"/>
      <c r="G5" s="8"/>
      <c r="H5" s="4"/>
    </row>
    <row r="7" spans="1:8">
      <c r="A7" s="9"/>
      <c r="B7" s="268" t="s">
        <v>144</v>
      </c>
      <c r="C7" s="268"/>
      <c r="D7" s="268"/>
      <c r="E7" s="268"/>
    </row>
    <row r="8" spans="1:8">
      <c r="A8" s="9"/>
      <c r="B8" s="9"/>
      <c r="C8" s="9"/>
      <c r="D8" s="9"/>
      <c r="E8" s="9"/>
    </row>
    <row r="9" spans="1:8">
      <c r="A9" s="9"/>
      <c r="B9" s="256" t="s">
        <v>31</v>
      </c>
      <c r="C9" s="256"/>
      <c r="D9" s="256"/>
      <c r="E9" s="256"/>
    </row>
    <row r="10" spans="1:8" ht="15" thickBot="1">
      <c r="A10" s="9"/>
      <c r="B10" s="10" t="s">
        <v>32</v>
      </c>
      <c r="C10" s="11"/>
      <c r="D10" s="11"/>
      <c r="E10" s="11"/>
    </row>
    <row r="11" spans="1:8">
      <c r="A11" s="9"/>
      <c r="B11" s="12" t="s">
        <v>33</v>
      </c>
      <c r="C11" s="257" t="s">
        <v>202</v>
      </c>
      <c r="D11" s="258"/>
      <c r="E11" s="259"/>
    </row>
    <row r="12" spans="1:8">
      <c r="A12" s="9"/>
      <c r="B12" s="13" t="s">
        <v>34</v>
      </c>
      <c r="C12" s="260">
        <v>20.88</v>
      </c>
      <c r="D12" s="244"/>
      <c r="E12" s="245"/>
    </row>
    <row r="13" spans="1:8">
      <c r="A13" s="9"/>
      <c r="B13" s="13" t="s">
        <v>35</v>
      </c>
      <c r="C13" s="261" t="s">
        <v>227</v>
      </c>
      <c r="D13" s="262"/>
      <c r="E13" s="263"/>
    </row>
    <row r="14" spans="1:8">
      <c r="A14" s="9"/>
      <c r="B14" s="13" t="s">
        <v>36</v>
      </c>
      <c r="C14" s="264">
        <v>1740.2</v>
      </c>
      <c r="D14" s="265"/>
      <c r="E14" s="266"/>
    </row>
    <row r="15" spans="1:8">
      <c r="A15" s="9"/>
      <c r="B15" s="13" t="s">
        <v>37</v>
      </c>
      <c r="C15" s="271" t="s">
        <v>168</v>
      </c>
      <c r="D15" s="244"/>
      <c r="E15" s="245"/>
    </row>
    <row r="16" spans="1:8">
      <c r="A16" s="9"/>
      <c r="B16" s="13" t="s">
        <v>38</v>
      </c>
      <c r="C16" s="246">
        <v>2</v>
      </c>
      <c r="D16" s="247"/>
      <c r="E16" s="248"/>
    </row>
    <row r="17" spans="1:5">
      <c r="A17" s="9"/>
      <c r="B17" s="13" t="s">
        <v>39</v>
      </c>
      <c r="C17" s="249">
        <v>44501</v>
      </c>
      <c r="D17" s="250"/>
      <c r="E17" s="251"/>
    </row>
    <row r="18" spans="1:5" ht="15" thickBot="1">
      <c r="A18" s="9"/>
      <c r="B18" s="14" t="s">
        <v>40</v>
      </c>
      <c r="C18" s="270" t="s">
        <v>167</v>
      </c>
      <c r="D18" s="253"/>
      <c r="E18" s="254"/>
    </row>
    <row r="19" spans="1:5">
      <c r="A19" s="9"/>
      <c r="B19" s="9"/>
      <c r="C19" s="15"/>
      <c r="D19" s="16"/>
      <c r="E19" s="16"/>
    </row>
    <row r="20" spans="1:5" ht="15" thickBot="1">
      <c r="A20" s="9"/>
      <c r="B20" s="9"/>
      <c r="C20" s="16"/>
      <c r="D20" s="16"/>
      <c r="E20" s="16"/>
    </row>
    <row r="21" spans="1:5">
      <c r="A21" s="255" t="s">
        <v>41</v>
      </c>
      <c r="B21" s="255"/>
      <c r="C21" s="255"/>
      <c r="D21" s="16"/>
      <c r="E21" s="16"/>
    </row>
    <row r="22" spans="1:5">
      <c r="A22" s="17">
        <v>1</v>
      </c>
      <c r="B22" s="18" t="s">
        <v>42</v>
      </c>
      <c r="C22" s="19" t="s">
        <v>43</v>
      </c>
      <c r="D22" s="16"/>
      <c r="E22" s="16"/>
    </row>
    <row r="23" spans="1:5">
      <c r="A23" s="20" t="s">
        <v>44</v>
      </c>
      <c r="B23" s="21" t="s">
        <v>45</v>
      </c>
      <c r="C23" s="22">
        <f>C14</f>
        <v>1740.2</v>
      </c>
      <c r="D23" s="16"/>
      <c r="E23" s="16"/>
    </row>
    <row r="24" spans="1:5">
      <c r="A24" s="20" t="s">
        <v>46</v>
      </c>
      <c r="B24" s="21" t="s">
        <v>47</v>
      </c>
      <c r="C24" s="23"/>
      <c r="D24" s="16"/>
      <c r="E24" s="16"/>
    </row>
    <row r="25" spans="1:5">
      <c r="A25" s="20" t="s">
        <v>48</v>
      </c>
      <c r="B25" s="21" t="s">
        <v>49</v>
      </c>
      <c r="C25" s="23"/>
      <c r="D25" s="16"/>
      <c r="E25" s="9"/>
    </row>
    <row r="26" spans="1:5">
      <c r="A26" s="20" t="s">
        <v>50</v>
      </c>
      <c r="B26" s="24" t="s">
        <v>51</v>
      </c>
      <c r="C26" s="23"/>
      <c r="D26" s="16"/>
      <c r="E26" s="9"/>
    </row>
    <row r="27" spans="1:5">
      <c r="A27" s="20" t="s">
        <v>52</v>
      </c>
      <c r="B27" s="24" t="s">
        <v>53</v>
      </c>
      <c r="C27" s="23"/>
      <c r="D27" s="16"/>
      <c r="E27" s="9"/>
    </row>
    <row r="28" spans="1:5">
      <c r="A28" s="20" t="s">
        <v>54</v>
      </c>
      <c r="B28" s="25" t="s">
        <v>55</v>
      </c>
      <c r="C28" s="26"/>
      <c r="D28" s="16"/>
      <c r="E28" s="9"/>
    </row>
    <row r="29" spans="1:5" ht="15" thickBot="1">
      <c r="A29" s="27"/>
      <c r="B29" s="28" t="s">
        <v>56</v>
      </c>
      <c r="C29" s="29">
        <f>SUM(C23:C28)</f>
        <v>1740.2</v>
      </c>
      <c r="D29" s="16"/>
      <c r="E29" s="9"/>
    </row>
    <row r="30" spans="1:5" ht="15" thickBot="1">
      <c r="A30" s="9"/>
      <c r="B30" s="239"/>
      <c r="C30" s="239"/>
      <c r="D30" s="239"/>
      <c r="E30" s="16"/>
    </row>
    <row r="31" spans="1:5">
      <c r="A31" s="30"/>
      <c r="B31" s="236" t="s">
        <v>57</v>
      </c>
      <c r="C31" s="236"/>
      <c r="D31" s="16"/>
      <c r="E31" s="9"/>
    </row>
    <row r="32" spans="1:5">
      <c r="A32" s="31"/>
      <c r="B32" s="240" t="s">
        <v>58</v>
      </c>
      <c r="C32" s="240"/>
      <c r="D32" s="16"/>
      <c r="E32" s="9"/>
    </row>
    <row r="33" spans="1:5">
      <c r="A33" s="17" t="s">
        <v>59</v>
      </c>
      <c r="B33" s="32" t="s">
        <v>60</v>
      </c>
      <c r="C33" s="19" t="s">
        <v>61</v>
      </c>
      <c r="D33" s="16"/>
      <c r="E33" s="9"/>
    </row>
    <row r="34" spans="1:5">
      <c r="A34" s="20" t="s">
        <v>44</v>
      </c>
      <c r="B34" s="33" t="s">
        <v>62</v>
      </c>
      <c r="C34" s="34">
        <f>C29*8.33%</f>
        <v>144.95866000000001</v>
      </c>
      <c r="D34" s="16"/>
      <c r="E34" s="9"/>
    </row>
    <row r="35" spans="1:5">
      <c r="A35" s="20" t="s">
        <v>46</v>
      </c>
      <c r="B35" s="33" t="s">
        <v>63</v>
      </c>
      <c r="C35" s="34">
        <f>C29*12.1%</f>
        <v>210.5642</v>
      </c>
      <c r="D35" s="35"/>
      <c r="E35" s="9"/>
    </row>
    <row r="36" spans="1:5">
      <c r="A36" s="36"/>
      <c r="B36" s="37" t="s">
        <v>64</v>
      </c>
      <c r="C36" s="38">
        <f>SUM(C34:C35)</f>
        <v>355.52286000000004</v>
      </c>
      <c r="D36" s="39"/>
      <c r="E36" s="9"/>
    </row>
    <row r="37" spans="1:5" ht="34.200000000000003">
      <c r="A37" s="40" t="s">
        <v>48</v>
      </c>
      <c r="B37" s="41" t="s">
        <v>65</v>
      </c>
      <c r="C37" s="42">
        <f>C29*7.82%</f>
        <v>136.08364</v>
      </c>
      <c r="D37" s="39"/>
      <c r="E37" s="9"/>
    </row>
    <row r="38" spans="1:5" ht="15" thickBot="1">
      <c r="A38" s="9"/>
      <c r="B38" s="9"/>
      <c r="C38" s="9"/>
      <c r="D38" s="9"/>
      <c r="E38" s="16"/>
    </row>
    <row r="39" spans="1:5" ht="32.4" customHeight="1" thickBot="1">
      <c r="A39" s="241" t="s">
        <v>66</v>
      </c>
      <c r="B39" s="241"/>
      <c r="C39" s="241"/>
      <c r="D39" s="241"/>
      <c r="E39" s="16"/>
    </row>
    <row r="40" spans="1:5" ht="15" thickBot="1">
      <c r="A40" s="43" t="s">
        <v>67</v>
      </c>
      <c r="B40" s="44" t="s">
        <v>68</v>
      </c>
      <c r="C40" s="45" t="s">
        <v>69</v>
      </c>
      <c r="D40" s="46" t="s">
        <v>43</v>
      </c>
      <c r="E40" s="16"/>
    </row>
    <row r="41" spans="1:5">
      <c r="A41" s="47" t="s">
        <v>44</v>
      </c>
      <c r="B41" s="48" t="s">
        <v>70</v>
      </c>
      <c r="C41" s="49">
        <v>20</v>
      </c>
      <c r="D41" s="50">
        <f>(C$29*(C41/100))</f>
        <v>348.04</v>
      </c>
      <c r="E41" s="16"/>
    </row>
    <row r="42" spans="1:5" ht="15" thickBot="1">
      <c r="A42" s="47" t="s">
        <v>46</v>
      </c>
      <c r="B42" s="51" t="s">
        <v>71</v>
      </c>
      <c r="C42" s="52">
        <v>2.5</v>
      </c>
      <c r="D42" s="53">
        <f>(C29*(C42/100))</f>
        <v>43.505000000000003</v>
      </c>
      <c r="E42" s="16"/>
    </row>
    <row r="43" spans="1:5" ht="15" thickBot="1">
      <c r="A43" s="47" t="s">
        <v>48</v>
      </c>
      <c r="B43" s="54" t="s">
        <v>72</v>
      </c>
      <c r="C43" s="55">
        <v>6</v>
      </c>
      <c r="D43" s="50">
        <f t="shared" ref="D43:D48" si="0">(C$29*(C43/100))</f>
        <v>104.41199999999999</v>
      </c>
      <c r="E43" s="16"/>
    </row>
    <row r="44" spans="1:5" ht="15" thickBot="1">
      <c r="A44" s="47" t="s">
        <v>50</v>
      </c>
      <c r="B44" s="51" t="s">
        <v>73</v>
      </c>
      <c r="C44" s="52">
        <v>1.5</v>
      </c>
      <c r="D44" s="50">
        <f t="shared" si="0"/>
        <v>26.102999999999998</v>
      </c>
      <c r="E44" s="16"/>
    </row>
    <row r="45" spans="1:5" ht="15" thickBot="1">
      <c r="A45" s="47" t="s">
        <v>52</v>
      </c>
      <c r="B45" s="51" t="s">
        <v>74</v>
      </c>
      <c r="C45" s="52">
        <v>1</v>
      </c>
      <c r="D45" s="50">
        <f t="shared" si="0"/>
        <v>17.402000000000001</v>
      </c>
      <c r="E45" s="16"/>
    </row>
    <row r="46" spans="1:5" ht="15" thickBot="1">
      <c r="A46" s="47" t="s">
        <v>54</v>
      </c>
      <c r="B46" s="51" t="s">
        <v>75</v>
      </c>
      <c r="C46" s="52">
        <v>0.6</v>
      </c>
      <c r="D46" s="50">
        <f t="shared" si="0"/>
        <v>10.4412</v>
      </c>
      <c r="E46" s="16"/>
    </row>
    <row r="47" spans="1:5" ht="15" thickBot="1">
      <c r="A47" s="47" t="s">
        <v>76</v>
      </c>
      <c r="B47" s="51" t="s">
        <v>77</v>
      </c>
      <c r="C47" s="52">
        <v>0.2</v>
      </c>
      <c r="D47" s="50">
        <f t="shared" si="0"/>
        <v>3.4804000000000004</v>
      </c>
      <c r="E47" s="16"/>
    </row>
    <row r="48" spans="1:5">
      <c r="A48" s="47" t="s">
        <v>78</v>
      </c>
      <c r="B48" s="54" t="s">
        <v>79</v>
      </c>
      <c r="C48" s="55">
        <v>8</v>
      </c>
      <c r="D48" s="50">
        <f t="shared" si="0"/>
        <v>139.21600000000001</v>
      </c>
      <c r="E48" s="16"/>
    </row>
    <row r="49" spans="1:5" ht="15" thickBot="1">
      <c r="A49" s="56"/>
      <c r="B49" s="57" t="s">
        <v>80</v>
      </c>
      <c r="C49" s="58">
        <f>SUM(C41:C48)</f>
        <v>39.799999999999997</v>
      </c>
      <c r="D49" s="59">
        <f>SUM(D41:D48)</f>
        <v>692.59960000000001</v>
      </c>
      <c r="E49" s="16"/>
    </row>
    <row r="50" spans="1:5">
      <c r="A50" s="60"/>
      <c r="B50" s="61" t="s">
        <v>81</v>
      </c>
      <c r="C50" s="60"/>
      <c r="D50" s="60"/>
      <c r="E50" s="16"/>
    </row>
    <row r="51" spans="1:5" ht="15" thickBot="1">
      <c r="A51" s="60"/>
      <c r="B51" s="61"/>
      <c r="C51" s="60"/>
      <c r="D51" s="60"/>
      <c r="E51" s="16"/>
    </row>
    <row r="52" spans="1:5">
      <c r="A52" s="62"/>
      <c r="B52" s="63" t="s">
        <v>82</v>
      </c>
      <c r="C52" s="64"/>
      <c r="D52" s="16"/>
      <c r="E52" s="9"/>
    </row>
    <row r="53" spans="1:5">
      <c r="A53" s="17" t="s">
        <v>83</v>
      </c>
      <c r="B53" s="18" t="s">
        <v>84</v>
      </c>
      <c r="C53" s="19" t="s">
        <v>43</v>
      </c>
      <c r="D53" s="16"/>
      <c r="E53" s="9"/>
    </row>
    <row r="54" spans="1:5">
      <c r="A54" s="196" t="s">
        <v>44</v>
      </c>
      <c r="B54" s="197" t="s">
        <v>85</v>
      </c>
      <c r="C54" s="198">
        <f>(4.05*4*C12)-6%*C14</f>
        <v>233.84399999999999</v>
      </c>
      <c r="D54" s="16"/>
      <c r="E54" s="9"/>
    </row>
    <row r="55" spans="1:5">
      <c r="A55" s="196" t="s">
        <v>46</v>
      </c>
      <c r="B55" s="199" t="s">
        <v>86</v>
      </c>
      <c r="C55" s="276">
        <f>-(C14*1%)</f>
        <v>-17.402000000000001</v>
      </c>
      <c r="D55" s="16"/>
      <c r="E55" s="9"/>
    </row>
    <row r="56" spans="1:5">
      <c r="A56" s="196" t="s">
        <v>48</v>
      </c>
      <c r="B56" s="199" t="s">
        <v>281</v>
      </c>
      <c r="C56" s="198">
        <v>29.1</v>
      </c>
      <c r="D56" s="16"/>
      <c r="E56" s="9"/>
    </row>
    <row r="57" spans="1:5">
      <c r="A57" s="196" t="s">
        <v>50</v>
      </c>
      <c r="B57" s="199" t="s">
        <v>280</v>
      </c>
      <c r="C57" s="198">
        <v>21.26</v>
      </c>
      <c r="D57" s="16"/>
      <c r="E57" s="9"/>
    </row>
    <row r="58" spans="1:5">
      <c r="A58" s="159" t="s">
        <v>52</v>
      </c>
      <c r="B58" s="158" t="s">
        <v>172</v>
      </c>
      <c r="C58" s="200">
        <f>219.35-26</f>
        <v>193.35</v>
      </c>
      <c r="D58" s="16"/>
      <c r="E58" s="9"/>
    </row>
    <row r="59" spans="1:5">
      <c r="A59" s="159" t="s">
        <v>54</v>
      </c>
      <c r="B59" s="158" t="s">
        <v>173</v>
      </c>
      <c r="C59" s="200">
        <f>(219.35-26)/12</f>
        <v>16.112500000000001</v>
      </c>
      <c r="D59" s="16"/>
      <c r="E59" s="9"/>
    </row>
    <row r="60" spans="1:5" ht="15" thickBot="1">
      <c r="A60" s="27"/>
      <c r="B60" s="28" t="s">
        <v>87</v>
      </c>
      <c r="C60" s="29">
        <f>SUM(C54:C59)</f>
        <v>476.26450000000006</v>
      </c>
      <c r="D60" s="16"/>
      <c r="E60" s="9"/>
    </row>
    <row r="61" spans="1:5" ht="15" thickBot="1">
      <c r="A61" s="60"/>
      <c r="B61" s="65"/>
      <c r="C61" s="66"/>
      <c r="D61" s="67"/>
      <c r="E61" s="16"/>
    </row>
    <row r="62" spans="1:5">
      <c r="A62" s="62"/>
      <c r="B62" s="68" t="s">
        <v>88</v>
      </c>
      <c r="C62" s="69"/>
      <c r="D62" s="16"/>
      <c r="E62" s="9"/>
    </row>
    <row r="63" spans="1:5">
      <c r="A63" s="20">
        <v>2</v>
      </c>
      <c r="B63" s="70" t="s">
        <v>89</v>
      </c>
      <c r="C63" s="71" t="s">
        <v>61</v>
      </c>
      <c r="D63" s="16"/>
      <c r="E63" s="9"/>
    </row>
    <row r="64" spans="1:5">
      <c r="A64" s="20" t="s">
        <v>59</v>
      </c>
      <c r="B64" s="21" t="s">
        <v>60</v>
      </c>
      <c r="C64" s="22">
        <f>C36</f>
        <v>355.52286000000004</v>
      </c>
      <c r="D64" s="16"/>
      <c r="E64" s="9"/>
    </row>
    <row r="65" spans="1:5">
      <c r="A65" s="20" t="s">
        <v>67</v>
      </c>
      <c r="B65" s="21" t="s">
        <v>68</v>
      </c>
      <c r="C65" s="22">
        <f>D49+C37</f>
        <v>828.68324000000007</v>
      </c>
      <c r="D65" s="16"/>
      <c r="E65" s="9"/>
    </row>
    <row r="66" spans="1:5">
      <c r="A66" s="20" t="s">
        <v>83</v>
      </c>
      <c r="B66" s="21" t="s">
        <v>84</v>
      </c>
      <c r="C66" s="22">
        <f>C60</f>
        <v>476.26450000000006</v>
      </c>
      <c r="D66" s="16"/>
      <c r="E66" s="9"/>
    </row>
    <row r="67" spans="1:5" ht="15" thickBot="1">
      <c r="A67" s="27"/>
      <c r="B67" s="72" t="s">
        <v>64</v>
      </c>
      <c r="C67" s="29">
        <f>SUM(C64:C66)</f>
        <v>1660.4706000000001</v>
      </c>
      <c r="D67" s="16"/>
      <c r="E67" s="9"/>
    </row>
    <row r="68" spans="1:5" ht="15" thickBot="1">
      <c r="A68" s="9"/>
      <c r="B68" s="73"/>
      <c r="C68" s="67"/>
      <c r="D68" s="67"/>
      <c r="E68" s="16"/>
    </row>
    <row r="69" spans="1:5">
      <c r="A69" s="74"/>
      <c r="B69" s="75" t="s">
        <v>90</v>
      </c>
      <c r="C69" s="76"/>
      <c r="D69" s="16"/>
      <c r="E69" s="9"/>
    </row>
    <row r="70" spans="1:5">
      <c r="A70" s="77">
        <v>3</v>
      </c>
      <c r="B70" s="78" t="s">
        <v>91</v>
      </c>
      <c r="C70" s="79" t="s">
        <v>43</v>
      </c>
      <c r="D70" s="16"/>
      <c r="E70" s="9"/>
    </row>
    <row r="71" spans="1:5">
      <c r="A71" s="80" t="s">
        <v>44</v>
      </c>
      <c r="B71" s="81" t="s">
        <v>92</v>
      </c>
      <c r="C71" s="82">
        <f>((C29+C34+C35)/12)*5%</f>
        <v>8.732178583333333</v>
      </c>
      <c r="D71" s="16"/>
      <c r="E71" s="9"/>
    </row>
    <row r="72" spans="1:5">
      <c r="A72" s="80" t="s">
        <v>46</v>
      </c>
      <c r="B72" s="81" t="s">
        <v>93</v>
      </c>
      <c r="C72" s="83">
        <f>((C29+C34)/12)*5%*8%</f>
        <v>0.62838622</v>
      </c>
      <c r="D72" s="16"/>
      <c r="E72" s="9"/>
    </row>
    <row r="73" spans="1:5">
      <c r="A73" s="80" t="s">
        <v>48</v>
      </c>
      <c r="B73" s="81" t="s">
        <v>94</v>
      </c>
      <c r="C73" s="83">
        <v>0</v>
      </c>
      <c r="D73" s="16"/>
      <c r="E73" s="9"/>
    </row>
    <row r="74" spans="1:5">
      <c r="A74" s="80" t="s">
        <v>50</v>
      </c>
      <c r="B74" s="81" t="s">
        <v>95</v>
      </c>
      <c r="C74" s="83">
        <f>(((C29+C56)/30/12)*7)</f>
        <v>34.403055555555554</v>
      </c>
      <c r="D74" s="16"/>
      <c r="E74" s="9"/>
    </row>
    <row r="75" spans="1:5">
      <c r="A75" s="80" t="s">
        <v>52</v>
      </c>
      <c r="B75" s="81" t="s">
        <v>96</v>
      </c>
      <c r="C75" s="84">
        <f>(C29/30/12*7)*8%</f>
        <v>2.7069777777777779</v>
      </c>
      <c r="D75" s="16"/>
      <c r="E75" s="9"/>
    </row>
    <row r="76" spans="1:5">
      <c r="A76" s="80" t="s">
        <v>54</v>
      </c>
      <c r="B76" s="81" t="s">
        <v>97</v>
      </c>
      <c r="C76" s="83">
        <f>C29*4%</f>
        <v>69.608000000000004</v>
      </c>
      <c r="D76" s="16"/>
      <c r="E76" s="9"/>
    </row>
    <row r="77" spans="1:5">
      <c r="A77" s="85"/>
      <c r="B77" s="78" t="s">
        <v>80</v>
      </c>
      <c r="C77" s="86">
        <f>SUM(C71:C76)</f>
        <v>116.07859813666667</v>
      </c>
      <c r="D77" s="16"/>
      <c r="E77" s="9"/>
    </row>
    <row r="78" spans="1:5" ht="15" thickBot="1">
      <c r="A78" s="9"/>
      <c r="B78" s="9"/>
      <c r="C78" s="9"/>
      <c r="D78" s="9"/>
      <c r="E78" s="16"/>
    </row>
    <row r="79" spans="1:5">
      <c r="A79" s="30"/>
      <c r="B79" s="87" t="s">
        <v>98</v>
      </c>
      <c r="C79" s="88"/>
      <c r="D79" s="89"/>
      <c r="E79" s="9"/>
    </row>
    <row r="80" spans="1:5">
      <c r="A80" s="31"/>
      <c r="B80" s="70" t="s">
        <v>99</v>
      </c>
      <c r="C80" s="19"/>
      <c r="D80" s="16"/>
      <c r="E80" s="9"/>
    </row>
    <row r="81" spans="1:5">
      <c r="A81" s="17" t="s">
        <v>100</v>
      </c>
      <c r="B81" s="90" t="s">
        <v>101</v>
      </c>
      <c r="C81" s="91" t="s">
        <v>43</v>
      </c>
      <c r="D81" s="16"/>
      <c r="E81" s="9"/>
    </row>
    <row r="82" spans="1:5">
      <c r="A82" s="20" t="s">
        <v>44</v>
      </c>
      <c r="B82" s="92" t="s">
        <v>102</v>
      </c>
      <c r="C82" s="93">
        <v>0</v>
      </c>
      <c r="D82" s="16"/>
      <c r="E82" s="9"/>
    </row>
    <row r="83" spans="1:5">
      <c r="A83" s="20" t="s">
        <v>46</v>
      </c>
      <c r="B83" s="92" t="s">
        <v>103</v>
      </c>
      <c r="C83" s="93">
        <f>(((C29+C67+C77+C86+C107)-(C54-C55-C104-C105))/30*2.96)/12</f>
        <v>27.569145948223404</v>
      </c>
      <c r="D83" s="16"/>
      <c r="E83" s="9"/>
    </row>
    <row r="84" spans="1:5">
      <c r="A84" s="20" t="s">
        <v>48</v>
      </c>
      <c r="B84" s="92" t="s">
        <v>104</v>
      </c>
      <c r="C84" s="93">
        <f>(((C29+C67+C77+C86+C107)-(C54-C55-C104-C105))/30*5*1.5%)/12</f>
        <v>0.69854254936376858</v>
      </c>
      <c r="D84" s="16"/>
      <c r="E84" s="9"/>
    </row>
    <row r="85" spans="1:5">
      <c r="A85" s="20" t="s">
        <v>50</v>
      </c>
      <c r="B85" s="92" t="s">
        <v>105</v>
      </c>
      <c r="C85" s="93">
        <f>(((C29+C67+C77+C86+C107)-(C54-C55-C104-C105))/30*15*0.78%)/12</f>
        <v>1.089726377007479</v>
      </c>
      <c r="D85" s="16"/>
      <c r="E85" s="9"/>
    </row>
    <row r="86" spans="1:5">
      <c r="A86" s="20" t="s">
        <v>52</v>
      </c>
      <c r="B86" s="92" t="s">
        <v>106</v>
      </c>
      <c r="C86" s="93">
        <f>(((C35*3.95/12)+(C56*3.95*1.02%))/12+((C29+C34)*39.8%*3.95)*1.02%/12)</f>
        <v>8.3927054760892119</v>
      </c>
      <c r="D86" s="39"/>
      <c r="E86" s="9"/>
    </row>
    <row r="87" spans="1:5">
      <c r="A87" s="20" t="s">
        <v>54</v>
      </c>
      <c r="B87" s="94" t="s">
        <v>107</v>
      </c>
      <c r="C87" s="93">
        <v>0</v>
      </c>
      <c r="D87" s="16"/>
      <c r="E87" s="9"/>
    </row>
    <row r="88" spans="1:5" ht="15" thickBot="1">
      <c r="A88" s="27"/>
      <c r="B88" s="95" t="s">
        <v>80</v>
      </c>
      <c r="C88" s="59">
        <f>SUM(C82:C87)</f>
        <v>37.750120350683865</v>
      </c>
      <c r="D88" s="16"/>
      <c r="E88" s="9"/>
    </row>
    <row r="89" spans="1:5" ht="15" thickBot="1">
      <c r="A89" s="60"/>
      <c r="B89" s="60"/>
      <c r="C89" s="60"/>
      <c r="D89" s="9"/>
      <c r="E89" s="16"/>
    </row>
    <row r="90" spans="1:5">
      <c r="A90" s="96"/>
      <c r="B90" s="242" t="s">
        <v>108</v>
      </c>
      <c r="C90" s="242"/>
      <c r="D90" s="16"/>
      <c r="E90" s="9"/>
    </row>
    <row r="91" spans="1:5">
      <c r="A91" s="17" t="s">
        <v>109</v>
      </c>
      <c r="B91" s="90" t="s">
        <v>110</v>
      </c>
      <c r="C91" s="91" t="s">
        <v>43</v>
      </c>
      <c r="D91" s="16"/>
      <c r="E91" s="9"/>
    </row>
    <row r="92" spans="1:5">
      <c r="A92" s="20" t="s">
        <v>44</v>
      </c>
      <c r="B92" s="97" t="s">
        <v>111</v>
      </c>
      <c r="C92" s="98">
        <v>0</v>
      </c>
      <c r="D92" s="16"/>
      <c r="E92" s="9"/>
    </row>
    <row r="93" spans="1:5" ht="15" thickBot="1">
      <c r="A93" s="99"/>
      <c r="B93" s="95" t="s">
        <v>80</v>
      </c>
      <c r="C93" s="100">
        <v>0</v>
      </c>
      <c r="D93" s="101"/>
      <c r="E93" s="9"/>
    </row>
    <row r="94" spans="1:5" ht="15" thickBot="1">
      <c r="A94" s="60"/>
      <c r="B94" s="60"/>
      <c r="C94" s="60"/>
      <c r="D94" s="9"/>
      <c r="E94" s="16"/>
    </row>
    <row r="95" spans="1:5">
      <c r="A95" s="62"/>
      <c r="B95" s="68" t="s">
        <v>112</v>
      </c>
      <c r="C95" s="69"/>
      <c r="D95" s="16"/>
      <c r="E95" s="9"/>
    </row>
    <row r="96" spans="1:5">
      <c r="A96" s="17">
        <v>4</v>
      </c>
      <c r="B96" s="70" t="s">
        <v>113</v>
      </c>
      <c r="C96" s="71" t="s">
        <v>61</v>
      </c>
      <c r="D96" s="16"/>
      <c r="E96" s="9"/>
    </row>
    <row r="97" spans="1:5">
      <c r="A97" s="20" t="s">
        <v>100</v>
      </c>
      <c r="B97" s="21" t="s">
        <v>101</v>
      </c>
      <c r="C97" s="22">
        <f>C88</f>
        <v>37.750120350683865</v>
      </c>
      <c r="D97" s="102"/>
      <c r="E97" s="103"/>
    </row>
    <row r="98" spans="1:5">
      <c r="A98" s="20" t="s">
        <v>109</v>
      </c>
      <c r="B98" s="21" t="s">
        <v>110</v>
      </c>
      <c r="C98" s="22">
        <v>0</v>
      </c>
      <c r="D98" s="16"/>
      <c r="E98" s="9"/>
    </row>
    <row r="99" spans="1:5" ht="15" thickBot="1">
      <c r="A99" s="27"/>
      <c r="B99" s="72" t="s">
        <v>64</v>
      </c>
      <c r="C99" s="29">
        <f>SUM(C97:C98)</f>
        <v>37.750120350683865</v>
      </c>
      <c r="D99" s="16"/>
      <c r="E99" s="9"/>
    </row>
    <row r="100" spans="1:5" ht="15" thickBot="1">
      <c r="A100" s="9"/>
      <c r="B100" s="9"/>
      <c r="C100" s="9"/>
      <c r="D100" s="9"/>
      <c r="E100" s="9"/>
    </row>
    <row r="101" spans="1:5">
      <c r="A101" s="104"/>
      <c r="B101" s="87" t="s">
        <v>114</v>
      </c>
      <c r="C101" s="105"/>
      <c r="D101" s="9"/>
      <c r="E101" s="9"/>
    </row>
    <row r="102" spans="1:5">
      <c r="A102" s="106">
        <v>5</v>
      </c>
      <c r="B102" s="107" t="s">
        <v>115</v>
      </c>
      <c r="C102" s="19" t="s">
        <v>43</v>
      </c>
      <c r="D102" s="9"/>
      <c r="E102" s="9"/>
    </row>
    <row r="103" spans="1:5">
      <c r="A103" s="108" t="s">
        <v>44</v>
      </c>
      <c r="B103" s="109" t="s">
        <v>116</v>
      </c>
      <c r="C103" s="110">
        <f>'An IIC Uniformes'!H32</f>
        <v>79.108333333333334</v>
      </c>
      <c r="D103" s="9"/>
      <c r="E103" s="9"/>
    </row>
    <row r="104" spans="1:5">
      <c r="A104" s="108" t="s">
        <v>46</v>
      </c>
      <c r="B104" s="111" t="s">
        <v>117</v>
      </c>
      <c r="C104" s="112"/>
      <c r="D104" s="113"/>
      <c r="E104" s="113"/>
    </row>
    <row r="105" spans="1:5">
      <c r="A105" s="108" t="s">
        <v>48</v>
      </c>
      <c r="B105" s="109" t="s">
        <v>118</v>
      </c>
      <c r="C105" s="114"/>
      <c r="D105" s="113"/>
      <c r="E105" s="9"/>
    </row>
    <row r="106" spans="1:5">
      <c r="A106" s="115" t="s">
        <v>50</v>
      </c>
      <c r="B106" s="116" t="s">
        <v>119</v>
      </c>
      <c r="C106" s="117">
        <v>0</v>
      </c>
      <c r="D106" s="9"/>
      <c r="E106" s="9"/>
    </row>
    <row r="107" spans="1:5" ht="15" thickBot="1">
      <c r="A107" s="118"/>
      <c r="B107" s="119" t="s">
        <v>120</v>
      </c>
      <c r="C107" s="120">
        <f>C103+C104+C105</f>
        <v>79.108333333333334</v>
      </c>
      <c r="D107" s="121"/>
      <c r="E107" s="9"/>
    </row>
    <row r="108" spans="1:5" ht="15" thickBot="1">
      <c r="A108" s="122"/>
      <c r="B108" s="123"/>
      <c r="C108" s="124"/>
      <c r="D108" s="124"/>
      <c r="E108" s="9"/>
    </row>
    <row r="109" spans="1:5">
      <c r="A109" s="125"/>
      <c r="B109" s="236" t="s">
        <v>121</v>
      </c>
      <c r="C109" s="236"/>
      <c r="D109" s="236"/>
      <c r="E109" s="9"/>
    </row>
    <row r="110" spans="1:5">
      <c r="A110" s="106">
        <v>6</v>
      </c>
      <c r="B110" s="90" t="s">
        <v>122</v>
      </c>
      <c r="C110" s="126" t="s">
        <v>69</v>
      </c>
      <c r="D110" s="91" t="s">
        <v>43</v>
      </c>
      <c r="E110" s="9"/>
    </row>
    <row r="111" spans="1:5">
      <c r="A111" s="108" t="s">
        <v>44</v>
      </c>
      <c r="B111" s="127" t="s">
        <v>123</v>
      </c>
      <c r="C111" s="128">
        <v>4.47</v>
      </c>
      <c r="D111" s="34">
        <f>(C128)*C111/100</f>
        <v>162.42226203638458</v>
      </c>
      <c r="E111" s="9"/>
    </row>
    <row r="112" spans="1:5">
      <c r="A112" s="108" t="s">
        <v>46</v>
      </c>
      <c r="B112" s="127" t="s">
        <v>124</v>
      </c>
      <c r="C112" s="128">
        <v>3.06</v>
      </c>
      <c r="D112" s="34">
        <f>(C128+D111)*C112/100</f>
        <v>116.1585153640263</v>
      </c>
      <c r="E112" s="9"/>
    </row>
    <row r="113" spans="1:5">
      <c r="A113" s="108" t="s">
        <v>48</v>
      </c>
      <c r="B113" s="127" t="s">
        <v>125</v>
      </c>
      <c r="C113" s="128"/>
      <c r="D113" s="34"/>
      <c r="E113" s="9"/>
    </row>
    <row r="114" spans="1:5">
      <c r="A114" s="108"/>
      <c r="B114" s="127" t="s">
        <v>126</v>
      </c>
      <c r="C114" s="128">
        <f>3+0.65</f>
        <v>3.65</v>
      </c>
      <c r="D114" s="34">
        <f>((C128+D111+D112)/(1-(C114+C116)/100))*C114/100</f>
        <v>156.31623170943618</v>
      </c>
      <c r="E114" s="9"/>
    </row>
    <row r="115" spans="1:5">
      <c r="A115" s="108"/>
      <c r="B115" s="127" t="s">
        <v>127</v>
      </c>
      <c r="C115" s="128"/>
      <c r="D115" s="34"/>
      <c r="E115" s="9"/>
    </row>
    <row r="116" spans="1:5">
      <c r="A116" s="108"/>
      <c r="B116" s="127" t="s">
        <v>128</v>
      </c>
      <c r="C116" s="129">
        <v>5</v>
      </c>
      <c r="D116" s="34">
        <f>((C128+D111+D112)/(1-(C114+C116)/100))*C116/100</f>
        <v>214.13182425950163</v>
      </c>
      <c r="E116" s="9"/>
    </row>
    <row r="117" spans="1:5">
      <c r="A117" s="108"/>
      <c r="B117" s="127" t="s">
        <v>129</v>
      </c>
      <c r="C117" s="128"/>
      <c r="D117" s="34"/>
      <c r="E117" s="9"/>
    </row>
    <row r="118" spans="1:5" ht="15" thickBot="1">
      <c r="A118" s="130"/>
      <c r="B118" s="95" t="s">
        <v>80</v>
      </c>
      <c r="C118" s="131">
        <f>SUM(C111:C117)</f>
        <v>16.18</v>
      </c>
      <c r="D118" s="59">
        <f>SUM(D111:D117)</f>
        <v>649.0288333693486</v>
      </c>
      <c r="E118" s="9"/>
    </row>
    <row r="119" spans="1:5">
      <c r="A119" s="122"/>
      <c r="B119" s="123"/>
      <c r="C119" s="124"/>
      <c r="D119" s="124"/>
      <c r="E119" s="9"/>
    </row>
    <row r="120" spans="1:5">
      <c r="A120" s="237" t="s">
        <v>130</v>
      </c>
      <c r="B120" s="237"/>
      <c r="C120" s="237"/>
      <c r="D120" s="132"/>
      <c r="E120" s="103"/>
    </row>
    <row r="121" spans="1:5" ht="15" thickBot="1">
      <c r="A121" s="9"/>
      <c r="B121" s="132"/>
      <c r="C121" s="9"/>
      <c r="D121" s="9"/>
      <c r="E121" s="103"/>
    </row>
    <row r="122" spans="1:5">
      <c r="A122" s="62"/>
      <c r="B122" s="133" t="s">
        <v>131</v>
      </c>
      <c r="C122" s="134" t="s">
        <v>43</v>
      </c>
      <c r="D122" s="103"/>
      <c r="E122" s="103"/>
    </row>
    <row r="123" spans="1:5">
      <c r="A123" s="31" t="s">
        <v>44</v>
      </c>
      <c r="B123" s="127" t="s">
        <v>132</v>
      </c>
      <c r="C123" s="34">
        <f>C29</f>
        <v>1740.2</v>
      </c>
      <c r="D123" s="103"/>
      <c r="E123" s="103"/>
    </row>
    <row r="124" spans="1:5">
      <c r="A124" s="31" t="s">
        <v>46</v>
      </c>
      <c r="B124" s="127" t="s">
        <v>133</v>
      </c>
      <c r="C124" s="34">
        <f>C67</f>
        <v>1660.4706000000001</v>
      </c>
      <c r="D124" s="103"/>
      <c r="E124" s="103"/>
    </row>
    <row r="125" spans="1:5">
      <c r="A125" s="31" t="s">
        <v>48</v>
      </c>
      <c r="B125" s="127" t="s">
        <v>134</v>
      </c>
      <c r="C125" s="34">
        <f>C77</f>
        <v>116.07859813666667</v>
      </c>
      <c r="D125" s="103"/>
      <c r="E125" s="103"/>
    </row>
    <row r="126" spans="1:5">
      <c r="A126" s="31" t="s">
        <v>50</v>
      </c>
      <c r="B126" s="127" t="s">
        <v>135</v>
      </c>
      <c r="C126" s="34">
        <f>C99</f>
        <v>37.750120350683865</v>
      </c>
      <c r="D126" s="103"/>
      <c r="E126" s="103"/>
    </row>
    <row r="127" spans="1:5">
      <c r="A127" s="31" t="s">
        <v>52</v>
      </c>
      <c r="B127" s="127" t="s">
        <v>136</v>
      </c>
      <c r="C127" s="34">
        <f>C107</f>
        <v>79.108333333333334</v>
      </c>
      <c r="D127" s="103"/>
      <c r="E127" s="103"/>
    </row>
    <row r="128" spans="1:5">
      <c r="A128" s="31"/>
      <c r="B128" s="126" t="s">
        <v>137</v>
      </c>
      <c r="C128" s="135">
        <f>SUM(C123:C127)</f>
        <v>3633.6076518206842</v>
      </c>
      <c r="D128" s="103"/>
      <c r="E128" s="103"/>
    </row>
    <row r="129" spans="1:5">
      <c r="A129" s="31" t="s">
        <v>54</v>
      </c>
      <c r="B129" s="127" t="s">
        <v>138</v>
      </c>
      <c r="C129" s="34">
        <f>D118</f>
        <v>649.0288333693486</v>
      </c>
      <c r="D129" s="103"/>
      <c r="E129" s="103"/>
    </row>
    <row r="130" spans="1:5">
      <c r="A130" s="31"/>
      <c r="B130" s="90" t="s">
        <v>139</v>
      </c>
      <c r="C130" s="135">
        <f>SUM(C128:C129)</f>
        <v>4282.6364851900325</v>
      </c>
      <c r="D130" s="103"/>
      <c r="E130" s="103"/>
    </row>
    <row r="131" spans="1:5" ht="15" thickBot="1">
      <c r="A131" s="27"/>
      <c r="B131" s="136" t="s">
        <v>140</v>
      </c>
      <c r="C131" s="137">
        <f>C130/C29</f>
        <v>2.4610024624698497</v>
      </c>
      <c r="D131" s="103"/>
      <c r="E131" s="103"/>
    </row>
    <row r="132" spans="1:5">
      <c r="A132" s="9"/>
      <c r="B132" s="132"/>
      <c r="C132" s="9"/>
      <c r="D132" s="9"/>
      <c r="E132" s="9"/>
    </row>
    <row r="133" spans="1:5" ht="15" thickBot="1">
      <c r="A133" s="9"/>
      <c r="B133" s="9"/>
      <c r="C133" s="9"/>
      <c r="D133" s="9"/>
      <c r="E133" s="9"/>
    </row>
    <row r="134" spans="1:5">
      <c r="A134" s="125"/>
      <c r="B134" s="236" t="s">
        <v>141</v>
      </c>
      <c r="C134" s="236"/>
      <c r="D134" s="236"/>
      <c r="E134" s="9"/>
    </row>
    <row r="135" spans="1:5">
      <c r="A135" s="106">
        <v>6</v>
      </c>
      <c r="B135" s="90" t="s">
        <v>122</v>
      </c>
      <c r="C135" s="126" t="s">
        <v>69</v>
      </c>
      <c r="D135" s="91" t="s">
        <v>43</v>
      </c>
      <c r="E135" s="9"/>
    </row>
    <row r="136" spans="1:5">
      <c r="A136" s="108" t="s">
        <v>44</v>
      </c>
      <c r="B136" s="127" t="s">
        <v>123</v>
      </c>
      <c r="C136" s="128">
        <v>4.47</v>
      </c>
      <c r="D136" s="34">
        <f>(C153)*C136/100</f>
        <v>162.42226203638458</v>
      </c>
      <c r="E136" s="9"/>
    </row>
    <row r="137" spans="1:5">
      <c r="A137" s="108" t="s">
        <v>46</v>
      </c>
      <c r="B137" s="127" t="s">
        <v>124</v>
      </c>
      <c r="C137" s="128">
        <v>3.06</v>
      </c>
      <c r="D137" s="34">
        <f>(C153+D136)*C137/100</f>
        <v>116.1585153640263</v>
      </c>
      <c r="E137" s="9"/>
    </row>
    <row r="138" spans="1:5">
      <c r="A138" s="108" t="s">
        <v>48</v>
      </c>
      <c r="B138" s="127" t="s">
        <v>125</v>
      </c>
      <c r="C138" s="128"/>
      <c r="D138" s="34"/>
      <c r="E138" s="9"/>
    </row>
    <row r="139" spans="1:5">
      <c r="A139" s="108"/>
      <c r="B139" s="202" t="s">
        <v>290</v>
      </c>
      <c r="C139" s="55">
        <v>9.25</v>
      </c>
      <c r="D139" s="34">
        <f>((C153+D136+D137)/(1-(C139+C141)/100))*C139/100</f>
        <v>422.01449528040968</v>
      </c>
      <c r="E139" s="9"/>
    </row>
    <row r="140" spans="1:5">
      <c r="A140" s="108"/>
      <c r="B140" s="127" t="s">
        <v>127</v>
      </c>
      <c r="C140" s="128"/>
      <c r="D140" s="34"/>
      <c r="E140" s="9"/>
    </row>
    <row r="141" spans="1:5">
      <c r="A141" s="108"/>
      <c r="B141" s="127" t="s">
        <v>128</v>
      </c>
      <c r="C141" s="129">
        <v>5</v>
      </c>
      <c r="D141" s="34">
        <f>((C153+D136+D137)/(1-(C139+C141)/100))*C141/100</f>
        <v>228.11594339481601</v>
      </c>
      <c r="E141" s="9"/>
    </row>
    <row r="142" spans="1:5">
      <c r="A142" s="108"/>
      <c r="B142" s="127" t="s">
        <v>129</v>
      </c>
      <c r="C142" s="128"/>
      <c r="D142" s="34"/>
      <c r="E142" s="9"/>
    </row>
    <row r="143" spans="1:5" ht="15" thickBot="1">
      <c r="A143" s="130"/>
      <c r="B143" s="95" t="s">
        <v>80</v>
      </c>
      <c r="C143" s="131">
        <f>SUM(C136:C142)</f>
        <v>21.78</v>
      </c>
      <c r="D143" s="59">
        <f>SUM(D136:D142)</f>
        <v>928.71121607563646</v>
      </c>
      <c r="E143" s="9"/>
    </row>
    <row r="144" spans="1:5">
      <c r="A144" s="60"/>
      <c r="B144" s="60"/>
      <c r="C144" s="60"/>
      <c r="D144" s="60"/>
      <c r="E144" s="9"/>
    </row>
    <row r="145" spans="1:5">
      <c r="A145" s="238" t="s">
        <v>130</v>
      </c>
      <c r="B145" s="238"/>
      <c r="C145" s="238"/>
      <c r="D145" s="138"/>
      <c r="E145" s="9"/>
    </row>
    <row r="146" spans="1:5" ht="15" thickBot="1">
      <c r="A146" s="60"/>
      <c r="B146" s="139"/>
      <c r="C146" s="60"/>
      <c r="D146" s="138"/>
      <c r="E146" s="9"/>
    </row>
    <row r="147" spans="1:5">
      <c r="A147" s="62"/>
      <c r="B147" s="133" t="s">
        <v>131</v>
      </c>
      <c r="C147" s="134" t="s">
        <v>43</v>
      </c>
      <c r="D147" s="138"/>
      <c r="E147" s="9"/>
    </row>
    <row r="148" spans="1:5">
      <c r="A148" s="31" t="s">
        <v>44</v>
      </c>
      <c r="B148" s="127" t="s">
        <v>132</v>
      </c>
      <c r="C148" s="34">
        <f>C123</f>
        <v>1740.2</v>
      </c>
      <c r="D148" s="138"/>
      <c r="E148" s="9"/>
    </row>
    <row r="149" spans="1:5">
      <c r="A149" s="31" t="s">
        <v>46</v>
      </c>
      <c r="B149" s="127" t="s">
        <v>133</v>
      </c>
      <c r="C149" s="34">
        <f>C124</f>
        <v>1660.4706000000001</v>
      </c>
      <c r="D149" s="138"/>
      <c r="E149" s="9"/>
    </row>
    <row r="150" spans="1:5">
      <c r="A150" s="31" t="s">
        <v>48</v>
      </c>
      <c r="B150" s="127" t="s">
        <v>134</v>
      </c>
      <c r="C150" s="34">
        <f>C125</f>
        <v>116.07859813666667</v>
      </c>
      <c r="D150" s="138"/>
      <c r="E150" s="9"/>
    </row>
    <row r="151" spans="1:5">
      <c r="A151" s="31" t="s">
        <v>50</v>
      </c>
      <c r="B151" s="127" t="s">
        <v>135</v>
      </c>
      <c r="C151" s="34">
        <f>C126</f>
        <v>37.750120350683865</v>
      </c>
      <c r="D151" s="138"/>
      <c r="E151" s="9"/>
    </row>
    <row r="152" spans="1:5">
      <c r="A152" s="31" t="s">
        <v>52</v>
      </c>
      <c r="B152" s="127" t="s">
        <v>136</v>
      </c>
      <c r="C152" s="34">
        <f>C127</f>
        <v>79.108333333333334</v>
      </c>
      <c r="D152" s="138"/>
      <c r="E152" s="9"/>
    </row>
    <row r="153" spans="1:5">
      <c r="A153" s="31"/>
      <c r="B153" s="126" t="s">
        <v>137</v>
      </c>
      <c r="C153" s="135">
        <f>SUM(C148:C152)</f>
        <v>3633.6076518206842</v>
      </c>
      <c r="D153" s="138"/>
      <c r="E153" s="9"/>
    </row>
    <row r="154" spans="1:5">
      <c r="A154" s="31" t="s">
        <v>54</v>
      </c>
      <c r="B154" s="127" t="s">
        <v>138</v>
      </c>
      <c r="C154" s="34">
        <f>D143</f>
        <v>928.71121607563646</v>
      </c>
      <c r="D154" s="138"/>
      <c r="E154" s="9"/>
    </row>
    <row r="155" spans="1:5">
      <c r="A155" s="31"/>
      <c r="B155" s="90" t="s">
        <v>139</v>
      </c>
      <c r="C155" s="135">
        <f>SUM(C153:C154)</f>
        <v>4562.3188678963206</v>
      </c>
      <c r="D155" s="138"/>
      <c r="E155" s="9"/>
    </row>
    <row r="156" spans="1:5" ht="15" thickBot="1">
      <c r="A156" s="27"/>
      <c r="B156" s="136" t="s">
        <v>140</v>
      </c>
      <c r="C156" s="137">
        <f>C155/C29</f>
        <v>2.6217209906311463</v>
      </c>
      <c r="D156" s="138"/>
      <c r="E156" s="9"/>
    </row>
  </sheetData>
  <mergeCells count="24">
    <mergeCell ref="C16:E16"/>
    <mergeCell ref="A1:E1"/>
    <mergeCell ref="A2:E2"/>
    <mergeCell ref="A4:E4"/>
    <mergeCell ref="A5:E5"/>
    <mergeCell ref="B7:E7"/>
    <mergeCell ref="B9:E9"/>
    <mergeCell ref="C11:E11"/>
    <mergeCell ref="C12:E12"/>
    <mergeCell ref="C13:E13"/>
    <mergeCell ref="C14:E14"/>
    <mergeCell ref="C15:E15"/>
    <mergeCell ref="A145:C145"/>
    <mergeCell ref="C17:E17"/>
    <mergeCell ref="C18:E18"/>
    <mergeCell ref="A21:C21"/>
    <mergeCell ref="B30:D30"/>
    <mergeCell ref="B31:C31"/>
    <mergeCell ref="B32:C32"/>
    <mergeCell ref="A39:D39"/>
    <mergeCell ref="B90:C90"/>
    <mergeCell ref="B109:D109"/>
    <mergeCell ref="A120:C120"/>
    <mergeCell ref="B134:D134"/>
  </mergeCells>
  <pageMargins left="0.511811024" right="0.511811024" top="0.78740157499999996" bottom="0.78740157499999996" header="0.31496062000000002" footer="0.31496062000000002"/>
  <pageSetup paperSize="9" scale="84" orientation="portrait" r:id="rId1"/>
  <headerFooter>
    <oddHeader>&amp;L&amp;G&amp;CProcesso 23069.170671/2021-81
PE 01/2022&amp;R&amp;G</oddHead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FB3A60-D5A4-4ECA-8066-B25420DC2F2B}">
  <dimension ref="A1:H156"/>
  <sheetViews>
    <sheetView topLeftCell="A43" zoomScaleNormal="100" workbookViewId="0">
      <selection activeCell="C55" sqref="C55"/>
    </sheetView>
  </sheetViews>
  <sheetFormatPr defaultColWidth="8.88671875" defaultRowHeight="14.4"/>
  <cols>
    <col min="2" max="2" width="64.5546875" customWidth="1"/>
    <col min="3" max="3" width="12.33203125" customWidth="1"/>
    <col min="4" max="4" width="10.6640625" customWidth="1"/>
    <col min="5" max="5" width="12.88671875" customWidth="1"/>
    <col min="6" max="6" width="14" customWidth="1"/>
    <col min="7" max="7" width="10.88671875" customWidth="1"/>
  </cols>
  <sheetData>
    <row r="1" spans="1:8" ht="18" customHeight="1">
      <c r="A1" s="208" t="s">
        <v>0</v>
      </c>
      <c r="B1" s="208"/>
      <c r="C1" s="208"/>
      <c r="D1" s="208"/>
      <c r="E1" s="208"/>
      <c r="F1" s="5"/>
      <c r="G1" s="5"/>
    </row>
    <row r="2" spans="1:8" ht="18">
      <c r="A2" s="209" t="s">
        <v>1</v>
      </c>
      <c r="B2" s="209"/>
      <c r="C2" s="209"/>
      <c r="D2" s="209"/>
      <c r="E2" s="209"/>
      <c r="F2" s="6"/>
      <c r="G2" s="6"/>
    </row>
    <row r="4" spans="1:8" ht="14.4" customHeight="1">
      <c r="A4" s="267" t="s">
        <v>205</v>
      </c>
      <c r="B4" s="215"/>
      <c r="C4" s="215"/>
      <c r="D4" s="215"/>
      <c r="E4" s="215"/>
      <c r="F4" s="7"/>
      <c r="G4" s="7"/>
      <c r="H4" s="3"/>
    </row>
    <row r="5" spans="1:8" ht="38.4" customHeight="1">
      <c r="A5" s="212" t="s">
        <v>155</v>
      </c>
      <c r="B5" s="212"/>
      <c r="C5" s="212"/>
      <c r="D5" s="212"/>
      <c r="E5" s="212"/>
      <c r="F5" s="8"/>
      <c r="G5" s="8"/>
      <c r="H5" s="4"/>
    </row>
    <row r="7" spans="1:8">
      <c r="A7" s="9"/>
      <c r="B7" s="269" t="s">
        <v>145</v>
      </c>
      <c r="C7" s="268"/>
      <c r="D7" s="268"/>
      <c r="E7" s="268"/>
    </row>
    <row r="8" spans="1:8">
      <c r="A8" s="9"/>
      <c r="B8" s="9"/>
      <c r="C8" s="9"/>
      <c r="D8" s="9"/>
      <c r="E8" s="9"/>
    </row>
    <row r="9" spans="1:8">
      <c r="A9" s="9"/>
      <c r="B9" s="256" t="s">
        <v>31</v>
      </c>
      <c r="C9" s="256"/>
      <c r="D9" s="256"/>
      <c r="E9" s="256"/>
    </row>
    <row r="10" spans="1:8" ht="15" thickBot="1">
      <c r="A10" s="9"/>
      <c r="B10" s="10" t="s">
        <v>32</v>
      </c>
      <c r="C10" s="11"/>
      <c r="D10" s="11"/>
      <c r="E10" s="11"/>
    </row>
    <row r="11" spans="1:8">
      <c r="A11" s="9"/>
      <c r="B11" s="12" t="s">
        <v>33</v>
      </c>
      <c r="C11" s="257" t="s">
        <v>204</v>
      </c>
      <c r="D11" s="258"/>
      <c r="E11" s="259"/>
    </row>
    <row r="12" spans="1:8">
      <c r="A12" s="9"/>
      <c r="B12" s="13" t="s">
        <v>34</v>
      </c>
      <c r="C12" s="260">
        <v>20.88</v>
      </c>
      <c r="D12" s="244"/>
      <c r="E12" s="245"/>
    </row>
    <row r="13" spans="1:8">
      <c r="A13" s="9"/>
      <c r="B13" s="13" t="s">
        <v>35</v>
      </c>
      <c r="C13" s="261" t="s">
        <v>227</v>
      </c>
      <c r="D13" s="262"/>
      <c r="E13" s="263"/>
    </row>
    <row r="14" spans="1:8">
      <c r="A14" s="9"/>
      <c r="B14" s="13" t="s">
        <v>36</v>
      </c>
      <c r="C14" s="264">
        <v>1612.6</v>
      </c>
      <c r="D14" s="265"/>
      <c r="E14" s="266"/>
    </row>
    <row r="15" spans="1:8">
      <c r="A15" s="9"/>
      <c r="B15" s="13" t="s">
        <v>37</v>
      </c>
      <c r="C15" s="271" t="s">
        <v>168</v>
      </c>
      <c r="D15" s="244"/>
      <c r="E15" s="245"/>
    </row>
    <row r="16" spans="1:8">
      <c r="A16" s="9"/>
      <c r="B16" s="13" t="s">
        <v>38</v>
      </c>
      <c r="C16" s="246">
        <v>5</v>
      </c>
      <c r="D16" s="247"/>
      <c r="E16" s="248"/>
    </row>
    <row r="17" spans="1:5">
      <c r="A17" s="9"/>
      <c r="B17" s="13" t="s">
        <v>39</v>
      </c>
      <c r="C17" s="249">
        <v>44501</v>
      </c>
      <c r="D17" s="250"/>
      <c r="E17" s="251"/>
    </row>
    <row r="18" spans="1:5" ht="15" thickBot="1">
      <c r="A18" s="9"/>
      <c r="B18" s="14" t="s">
        <v>40</v>
      </c>
      <c r="C18" s="270" t="s">
        <v>167</v>
      </c>
      <c r="D18" s="253"/>
      <c r="E18" s="254"/>
    </row>
    <row r="19" spans="1:5">
      <c r="A19" s="9"/>
      <c r="B19" s="9"/>
      <c r="C19" s="15"/>
      <c r="D19" s="16"/>
      <c r="E19" s="16"/>
    </row>
    <row r="20" spans="1:5" ht="15" thickBot="1">
      <c r="A20" s="9"/>
      <c r="B20" s="9"/>
      <c r="C20" s="16"/>
      <c r="D20" s="16"/>
      <c r="E20" s="16"/>
    </row>
    <row r="21" spans="1:5">
      <c r="A21" s="255" t="s">
        <v>41</v>
      </c>
      <c r="B21" s="255"/>
      <c r="C21" s="255"/>
      <c r="D21" s="16"/>
      <c r="E21" s="16"/>
    </row>
    <row r="22" spans="1:5">
      <c r="A22" s="17">
        <v>1</v>
      </c>
      <c r="B22" s="18" t="s">
        <v>42</v>
      </c>
      <c r="C22" s="19" t="s">
        <v>43</v>
      </c>
      <c r="D22" s="16"/>
      <c r="E22" s="16"/>
    </row>
    <row r="23" spans="1:5">
      <c r="A23" s="20" t="s">
        <v>44</v>
      </c>
      <c r="B23" s="21" t="s">
        <v>45</v>
      </c>
      <c r="C23" s="22">
        <f>C14</f>
        <v>1612.6</v>
      </c>
      <c r="D23" s="16"/>
      <c r="E23" s="16"/>
    </row>
    <row r="24" spans="1:5">
      <c r="A24" s="20" t="s">
        <v>46</v>
      </c>
      <c r="B24" s="21" t="s">
        <v>47</v>
      </c>
      <c r="C24" s="23"/>
      <c r="D24" s="16"/>
      <c r="E24" s="16"/>
    </row>
    <row r="25" spans="1:5">
      <c r="A25" s="20" t="s">
        <v>48</v>
      </c>
      <c r="B25" s="21" t="s">
        <v>49</v>
      </c>
      <c r="C25" s="23"/>
      <c r="D25" s="16"/>
      <c r="E25" s="9"/>
    </row>
    <row r="26" spans="1:5">
      <c r="A26" s="20" t="s">
        <v>50</v>
      </c>
      <c r="B26" s="24" t="s">
        <v>51</v>
      </c>
      <c r="C26" s="23"/>
      <c r="D26" s="16"/>
      <c r="E26" s="9"/>
    </row>
    <row r="27" spans="1:5">
      <c r="A27" s="20" t="s">
        <v>52</v>
      </c>
      <c r="B27" s="24" t="s">
        <v>53</v>
      </c>
      <c r="C27" s="23"/>
      <c r="D27" s="16"/>
      <c r="E27" s="9"/>
    </row>
    <row r="28" spans="1:5">
      <c r="A28" s="20" t="s">
        <v>54</v>
      </c>
      <c r="B28" s="25" t="s">
        <v>55</v>
      </c>
      <c r="C28" s="26"/>
      <c r="D28" s="16"/>
      <c r="E28" s="9"/>
    </row>
    <row r="29" spans="1:5" ht="15" thickBot="1">
      <c r="A29" s="27"/>
      <c r="B29" s="28" t="s">
        <v>56</v>
      </c>
      <c r="C29" s="29">
        <f>SUM(C23:C28)</f>
        <v>1612.6</v>
      </c>
      <c r="D29" s="16"/>
      <c r="E29" s="9"/>
    </row>
    <row r="30" spans="1:5" ht="15" thickBot="1">
      <c r="A30" s="9"/>
      <c r="B30" s="239"/>
      <c r="C30" s="239"/>
      <c r="D30" s="239"/>
      <c r="E30" s="16"/>
    </row>
    <row r="31" spans="1:5">
      <c r="A31" s="30"/>
      <c r="B31" s="236" t="s">
        <v>57</v>
      </c>
      <c r="C31" s="236"/>
      <c r="D31" s="16"/>
      <c r="E31" s="9"/>
    </row>
    <row r="32" spans="1:5">
      <c r="A32" s="31"/>
      <c r="B32" s="240" t="s">
        <v>58</v>
      </c>
      <c r="C32" s="240"/>
      <c r="D32" s="16"/>
      <c r="E32" s="9"/>
    </row>
    <row r="33" spans="1:5">
      <c r="A33" s="17" t="s">
        <v>59</v>
      </c>
      <c r="B33" s="32" t="s">
        <v>60</v>
      </c>
      <c r="C33" s="19" t="s">
        <v>61</v>
      </c>
      <c r="D33" s="16"/>
      <c r="E33" s="9"/>
    </row>
    <row r="34" spans="1:5">
      <c r="A34" s="20" t="s">
        <v>44</v>
      </c>
      <c r="B34" s="33" t="s">
        <v>62</v>
      </c>
      <c r="C34" s="34">
        <f>C29*8.33%</f>
        <v>134.32957999999999</v>
      </c>
      <c r="D34" s="16"/>
      <c r="E34" s="9"/>
    </row>
    <row r="35" spans="1:5">
      <c r="A35" s="20" t="s">
        <v>46</v>
      </c>
      <c r="B35" s="33" t="s">
        <v>63</v>
      </c>
      <c r="C35" s="34">
        <f>C29*12.1%</f>
        <v>195.12459999999999</v>
      </c>
      <c r="D35" s="35"/>
      <c r="E35" s="9"/>
    </row>
    <row r="36" spans="1:5">
      <c r="A36" s="36"/>
      <c r="B36" s="37" t="s">
        <v>64</v>
      </c>
      <c r="C36" s="38">
        <f>SUM(C34:C35)</f>
        <v>329.45417999999995</v>
      </c>
      <c r="D36" s="39"/>
      <c r="E36" s="9"/>
    </row>
    <row r="37" spans="1:5" ht="34.200000000000003">
      <c r="A37" s="40" t="s">
        <v>48</v>
      </c>
      <c r="B37" s="41" t="s">
        <v>65</v>
      </c>
      <c r="C37" s="42">
        <f>C29*7.82%</f>
        <v>126.10532000000001</v>
      </c>
      <c r="D37" s="39"/>
      <c r="E37" s="9"/>
    </row>
    <row r="38" spans="1:5" ht="15" thickBot="1">
      <c r="A38" s="9"/>
      <c r="B38" s="9"/>
      <c r="C38" s="9"/>
      <c r="D38" s="9"/>
      <c r="E38" s="16"/>
    </row>
    <row r="39" spans="1:5" ht="32.4" customHeight="1" thickBot="1">
      <c r="A39" s="241" t="s">
        <v>66</v>
      </c>
      <c r="B39" s="241"/>
      <c r="C39" s="241"/>
      <c r="D39" s="241"/>
      <c r="E39" s="16"/>
    </row>
    <row r="40" spans="1:5" ht="15" thickBot="1">
      <c r="A40" s="43" t="s">
        <v>67</v>
      </c>
      <c r="B40" s="44" t="s">
        <v>68</v>
      </c>
      <c r="C40" s="45" t="s">
        <v>69</v>
      </c>
      <c r="D40" s="46" t="s">
        <v>43</v>
      </c>
      <c r="E40" s="16"/>
    </row>
    <row r="41" spans="1:5">
      <c r="A41" s="47" t="s">
        <v>44</v>
      </c>
      <c r="B41" s="48" t="s">
        <v>70</v>
      </c>
      <c r="C41" s="49">
        <v>20</v>
      </c>
      <c r="D41" s="50">
        <f>(C$29*(C41/100))</f>
        <v>322.52</v>
      </c>
      <c r="E41" s="16"/>
    </row>
    <row r="42" spans="1:5" ht="15" thickBot="1">
      <c r="A42" s="47" t="s">
        <v>46</v>
      </c>
      <c r="B42" s="51" t="s">
        <v>71</v>
      </c>
      <c r="C42" s="52">
        <v>2.5</v>
      </c>
      <c r="D42" s="53">
        <f>(C29*(C42/100))</f>
        <v>40.314999999999998</v>
      </c>
      <c r="E42" s="16"/>
    </row>
    <row r="43" spans="1:5" ht="15" thickBot="1">
      <c r="A43" s="47" t="s">
        <v>48</v>
      </c>
      <c r="B43" s="54" t="s">
        <v>72</v>
      </c>
      <c r="C43" s="55">
        <v>6</v>
      </c>
      <c r="D43" s="50">
        <f t="shared" ref="D43:D48" si="0">(C$29*(C43/100))</f>
        <v>96.755999999999986</v>
      </c>
      <c r="E43" s="16"/>
    </row>
    <row r="44" spans="1:5" ht="15" thickBot="1">
      <c r="A44" s="47" t="s">
        <v>50</v>
      </c>
      <c r="B44" s="51" t="s">
        <v>73</v>
      </c>
      <c r="C44" s="52">
        <v>1.5</v>
      </c>
      <c r="D44" s="50">
        <f t="shared" si="0"/>
        <v>24.188999999999997</v>
      </c>
      <c r="E44" s="16"/>
    </row>
    <row r="45" spans="1:5" ht="15" thickBot="1">
      <c r="A45" s="47" t="s">
        <v>52</v>
      </c>
      <c r="B45" s="51" t="s">
        <v>74</v>
      </c>
      <c r="C45" s="52">
        <v>1</v>
      </c>
      <c r="D45" s="50">
        <f t="shared" si="0"/>
        <v>16.125999999999998</v>
      </c>
      <c r="E45" s="16"/>
    </row>
    <row r="46" spans="1:5" ht="15" thickBot="1">
      <c r="A46" s="47" t="s">
        <v>54</v>
      </c>
      <c r="B46" s="51" t="s">
        <v>75</v>
      </c>
      <c r="C46" s="52">
        <v>0.6</v>
      </c>
      <c r="D46" s="50">
        <f t="shared" si="0"/>
        <v>9.6755999999999993</v>
      </c>
      <c r="E46" s="16"/>
    </row>
    <row r="47" spans="1:5" ht="15" thickBot="1">
      <c r="A47" s="47" t="s">
        <v>76</v>
      </c>
      <c r="B47" s="51" t="s">
        <v>77</v>
      </c>
      <c r="C47" s="52">
        <v>0.2</v>
      </c>
      <c r="D47" s="50">
        <f t="shared" si="0"/>
        <v>3.2252000000000001</v>
      </c>
      <c r="E47" s="16"/>
    </row>
    <row r="48" spans="1:5">
      <c r="A48" s="47" t="s">
        <v>78</v>
      </c>
      <c r="B48" s="54" t="s">
        <v>79</v>
      </c>
      <c r="C48" s="55">
        <v>8</v>
      </c>
      <c r="D48" s="50">
        <f t="shared" si="0"/>
        <v>129.00799999999998</v>
      </c>
      <c r="E48" s="16"/>
    </row>
    <row r="49" spans="1:5" ht="15" thickBot="1">
      <c r="A49" s="56"/>
      <c r="B49" s="57" t="s">
        <v>80</v>
      </c>
      <c r="C49" s="58">
        <f>SUM(C41:C48)</f>
        <v>39.799999999999997</v>
      </c>
      <c r="D49" s="59">
        <f>SUM(D41:D48)</f>
        <v>641.81479999999988</v>
      </c>
      <c r="E49" s="16"/>
    </row>
    <row r="50" spans="1:5">
      <c r="A50" s="60"/>
      <c r="B50" s="61" t="s">
        <v>81</v>
      </c>
      <c r="C50" s="60"/>
      <c r="D50" s="60"/>
      <c r="E50" s="16"/>
    </row>
    <row r="51" spans="1:5" ht="15" thickBot="1">
      <c r="A51" s="60"/>
      <c r="B51" s="61"/>
      <c r="C51" s="60"/>
      <c r="D51" s="60"/>
      <c r="E51" s="16"/>
    </row>
    <row r="52" spans="1:5">
      <c r="A52" s="62"/>
      <c r="B52" s="63" t="s">
        <v>82</v>
      </c>
      <c r="C52" s="64"/>
      <c r="D52" s="16"/>
      <c r="E52" s="9"/>
    </row>
    <row r="53" spans="1:5">
      <c r="A53" s="17" t="s">
        <v>83</v>
      </c>
      <c r="B53" s="18" t="s">
        <v>84</v>
      </c>
      <c r="C53" s="19" t="s">
        <v>43</v>
      </c>
      <c r="D53" s="16"/>
      <c r="E53" s="9"/>
    </row>
    <row r="54" spans="1:5">
      <c r="A54" s="196" t="s">
        <v>44</v>
      </c>
      <c r="B54" s="197" t="s">
        <v>85</v>
      </c>
      <c r="C54" s="198">
        <f>(4.05*4*C12)-6%*C14</f>
        <v>241.5</v>
      </c>
      <c r="D54" s="16"/>
      <c r="E54" s="9"/>
    </row>
    <row r="55" spans="1:5">
      <c r="A55" s="196" t="s">
        <v>46</v>
      </c>
      <c r="B55" s="199" t="s">
        <v>86</v>
      </c>
      <c r="C55" s="276">
        <f>-(C14*1%)</f>
        <v>-16.125999999999998</v>
      </c>
      <c r="D55" s="16"/>
      <c r="E55" s="9"/>
    </row>
    <row r="56" spans="1:5">
      <c r="A56" s="196" t="s">
        <v>48</v>
      </c>
      <c r="B56" s="199" t="s">
        <v>281</v>
      </c>
      <c r="C56" s="198">
        <v>29.1</v>
      </c>
      <c r="D56" s="16"/>
      <c r="E56" s="9"/>
    </row>
    <row r="57" spans="1:5">
      <c r="A57" s="196" t="s">
        <v>50</v>
      </c>
      <c r="B57" s="199" t="s">
        <v>280</v>
      </c>
      <c r="C57" s="198">
        <v>21.26</v>
      </c>
      <c r="D57" s="16"/>
      <c r="E57" s="9"/>
    </row>
    <row r="58" spans="1:5">
      <c r="A58" s="159" t="s">
        <v>52</v>
      </c>
      <c r="B58" s="158" t="s">
        <v>172</v>
      </c>
      <c r="C58" s="200">
        <f>219.35-26</f>
        <v>193.35</v>
      </c>
      <c r="D58" s="16"/>
      <c r="E58" s="9"/>
    </row>
    <row r="59" spans="1:5">
      <c r="A59" s="159" t="s">
        <v>54</v>
      </c>
      <c r="B59" s="158" t="s">
        <v>173</v>
      </c>
      <c r="C59" s="200">
        <f>(219.35-26)/12</f>
        <v>16.112500000000001</v>
      </c>
      <c r="D59" s="16"/>
      <c r="E59" s="9"/>
    </row>
    <row r="60" spans="1:5" ht="15" thickBot="1">
      <c r="A60" s="27"/>
      <c r="B60" s="28" t="s">
        <v>87</v>
      </c>
      <c r="C60" s="29">
        <f>SUM(C54:C59)</f>
        <v>485.19649999999996</v>
      </c>
      <c r="D60" s="16"/>
      <c r="E60" s="9"/>
    </row>
    <row r="61" spans="1:5" ht="15" thickBot="1">
      <c r="A61" s="60"/>
      <c r="B61" s="65"/>
      <c r="C61" s="66"/>
      <c r="D61" s="67"/>
      <c r="E61" s="16"/>
    </row>
    <row r="62" spans="1:5">
      <c r="A62" s="62"/>
      <c r="B62" s="68" t="s">
        <v>88</v>
      </c>
      <c r="C62" s="69"/>
      <c r="D62" s="16"/>
      <c r="E62" s="9"/>
    </row>
    <row r="63" spans="1:5">
      <c r="A63" s="20">
        <v>2</v>
      </c>
      <c r="B63" s="70" t="s">
        <v>89</v>
      </c>
      <c r="C63" s="71" t="s">
        <v>61</v>
      </c>
      <c r="D63" s="16"/>
      <c r="E63" s="9"/>
    </row>
    <row r="64" spans="1:5">
      <c r="A64" s="20" t="s">
        <v>59</v>
      </c>
      <c r="B64" s="21" t="s">
        <v>60</v>
      </c>
      <c r="C64" s="22">
        <f>C36</f>
        <v>329.45417999999995</v>
      </c>
      <c r="D64" s="16"/>
      <c r="E64" s="9"/>
    </row>
    <row r="65" spans="1:5">
      <c r="A65" s="20" t="s">
        <v>67</v>
      </c>
      <c r="B65" s="21" t="s">
        <v>68</v>
      </c>
      <c r="C65" s="22">
        <f>D49+C37</f>
        <v>767.92011999999988</v>
      </c>
      <c r="D65" s="16"/>
      <c r="E65" s="9"/>
    </row>
    <row r="66" spans="1:5">
      <c r="A66" s="20" t="s">
        <v>83</v>
      </c>
      <c r="B66" s="21" t="s">
        <v>84</v>
      </c>
      <c r="C66" s="22">
        <f>C60</f>
        <v>485.19649999999996</v>
      </c>
      <c r="D66" s="16"/>
      <c r="E66" s="9"/>
    </row>
    <row r="67" spans="1:5" ht="15" thickBot="1">
      <c r="A67" s="27"/>
      <c r="B67" s="72" t="s">
        <v>64</v>
      </c>
      <c r="C67" s="29">
        <f>SUM(C64:C66)</f>
        <v>1582.5708</v>
      </c>
      <c r="D67" s="16"/>
      <c r="E67" s="9"/>
    </row>
    <row r="68" spans="1:5" ht="15" thickBot="1">
      <c r="A68" s="9"/>
      <c r="B68" s="73"/>
      <c r="C68" s="67"/>
      <c r="D68" s="67"/>
      <c r="E68" s="16"/>
    </row>
    <row r="69" spans="1:5">
      <c r="A69" s="74"/>
      <c r="B69" s="75" t="s">
        <v>90</v>
      </c>
      <c r="C69" s="76"/>
      <c r="D69" s="16"/>
      <c r="E69" s="9"/>
    </row>
    <row r="70" spans="1:5">
      <c r="A70" s="77">
        <v>3</v>
      </c>
      <c r="B70" s="78" t="s">
        <v>91</v>
      </c>
      <c r="C70" s="79" t="s">
        <v>43</v>
      </c>
      <c r="D70" s="16"/>
      <c r="E70" s="9"/>
    </row>
    <row r="71" spans="1:5">
      <c r="A71" s="80" t="s">
        <v>44</v>
      </c>
      <c r="B71" s="81" t="s">
        <v>92</v>
      </c>
      <c r="C71" s="82">
        <f>((C29+C34+C35)/12)*5%</f>
        <v>8.091892416666667</v>
      </c>
      <c r="D71" s="16"/>
      <c r="E71" s="9"/>
    </row>
    <row r="72" spans="1:5">
      <c r="A72" s="80" t="s">
        <v>46</v>
      </c>
      <c r="B72" s="81" t="s">
        <v>93</v>
      </c>
      <c r="C72" s="83">
        <f>((C29+C34)/12)*5%*8%</f>
        <v>0.58230986000000007</v>
      </c>
      <c r="D72" s="16"/>
      <c r="E72" s="9"/>
    </row>
    <row r="73" spans="1:5">
      <c r="A73" s="80" t="s">
        <v>48</v>
      </c>
      <c r="B73" s="81" t="s">
        <v>94</v>
      </c>
      <c r="C73" s="83">
        <v>0</v>
      </c>
      <c r="D73" s="16"/>
      <c r="E73" s="9"/>
    </row>
    <row r="74" spans="1:5">
      <c r="A74" s="80" t="s">
        <v>50</v>
      </c>
      <c r="B74" s="81" t="s">
        <v>95</v>
      </c>
      <c r="C74" s="83">
        <f>(((C29+C56)/30/12)*7)</f>
        <v>31.921944444444442</v>
      </c>
      <c r="D74" s="16"/>
      <c r="E74" s="9"/>
    </row>
    <row r="75" spans="1:5">
      <c r="A75" s="80" t="s">
        <v>52</v>
      </c>
      <c r="B75" s="81" t="s">
        <v>96</v>
      </c>
      <c r="C75" s="84">
        <f>(C29/30/12*7)*8%</f>
        <v>2.5084888888888885</v>
      </c>
      <c r="D75" s="16"/>
      <c r="E75" s="9"/>
    </row>
    <row r="76" spans="1:5">
      <c r="A76" s="80" t="s">
        <v>54</v>
      </c>
      <c r="B76" s="81" t="s">
        <v>97</v>
      </c>
      <c r="C76" s="83">
        <f>C29*4%</f>
        <v>64.503999999999991</v>
      </c>
      <c r="D76" s="16"/>
      <c r="E76" s="9"/>
    </row>
    <row r="77" spans="1:5">
      <c r="A77" s="85"/>
      <c r="B77" s="78" t="s">
        <v>80</v>
      </c>
      <c r="C77" s="86">
        <f>SUM(C71:C76)</f>
        <v>107.60863560999999</v>
      </c>
      <c r="D77" s="16"/>
      <c r="E77" s="9"/>
    </row>
    <row r="78" spans="1:5" ht="15" thickBot="1">
      <c r="A78" s="9"/>
      <c r="B78" s="9"/>
      <c r="C78" s="9"/>
      <c r="D78" s="9"/>
      <c r="E78" s="16"/>
    </row>
    <row r="79" spans="1:5">
      <c r="A79" s="30"/>
      <c r="B79" s="87" t="s">
        <v>98</v>
      </c>
      <c r="C79" s="88"/>
      <c r="D79" s="89"/>
      <c r="E79" s="9"/>
    </row>
    <row r="80" spans="1:5">
      <c r="A80" s="31"/>
      <c r="B80" s="70" t="s">
        <v>99</v>
      </c>
      <c r="C80" s="19"/>
      <c r="D80" s="16"/>
      <c r="E80" s="9"/>
    </row>
    <row r="81" spans="1:5">
      <c r="A81" s="17" t="s">
        <v>100</v>
      </c>
      <c r="B81" s="90" t="s">
        <v>101</v>
      </c>
      <c r="C81" s="91" t="s">
        <v>43</v>
      </c>
      <c r="D81" s="16"/>
      <c r="E81" s="9"/>
    </row>
    <row r="82" spans="1:5">
      <c r="A82" s="20" t="s">
        <v>44</v>
      </c>
      <c r="B82" s="92" t="s">
        <v>102</v>
      </c>
      <c r="C82" s="93">
        <v>0</v>
      </c>
      <c r="D82" s="16"/>
      <c r="E82" s="9"/>
    </row>
    <row r="83" spans="1:5">
      <c r="A83" s="20" t="s">
        <v>46</v>
      </c>
      <c r="B83" s="92" t="s">
        <v>103</v>
      </c>
      <c r="C83" s="93">
        <f>(((C29+C67+C77+C86+C107)-(C54-C55-C104-C105))/30*2.96)/12</f>
        <v>25.752380229823302</v>
      </c>
      <c r="D83" s="16"/>
      <c r="E83" s="9"/>
    </row>
    <row r="84" spans="1:5">
      <c r="A84" s="20" t="s">
        <v>48</v>
      </c>
      <c r="B84" s="92" t="s">
        <v>104</v>
      </c>
      <c r="C84" s="93">
        <f>(((C29+C67+C77+C86+C107)-(C54-C55-C104-C105))/30*5*1.5%)/12</f>
        <v>0.65250963420160402</v>
      </c>
      <c r="D84" s="16"/>
      <c r="E84" s="9"/>
    </row>
    <row r="85" spans="1:5">
      <c r="A85" s="20" t="s">
        <v>50</v>
      </c>
      <c r="B85" s="92" t="s">
        <v>105</v>
      </c>
      <c r="C85" s="93">
        <f>(((C29+C67+C77+C86+C107)-(C54-C55-C104-C105))/30*15*0.78%)/12</f>
        <v>1.0179150293545023</v>
      </c>
      <c r="D85" s="16"/>
      <c r="E85" s="9"/>
    </row>
    <row r="86" spans="1:5">
      <c r="A86" s="20" t="s">
        <v>52</v>
      </c>
      <c r="B86" s="92" t="s">
        <v>106</v>
      </c>
      <c r="C86" s="93">
        <f>(((C35*3.95/12)+(C56*3.95*1.02%))/12+((C29+C34)*39.8%*3.95)*1.02%/12)</f>
        <v>7.7844752243658561</v>
      </c>
      <c r="D86" s="39"/>
      <c r="E86" s="9"/>
    </row>
    <row r="87" spans="1:5">
      <c r="A87" s="20" t="s">
        <v>54</v>
      </c>
      <c r="B87" s="94" t="s">
        <v>107</v>
      </c>
      <c r="C87" s="93">
        <v>0</v>
      </c>
      <c r="D87" s="16"/>
      <c r="E87" s="9"/>
    </row>
    <row r="88" spans="1:5" ht="15" thickBot="1">
      <c r="A88" s="27"/>
      <c r="B88" s="95" t="s">
        <v>80</v>
      </c>
      <c r="C88" s="59">
        <f>SUM(C82:C87)</f>
        <v>35.207280117745263</v>
      </c>
      <c r="D88" s="16"/>
      <c r="E88" s="9"/>
    </row>
    <row r="89" spans="1:5" ht="15" thickBot="1">
      <c r="A89" s="60"/>
      <c r="B89" s="60"/>
      <c r="C89" s="60"/>
      <c r="D89" s="9"/>
      <c r="E89" s="16"/>
    </row>
    <row r="90" spans="1:5">
      <c r="A90" s="96"/>
      <c r="B90" s="242" t="s">
        <v>108</v>
      </c>
      <c r="C90" s="242"/>
      <c r="D90" s="16"/>
      <c r="E90" s="9"/>
    </row>
    <row r="91" spans="1:5">
      <c r="A91" s="17" t="s">
        <v>109</v>
      </c>
      <c r="B91" s="90" t="s">
        <v>110</v>
      </c>
      <c r="C91" s="91" t="s">
        <v>43</v>
      </c>
      <c r="D91" s="16"/>
      <c r="E91" s="9"/>
    </row>
    <row r="92" spans="1:5">
      <c r="A92" s="20" t="s">
        <v>44</v>
      </c>
      <c r="B92" s="97" t="s">
        <v>111</v>
      </c>
      <c r="C92" s="98">
        <v>0</v>
      </c>
      <c r="D92" s="16"/>
      <c r="E92" s="9"/>
    </row>
    <row r="93" spans="1:5" ht="15" thickBot="1">
      <c r="A93" s="99"/>
      <c r="B93" s="95" t="s">
        <v>80</v>
      </c>
      <c r="C93" s="100">
        <v>0</v>
      </c>
      <c r="D93" s="101"/>
      <c r="E93" s="9"/>
    </row>
    <row r="94" spans="1:5" ht="15" thickBot="1">
      <c r="A94" s="60"/>
      <c r="B94" s="60"/>
      <c r="C94" s="60"/>
      <c r="D94" s="9"/>
      <c r="E94" s="16"/>
    </row>
    <row r="95" spans="1:5">
      <c r="A95" s="62"/>
      <c r="B95" s="68" t="s">
        <v>112</v>
      </c>
      <c r="C95" s="69"/>
      <c r="D95" s="16"/>
      <c r="E95" s="9"/>
    </row>
    <row r="96" spans="1:5">
      <c r="A96" s="17">
        <v>4</v>
      </c>
      <c r="B96" s="70" t="s">
        <v>113</v>
      </c>
      <c r="C96" s="71" t="s">
        <v>61</v>
      </c>
      <c r="D96" s="16"/>
      <c r="E96" s="9"/>
    </row>
    <row r="97" spans="1:5">
      <c r="A97" s="20" t="s">
        <v>100</v>
      </c>
      <c r="B97" s="21" t="s">
        <v>101</v>
      </c>
      <c r="C97" s="22">
        <f>C88</f>
        <v>35.207280117745263</v>
      </c>
      <c r="D97" s="102"/>
      <c r="E97" s="103"/>
    </row>
    <row r="98" spans="1:5">
      <c r="A98" s="20" t="s">
        <v>109</v>
      </c>
      <c r="B98" s="21" t="s">
        <v>110</v>
      </c>
      <c r="C98" s="22">
        <v>0</v>
      </c>
      <c r="D98" s="16"/>
      <c r="E98" s="9"/>
    </row>
    <row r="99" spans="1:5" ht="15" thickBot="1">
      <c r="A99" s="27"/>
      <c r="B99" s="72" t="s">
        <v>64</v>
      </c>
      <c r="C99" s="29">
        <f>SUM(C97:C98)</f>
        <v>35.207280117745263</v>
      </c>
      <c r="D99" s="16"/>
      <c r="E99" s="9"/>
    </row>
    <row r="100" spans="1:5" ht="15" thickBot="1">
      <c r="A100" s="9"/>
      <c r="B100" s="9"/>
      <c r="C100" s="9"/>
      <c r="D100" s="9"/>
      <c r="E100" s="9"/>
    </row>
    <row r="101" spans="1:5">
      <c r="A101" s="104"/>
      <c r="B101" s="87" t="s">
        <v>114</v>
      </c>
      <c r="C101" s="105"/>
      <c r="D101" s="9"/>
      <c r="E101" s="9"/>
    </row>
    <row r="102" spans="1:5">
      <c r="A102" s="106">
        <v>5</v>
      </c>
      <c r="B102" s="107" t="s">
        <v>115</v>
      </c>
      <c r="C102" s="19" t="s">
        <v>43</v>
      </c>
      <c r="D102" s="9"/>
      <c r="E102" s="9"/>
    </row>
    <row r="103" spans="1:5">
      <c r="A103" s="108" t="s">
        <v>44</v>
      </c>
      <c r="B103" s="109" t="s">
        <v>116</v>
      </c>
      <c r="C103" s="110">
        <f>'An IIC Uniformes'!H32</f>
        <v>79.108333333333334</v>
      </c>
      <c r="D103" s="9"/>
      <c r="E103" s="9"/>
    </row>
    <row r="104" spans="1:5">
      <c r="A104" s="108" t="s">
        <v>46</v>
      </c>
      <c r="B104" s="111" t="s">
        <v>117</v>
      </c>
      <c r="C104" s="112"/>
      <c r="D104" s="113"/>
      <c r="E104" s="113"/>
    </row>
    <row r="105" spans="1:5">
      <c r="A105" s="108" t="s">
        <v>48</v>
      </c>
      <c r="B105" s="109" t="s">
        <v>118</v>
      </c>
      <c r="C105" s="114"/>
      <c r="D105" s="113"/>
      <c r="E105" s="9"/>
    </row>
    <row r="106" spans="1:5">
      <c r="A106" s="115" t="s">
        <v>50</v>
      </c>
      <c r="B106" s="116" t="s">
        <v>119</v>
      </c>
      <c r="C106" s="117">
        <v>0</v>
      </c>
      <c r="D106" s="9"/>
      <c r="E106" s="9"/>
    </row>
    <row r="107" spans="1:5" ht="15" thickBot="1">
      <c r="A107" s="118"/>
      <c r="B107" s="119" t="s">
        <v>120</v>
      </c>
      <c r="C107" s="120">
        <f>C103+C104+C105</f>
        <v>79.108333333333334</v>
      </c>
      <c r="D107" s="121"/>
      <c r="E107" s="9"/>
    </row>
    <row r="108" spans="1:5" ht="15" thickBot="1">
      <c r="A108" s="122"/>
      <c r="B108" s="123"/>
      <c r="C108" s="124"/>
      <c r="D108" s="124"/>
      <c r="E108" s="9"/>
    </row>
    <row r="109" spans="1:5">
      <c r="A109" s="125"/>
      <c r="B109" s="236" t="s">
        <v>121</v>
      </c>
      <c r="C109" s="236"/>
      <c r="D109" s="236"/>
      <c r="E109" s="9"/>
    </row>
    <row r="110" spans="1:5">
      <c r="A110" s="106">
        <v>6</v>
      </c>
      <c r="B110" s="90" t="s">
        <v>122</v>
      </c>
      <c r="C110" s="126" t="s">
        <v>69</v>
      </c>
      <c r="D110" s="91" t="s">
        <v>43</v>
      </c>
      <c r="E110" s="9"/>
    </row>
    <row r="111" spans="1:5">
      <c r="A111" s="108" t="s">
        <v>44</v>
      </c>
      <c r="B111" s="127" t="s">
        <v>123</v>
      </c>
      <c r="C111" s="128">
        <v>4.47</v>
      </c>
      <c r="D111" s="34">
        <f>(C128)*C111/100</f>
        <v>152.74414869303018</v>
      </c>
      <c r="E111" s="9"/>
    </row>
    <row r="112" spans="1:5">
      <c r="A112" s="108" t="s">
        <v>46</v>
      </c>
      <c r="B112" s="127" t="s">
        <v>124</v>
      </c>
      <c r="C112" s="128">
        <v>3.06</v>
      </c>
      <c r="D112" s="34">
        <f>(C128+D111)*C112/100</f>
        <v>109.23707945127572</v>
      </c>
      <c r="E112" s="9"/>
    </row>
    <row r="113" spans="1:5">
      <c r="A113" s="108" t="s">
        <v>48</v>
      </c>
      <c r="B113" s="127" t="s">
        <v>125</v>
      </c>
      <c r="C113" s="128"/>
      <c r="D113" s="34"/>
      <c r="E113" s="9"/>
    </row>
    <row r="114" spans="1:5">
      <c r="A114" s="108"/>
      <c r="B114" s="127" t="s">
        <v>126</v>
      </c>
      <c r="C114" s="128">
        <f>3+0.65</f>
        <v>3.65</v>
      </c>
      <c r="D114" s="34">
        <f>((C128+D111+D112)/(1-(C114+C116)/100))*C114/100</f>
        <v>147.00195305746746</v>
      </c>
      <c r="E114" s="9"/>
    </row>
    <row r="115" spans="1:5">
      <c r="A115" s="108"/>
      <c r="B115" s="127" t="s">
        <v>127</v>
      </c>
      <c r="C115" s="128"/>
      <c r="D115" s="34"/>
      <c r="E115" s="9"/>
    </row>
    <row r="116" spans="1:5">
      <c r="A116" s="108"/>
      <c r="B116" s="127" t="s">
        <v>128</v>
      </c>
      <c r="C116" s="129">
        <v>5</v>
      </c>
      <c r="D116" s="34">
        <f>((C128+D111+D112)/(1-(C114+C116)/100))*C116/100</f>
        <v>201.37253843488691</v>
      </c>
      <c r="E116" s="9"/>
    </row>
    <row r="117" spans="1:5">
      <c r="A117" s="108"/>
      <c r="B117" s="127" t="s">
        <v>129</v>
      </c>
      <c r="C117" s="128"/>
      <c r="D117" s="34"/>
      <c r="E117" s="9"/>
    </row>
    <row r="118" spans="1:5" ht="15" thickBot="1">
      <c r="A118" s="130"/>
      <c r="B118" s="95" t="s">
        <v>80</v>
      </c>
      <c r="C118" s="131">
        <f>SUM(C111:C117)</f>
        <v>16.18</v>
      </c>
      <c r="D118" s="59">
        <f>SUM(D111:D117)</f>
        <v>610.3557196366603</v>
      </c>
      <c r="E118" s="9"/>
    </row>
    <row r="119" spans="1:5">
      <c r="A119" s="122"/>
      <c r="B119" s="123"/>
      <c r="C119" s="124"/>
      <c r="D119" s="124"/>
      <c r="E119" s="9"/>
    </row>
    <row r="120" spans="1:5">
      <c r="A120" s="237" t="s">
        <v>130</v>
      </c>
      <c r="B120" s="237"/>
      <c r="C120" s="237"/>
      <c r="D120" s="132"/>
      <c r="E120" s="103"/>
    </row>
    <row r="121" spans="1:5" ht="15" thickBot="1">
      <c r="A121" s="9"/>
      <c r="B121" s="132"/>
      <c r="C121" s="9"/>
      <c r="D121" s="9"/>
      <c r="E121" s="103"/>
    </row>
    <row r="122" spans="1:5">
      <c r="A122" s="62"/>
      <c r="B122" s="133" t="s">
        <v>131</v>
      </c>
      <c r="C122" s="134" t="s">
        <v>43</v>
      </c>
      <c r="D122" s="103"/>
      <c r="E122" s="103"/>
    </row>
    <row r="123" spans="1:5">
      <c r="A123" s="31" t="s">
        <v>44</v>
      </c>
      <c r="B123" s="127" t="s">
        <v>132</v>
      </c>
      <c r="C123" s="34">
        <f>C29</f>
        <v>1612.6</v>
      </c>
      <c r="D123" s="103"/>
      <c r="E123" s="103"/>
    </row>
    <row r="124" spans="1:5">
      <c r="A124" s="31" t="s">
        <v>46</v>
      </c>
      <c r="B124" s="127" t="s">
        <v>133</v>
      </c>
      <c r="C124" s="34">
        <f>C67</f>
        <v>1582.5708</v>
      </c>
      <c r="D124" s="103"/>
      <c r="E124" s="103"/>
    </row>
    <row r="125" spans="1:5">
      <c r="A125" s="31" t="s">
        <v>48</v>
      </c>
      <c r="B125" s="127" t="s">
        <v>134</v>
      </c>
      <c r="C125" s="34">
        <f>C77</f>
        <v>107.60863560999999</v>
      </c>
      <c r="D125" s="103"/>
      <c r="E125" s="103"/>
    </row>
    <row r="126" spans="1:5">
      <c r="A126" s="31" t="s">
        <v>50</v>
      </c>
      <c r="B126" s="127" t="s">
        <v>135</v>
      </c>
      <c r="C126" s="34">
        <f>C99</f>
        <v>35.207280117745263</v>
      </c>
      <c r="D126" s="103"/>
      <c r="E126" s="103"/>
    </row>
    <row r="127" spans="1:5">
      <c r="A127" s="31" t="s">
        <v>52</v>
      </c>
      <c r="B127" s="127" t="s">
        <v>136</v>
      </c>
      <c r="C127" s="34">
        <f>C107</f>
        <v>79.108333333333334</v>
      </c>
      <c r="D127" s="103"/>
      <c r="E127" s="103"/>
    </row>
    <row r="128" spans="1:5">
      <c r="A128" s="31"/>
      <c r="B128" s="126" t="s">
        <v>137</v>
      </c>
      <c r="C128" s="135">
        <f>SUM(C123:C127)</f>
        <v>3417.095049061078</v>
      </c>
      <c r="D128" s="103"/>
      <c r="E128" s="103"/>
    </row>
    <row r="129" spans="1:5">
      <c r="A129" s="31" t="s">
        <v>54</v>
      </c>
      <c r="B129" s="127" t="s">
        <v>138</v>
      </c>
      <c r="C129" s="34">
        <f>D118</f>
        <v>610.3557196366603</v>
      </c>
      <c r="D129" s="103"/>
      <c r="E129" s="103"/>
    </row>
    <row r="130" spans="1:5">
      <c r="A130" s="31"/>
      <c r="B130" s="90" t="s">
        <v>139</v>
      </c>
      <c r="C130" s="135">
        <f>SUM(C128:C129)</f>
        <v>4027.4507686977386</v>
      </c>
      <c r="D130" s="103"/>
      <c r="E130" s="103"/>
    </row>
    <row r="131" spans="1:5" ht="15" thickBot="1">
      <c r="A131" s="27"/>
      <c r="B131" s="136" t="s">
        <v>140</v>
      </c>
      <c r="C131" s="137">
        <f>C130/C29</f>
        <v>2.4974890045254488</v>
      </c>
      <c r="D131" s="103"/>
      <c r="E131" s="103"/>
    </row>
    <row r="132" spans="1:5">
      <c r="A132" s="9"/>
      <c r="B132" s="132"/>
      <c r="C132" s="9"/>
      <c r="D132" s="9"/>
      <c r="E132" s="9"/>
    </row>
    <row r="133" spans="1:5" ht="15" thickBot="1">
      <c r="A133" s="9"/>
      <c r="B133" s="9"/>
      <c r="C133" s="9"/>
      <c r="D133" s="9"/>
      <c r="E133" s="9"/>
    </row>
    <row r="134" spans="1:5">
      <c r="A134" s="125"/>
      <c r="B134" s="236" t="s">
        <v>141</v>
      </c>
      <c r="C134" s="236"/>
      <c r="D134" s="236"/>
      <c r="E134" s="9"/>
    </row>
    <row r="135" spans="1:5">
      <c r="A135" s="106">
        <v>6</v>
      </c>
      <c r="B135" s="90" t="s">
        <v>122</v>
      </c>
      <c r="C135" s="126" t="s">
        <v>69</v>
      </c>
      <c r="D135" s="91" t="s">
        <v>43</v>
      </c>
      <c r="E135" s="9"/>
    </row>
    <row r="136" spans="1:5">
      <c r="A136" s="108" t="s">
        <v>44</v>
      </c>
      <c r="B136" s="127" t="s">
        <v>123</v>
      </c>
      <c r="C136" s="128">
        <v>4.47</v>
      </c>
      <c r="D136" s="34">
        <f>(C153)*C136/100</f>
        <v>152.74414869303018</v>
      </c>
      <c r="E136" s="9"/>
    </row>
    <row r="137" spans="1:5">
      <c r="A137" s="108" t="s">
        <v>46</v>
      </c>
      <c r="B137" s="127" t="s">
        <v>124</v>
      </c>
      <c r="C137" s="128">
        <v>3.06</v>
      </c>
      <c r="D137" s="34">
        <f>(C153+D136)*C137/100</f>
        <v>109.23707945127572</v>
      </c>
      <c r="E137" s="9"/>
    </row>
    <row r="138" spans="1:5">
      <c r="A138" s="108" t="s">
        <v>48</v>
      </c>
      <c r="B138" s="127" t="s">
        <v>125</v>
      </c>
      <c r="C138" s="128"/>
      <c r="D138" s="34"/>
      <c r="E138" s="9"/>
    </row>
    <row r="139" spans="1:5">
      <c r="A139" s="108"/>
      <c r="B139" s="202" t="s">
        <v>290</v>
      </c>
      <c r="C139" s="55">
        <v>9.25</v>
      </c>
      <c r="D139" s="34">
        <f>((C153+D136+D137)/(1-(C139+C141)/100))*C139/100</f>
        <v>396.86828646238837</v>
      </c>
      <c r="E139" s="9"/>
    </row>
    <row r="140" spans="1:5">
      <c r="A140" s="108"/>
      <c r="B140" s="127" t="s">
        <v>127</v>
      </c>
      <c r="C140" s="128"/>
      <c r="D140" s="34"/>
      <c r="E140" s="9"/>
    </row>
    <row r="141" spans="1:5">
      <c r="A141" s="108"/>
      <c r="B141" s="127" t="s">
        <v>128</v>
      </c>
      <c r="C141" s="129">
        <v>5</v>
      </c>
      <c r="D141" s="34">
        <f>((C153+D136+D137)/(1-(C139+C141)/100))*C141/100</f>
        <v>214.52339808777745</v>
      </c>
      <c r="E141" s="9"/>
    </row>
    <row r="142" spans="1:5">
      <c r="A142" s="108"/>
      <c r="B142" s="127" t="s">
        <v>129</v>
      </c>
      <c r="C142" s="128"/>
      <c r="D142" s="34"/>
      <c r="E142" s="9"/>
    </row>
    <row r="143" spans="1:5" ht="15" thickBot="1">
      <c r="A143" s="130"/>
      <c r="B143" s="95" t="s">
        <v>80</v>
      </c>
      <c r="C143" s="131">
        <f>SUM(C136:C142)</f>
        <v>21.78</v>
      </c>
      <c r="D143" s="59">
        <f>SUM(D136:D142)</f>
        <v>873.37291269447167</v>
      </c>
      <c r="E143" s="9"/>
    </row>
    <row r="144" spans="1:5">
      <c r="A144" s="60"/>
      <c r="B144" s="60"/>
      <c r="C144" s="60"/>
      <c r="D144" s="60"/>
      <c r="E144" s="9"/>
    </row>
    <row r="145" spans="1:5">
      <c r="A145" s="238" t="s">
        <v>130</v>
      </c>
      <c r="B145" s="238"/>
      <c r="C145" s="238"/>
      <c r="D145" s="138"/>
      <c r="E145" s="9"/>
    </row>
    <row r="146" spans="1:5" ht="15" thickBot="1">
      <c r="A146" s="60"/>
      <c r="B146" s="139"/>
      <c r="C146" s="60"/>
      <c r="D146" s="138"/>
      <c r="E146" s="9"/>
    </row>
    <row r="147" spans="1:5">
      <c r="A147" s="62"/>
      <c r="B147" s="133" t="s">
        <v>131</v>
      </c>
      <c r="C147" s="134" t="s">
        <v>43</v>
      </c>
      <c r="D147" s="138"/>
      <c r="E147" s="9"/>
    </row>
    <row r="148" spans="1:5">
      <c r="A148" s="31" t="s">
        <v>44</v>
      </c>
      <c r="B148" s="127" t="s">
        <v>132</v>
      </c>
      <c r="C148" s="34">
        <f>C123</f>
        <v>1612.6</v>
      </c>
      <c r="D148" s="138"/>
      <c r="E148" s="9"/>
    </row>
    <row r="149" spans="1:5">
      <c r="A149" s="31" t="s">
        <v>46</v>
      </c>
      <c r="B149" s="127" t="s">
        <v>133</v>
      </c>
      <c r="C149" s="34">
        <f>C124</f>
        <v>1582.5708</v>
      </c>
      <c r="D149" s="138"/>
      <c r="E149" s="9"/>
    </row>
    <row r="150" spans="1:5">
      <c r="A150" s="31" t="s">
        <v>48</v>
      </c>
      <c r="B150" s="127" t="s">
        <v>134</v>
      </c>
      <c r="C150" s="34">
        <f>C125</f>
        <v>107.60863560999999</v>
      </c>
      <c r="D150" s="138"/>
      <c r="E150" s="9"/>
    </row>
    <row r="151" spans="1:5">
      <c r="A151" s="31" t="s">
        <v>50</v>
      </c>
      <c r="B151" s="127" t="s">
        <v>135</v>
      </c>
      <c r="C151" s="34">
        <f>C126</f>
        <v>35.207280117745263</v>
      </c>
      <c r="D151" s="138"/>
      <c r="E151" s="9"/>
    </row>
    <row r="152" spans="1:5">
      <c r="A152" s="31" t="s">
        <v>52</v>
      </c>
      <c r="B152" s="127" t="s">
        <v>136</v>
      </c>
      <c r="C152" s="34">
        <f>C127</f>
        <v>79.108333333333334</v>
      </c>
      <c r="D152" s="138"/>
      <c r="E152" s="9"/>
    </row>
    <row r="153" spans="1:5">
      <c r="A153" s="31"/>
      <c r="B153" s="126" t="s">
        <v>137</v>
      </c>
      <c r="C153" s="135">
        <f>SUM(C148:C152)</f>
        <v>3417.095049061078</v>
      </c>
      <c r="D153" s="138"/>
      <c r="E153" s="9"/>
    </row>
    <row r="154" spans="1:5">
      <c r="A154" s="31" t="s">
        <v>54</v>
      </c>
      <c r="B154" s="127" t="s">
        <v>138</v>
      </c>
      <c r="C154" s="34">
        <f>D143</f>
        <v>873.37291269447167</v>
      </c>
      <c r="D154" s="138"/>
      <c r="E154" s="9"/>
    </row>
    <row r="155" spans="1:5">
      <c r="A155" s="31"/>
      <c r="B155" s="90" t="s">
        <v>139</v>
      </c>
      <c r="C155" s="135">
        <f>SUM(C153:C154)</f>
        <v>4290.4679617555494</v>
      </c>
      <c r="D155" s="138"/>
      <c r="E155" s="9"/>
    </row>
    <row r="156" spans="1:5" ht="15" thickBot="1">
      <c r="A156" s="27"/>
      <c r="B156" s="136" t="s">
        <v>140</v>
      </c>
      <c r="C156" s="137">
        <f>C155/C29</f>
        <v>2.6605903272699676</v>
      </c>
      <c r="D156" s="138"/>
      <c r="E156" s="9"/>
    </row>
  </sheetData>
  <mergeCells count="24">
    <mergeCell ref="C16:E16"/>
    <mergeCell ref="A1:E1"/>
    <mergeCell ref="A2:E2"/>
    <mergeCell ref="A4:E4"/>
    <mergeCell ref="A5:E5"/>
    <mergeCell ref="B7:E7"/>
    <mergeCell ref="B9:E9"/>
    <mergeCell ref="C11:E11"/>
    <mergeCell ref="C12:E12"/>
    <mergeCell ref="C13:E13"/>
    <mergeCell ref="C14:E14"/>
    <mergeCell ref="C15:E15"/>
    <mergeCell ref="A145:C145"/>
    <mergeCell ref="C17:E17"/>
    <mergeCell ref="C18:E18"/>
    <mergeCell ref="A21:C21"/>
    <mergeCell ref="B30:D30"/>
    <mergeCell ref="B31:C31"/>
    <mergeCell ref="B32:C32"/>
    <mergeCell ref="A39:D39"/>
    <mergeCell ref="B90:C90"/>
    <mergeCell ref="B109:D109"/>
    <mergeCell ref="A120:C120"/>
    <mergeCell ref="B134:D134"/>
  </mergeCells>
  <pageMargins left="0.511811024" right="0.511811024" top="0.78740157499999996" bottom="0.78740157499999996" header="0.31496062000000002" footer="0.31496062000000002"/>
  <pageSetup paperSize="9" scale="84" orientation="portrait" r:id="rId1"/>
  <headerFooter>
    <oddHeader>&amp;L&amp;G&amp;CProcesso 23069.170671/2021-81
PE 01/2022&amp;R&amp;G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19</vt:i4>
      </vt:variant>
      <vt:variant>
        <vt:lpstr>Intervalos Nomeados</vt:lpstr>
      </vt:variant>
      <vt:variant>
        <vt:i4>3</vt:i4>
      </vt:variant>
    </vt:vector>
  </HeadingPairs>
  <TitlesOfParts>
    <vt:vector size="22" baseType="lpstr">
      <vt:lpstr>MENU PLANILHA</vt:lpstr>
      <vt:lpstr>An IIA Relacao Postos</vt:lpstr>
      <vt:lpstr>An IIB Relacao Equip</vt:lpstr>
      <vt:lpstr>An IIC Uniformes</vt:lpstr>
      <vt:lpstr>An IIIA Encarregado</vt:lpstr>
      <vt:lpstr>An IIIB Tec Man</vt:lpstr>
      <vt:lpstr>An IIIC Aux Man</vt:lpstr>
      <vt:lpstr>An IIID Almoxarife</vt:lpstr>
      <vt:lpstr>An IIIE Aux Almox</vt:lpstr>
      <vt:lpstr>An IIIF Gerente</vt:lpstr>
      <vt:lpstr>An IIIG Magarefe</vt:lpstr>
      <vt:lpstr>An III H Aux. Magarefe </vt:lpstr>
      <vt:lpstr>An III I Cozinheiro</vt:lpstr>
      <vt:lpstr>An III J Aux Cozin</vt:lpstr>
      <vt:lpstr>An IIIK Copeiro</vt:lpstr>
      <vt:lpstr>An III L Aux. Escritório</vt:lpstr>
      <vt:lpstr>An III M Aux. Ser. Gerais</vt:lpstr>
      <vt:lpstr>An III N Caixa</vt:lpstr>
      <vt:lpstr>Anexo IV Custos Final</vt:lpstr>
      <vt:lpstr>'An IIA Relacao Postos'!Area_de_impressao</vt:lpstr>
      <vt:lpstr>'An IIC Uniformes'!Area_de_impressao</vt:lpstr>
      <vt:lpstr>'Anexo IV Custos Final'!Area_de_impressao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Luiz Ramos</dc:creator>
  <cp:lastModifiedBy>JoaoPaulo</cp:lastModifiedBy>
  <cp:lastPrinted>2021-12-05T02:37:00Z</cp:lastPrinted>
  <dcterms:created xsi:type="dcterms:W3CDTF">2021-10-25T18:50:00Z</dcterms:created>
  <dcterms:modified xsi:type="dcterms:W3CDTF">2022-01-25T00:52:50Z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32B60D6F67174E728979D980376C20C5</vt:lpwstr>
  </property>
  <property fmtid="{D5CDD505-2E9C-101B-9397-08002B2CF9AE}" pid="3" name="KSOProductBuildVer">
    <vt:lpwstr>1046-11.2.0.10351</vt:lpwstr>
  </property>
</Properties>
</file>