
<file path=[Content_Types].xml><?xml version="1.0" encoding="utf-8"?>
<Types xmlns="http://schemas.openxmlformats.org/package/2006/content-types">
  <Default Extension="vml" ContentType="application/vnd.openxmlformats-officedocument.vmlDrawing"/>
  <Default Extension="jpeg" ContentType="image/jpeg"/>
  <Default Extension="JPG" ContentType="image/.jp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415" tabRatio="816" firstSheet="2" activeTab="3"/>
  </bookViews>
  <sheets>
    <sheet name="MENU PLANILHA" sheetId="18" r:id="rId1"/>
    <sheet name="Anexo II-A Dist. Postos" sheetId="22" r:id="rId2"/>
    <sheet name="Anexo II-B Endereço" sheetId="23" r:id="rId3"/>
    <sheet name="Anexo III-A Equip." sheetId="1" r:id="rId4"/>
    <sheet name="Anexo III-B Uniformes" sheetId="5" r:id="rId5"/>
    <sheet name="An IV A Custo G1" sheetId="19" r:id="rId6"/>
    <sheet name="An IV B Custo G2" sheetId="20" r:id="rId7"/>
    <sheet name="Anexo IV C - Custo Total MDO" sheetId="10" r:id="rId8"/>
  </sheets>
  <definedNames>
    <definedName name="_xlnm.Print_Area" localSheetId="5">'An IV A Custo G1'!$A$1:$I$160</definedName>
    <definedName name="_xlnm.Print_Area" localSheetId="6">'An IV B Custo G2'!$A$1:$H$160</definedName>
    <definedName name="_xlnm.Print_Area" localSheetId="7">'Anexo IV C - Custo Total MDO'!$A$1:$G$22</definedName>
  </definedNames>
  <calcPr calcId="144525"/>
</workbook>
</file>

<file path=xl/sharedStrings.xml><?xml version="1.0" encoding="utf-8"?>
<sst xmlns="http://schemas.openxmlformats.org/spreadsheetml/2006/main" count="1208" uniqueCount="431">
  <si>
    <t>PRÓ-REITORIA DE ADMINISTRAÇÃO</t>
  </si>
  <si>
    <t>COORDENAÇÃO DE CONTRATOS</t>
  </si>
  <si>
    <t>Contratação de empresa para prestação de serviços continuados de Apoio Operacional, com regime de dedicação exclusiva de mão de obra, com fornecimento de materiais de reposição e atendimento da Fazenda Escola de Cachoeira de Macacu, SOMA, ISNF e FO da Universidade Federal Fluminense</t>
  </si>
  <si>
    <t>dos Equipamentos (preenchimento licitante)</t>
  </si>
  <si>
    <t>Anexo II - A - DISTRIBUIÇÃO DOS POSTOS POR LOCALIDADE</t>
  </si>
  <si>
    <t>Custo total da mão de obra (permanente)</t>
  </si>
  <si>
    <t>ORDEM</t>
  </si>
  <si>
    <t>DISCRIMINAÇÃO DO POSTO</t>
  </si>
  <si>
    <t>CBO</t>
  </si>
  <si>
    <t>QUANT POSTOS</t>
  </si>
  <si>
    <t>FUNCIONÁRIOS</t>
  </si>
  <si>
    <t>UNIDADE</t>
  </si>
  <si>
    <t>MUNICÍPIO</t>
  </si>
  <si>
    <t>Auxiliar de Agropecuária - 12 x 36 horas Diurno</t>
  </si>
  <si>
    <t>6210-05</t>
  </si>
  <si>
    <t>FAZENDA-ESCOLA</t>
  </si>
  <si>
    <t>Cachoeira de Macacu</t>
  </si>
  <si>
    <t>Auxiliar de agropecuária - 44 horas semanais</t>
  </si>
  <si>
    <t>Pedreiro - 44 horas semanais</t>
  </si>
  <si>
    <t>7152-10</t>
  </si>
  <si>
    <t>Tratorista - 44 horas semanais</t>
  </si>
  <si>
    <t>6410-15</t>
  </si>
  <si>
    <t>Cozinheiro - 44 horas semanais</t>
  </si>
  <si>
    <t>5132-05</t>
  </si>
  <si>
    <t>Auxiliar de Cozinha - 44 horas semanais</t>
  </si>
  <si>
    <t>5135-05</t>
  </si>
  <si>
    <t>Eletricista - 44 horas semanais</t>
  </si>
  <si>
    <t>7321-05</t>
  </si>
  <si>
    <t>SOMA</t>
  </si>
  <si>
    <t>Auxiliar de Saúde Bucal</t>
  </si>
  <si>
    <t>3224-15</t>
  </si>
  <si>
    <t>ISNF</t>
  </si>
  <si>
    <t>Nova Friburgo</t>
  </si>
  <si>
    <t>Operador de roçadeira</t>
  </si>
  <si>
    <t>9922-25</t>
  </si>
  <si>
    <t>CMO</t>
  </si>
  <si>
    <t>Niterói</t>
  </si>
  <si>
    <t>Operador de Moto-serra</t>
  </si>
  <si>
    <t>6321-20</t>
  </si>
  <si>
    <t>Operador de Moto-poda</t>
  </si>
  <si>
    <t>6410-10</t>
  </si>
  <si>
    <t>Campos dos Goytacazes</t>
  </si>
  <si>
    <t>Sto. Antônio de Pádua</t>
  </si>
  <si>
    <t>Volta Redonda</t>
  </si>
  <si>
    <t>Petrópolis</t>
  </si>
  <si>
    <t>Iguaba Grande</t>
  </si>
  <si>
    <t>Angra dos Reis</t>
  </si>
  <si>
    <t>Rio das Ostras</t>
  </si>
  <si>
    <t>Macaé</t>
  </si>
  <si>
    <t>Anexo II - B - ENDEREÇO DAS UNIDADES</t>
  </si>
  <si>
    <t>Item</t>
  </si>
  <si>
    <t>Descrição</t>
  </si>
  <si>
    <t>Prédio</t>
  </si>
  <si>
    <t>Endereço</t>
  </si>
  <si>
    <t>Reitoria</t>
  </si>
  <si>
    <t>Prédio Principal: 8 andares</t>
  </si>
  <si>
    <t>Rua Miguel de Frias, 9 - Icaraí - Niterói - RJ</t>
  </si>
  <si>
    <t>Perícia Médica</t>
  </si>
  <si>
    <t>Av. Miguel de Frias, 77 - Icaraí - Niterói</t>
  </si>
  <si>
    <t>Campus do Valonguinho</t>
  </si>
  <si>
    <t>Escola de Extensão, Protocolo e outros</t>
  </si>
  <si>
    <t>Av. Visconde do Rio Branco s/n.º, bairro Centro, Niterói - RJ</t>
  </si>
  <si>
    <t>Biblioteca Central e DCE</t>
  </si>
  <si>
    <t>Facu. Administração (antiga matematica)</t>
  </si>
  <si>
    <t>Dispensário “Mazine Bueno”</t>
  </si>
  <si>
    <t>Núcleo de Animais de Laboratório - NAL</t>
  </si>
  <si>
    <t>LANTE</t>
  </si>
  <si>
    <t>Faculdades de Nutrição e Administração</t>
  </si>
  <si>
    <t>Faculdade de Odontologia</t>
  </si>
  <si>
    <t>Pórtico de Entrada Valonguinho</t>
  </si>
  <si>
    <t>Complexo Instituto de Química</t>
  </si>
  <si>
    <t xml:space="preserve">Instituto de Química </t>
  </si>
  <si>
    <t>Instituto de Química</t>
  </si>
  <si>
    <t>Complexo Inst. Biomédico</t>
  </si>
  <si>
    <t>Bloco B - DST</t>
  </si>
  <si>
    <t>Bloco C - Salas de Aula</t>
  </si>
  <si>
    <t>Bloco D - Anatômico</t>
  </si>
  <si>
    <t>Bloco E - Pesquisas</t>
  </si>
  <si>
    <t>Bloco A - Prédio Central</t>
  </si>
  <si>
    <t xml:space="preserve">Rua Professor Hernani Mello, 101 São Domingos Niterói – RJ </t>
  </si>
  <si>
    <t>Complexo Inst. Biologia</t>
  </si>
  <si>
    <t>Instituto de Biologia Bloco Principal</t>
  </si>
  <si>
    <t>Instituto de Biologia Bloco Anexo</t>
  </si>
  <si>
    <t>Prédio Salas de Aulas Biologia (Antigo Inst. Física)</t>
  </si>
  <si>
    <t>Campus do Gragoatá</t>
  </si>
  <si>
    <t>Bloco D - Faculdade de Educação</t>
  </si>
  <si>
    <t>Av. Visconde do Rio Branco s/n.º, bairro de São Domingos, Niterói - RJ</t>
  </si>
  <si>
    <t>Bloco E - Escola de Serviço Social</t>
  </si>
  <si>
    <t>Bloco F - Faculdade de Economia</t>
  </si>
  <si>
    <t>Bloco G - Instituto de Matemática e Estatística e Faculdade de Turismo</t>
  </si>
  <si>
    <t>Bloco H - Faculdade de Turismo e Hotelaria</t>
  </si>
  <si>
    <t>Biologia NOVO Bloco M - Gragoatá</t>
  </si>
  <si>
    <t>Superintendência de Documentação - SDC</t>
  </si>
  <si>
    <t>Faculdade de Educação Física - FACDEF</t>
  </si>
  <si>
    <t>Pórtico Faculdade de Educação Física</t>
  </si>
  <si>
    <t>Pórtico Principal Campus Gragoatá</t>
  </si>
  <si>
    <t>Complexo ICHF</t>
  </si>
  <si>
    <t>Bloco N - Instituto de Ciências Humanas e Filosofia - ICHF</t>
  </si>
  <si>
    <t>R. Alexandre Moura, 8 - São Domingos, Niterói - RJ, 24210-200</t>
  </si>
  <si>
    <t>Bloco O - Instituto de Ciências Humanas e Filosofia - ICHF</t>
  </si>
  <si>
    <t>Bloco P  - Instituto de Ciências Humanas e Filosofia - ICHF</t>
  </si>
  <si>
    <t>Complexo Instituto de Letras</t>
  </si>
  <si>
    <t>Bloco B - Instituto de Letras</t>
  </si>
  <si>
    <t>Bloco C - Instituto de Letras</t>
  </si>
  <si>
    <t>Campus da Praia Vermelha</t>
  </si>
  <si>
    <t>Escola de Arquitetura (e anexos)</t>
  </si>
  <si>
    <t>Rua Passo da Pátria, n.º 156, bairro São Domingos, Niterói - RJ</t>
  </si>
  <si>
    <t>Instituto de Geociências</t>
  </si>
  <si>
    <t>Biblioteca do Campus</t>
  </si>
  <si>
    <t>Horto Viveiro</t>
  </si>
  <si>
    <t>Pórtico Passos da Pátria</t>
  </si>
  <si>
    <t>Pórtico Boa Viagem</t>
  </si>
  <si>
    <t>Pórtico Avenida Litorânea</t>
  </si>
  <si>
    <t>Complexo Escola de Engenharia</t>
  </si>
  <si>
    <t>Bloco D  - Escola de Engenharia - Niterói</t>
  </si>
  <si>
    <t>Bloco  E - Escola de Engenharia Niterói</t>
  </si>
  <si>
    <t>Complexo Instituto de Computação</t>
  </si>
  <si>
    <t>Instituto de Computação - Laboratórios</t>
  </si>
  <si>
    <t>Instituto de Computação - Salas de Aula UFAS</t>
  </si>
  <si>
    <t>ADDLABS</t>
  </si>
  <si>
    <t>Complexo Instituto de Física</t>
  </si>
  <si>
    <t>Instituto de Física - Bloco F</t>
  </si>
  <si>
    <t>UFASA Física</t>
  </si>
  <si>
    <t>Complexo PROAES</t>
  </si>
  <si>
    <t>Restaurante Universitário - Gragoatá</t>
  </si>
  <si>
    <t>Restaurante Universitário - Praia Vermelha</t>
  </si>
  <si>
    <t>Restaurante Universitário - HUAP</t>
  </si>
  <si>
    <t>Rua Marquês de Paraná 303 - Centro, Niterói - RJ</t>
  </si>
  <si>
    <t>Restaurante Universitário - Reitoria</t>
  </si>
  <si>
    <t>Moradia Estudantil - Niterói</t>
  </si>
  <si>
    <t>Moradia Estudantil - Rio das Ostras</t>
  </si>
  <si>
    <t>Rua Recife. Quadra 07, Jardim Bela Vista, Rio das Ostras - RJ</t>
  </si>
  <si>
    <t xml:space="preserve"> UNIDADES ISOLADAS  NITERÓI</t>
  </si>
  <si>
    <t>Instituto de Artes e Comunicação Social - IACS</t>
  </si>
  <si>
    <t>Rua Lara Vilela, 126 - São Domingos, Niterói - RJ</t>
  </si>
  <si>
    <t>Arquivo SDC - Jurujuba</t>
  </si>
  <si>
    <t>Av. Bento Maria da Costa, 115 A - Jurujuba, Niterói - RJ</t>
  </si>
  <si>
    <t>CRIAA - Barreto</t>
  </si>
  <si>
    <t>Rua General Castrioto, 588, Barreto, Niterói - RJ</t>
  </si>
  <si>
    <t>CAJUFF e NEPHU</t>
  </si>
  <si>
    <t>Almirante Teffé, 637, Centro, Niterói - RJ</t>
  </si>
  <si>
    <t>Escola de Enfermagem</t>
  </si>
  <si>
    <t>Rua Dr. Celestino,78- Centro, Niterói - RJ</t>
  </si>
  <si>
    <t xml:space="preserve">Faculdade de Medicina </t>
  </si>
  <si>
    <t>Instituto de Saúde da Comunidade</t>
  </si>
  <si>
    <t>Rua Marquês de Paraná, 303 - Centro, Niterói - RJ</t>
  </si>
  <si>
    <t>Mequinho</t>
  </si>
  <si>
    <t>Av.  Jansem de Mello, 174/Fundos – Centro, Niterói - RJ</t>
  </si>
  <si>
    <t>Complexo Fac. Direito</t>
  </si>
  <si>
    <t>Faculdade de Direito</t>
  </si>
  <si>
    <t>Rua Presidente Pedreira,62 - Ingá, Niterói - RJ</t>
  </si>
  <si>
    <t>Faculdade de Direito II</t>
  </si>
  <si>
    <t>Rua Tiradentes, 17 - Ingá, Niterói - RJ</t>
  </si>
  <si>
    <t>Complexo Fac. Farmácia</t>
  </si>
  <si>
    <t>Faculdade de Farmácia</t>
  </si>
  <si>
    <t>Rua Mário Viana. 523 - Santa Rosa, Niterói - RJ</t>
  </si>
  <si>
    <t>Farmácia Universitária</t>
  </si>
  <si>
    <t>Rua Marquês do Paraná, 282 – Centro, Niterói - RJ</t>
  </si>
  <si>
    <t>Complexo COLUNI</t>
  </si>
  <si>
    <t>Colégio Universitário Geraldo Reis - COLUNI</t>
  </si>
  <si>
    <t>Rua Alexandre Moura, 8 - São Domingos, Niterói - RJ</t>
  </si>
  <si>
    <t>Creche UFF</t>
  </si>
  <si>
    <t>Complexo PROGRAD</t>
  </si>
  <si>
    <t>Bloco A - UFASA PROGRAD Gragoatá</t>
  </si>
  <si>
    <t>Bloco H - UFFASA PROGRAD - Praia Vermelha</t>
  </si>
  <si>
    <t>Unidades do Interior</t>
  </si>
  <si>
    <t>Escola de Engenharia de Petrópolis</t>
  </si>
  <si>
    <t>Rua Domingos Silvério, sn. Quitandinha - Petrópolis</t>
  </si>
  <si>
    <t>Instituto de Saúde de Nova Friburgo (incluindo unidade de Fonoaudiologia)</t>
  </si>
  <si>
    <t>Rua Dr. Silvio Henrique Braune, 22, Centro, Nova Friburgo - RJ</t>
  </si>
  <si>
    <t>Instituto do Noroeste Fluminense e Educação Superior</t>
  </si>
  <si>
    <t>Rua Chaim Elias, s/n.º, Centro, Santo Antônio de Pádua - RJ</t>
  </si>
  <si>
    <t>Instituto de Ciência e Tecnologia - ICT</t>
  </si>
  <si>
    <t>Instituto de Humanidades e Saúde - IHS</t>
  </si>
  <si>
    <t>Serviço de Psicologia Aplicada (SPA) Rio das Ostras</t>
  </si>
  <si>
    <t>Pólo Univ. de Macaé (incluindo prédio novo)</t>
  </si>
  <si>
    <t>Av. Aluízio da Silva Gomes, 50 - Granja dos Cavaleiros - Macaé</t>
  </si>
  <si>
    <t>Pólo Campos Goytacazes (incluindo SPA)</t>
  </si>
  <si>
    <t>Rua José do Patrocínio, 71 - Campos dos Goytacazes - RJ</t>
  </si>
  <si>
    <t>Complexo Faculdade de Veterinária</t>
  </si>
  <si>
    <t>Faculdade de Veterinária</t>
  </si>
  <si>
    <t>Rua Vital Brazil Filho, 64 - Vital Brazil, Niteroi - RJ</t>
  </si>
  <si>
    <t>Hospital Veterinário - HUVET</t>
  </si>
  <si>
    <t>Núcleo Experimental de Iguaba</t>
  </si>
  <si>
    <t>Rod. Amaral Peixoto, Km 100 - Iguaba Grande - RJ</t>
  </si>
  <si>
    <t>Fazenda Escola da Faculdade de Veterinária</t>
  </si>
  <si>
    <t>Rod. RJ 122, Km 32 - Funchal - Cachoeira de Macacu - RJ</t>
  </si>
  <si>
    <t>Complexo Volta Redonda</t>
  </si>
  <si>
    <t>Escola de Engenharia Industrial e Metalúrgica de Volta Redonda</t>
  </si>
  <si>
    <t>Av. dos Trabalhadores, 420 - Volta Redonda - RJ</t>
  </si>
  <si>
    <t>Instituto de Ciências Humanas  e Sociais de VR</t>
  </si>
  <si>
    <t>Rua Desembargador Ellys Hermidyo Figueira 783 - Aterrado - Volta Redonda</t>
  </si>
  <si>
    <t>Instituto de Ciências Exatas de VR</t>
  </si>
  <si>
    <t>Complexo Angra dos Reis</t>
  </si>
  <si>
    <t>Instituto de Educação de Angra dos Reis</t>
  </si>
  <si>
    <t>Av. do Trabalhador, 179 - Jacuecanga - Angra dos Reis</t>
  </si>
  <si>
    <t>Angra dos Reis II</t>
  </si>
  <si>
    <t>Av. Vereador Benedito Adelino - Retiro, Angra dos Reis - RJ</t>
  </si>
  <si>
    <r>
      <rPr>
        <b/>
        <sz val="9"/>
        <rFont val="Verdana"/>
        <charset val="134"/>
      </rPr>
      <t>Anexo III - A - PLANILHA DE COMPOSIÇÃO DE CUSTOS E FORMAÇÃO DE PREÇOS</t>
    </r>
    <r>
      <rPr>
        <sz val="9"/>
        <rFont val="Verdana"/>
        <charset val="134"/>
      </rPr>
      <t xml:space="preserve"> (Anexo VII da I.N. da SLTI/MPOG n.º 5 de 26/Maio/2017			</t>
    </r>
  </si>
  <si>
    <t>Disponibilização de Equipamentos para os postos de Operador de roçadeira, Operador de Motopoda e Operador de Moto Serra</t>
  </si>
  <si>
    <t>Qnt</t>
  </si>
  <si>
    <t>Valor unitário</t>
  </si>
  <si>
    <t>Valor Total</t>
  </si>
  <si>
    <t>Depreciação</t>
  </si>
  <si>
    <t>ROÇADEIRA MANUAL, TIPO MOTOR GASOLINA, POTÊNCIA MOTOR 1,7 KW, TIPO CORTADOR FIO NÁILON E/OU LÂMINA AÇO, ROTAÇÃO 12.300 RPM, PESO APROXIMADO 7,30 KG, CARACTERÍSTICAS ADICIONAIS LATERAL, APLICAÇÃO CORTE GRAMA, CAPIM, PASTO, ARBUSTO, CAPOEIRAS E P E, TIPO COSTAL</t>
  </si>
  <si>
    <t>60 meses</t>
  </si>
  <si>
    <t>MotoPoda Stihl HT 75 ou similar</t>
  </si>
  <si>
    <t>Relógio de ponto eletrônico</t>
  </si>
  <si>
    <t>ANCINHO METÁLICO CURVO 14 DENTES COM CABO DE MADEIRA</t>
  </si>
  <si>
    <t>ANCINHO-CULTIVADOR 03 DENTES</t>
  </si>
  <si>
    <t>CARRINHO DE MÃO CAÇAMBA QUADRADA METÁLICA REFORÇADA, 65 LITROS, com um ótimo acabamento, direcionado para uso geral, principalmente para construção civil, caçamba quadrada metálica reforçada de 0,9mm (chapa 20), com capacidade para 65 litros, braço metálico tubular de 1,5mm, pneu com câmara.</t>
  </si>
  <si>
    <t>CAVADEIRA ARTICULADA COM CABO DE MADEIRA 180CM</t>
  </si>
  <si>
    <t>FACÃO PARA MATO 18" LÂMINA DE AÇO CARBONO</t>
  </si>
  <si>
    <t>FOICE ROÇADEIRA, COM CABO DE MADEIRA 120 CM</t>
  </si>
  <si>
    <t>PÁ QUADRADA METÁLICA COM CABO DE MADEIRA</t>
  </si>
  <si>
    <t>Enxada Material: Aço Carbono , Largura: 18 CM, Material Cabo: Madeira</t>
  </si>
  <si>
    <t>MOTOSERRA, a dois tempos, cilindrada nao inferior a 70.7 cm3, potencia de 3.9 kW, com rotacao maxima nao inferior a 12.500 rpm, sistema de ignicao eletronica, conjunto de corte, corrente 3/8, capacidade do tanque de combustivel nao inferior a 0,68 litro, e do tanque do oleo nao inferior a 0,36 litro, peso aproximado de 6 kg, comprimento do sabre de 32 a 70 cm</t>
  </si>
  <si>
    <t>Total dos equipamentos sem depreciação</t>
  </si>
  <si>
    <t>Depreciação dos equipamentos - 60 meses</t>
  </si>
  <si>
    <t>Total dos equipamentos por mês</t>
  </si>
  <si>
    <t>Custo por posto  = Soma da depreciação por 16  Op. Roçadeira, 2 Op. MotoPoda e 2 Op. Motoserra = 20 postos</t>
  </si>
  <si>
    <t>Depreciação com base na INSTRUÇÃO NORMATIVA RFB Nº 1700, DE 14 DE MARÇO DE 2017 da Secretaria da Receita Federal do Brasil</t>
  </si>
  <si>
    <r>
      <rPr>
        <b/>
        <sz val="9"/>
        <rFont val="Verdana"/>
        <charset val="134"/>
      </rPr>
      <t>Anexo III - B - PLANILHA DE COMPOSIÇÃO DE CUSTOS E FORMAÇÃO DE PREÇOS</t>
    </r>
    <r>
      <rPr>
        <sz val="9"/>
        <rFont val="Verdana"/>
        <charset val="134"/>
      </rPr>
      <t xml:space="preserve"> </t>
    </r>
  </si>
  <si>
    <t>COMPOSIÇÃO DE CUSTO DE UNIFORME PARA O CARGO DE COZINHEIRO E AUXILIAR DE COZINHEIRO</t>
  </si>
  <si>
    <t>ITEM</t>
  </si>
  <si>
    <t>DISCRIMINAÇÃO UNIFORME</t>
  </si>
  <si>
    <t>UNID.</t>
  </si>
  <si>
    <t>QT. INICIAL</t>
  </si>
  <si>
    <t>QT. SEMESTRE</t>
  </si>
  <si>
    <t>QUANT. ANUAL POR FUNCIONÁRIO</t>
  </si>
  <si>
    <t>VALOR UNITÁRIO</t>
  </si>
  <si>
    <t>VALOR TOTAL</t>
  </si>
  <si>
    <t>Calça de brim com cordão e elástico na cor branca</t>
  </si>
  <si>
    <t>peça</t>
  </si>
  <si>
    <t>Camisa de brim sem botões e sem bolsos na cor branca</t>
  </si>
  <si>
    <t>Avental térmico comprido com amarras na cintura e pescoço</t>
  </si>
  <si>
    <t>und</t>
  </si>
  <si>
    <t>CALCADO DE SEGURANCA - MODELO: SAPATO, FECHADO NO DORSO E NO CALCANHAR; TAMANHO: SOB MEDIDA; CABEDAL: EVA; BIQUEIRA: SEM BIQUEIRA; SOLA: BORRACHA SINTETICA ANTIDERRAPANTE; CADARCO: SEM CADARCO; COR: BRANCA; ENTRESSOLA: SINTETICA; FORRO: SINTETICO; ALMA: SINTETICA; PALMILHA: EVA, FORRADA EM TECIDO, LAVAVEL, ANTIBACTERIANA; GRAVACAO: COM GRAVACAO; CERTIFICADO APROVACAO- CA: SIM;</t>
  </si>
  <si>
    <t>Meia Vestuário,, Material: Algodão, Poliamida E Elastano, Tipo: Social, Cor: Variada, Tamanho: Sob Medida</t>
  </si>
  <si>
    <t xml:space="preserve">Luva térmica para proteção de altas temperaturas em cozinha industrial (confeccionada com reforço em couro na palma e polegar, forro interno com fibras naturais e espuma na palma e dorso) </t>
  </si>
  <si>
    <t>Máscara Aplicação: Em Cirurgias, Cor: Branca, Tipo: Antialérgico, Características Adicionais: Gramatura 30 G/M², Tripla Camada De Filtragem, Tipo Uso: Descartável/Único, Tipo Fixação: Elástico, Formato: Retangular,</t>
  </si>
  <si>
    <t>Cx 50 unid.</t>
  </si>
  <si>
    <t>Óculos proteção, material armação: pvc flexível e macio, tipo proteção: total e articular, tipo lente: redonda, cor lente: incolor, material lente: policarbonato</t>
  </si>
  <si>
    <t>Touca Material: Tnt , Aplicação: Cozinha Industrial , Cor: Branca , Tipo: Descartável , Características Adicionais: Tamanho Único Com Elástico.</t>
  </si>
  <si>
    <t>Pcte 100 unid</t>
  </si>
  <si>
    <t>Valor anual por funcionário</t>
  </si>
  <si>
    <t>Valor mensal por funcionário</t>
  </si>
  <si>
    <t>COMPOSIÇÃO DE CUSTO DE UNIFORME E EPIS PARA O CARGO DE TRABALHADOR RURAL, TRATORISTA, OPERADOR MOTO-SERRA, OPERADOR DE MOTO PODA, OPERADOR DE ROÇADEIRA</t>
  </si>
  <si>
    <t>QUANT.INICIAL</t>
  </si>
  <si>
    <t xml:space="preserve">QUANT. ANUAL </t>
  </si>
  <si>
    <t>Calça comprida com elástico e cordão, de tecido em brim profissional e resistente 100% algodão, na cor azul escuro (base 518 da Santista).</t>
  </si>
  <si>
    <t>Camisa azul-claro, com gola em V e manga curta. Malha mercerizada, 100% algodão com emblema da empresa fixado no bolso</t>
  </si>
  <si>
    <t>Meias clássicas 100% poliamida ou similar</t>
  </si>
  <si>
    <t>par</t>
  </si>
  <si>
    <t>Botina de segurança com elástico coberto, cabedal confeccionado em couro curtido ao cromo, com forração em sintético, palmilha de montagem em sintético fixada pelo processo strobel, solado de PU, Bi densidade, bicolor (chumbo / preto) injetado diretamente ao cabedal. Marca Marluvas ou similar. (Para o posto Cozinheiro, Bota Branca)</t>
  </si>
  <si>
    <t>Luva de raspa cano curto reforçada, com tira de reforçao externo em raspa entre os dedos polegar e indicador, com reforço interno na palma e face palmar dos dedos, punho de 7 cm, marca Hércules ou similar.</t>
  </si>
  <si>
    <t>Óculos de segurança com visor, apoio nasal e proteção lateral injetados em uma mesma peça. Visor e hastes em policarbonato incolor; Visor com tratamento anti embaçante. Modelo Virtura marca 3M ou similar.</t>
  </si>
  <si>
    <t>unid.</t>
  </si>
  <si>
    <t>Protetor auditivo tipo concha, abafador 3M CA: 29176. 20 dB</t>
  </si>
  <si>
    <t>Perneira de segurança confeccionada em duas camadas de material sintético, três talas em pvc frontais fixadas por solda eletrônica, fechamento nas bordas através de viés com costuras e solda eletrônica</t>
  </si>
  <si>
    <t>Avental de raspa  largura: 70 cm. altura 90 cm</t>
  </si>
  <si>
    <t>Bota Segurança Material: Pvc - Cloreto De Polivinila , Tipo Cano: Médio , Material Sola: Antiderrapante , Cor: Preta , Características Adicionais: Forrada Em Náilon</t>
  </si>
  <si>
    <t>COMPOSIÇÃO DE CUSTO DE UNIFORME E EPIS PARA O CARGO DE PEDREIRO E ELETRICISTA</t>
  </si>
  <si>
    <t>Camiseta, material 100% algodão, tipo manga curta, gola redonda, identificada com logomarca da empresa  os dizeres A SERVIÇO DA UFF</t>
  </si>
  <si>
    <t>Par de meia, mínimo de 70% algodão, cano médio</t>
  </si>
  <si>
    <t>Capa de chuva plástica, com faixas fluorescentes, material pvc, uso profissional.</t>
  </si>
  <si>
    <t>Jaleco profissional em brim leve, manga curta, fechamento com botões, com um bolso frontal, gola esporte e com logomarca da empresa.</t>
  </si>
  <si>
    <t>Botina de segurança com elástico coberto, cabedal confeccionado em couro curtido ao cromo, com forração em sintético, solado de PU, Bi densidade, injetado diretamente ao cabedal. Marca Marluvas ou similar. (PAR)</t>
  </si>
  <si>
    <t>Capacete de segurança classe B, com jugular (UN)</t>
  </si>
  <si>
    <t>Luva de algodão tricotada pigmentada (PAR)</t>
  </si>
  <si>
    <t>Perneiras em raspa de couro, fechamento por fivela (par)</t>
  </si>
  <si>
    <t>Protetor auricular tipo concha com haste atrás da nuca</t>
  </si>
  <si>
    <t>Avental de raspa (UN)</t>
  </si>
  <si>
    <t>COMPOSIÇÃO DE CUSTO DE UNIFORME E EPIS PARA O CARGO DE AUX. SAÚDE BUCAL</t>
  </si>
  <si>
    <t>Calça comprida com elástico e cordão, de tecido em brim profissional e resistente 100% algodão, na cor branca.</t>
  </si>
  <si>
    <t>Jaleco Material: Tnt , Tipo: Descartável , Tipo Manga: Comprida , Quantidade Botões: 4 UN, Tamanho: M , Cor: Branca , Características Adicionais: Comprido, Botão De Pressão, Punho Malha Sanfonada , Tipo Gola: Padre ,</t>
  </si>
  <si>
    <t>caixa com 10 und.</t>
  </si>
  <si>
    <t>Luva Para Procedimento Não Cirúrgico Material: Látex Natural Íntegro E Uniforme , Tamanho: Pequeno , Características Adicionais: Sem Pó , Tipo: Ambidestra</t>
  </si>
  <si>
    <t>caixa com 100 und.</t>
  </si>
  <si>
    <t>Gorro Hospitalar Modelo: Elástico Nuca , Caracterísitcas Adicionais 1: Hipoalergênica, Atóxica, Inodora, Unissex , Material*: Não Tecido 100% Polipropileno , Cor*: Sem Cor , Gramatura*: Cerca De 20 G/M2, Tamanho: Único , Tipo Uso: Descartável</t>
  </si>
  <si>
    <t>Propés descartável pacote com 100 unidades – possui formato anatômico prático e de fácil manuseio alta durabilidade, hipoalergênica 100% polipropileno.</t>
  </si>
  <si>
    <t>Óculos proteção, material armação: acrílico, tipo proteção: lateral,frontal, cor lente: incolor, aplicação: proteção dos olhos, contra poeira e resíduos do ar, características adicionais: com haste dobrável e regulável</t>
  </si>
  <si>
    <t>Máscara Cirúrgica Tipo: Não Tecido,3 Camadas,Pregas Horizontais,Atóxica , Tipo Fixação: Com Elástico , Características Adicionais: Clip Nasal Embutido,Hipoalergênica , Tipo Uso: Descartável</t>
  </si>
  <si>
    <t>Anexo IV-A  - FORMAÇÃO CUSTOS POSTOS DO GRUPO 1</t>
  </si>
  <si>
    <t>MÃO-DE-OBRA VINCULADA À EXECUÇÃO CONTRATUAL</t>
  </si>
  <si>
    <t>Dados para composição dos custos referentes a mão de obra</t>
  </si>
  <si>
    <t>Regime tributário da Licitante</t>
  </si>
  <si>
    <r>
      <rPr>
        <b/>
        <sz val="11"/>
        <rFont val="Calibri"/>
        <charset val="134"/>
        <scheme val="minor"/>
      </rPr>
      <t xml:space="preserve">Documento Comprobatório </t>
    </r>
    <r>
      <rPr>
        <b/>
        <i/>
        <sz val="11"/>
        <rFont val="Calibri"/>
        <charset val="134"/>
        <scheme val="minor"/>
      </rPr>
      <t>*Anexar Comprovante</t>
    </r>
  </si>
  <si>
    <r>
      <rPr>
        <b/>
        <sz val="11"/>
        <color theme="1"/>
        <rFont val="Calibri"/>
        <charset val="134"/>
        <scheme val="minor"/>
      </rPr>
      <t>ACT/CCT/DCT</t>
    </r>
    <r>
      <rPr>
        <sz val="11"/>
        <color theme="1"/>
        <rFont val="Calibri"/>
        <charset val="134"/>
        <scheme val="minor"/>
      </rPr>
      <t xml:space="preserve"> </t>
    </r>
    <r>
      <rPr>
        <i/>
        <sz val="8"/>
        <color theme="1"/>
        <rFont val="Calibri"/>
        <charset val="134"/>
        <scheme val="minor"/>
      </rPr>
      <t>inclusive aditivos se houver</t>
    </r>
  </si>
  <si>
    <t>Entidade Sindical da Empresa</t>
  </si>
  <si>
    <t>Entidade Sindical dos Empregados</t>
  </si>
  <si>
    <t>Número de Registro</t>
  </si>
  <si>
    <t>Início Vigência</t>
  </si>
  <si>
    <t>Fim Vigência</t>
  </si>
  <si>
    <t>Descrição Cargos</t>
  </si>
  <si>
    <t>Dias/Mês</t>
  </si>
  <si>
    <t>Posto</t>
  </si>
  <si>
    <t>Salário</t>
  </si>
  <si>
    <t>Auxiliar de Agropecuária - 44 horas Diurno</t>
  </si>
  <si>
    <t>MÓDULO 1 : COMPOSIÇÃO DA REMUNERAÇÃO</t>
  </si>
  <si>
    <t>Aux. Agro 12x36</t>
  </si>
  <si>
    <t>Aux. Agro 44</t>
  </si>
  <si>
    <t>Pedreiro</t>
  </si>
  <si>
    <t>Tratorista</t>
  </si>
  <si>
    <t>Cozinheiro</t>
  </si>
  <si>
    <t>Aux. Cozinha</t>
  </si>
  <si>
    <t>Composição da Remuneração</t>
  </si>
  <si>
    <t>Valor(R$)</t>
  </si>
  <si>
    <t>A</t>
  </si>
  <si>
    <t>Salário Base</t>
  </si>
  <si>
    <t>B</t>
  </si>
  <si>
    <t>Adicional de Periculosidade (Conforme CCT 30%)</t>
  </si>
  <si>
    <t>C</t>
  </si>
  <si>
    <t>Adicional de Insalubridade (20% Grau médio NR 15)</t>
  </si>
  <si>
    <t>D</t>
  </si>
  <si>
    <t>Adicional Noturno</t>
  </si>
  <si>
    <t>E</t>
  </si>
  <si>
    <t>Adicional de Hora Noturna Reduzida</t>
  </si>
  <si>
    <t>F</t>
  </si>
  <si>
    <t>Gratificação Liderança (15% ou 30%)</t>
  </si>
  <si>
    <t>Total de Remuneração</t>
  </si>
  <si>
    <t>MÓDULO 2: ENCARGOS E BENEFÍCIOS ANUAIS, MENSAIS E DIÁRIOS</t>
  </si>
  <si>
    <t>Submódulo 2.1 - 13º (décimo terceiro) Salário, Férias e Adicional de Férias</t>
  </si>
  <si>
    <t>13º (décimo terceiro) Salário</t>
  </si>
  <si>
    <t>Férias e Adicional de Férias</t>
  </si>
  <si>
    <t>Total</t>
  </si>
  <si>
    <t>Incidência do Submódulo 2.2 - Encargos previdenciários (GPS), FGTS e outras contribuições                                                                                     (Cálculo sobre a remuneração, pois será adotada a Conta Vinculada)</t>
  </si>
  <si>
    <t>Submódulo 2.2 - Encargos Previdenciários (GPS), Fundo de Garantia por Tempo de Serviço (FGTS) e outras contribuições</t>
  </si>
  <si>
    <t>2.2</t>
  </si>
  <si>
    <t>GPS, FGTS e outras contribuições</t>
  </si>
  <si>
    <t>%</t>
  </si>
  <si>
    <t>INSS</t>
  </si>
  <si>
    <t>Salário Educação</t>
  </si>
  <si>
    <t>Seguro acidente do trabalho</t>
  </si>
  <si>
    <t>SESI ou SESC</t>
  </si>
  <si>
    <t>SENAI ou SENAC</t>
  </si>
  <si>
    <t>SEBRAE</t>
  </si>
  <si>
    <t>G</t>
  </si>
  <si>
    <t>INCRA</t>
  </si>
  <si>
    <t>H</t>
  </si>
  <si>
    <t>FGTS</t>
  </si>
  <si>
    <t>TOTAL</t>
  </si>
  <si>
    <t>Itens não aplicáveis a Optantes do SIMPLES</t>
  </si>
  <si>
    <t>Submódulo 2.3 - Benefícios Mensais e Diários</t>
  </si>
  <si>
    <t>2.3</t>
  </si>
  <si>
    <t>Benefícios Mensais e Diários</t>
  </si>
  <si>
    <t>Transporte -Cláusula 23ª da CCT - considerando 4 passagens/dia</t>
  </si>
  <si>
    <t>Ticket Alimentação - Cláusula 22ª da CCT</t>
  </si>
  <si>
    <t>Benefício Assistencial</t>
  </si>
  <si>
    <t>Outros (Social Familiar) - Cláusula 28ª da CCT</t>
  </si>
  <si>
    <t>Total de Benefícios Mensais e Diários</t>
  </si>
  <si>
    <t>Quadro-Resumo do Módulo 2 - Encargos e Benefícios anuais, mensais e diários</t>
  </si>
  <si>
    <t>Encargos e Benefícios Anuais, Mensais e Diários</t>
  </si>
  <si>
    <t>Valor (R$)</t>
  </si>
  <si>
    <t>2.1</t>
  </si>
  <si>
    <t>13º (décimo terceiro) Salário, Férias e Adicional de Férias</t>
  </si>
  <si>
    <t>MÓDULO 3: PROVISÃO PARA RESCISÃO</t>
  </si>
  <si>
    <t>Provisão para Rescisão</t>
  </si>
  <si>
    <t>Aviso prévio indenizado</t>
  </si>
  <si>
    <t>Incidência do FGTS sobre o Aviso Prévio Indenizado</t>
  </si>
  <si>
    <t>Multa do FGTS e contribuição social sobre o aviso prévio indenizado</t>
  </si>
  <si>
    <t>Aviso prévio trabalhado</t>
  </si>
  <si>
    <t>Incidência de GPS, FGTS e outras contribuições sobre o aviso prévio trabalhado</t>
  </si>
  <si>
    <t>Multa do FGTS e contribuição social sobre o aviso prévio trabalhado</t>
  </si>
  <si>
    <t>MÓDULO 4: CUSTO DE REPOSIÇÃO DO PROFISSIONAL AUSENTE</t>
  </si>
  <si>
    <t>4.1</t>
  </si>
  <si>
    <t>Submódulo 4.1. Ausências legais</t>
  </si>
  <si>
    <t>Substituto na cobertura de férias</t>
  </si>
  <si>
    <t>Substituto na cobertura de Ausências legais</t>
  </si>
  <si>
    <t>Substituto na cobertura de Licença paternidade</t>
  </si>
  <si>
    <t>Substituto na cobertura de Ausência por Acidente de trabalho</t>
  </si>
  <si>
    <t>Substituto na cobertura de Afastamento Maternidade</t>
  </si>
  <si>
    <t>Substituto na cobertura de outras ausências (especificar)</t>
  </si>
  <si>
    <t>Submódulo 4.2 - Intrajornada</t>
  </si>
  <si>
    <t>4.2</t>
  </si>
  <si>
    <t>Intrajornada</t>
  </si>
  <si>
    <t>Intervalo para repouso ou alimentação</t>
  </si>
  <si>
    <t>Quadro-Resumo do Módulo 4 - Custo de Reposição do Profissional Ausente</t>
  </si>
  <si>
    <t>Custo de reposição</t>
  </si>
  <si>
    <t>Ausências legais</t>
  </si>
  <si>
    <t>MÓDULO 5: INSUMOS DIVERSOS</t>
  </si>
  <si>
    <t>Insumos Diversos</t>
  </si>
  <si>
    <t>Uniformes E EPIS</t>
  </si>
  <si>
    <t>Materiais</t>
  </si>
  <si>
    <t>Equipamentos</t>
  </si>
  <si>
    <t xml:space="preserve">Outros </t>
  </si>
  <si>
    <t>Total de Insumos Diversos</t>
  </si>
  <si>
    <t>MÓDULO 6: CUSTOS INDIRETOS, TRIBUTOS E LUCRO – (LUCRO PRESUMIDO)</t>
  </si>
  <si>
    <t>Custos Indiretos, Tributos e Lucro</t>
  </si>
  <si>
    <t>Custos Indiretos</t>
  </si>
  <si>
    <t>Lucro</t>
  </si>
  <si>
    <t>Tributos</t>
  </si>
  <si>
    <t>C.1) Tributos Federais (PIS = 0,65% e COFINS = 3%)</t>
  </si>
  <si>
    <t>C.2) Tributos Estaduais (especificar)</t>
  </si>
  <si>
    <t>C.3) Tributos Municipais (ISS = 5,0%)</t>
  </si>
  <si>
    <t>C.4) Outros tributos (especificar)</t>
  </si>
  <si>
    <t>Quadro-resumo do Custo por Empregado (LUCRO PRESUMIDO)</t>
  </si>
  <si>
    <t>LUCRO PRESUMIDO</t>
  </si>
  <si>
    <t>Mão-de-obra vinculada à execução contratual (valor por empregado)</t>
  </si>
  <si>
    <t>Módulo 1 - Composição da Remuneração</t>
  </si>
  <si>
    <t>Módulo 2 - Encargos e Benefícios Anuais, Mensais e Diários</t>
  </si>
  <si>
    <t>Módulo 3 - Provisão para rescisão</t>
  </si>
  <si>
    <t>Módulo 4 - Custo de Reposição do Profissional Ausente</t>
  </si>
  <si>
    <t>Módulo 5 - Insumos Diversos</t>
  </si>
  <si>
    <t>Subtotal (A + B +C+ D+E)</t>
  </si>
  <si>
    <t>Módulo 6 – Custos Indiretos, Tributos e Lucro</t>
  </si>
  <si>
    <t>Valor total por empregado</t>
  </si>
  <si>
    <t>Valor total por posto 12x36h</t>
  </si>
  <si>
    <t>FATOR K</t>
  </si>
  <si>
    <t>MÓDULO 6: CUSTOS INDIRETOS, TRIBUTOS E LUCRO – (LUCRO REAL)</t>
  </si>
  <si>
    <t>C.1) Tributos Federais (PIS = 1,65% e COFINS = 7,60%)</t>
  </si>
  <si>
    <t>Quadro-resumo do Custo por Empregado (LUCRO REAL)</t>
  </si>
  <si>
    <t>LUCRO REAL</t>
  </si>
  <si>
    <t>Anexo IV-B  - FORMAÇÃO CUSTOS POSTOS GRUPO 2</t>
  </si>
  <si>
    <t>Operador de Roçadeira</t>
  </si>
  <si>
    <t>Eletricista</t>
  </si>
  <si>
    <t>ASBucal</t>
  </si>
  <si>
    <t>Operador Motoserra</t>
  </si>
  <si>
    <t>Operador de Motopoda</t>
  </si>
  <si>
    <t>Incidência do Submódulo 2.2 - Encargos previdenciários (GPS), FGTS e outras contribuições (Cálculo sobre a remuneração, pois será adotada a Conta Vinculada)</t>
  </si>
  <si>
    <t>(PLANILHA A SER FORNECIDA PELA PROPONENTE EM PAPEL TIMBRADO)</t>
  </si>
  <si>
    <r>
      <rPr>
        <sz val="9"/>
        <rFont val="Arial"/>
        <charset val="1"/>
      </rPr>
      <t xml:space="preserve">EMPRESA </t>
    </r>
    <r>
      <rPr>
        <sz val="9"/>
        <color indexed="10"/>
        <rFont val="Arial"/>
        <charset val="1"/>
      </rPr>
      <t>(nome da empresa)</t>
    </r>
  </si>
  <si>
    <r>
      <rPr>
        <sz val="9"/>
        <rFont val="Arial"/>
        <charset val="1"/>
      </rPr>
      <t>CNPJ N.º :</t>
    </r>
    <r>
      <rPr>
        <sz val="9"/>
        <color indexed="10"/>
        <rFont val="Arial"/>
        <charset val="1"/>
      </rPr>
      <t xml:space="preserve"> (n.º do CNPJ)</t>
    </r>
  </si>
  <si>
    <t>ANEXO IV- C</t>
  </si>
  <si>
    <r>
      <rPr>
        <b/>
        <sz val="9"/>
        <rFont val="Arial"/>
        <charset val="1"/>
      </rPr>
      <t>PLANILHA DE COMPOSIÇÃO DE CUSTOS E FORMAÇÃO DE PREÇOS</t>
    </r>
    <r>
      <rPr>
        <sz val="9"/>
        <rFont val="Arial"/>
        <charset val="1"/>
      </rPr>
      <t xml:space="preserve"> (Anexo VII da I.N. da SLTI/MPOG n.º 5 de 26/Maio/2017			</t>
    </r>
  </si>
  <si>
    <t>Processo 23069.159888/2022-11</t>
  </si>
  <si>
    <t>Custo total da contratação</t>
  </si>
  <si>
    <t>POSTOS</t>
  </si>
  <si>
    <t>VALOR MENSAL POR POSTO</t>
  </si>
  <si>
    <t>TOTAL MENSAL</t>
  </si>
  <si>
    <t>TOTAL ANUAL</t>
  </si>
</sst>
</file>

<file path=xl/styles.xml><?xml version="1.0" encoding="utf-8"?>
<styleSheet xmlns="http://schemas.openxmlformats.org/spreadsheetml/2006/main">
  <numFmts count="11">
    <numFmt numFmtId="176" formatCode="_(&quot;R$ &quot;* #,##0.00_);_(&quot;R$ &quot;* \(#,##0.00\);_(&quot;R$ &quot;* &quot;-&quot;??_);_(@_)"/>
    <numFmt numFmtId="177" formatCode="_-&quot;R$&quot;\ * #,##0.00_-;\-&quot;R$&quot;\ * #,##0.00_-;_-&quot;R$&quot;\ * &quot;-&quot;??_-;_-@_-"/>
    <numFmt numFmtId="178" formatCode="_-* #,##0.00_-;\-* #,##0.00_-;_-* &quot;-&quot;??_-;_-@_-"/>
    <numFmt numFmtId="179" formatCode="_-&quot;R$&quot;\ * #,##0_-;\-&quot;R$&quot;\ * #,##0_-;_-&quot;R$&quot;\ * &quot;-&quot;_-;_-@_-"/>
    <numFmt numFmtId="180" formatCode="_-* #,##0_-;\-* #,##0_-;_-* &quot;-&quot;_-;_-@_-"/>
    <numFmt numFmtId="181" formatCode="_-&quot;R$ &quot;* #,##0.00_-;&quot;-R$ &quot;* #,##0.00_-;_-&quot;R$ &quot;* \-??_-;_-@_-"/>
    <numFmt numFmtId="182" formatCode="&quot;R$&quot;\ #,##0.00"/>
    <numFmt numFmtId="183" formatCode="d/m/yyyy"/>
    <numFmt numFmtId="184" formatCode="&quot;R$&quot;\ #,##0.00;[Red]\-&quot;R$&quot;\ #,##0.00"/>
    <numFmt numFmtId="185" formatCode="#,##0.00_);\(#,##0.00\)"/>
    <numFmt numFmtId="186" formatCode="_-[$R$-416]\ * #,##0.00_-;\-[$R$-416]\ * #,##0.00_-;_-[$R$-416]\ * &quot;-&quot;??_-;_-@_-"/>
  </numFmts>
  <fonts count="54">
    <font>
      <sz val="11"/>
      <color theme="1"/>
      <name val="Calibri"/>
      <charset val="134"/>
      <scheme val="minor"/>
    </font>
    <font>
      <sz val="10"/>
      <color indexed="10"/>
      <name val="Arial"/>
      <charset val="1"/>
    </font>
    <font>
      <sz val="9"/>
      <name val="Arial"/>
      <charset val="1"/>
    </font>
    <font>
      <b/>
      <sz val="9"/>
      <color rgb="FFFF0000"/>
      <name val="Arial"/>
      <charset val="1"/>
    </font>
    <font>
      <b/>
      <sz val="9"/>
      <name val="Arial"/>
      <charset val="1"/>
    </font>
    <font>
      <b/>
      <sz val="9"/>
      <name val="Verdana"/>
      <charset val="134"/>
    </font>
    <font>
      <b/>
      <sz val="10"/>
      <name val="Arial"/>
      <charset val="1"/>
    </font>
    <font>
      <b/>
      <sz val="11"/>
      <name val="Calibri"/>
      <charset val="134"/>
      <scheme val="minor"/>
    </font>
    <font>
      <sz val="11"/>
      <name val="Calibri"/>
      <charset val="134"/>
      <scheme val="minor"/>
    </font>
    <font>
      <sz val="11"/>
      <color rgb="FF000000"/>
      <name val="Calibri"/>
      <charset val="134"/>
    </font>
    <font>
      <b/>
      <sz val="14"/>
      <color theme="1"/>
      <name val="Calibri"/>
      <charset val="134"/>
      <scheme val="minor"/>
    </font>
    <font>
      <b/>
      <sz val="11"/>
      <color rgb="FFFF0000"/>
      <name val="Calibri"/>
      <charset val="134"/>
      <scheme val="minor"/>
    </font>
    <font>
      <b/>
      <sz val="11"/>
      <color theme="1"/>
      <name val="Calibri"/>
      <charset val="134"/>
      <scheme val="minor"/>
    </font>
    <font>
      <b/>
      <sz val="10"/>
      <name val="Calibri"/>
      <charset val="134"/>
      <scheme val="minor"/>
    </font>
    <font>
      <sz val="11"/>
      <color rgb="FF000000"/>
      <name val="Calibri"/>
      <charset val="134"/>
      <scheme val="minor"/>
    </font>
    <font>
      <b/>
      <sz val="11"/>
      <color rgb="FF000000"/>
      <name val="Calibri"/>
      <charset val="134"/>
      <scheme val="minor"/>
    </font>
    <font>
      <sz val="11"/>
      <color indexed="8"/>
      <name val="Calibri"/>
      <charset val="134"/>
      <scheme val="minor"/>
    </font>
    <font>
      <sz val="11"/>
      <color indexed="20"/>
      <name val="Calibri"/>
      <charset val="134"/>
      <scheme val="minor"/>
    </font>
    <font>
      <b/>
      <sz val="11"/>
      <color indexed="8"/>
      <name val="Calibri"/>
      <charset val="134"/>
      <scheme val="minor"/>
    </font>
    <font>
      <sz val="11"/>
      <color rgb="FFFF0000"/>
      <name val="Calibri"/>
      <charset val="134"/>
      <scheme val="minor"/>
    </font>
    <font>
      <i/>
      <sz val="11"/>
      <color theme="1"/>
      <name val="Calibri"/>
      <charset val="134"/>
      <scheme val="minor"/>
    </font>
    <font>
      <b/>
      <sz val="12"/>
      <color theme="1"/>
      <name val="Calibri"/>
      <charset val="134"/>
      <scheme val="minor"/>
    </font>
    <font>
      <sz val="11"/>
      <name val="Calibri"/>
      <charset val="134"/>
    </font>
    <font>
      <b/>
      <sz val="10"/>
      <color theme="1"/>
      <name val="Calibri"/>
      <charset val="134"/>
      <scheme val="minor"/>
    </font>
    <font>
      <sz val="10"/>
      <name val="Calibri"/>
      <charset val="134"/>
      <scheme val="minor"/>
    </font>
    <font>
      <b/>
      <i/>
      <sz val="10"/>
      <color theme="1"/>
      <name val="Calibri"/>
      <charset val="134"/>
      <scheme val="minor"/>
    </font>
    <font>
      <sz val="10"/>
      <color theme="1"/>
      <name val="Calibri"/>
      <charset val="134"/>
      <scheme val="minor"/>
    </font>
    <font>
      <b/>
      <sz val="12"/>
      <color rgb="FFFFFFFF"/>
      <name val="Calibri"/>
      <charset val="134"/>
      <scheme val="minor"/>
    </font>
    <font>
      <sz val="10"/>
      <color theme="1"/>
      <name val="Calibri"/>
      <charset val="134"/>
      <scheme val="minor"/>
    </font>
    <font>
      <u/>
      <sz val="11"/>
      <color rgb="FF0000FF"/>
      <name val="Calibri"/>
      <charset val="0"/>
      <scheme val="minor"/>
    </font>
    <font>
      <sz val="11"/>
      <color theme="1"/>
      <name val="Calibri"/>
      <charset val="0"/>
      <scheme val="minor"/>
    </font>
    <font>
      <sz val="11"/>
      <color rgb="FF9C6500"/>
      <name val="Calibri"/>
      <charset val="0"/>
      <scheme val="minor"/>
    </font>
    <font>
      <b/>
      <sz val="18"/>
      <color theme="3"/>
      <name val="Calibri"/>
      <charset val="134"/>
      <scheme val="minor"/>
    </font>
    <font>
      <b/>
      <sz val="11"/>
      <color theme="1"/>
      <name val="Calibri"/>
      <charset val="0"/>
      <scheme val="minor"/>
    </font>
    <font>
      <b/>
      <sz val="11"/>
      <color theme="3"/>
      <name val="Calibri"/>
      <charset val="134"/>
      <scheme val="minor"/>
    </font>
    <font>
      <sz val="11"/>
      <color theme="0"/>
      <name val="Calibri"/>
      <charset val="0"/>
      <scheme val="minor"/>
    </font>
    <font>
      <sz val="11"/>
      <color rgb="FFFA7D00"/>
      <name val="Calibri"/>
      <charset val="0"/>
      <scheme val="minor"/>
    </font>
    <font>
      <b/>
      <sz val="11"/>
      <color rgb="FFFFFFFF"/>
      <name val="Calibri"/>
      <charset val="0"/>
      <scheme val="minor"/>
    </font>
    <font>
      <sz val="11"/>
      <color rgb="FF9C0006"/>
      <name val="Calibri"/>
      <charset val="0"/>
      <scheme val="minor"/>
    </font>
    <font>
      <u/>
      <sz val="11"/>
      <color rgb="FF800080"/>
      <name val="Calibri"/>
      <charset val="0"/>
      <scheme val="minor"/>
    </font>
    <font>
      <sz val="11"/>
      <color rgb="FF006100"/>
      <name val="Calibri"/>
      <charset val="0"/>
      <scheme val="minor"/>
    </font>
    <font>
      <sz val="11"/>
      <color rgb="FF3F3F76"/>
      <name val="Calibri"/>
      <charset val="0"/>
      <scheme val="minor"/>
    </font>
    <font>
      <b/>
      <sz val="15"/>
      <color theme="3"/>
      <name val="Calibri"/>
      <charset val="134"/>
      <scheme val="minor"/>
    </font>
    <font>
      <sz val="10"/>
      <name val="Arial"/>
      <charset val="134"/>
    </font>
    <font>
      <sz val="11"/>
      <color rgb="FFFF0000"/>
      <name val="Calibri"/>
      <charset val="0"/>
      <scheme val="minor"/>
    </font>
    <font>
      <i/>
      <sz val="11"/>
      <color rgb="FF7F7F7F"/>
      <name val="Calibri"/>
      <charset val="0"/>
      <scheme val="minor"/>
    </font>
    <font>
      <b/>
      <sz val="13"/>
      <color theme="3"/>
      <name val="Calibri"/>
      <charset val="134"/>
      <scheme val="minor"/>
    </font>
    <font>
      <b/>
      <sz val="11"/>
      <color rgb="FFFA7D00"/>
      <name val="Calibri"/>
      <charset val="0"/>
      <scheme val="minor"/>
    </font>
    <font>
      <b/>
      <sz val="11"/>
      <color rgb="FF3F3F3F"/>
      <name val="Calibri"/>
      <charset val="0"/>
      <scheme val="minor"/>
    </font>
    <font>
      <sz val="9"/>
      <name val="Verdana"/>
      <charset val="134"/>
    </font>
    <font>
      <sz val="11"/>
      <color theme="1"/>
      <name val="Arial"/>
      <charset val="134"/>
    </font>
    <font>
      <sz val="9"/>
      <color indexed="10"/>
      <name val="Arial"/>
      <charset val="1"/>
    </font>
    <font>
      <b/>
      <i/>
      <sz val="11"/>
      <name val="Calibri"/>
      <charset val="134"/>
      <scheme val="minor"/>
    </font>
    <font>
      <i/>
      <sz val="8"/>
      <color theme="1"/>
      <name val="Calibri"/>
      <charset val="134"/>
      <scheme val="minor"/>
    </font>
  </fonts>
  <fills count="43">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theme="4" tint="0.599993896298105"/>
        <bgColor indexed="64"/>
      </patternFill>
    </fill>
    <fill>
      <patternFill patternType="solid">
        <fgColor rgb="FFFFFFFF"/>
        <bgColor indexed="64"/>
      </patternFill>
    </fill>
    <fill>
      <patternFill patternType="solid">
        <fgColor theme="4" tint="0.799981688894314"/>
        <bgColor indexed="26"/>
      </patternFill>
    </fill>
    <fill>
      <patternFill patternType="solid">
        <fgColor theme="0"/>
        <bgColor rgb="FF000000"/>
      </patternFill>
    </fill>
    <fill>
      <patternFill patternType="solid">
        <fgColor theme="0"/>
        <bgColor indexed="26"/>
      </patternFill>
    </fill>
    <fill>
      <patternFill patternType="solid">
        <fgColor theme="4" tint="0.799981688894314"/>
        <bgColor indexed="64"/>
      </patternFill>
    </fill>
    <fill>
      <patternFill patternType="solid">
        <fgColor theme="0"/>
        <bgColor indexed="64"/>
      </patternFill>
    </fill>
    <fill>
      <patternFill patternType="solid">
        <fgColor theme="3"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4"/>
        <bgColor indexed="64"/>
      </patternFill>
    </fill>
    <fill>
      <patternFill patternType="solid">
        <fgColor theme="6" tint="0.799981688894314"/>
        <bgColor indexed="64"/>
      </patternFill>
    </fill>
    <fill>
      <patternFill patternType="solid">
        <fgColor rgb="FFA5A5A5"/>
        <bgColor indexed="64"/>
      </patternFill>
    </fill>
    <fill>
      <patternFill patternType="solid">
        <fgColor theme="5"/>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theme="7"/>
        <bgColor indexed="64"/>
      </patternFill>
    </fill>
    <fill>
      <patternFill patternType="solid">
        <fgColor theme="5"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rgb="FFF2F2F2"/>
        <bgColor indexed="64"/>
      </patternFill>
    </fill>
    <fill>
      <patternFill patternType="solid">
        <fgColor theme="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399975585192419"/>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right/>
      <top style="thin">
        <color auto="1"/>
      </top>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7">
    <xf numFmtId="0" fontId="0" fillId="0" borderId="0"/>
    <xf numFmtId="178" fontId="28" fillId="0" borderId="0" applyFont="0" applyFill="0" applyBorder="0" applyAlignment="0" applyProtection="0">
      <alignment vertical="center"/>
    </xf>
    <xf numFmtId="180" fontId="28" fillId="0" borderId="0" applyFont="0" applyFill="0" applyBorder="0" applyAlignment="0" applyProtection="0">
      <alignment vertical="center"/>
    </xf>
    <xf numFmtId="0" fontId="30" fillId="14" borderId="0" applyNumberFormat="0" applyBorder="0" applyAlignment="0" applyProtection="0">
      <alignment vertical="center"/>
    </xf>
    <xf numFmtId="9" fontId="28" fillId="0" borderId="0" applyFont="0" applyFill="0" applyBorder="0" applyAlignment="0" applyProtection="0">
      <alignment vertical="center"/>
    </xf>
    <xf numFmtId="0" fontId="36" fillId="0" borderId="38" applyNumberFormat="0" applyFill="0" applyAlignment="0" applyProtection="0">
      <alignment vertical="center"/>
    </xf>
    <xf numFmtId="0" fontId="37" fillId="21" borderId="39" applyNumberFormat="0" applyAlignment="0" applyProtection="0">
      <alignment vertical="center"/>
    </xf>
    <xf numFmtId="179" fontId="28" fillId="0" borderId="0" applyFont="0" applyFill="0" applyBorder="0" applyAlignment="0" applyProtection="0">
      <alignment vertical="center"/>
    </xf>
    <xf numFmtId="0" fontId="30" fillId="20" borderId="0" applyNumberFormat="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0" fontId="3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27" borderId="0" applyNumberFormat="0" applyBorder="0" applyAlignment="0" applyProtection="0">
      <alignment vertical="center"/>
    </xf>
    <xf numFmtId="0" fontId="28" fillId="28" borderId="41" applyNumberFormat="0" applyFont="0" applyAlignment="0" applyProtection="0">
      <alignment vertical="center"/>
    </xf>
    <xf numFmtId="0" fontId="43" fillId="0" borderId="0"/>
    <xf numFmtId="0" fontId="30" fillId="17" borderId="0" applyNumberFormat="0" applyBorder="0" applyAlignment="0" applyProtection="0">
      <alignment vertical="center"/>
    </xf>
    <xf numFmtId="0" fontId="4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5" fillId="0" borderId="0" applyNumberFormat="0" applyFill="0" applyBorder="0" applyAlignment="0" applyProtection="0">
      <alignment vertical="center"/>
    </xf>
    <xf numFmtId="177" fontId="0" fillId="0" borderId="0" applyFont="0" applyFill="0" applyBorder="0" applyAlignment="0" applyProtection="0"/>
    <xf numFmtId="0" fontId="35" fillId="32" borderId="0" applyNumberFormat="0" applyBorder="0" applyAlignment="0" applyProtection="0">
      <alignment vertical="center"/>
    </xf>
    <xf numFmtId="0" fontId="42" fillId="0" borderId="42" applyNumberFormat="0" applyFill="0" applyAlignment="0" applyProtection="0">
      <alignment vertical="center"/>
    </xf>
    <xf numFmtId="0" fontId="35" fillId="26" borderId="0" applyNumberFormat="0" applyBorder="0" applyAlignment="0" applyProtection="0">
      <alignment vertical="center"/>
    </xf>
    <xf numFmtId="0" fontId="46" fillId="0" borderId="42" applyNumberFormat="0" applyFill="0" applyAlignment="0" applyProtection="0">
      <alignment vertical="center"/>
    </xf>
    <xf numFmtId="0" fontId="35" fillId="16" borderId="0" applyNumberFormat="0" applyBorder="0" applyAlignment="0" applyProtection="0">
      <alignment vertical="center"/>
    </xf>
    <xf numFmtId="0" fontId="34" fillId="0" borderId="37" applyNumberFormat="0" applyFill="0" applyAlignment="0" applyProtection="0">
      <alignment vertical="center"/>
    </xf>
    <xf numFmtId="0" fontId="35" fillId="35" borderId="0" applyNumberFormat="0" applyBorder="0" applyAlignment="0" applyProtection="0">
      <alignment vertical="center"/>
    </xf>
    <xf numFmtId="0" fontId="34" fillId="0" borderId="0" applyNumberFormat="0" applyFill="0" applyBorder="0" applyAlignment="0" applyProtection="0">
      <alignment vertical="center"/>
    </xf>
    <xf numFmtId="0" fontId="41" fillId="25" borderId="40" applyNumberFormat="0" applyAlignment="0" applyProtection="0">
      <alignment vertical="center"/>
    </xf>
    <xf numFmtId="0" fontId="48" fillId="34" borderId="43" applyNumberFormat="0" applyAlignment="0" applyProtection="0">
      <alignment vertical="center"/>
    </xf>
    <xf numFmtId="0" fontId="47" fillId="34" borderId="40" applyNumberFormat="0" applyAlignment="0" applyProtection="0">
      <alignment vertical="center"/>
    </xf>
    <xf numFmtId="0" fontId="33" fillId="0" borderId="36" applyNumberFormat="0" applyFill="0" applyAlignment="0" applyProtection="0">
      <alignment vertical="center"/>
    </xf>
    <xf numFmtId="0" fontId="30" fillId="31" borderId="0" applyNumberFormat="0" applyBorder="0" applyAlignment="0" applyProtection="0">
      <alignment vertical="center"/>
    </xf>
    <xf numFmtId="0" fontId="40" fillId="24" borderId="0" applyNumberFormat="0" applyBorder="0" applyAlignment="0" applyProtection="0">
      <alignment vertical="center"/>
    </xf>
    <xf numFmtId="0" fontId="38" fillId="23" borderId="0" applyNumberFormat="0" applyBorder="0" applyAlignment="0" applyProtection="0">
      <alignment vertical="center"/>
    </xf>
    <xf numFmtId="0" fontId="31" fillId="13" borderId="0" applyNumberFormat="0" applyBorder="0" applyAlignment="0" applyProtection="0">
      <alignment vertical="center"/>
    </xf>
    <xf numFmtId="181" fontId="43" fillId="0" borderId="0" applyFont="0" applyFill="0" applyBorder="0" applyAlignment="0" applyProtection="0"/>
    <xf numFmtId="0" fontId="30" fillId="30" borderId="0" applyNumberFormat="0" applyBorder="0" applyAlignment="0" applyProtection="0">
      <alignment vertical="center"/>
    </xf>
    <xf numFmtId="0" fontId="35" fillId="19" borderId="0" applyNumberFormat="0" applyBorder="0" applyAlignment="0" applyProtection="0">
      <alignment vertical="center"/>
    </xf>
    <xf numFmtId="0" fontId="30" fillId="15" borderId="0" applyNumberFormat="0" applyBorder="0" applyAlignment="0" applyProtection="0">
      <alignment vertical="center"/>
    </xf>
    <xf numFmtId="0" fontId="35" fillId="18" borderId="0" applyNumberFormat="0" applyBorder="0" applyAlignment="0" applyProtection="0">
      <alignment vertical="center"/>
    </xf>
    <xf numFmtId="176" fontId="49" fillId="0" borderId="0" applyFont="0" applyFill="0" applyBorder="0" applyAlignment="0" applyProtection="0"/>
    <xf numFmtId="0" fontId="30" fillId="40" borderId="0" applyNumberFormat="0" applyBorder="0" applyAlignment="0" applyProtection="0">
      <alignment vertical="center"/>
    </xf>
    <xf numFmtId="0" fontId="35" fillId="22" borderId="0" applyNumberFormat="0" applyBorder="0" applyAlignment="0" applyProtection="0">
      <alignment vertical="center"/>
    </xf>
    <xf numFmtId="0" fontId="30" fillId="12" borderId="0" applyNumberFormat="0" applyBorder="0" applyAlignment="0" applyProtection="0">
      <alignment vertical="center"/>
    </xf>
    <xf numFmtId="0" fontId="35" fillId="42" borderId="0" applyNumberFormat="0" applyBorder="0" applyAlignment="0" applyProtection="0">
      <alignment vertical="center"/>
    </xf>
    <xf numFmtId="0" fontId="30" fillId="37" borderId="0" applyNumberFormat="0" applyBorder="0" applyAlignment="0" applyProtection="0">
      <alignment vertical="center"/>
    </xf>
    <xf numFmtId="0" fontId="35" fillId="33" borderId="0" applyNumberFormat="0" applyBorder="0" applyAlignment="0" applyProtection="0">
      <alignment vertical="center"/>
    </xf>
    <xf numFmtId="0" fontId="30" fillId="41" borderId="0" applyNumberFormat="0" applyBorder="0" applyAlignment="0" applyProtection="0">
      <alignment vertical="center"/>
    </xf>
    <xf numFmtId="0" fontId="35" fillId="38" borderId="0" applyNumberFormat="0" applyBorder="0" applyAlignment="0" applyProtection="0">
      <alignment vertical="center"/>
    </xf>
    <xf numFmtId="0" fontId="30" fillId="39" borderId="0" applyNumberFormat="0" applyBorder="0" applyAlignment="0" applyProtection="0">
      <alignment vertical="center"/>
    </xf>
    <xf numFmtId="0" fontId="35" fillId="36" borderId="0" applyNumberFormat="0" applyBorder="0" applyAlignment="0" applyProtection="0">
      <alignment vertical="center"/>
    </xf>
    <xf numFmtId="0" fontId="35" fillId="29" borderId="0" applyNumberFormat="0" applyBorder="0" applyAlignment="0" applyProtection="0">
      <alignment vertical="center"/>
    </xf>
    <xf numFmtId="0" fontId="50" fillId="0" borderId="0"/>
    <xf numFmtId="0" fontId="49" fillId="0" borderId="0"/>
    <xf numFmtId="0" fontId="22" fillId="0" borderId="0"/>
  </cellStyleXfs>
  <cellXfs count="342">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vertical="distributed" wrapText="1" shrinkToFit="1" readingOrder="1"/>
    </xf>
    <xf numFmtId="0" fontId="5" fillId="0" borderId="0" xfId="0" applyFont="1" applyAlignment="1">
      <alignment horizontal="center" vertical="center" wrapText="1"/>
    </xf>
    <xf numFmtId="0" fontId="5" fillId="0" borderId="0" xfId="0" applyFont="1" applyAlignment="1">
      <alignment vertical="center" wrapText="1"/>
    </xf>
    <xf numFmtId="0" fontId="4" fillId="0" borderId="0" xfId="0" applyFont="1" applyAlignment="1">
      <alignment horizontal="center"/>
    </xf>
    <xf numFmtId="0" fontId="4" fillId="0" borderId="0" xfId="0" applyFont="1" applyAlignment="1"/>
    <xf numFmtId="0" fontId="6" fillId="3" borderId="1" xfId="0" applyFont="1" applyFill="1" applyBorder="1" applyAlignment="1">
      <alignment horizontal="center"/>
    </xf>
    <xf numFmtId="0" fontId="7"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5" borderId="2" xfId="0" applyFont="1" applyFill="1" applyBorder="1" applyAlignment="1">
      <alignment horizontal="center" vertical="center" wrapText="1"/>
    </xf>
    <xf numFmtId="0" fontId="0" fillId="2" borderId="1" xfId="0" applyFill="1" applyBorder="1" applyAlignment="1">
      <alignment horizontal="center" vertical="center"/>
    </xf>
    <xf numFmtId="182" fontId="0" fillId="2" borderId="1" xfId="0" applyNumberFormat="1" applyFill="1" applyBorder="1" applyAlignment="1">
      <alignment horizontal="center" vertical="center"/>
    </xf>
    <xf numFmtId="0" fontId="9" fillId="5" borderId="3" xfId="0" applyFont="1" applyFill="1" applyBorder="1" applyAlignment="1">
      <alignment horizontal="center" vertical="center" wrapText="1"/>
    </xf>
    <xf numFmtId="0" fontId="9" fillId="5" borderId="0" xfId="0" applyFont="1" applyFill="1" applyAlignment="1">
      <alignment horizontal="center" vertical="center" wrapText="1"/>
    </xf>
    <xf numFmtId="0" fontId="9" fillId="5" borderId="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3" fontId="8" fillId="0" borderId="1" xfId="0" applyNumberFormat="1" applyFont="1" applyBorder="1" applyAlignment="1">
      <alignment horizontal="center" vertical="center" wrapText="1"/>
    </xf>
    <xf numFmtId="0" fontId="0" fillId="0" borderId="1" xfId="0" applyBorder="1" applyAlignment="1">
      <alignment horizontal="center"/>
    </xf>
    <xf numFmtId="182" fontId="7" fillId="4" borderId="1" xfId="0" applyNumberFormat="1" applyFont="1" applyFill="1" applyBorder="1" applyAlignment="1">
      <alignment horizontal="center" vertical="center" wrapText="1"/>
    </xf>
    <xf numFmtId="0" fontId="10" fillId="0" borderId="0" xfId="0" applyFont="1" applyAlignment="1">
      <alignment horizontal="center" wrapText="1"/>
    </xf>
    <xf numFmtId="0" fontId="10" fillId="0" borderId="0" xfId="0" applyFont="1" applyAlignment="1">
      <alignment horizontal="center"/>
    </xf>
    <xf numFmtId="0" fontId="11" fillId="0" borderId="0" xfId="0" applyFont="1" applyAlignment="1">
      <alignment horizontal="center" vertical="distributed" wrapText="1" shrinkToFit="1" readingOrder="1"/>
    </xf>
    <xf numFmtId="0" fontId="7" fillId="0" borderId="0" xfId="0" applyFont="1" applyAlignment="1">
      <alignment horizontal="center" vertical="center" wrapText="1"/>
    </xf>
    <xf numFmtId="0" fontId="7" fillId="2" borderId="0" xfId="0" applyFont="1" applyFill="1" applyAlignment="1">
      <alignment horizontal="center" vertical="center" wrapText="1"/>
    </xf>
    <xf numFmtId="0" fontId="12" fillId="6" borderId="7" xfId="0" applyFont="1" applyFill="1" applyBorder="1" applyAlignment="1">
      <alignment horizontal="left" vertical="center" wrapText="1"/>
    </xf>
    <xf numFmtId="0" fontId="12" fillId="6" borderId="8" xfId="0" applyFont="1" applyFill="1" applyBorder="1" applyAlignment="1">
      <alignment horizontal="left" vertical="center" wrapText="1"/>
    </xf>
    <xf numFmtId="0" fontId="7" fillId="6" borderId="8" xfId="0" applyFont="1" applyFill="1" applyBorder="1" applyAlignment="1">
      <alignment horizontal="left" vertical="center" wrapText="1"/>
    </xf>
    <xf numFmtId="0" fontId="7" fillId="6" borderId="9" xfId="0" applyFont="1" applyFill="1" applyBorder="1" applyAlignment="1">
      <alignment horizontal="left" vertical="center" wrapText="1"/>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13" fillId="2" borderId="0" xfId="0" applyFont="1" applyFill="1" applyAlignment="1">
      <alignment horizontal="left" vertical="center" wrapText="1"/>
    </xf>
    <xf numFmtId="0" fontId="13" fillId="2" borderId="0" xfId="0" applyFont="1" applyFill="1" applyAlignment="1">
      <alignment horizontal="center" vertical="center"/>
    </xf>
    <xf numFmtId="0" fontId="0" fillId="6" borderId="7" xfId="0" applyFill="1" applyBorder="1" applyAlignment="1">
      <alignment horizontal="left" vertical="center"/>
    </xf>
    <xf numFmtId="0" fontId="0" fillId="6" borderId="8" xfId="0" applyFill="1" applyBorder="1" applyAlignment="1">
      <alignment horizontal="left" vertical="center"/>
    </xf>
    <xf numFmtId="0" fontId="0" fillId="6" borderId="9" xfId="0" applyFill="1" applyBorder="1" applyAlignment="1">
      <alignment horizontal="left" vertical="center"/>
    </xf>
    <xf numFmtId="0" fontId="14" fillId="7" borderId="13" xfId="0" applyFont="1" applyFill="1" applyBorder="1" applyAlignment="1">
      <alignment horizontal="left" vertical="center" wrapText="1"/>
    </xf>
    <xf numFmtId="0" fontId="14" fillId="7" borderId="1" xfId="0" applyFont="1" applyFill="1" applyBorder="1" applyAlignment="1">
      <alignment horizontal="left" vertical="center" wrapText="1"/>
    </xf>
    <xf numFmtId="0" fontId="13" fillId="2" borderId="1" xfId="0" applyFont="1" applyFill="1" applyBorder="1" applyAlignment="1">
      <alignment horizontal="center" vertical="center"/>
    </xf>
    <xf numFmtId="0" fontId="13" fillId="2" borderId="14" xfId="0" applyFont="1" applyFill="1" applyBorder="1" applyAlignment="1">
      <alignment horizontal="center" vertical="center"/>
    </xf>
    <xf numFmtId="0" fontId="15" fillId="7" borderId="13" xfId="0" applyFont="1" applyFill="1" applyBorder="1" applyAlignment="1">
      <alignment horizontal="left" vertical="center" wrapText="1"/>
    </xf>
    <xf numFmtId="0" fontId="15" fillId="7" borderId="1" xfId="0" applyFont="1" applyFill="1" applyBorder="1" applyAlignment="1">
      <alignment horizontal="left" vertical="center" wrapText="1"/>
    </xf>
    <xf numFmtId="0" fontId="14" fillId="7" borderId="10" xfId="0" applyFont="1" applyFill="1" applyBorder="1" applyAlignment="1">
      <alignment horizontal="left" vertical="center" wrapText="1"/>
    </xf>
    <xf numFmtId="0" fontId="14" fillId="7" borderId="11" xfId="0" applyFont="1" applyFill="1" applyBorder="1" applyAlignment="1">
      <alignment horizontal="left" vertical="center" wrapText="1"/>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12" fillId="6" borderId="7"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9" xfId="0" applyFont="1" applyFill="1" applyBorder="1" applyAlignment="1">
      <alignment horizontal="center" vertical="center"/>
    </xf>
    <xf numFmtId="0" fontId="12" fillId="8" borderId="0" xfId="0" applyFont="1" applyFill="1" applyAlignment="1">
      <alignment vertical="center"/>
    </xf>
    <xf numFmtId="0" fontId="12" fillId="6" borderId="13" xfId="0" applyFont="1" applyFill="1" applyBorder="1" applyAlignment="1">
      <alignment horizontal="center" vertical="center"/>
    </xf>
    <xf numFmtId="0" fontId="12" fillId="6" borderId="1" xfId="0" applyFont="1" applyFill="1" applyBorder="1" applyAlignment="1">
      <alignment horizontal="center" vertical="center"/>
    </xf>
    <xf numFmtId="0" fontId="7" fillId="6" borderId="1" xfId="0" applyFont="1" applyFill="1" applyBorder="1" applyAlignment="1">
      <alignment horizontal="center" vertical="center"/>
    </xf>
    <xf numFmtId="0" fontId="7" fillId="6" borderId="14" xfId="0" applyFont="1" applyFill="1" applyBorder="1" applyAlignment="1">
      <alignment horizontal="center" vertical="center"/>
    </xf>
    <xf numFmtId="0" fontId="0" fillId="2" borderId="13" xfId="0" applyFill="1" applyBorder="1" applyAlignment="1">
      <alignment vertical="center"/>
    </xf>
    <xf numFmtId="0" fontId="9" fillId="5" borderId="1" xfId="0" applyFont="1" applyFill="1" applyBorder="1" applyAlignment="1">
      <alignment horizontal="center" vertical="center" wrapText="1"/>
    </xf>
    <xf numFmtId="182" fontId="7" fillId="2" borderId="14" xfId="0" applyNumberFormat="1" applyFont="1" applyFill="1" applyBorder="1" applyAlignment="1">
      <alignment horizontal="center" vertical="center"/>
    </xf>
    <xf numFmtId="0" fontId="0" fillId="2" borderId="10" xfId="0" applyFill="1" applyBorder="1" applyAlignment="1">
      <alignment vertical="center"/>
    </xf>
    <xf numFmtId="0" fontId="0" fillId="0" borderId="11" xfId="0" applyBorder="1" applyAlignment="1">
      <alignment horizontal="center"/>
    </xf>
    <xf numFmtId="0" fontId="8" fillId="0" borderId="11" xfId="0" applyFont="1" applyBorder="1" applyAlignment="1">
      <alignment horizontal="center" vertical="center" wrapText="1"/>
    </xf>
    <xf numFmtId="182" fontId="7" fillId="2" borderId="12" xfId="0" applyNumberFormat="1" applyFont="1" applyFill="1" applyBorder="1" applyAlignment="1">
      <alignment horizontal="center" vertical="center"/>
    </xf>
    <xf numFmtId="183" fontId="0" fillId="2" borderId="0" xfId="0" applyNumberFormat="1" applyFill="1" applyAlignment="1">
      <alignment horizontal="center" vertical="center"/>
    </xf>
    <xf numFmtId="0" fontId="7" fillId="9" borderId="7" xfId="0" applyFont="1" applyFill="1" applyBorder="1" applyAlignment="1" applyProtection="1">
      <alignment horizontal="center" vertical="center"/>
      <protection locked="0"/>
    </xf>
    <xf numFmtId="0" fontId="7" fillId="9" borderId="8" xfId="0" applyFont="1" applyFill="1" applyBorder="1" applyAlignment="1" applyProtection="1">
      <alignment horizontal="center" vertical="center"/>
      <protection locked="0"/>
    </xf>
    <xf numFmtId="0" fontId="7" fillId="9" borderId="8" xfId="0" applyFont="1" applyFill="1" applyBorder="1" applyAlignment="1" applyProtection="1">
      <alignment vertical="center"/>
      <protection locked="0"/>
    </xf>
    <xf numFmtId="0" fontId="7" fillId="9" borderId="8" xfId="0" applyFont="1" applyFill="1" applyBorder="1" applyAlignment="1" applyProtection="1">
      <alignment vertical="center" wrapText="1"/>
      <protection locked="0"/>
    </xf>
    <xf numFmtId="0" fontId="7" fillId="9" borderId="9" xfId="0" applyFont="1" applyFill="1" applyBorder="1" applyAlignment="1" applyProtection="1">
      <alignment vertical="center" wrapText="1"/>
      <protection locked="0"/>
    </xf>
    <xf numFmtId="0" fontId="7" fillId="2" borderId="13" xfId="0" applyFont="1" applyFill="1" applyBorder="1" applyAlignment="1">
      <alignment horizontal="center" vertical="center"/>
    </xf>
    <xf numFmtId="0" fontId="7" fillId="0" borderId="1" xfId="0" applyFont="1" applyBorder="1" applyAlignment="1" applyProtection="1">
      <alignment horizontal="left" vertical="center"/>
      <protection locked="0"/>
    </xf>
    <xf numFmtId="0" fontId="7" fillId="0" borderId="1"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8" fillId="2" borderId="13" xfId="0" applyFont="1" applyFill="1" applyBorder="1" applyAlignment="1">
      <alignment horizontal="center" vertical="center"/>
    </xf>
    <xf numFmtId="0" fontId="8" fillId="0" borderId="1" xfId="0" applyFont="1" applyBorder="1" applyAlignment="1" applyProtection="1">
      <alignment horizontal="left" vertical="center"/>
      <protection locked="0"/>
    </xf>
    <xf numFmtId="182" fontId="16" fillId="0" borderId="1" xfId="10" applyNumberFormat="1" applyFont="1" applyFill="1" applyBorder="1" applyAlignment="1" applyProtection="1">
      <alignment vertical="center"/>
    </xf>
    <xf numFmtId="182" fontId="0" fillId="0" borderId="1" xfId="0" applyNumberFormat="1" applyBorder="1"/>
    <xf numFmtId="182" fontId="0" fillId="0" borderId="14" xfId="0" applyNumberFormat="1" applyBorder="1"/>
    <xf numFmtId="177" fontId="16" fillId="0" borderId="1" xfId="10" applyFont="1" applyFill="1" applyBorder="1" applyAlignment="1" applyProtection="1">
      <alignment vertical="center"/>
      <protection locked="0"/>
    </xf>
    <xf numFmtId="182" fontId="0" fillId="2" borderId="1" xfId="0" applyNumberFormat="1" applyFill="1" applyBorder="1" applyAlignment="1">
      <alignment vertical="center"/>
    </xf>
    <xf numFmtId="0" fontId="0" fillId="0" borderId="1" xfId="0" applyBorder="1"/>
    <xf numFmtId="0" fontId="0" fillId="0" borderId="14" xfId="0" applyBorder="1"/>
    <xf numFmtId="0" fontId="8" fillId="0" borderId="1" xfId="0" applyFont="1" applyBorder="1" applyAlignment="1">
      <alignment horizontal="left" vertical="center" wrapText="1"/>
    </xf>
    <xf numFmtId="182" fontId="0" fillId="2" borderId="14" xfId="0" applyNumberFormat="1" applyFill="1" applyBorder="1" applyAlignment="1">
      <alignment horizontal="center" vertical="center"/>
    </xf>
    <xf numFmtId="0" fontId="8" fillId="10" borderId="1" xfId="0" applyFont="1" applyFill="1" applyBorder="1" applyAlignment="1">
      <alignment horizontal="left" vertical="center" wrapText="1"/>
    </xf>
    <xf numFmtId="177" fontId="16" fillId="10" borderId="1" xfId="10" applyFont="1" applyFill="1" applyBorder="1" applyAlignment="1" applyProtection="1">
      <alignment vertical="center"/>
      <protection locked="0"/>
    </xf>
    <xf numFmtId="0" fontId="8" fillId="2" borderId="10" xfId="0" applyFont="1" applyFill="1" applyBorder="1" applyAlignment="1">
      <alignment vertical="center"/>
    </xf>
    <xf numFmtId="0" fontId="7" fillId="0" borderId="11" xfId="0" applyFont="1" applyBorder="1" applyAlignment="1" applyProtection="1">
      <alignment horizontal="left" vertical="center"/>
      <protection locked="0"/>
    </xf>
    <xf numFmtId="177" fontId="7" fillId="0" borderId="11" xfId="10" applyFont="1" applyFill="1" applyBorder="1" applyAlignment="1" applyProtection="1">
      <alignment vertical="center"/>
    </xf>
    <xf numFmtId="177" fontId="7" fillId="0" borderId="12" xfId="10" applyFont="1" applyFill="1" applyBorder="1" applyAlignment="1" applyProtection="1">
      <alignment vertical="center"/>
    </xf>
    <xf numFmtId="0" fontId="0" fillId="0" borderId="0" xfId="0" applyAlignment="1" applyProtection="1">
      <alignment horizontal="center" vertical="center"/>
      <protection locked="0"/>
    </xf>
    <xf numFmtId="0" fontId="7" fillId="9" borderId="7" xfId="0" applyFont="1" applyFill="1" applyBorder="1" applyAlignment="1" applyProtection="1">
      <alignment horizontal="left" vertical="center"/>
      <protection locked="0"/>
    </xf>
    <xf numFmtId="0" fontId="7" fillId="9" borderId="8" xfId="0" applyFont="1" applyFill="1" applyBorder="1" applyAlignment="1" applyProtection="1">
      <alignment horizontal="left" vertical="center"/>
      <protection locked="0"/>
    </xf>
    <xf numFmtId="0" fontId="7" fillId="0" borderId="13" xfId="0" applyFont="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vertical="center"/>
    </xf>
    <xf numFmtId="0" fontId="8" fillId="0" borderId="1" xfId="0" applyFont="1" applyBorder="1" applyAlignment="1">
      <alignment vertical="center"/>
    </xf>
    <xf numFmtId="177" fontId="16" fillId="2" borderId="1" xfId="10" applyFont="1" applyFill="1" applyBorder="1" applyAlignment="1" applyProtection="1">
      <alignment vertical="center"/>
    </xf>
    <xf numFmtId="177" fontId="16" fillId="2" borderId="14" xfId="10" applyFont="1" applyFill="1" applyBorder="1" applyAlignment="1" applyProtection="1">
      <alignment vertical="center"/>
    </xf>
    <xf numFmtId="177" fontId="7" fillId="2" borderId="1" xfId="10" applyFont="1" applyFill="1" applyBorder="1" applyAlignment="1" applyProtection="1">
      <alignment vertical="center"/>
    </xf>
    <xf numFmtId="177" fontId="7" fillId="2" borderId="14" xfId="10" applyFont="1" applyFill="1" applyBorder="1" applyAlignment="1" applyProtection="1">
      <alignment vertical="center"/>
    </xf>
    <xf numFmtId="0" fontId="8" fillId="2" borderId="10" xfId="0" applyFont="1" applyFill="1" applyBorder="1" applyAlignment="1">
      <alignment horizontal="center" vertical="center"/>
    </xf>
    <xf numFmtId="0" fontId="8" fillId="0" borderId="11" xfId="0" applyFont="1" applyBorder="1" applyAlignment="1">
      <alignment vertical="center" wrapText="1"/>
    </xf>
    <xf numFmtId="177" fontId="16" fillId="2" borderId="11" xfId="10" applyFont="1" applyFill="1" applyBorder="1" applyAlignment="1" applyProtection="1">
      <alignment vertical="center"/>
    </xf>
    <xf numFmtId="177" fontId="16" fillId="2" borderId="12" xfId="10" applyFont="1" applyFill="1" applyBorder="1" applyAlignment="1" applyProtection="1">
      <alignment vertical="center"/>
    </xf>
    <xf numFmtId="0" fontId="7" fillId="9" borderId="7" xfId="0" applyFont="1" applyFill="1" applyBorder="1" applyAlignment="1" applyProtection="1">
      <alignment horizontal="left" vertical="center" wrapText="1"/>
      <protection locked="0"/>
    </xf>
    <xf numFmtId="0" fontId="7" fillId="9" borderId="8" xfId="0" applyFont="1" applyFill="1" applyBorder="1" applyAlignment="1" applyProtection="1">
      <alignment horizontal="left" vertical="center" wrapText="1"/>
      <protection locked="0"/>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4" xfId="0" applyFont="1" applyBorder="1" applyAlignment="1">
      <alignment vertical="center" wrapText="1"/>
    </xf>
    <xf numFmtId="0" fontId="8" fillId="0" borderId="1" xfId="0" applyFont="1" applyBorder="1" applyAlignment="1">
      <alignment horizontal="justify" vertical="center" wrapText="1"/>
    </xf>
    <xf numFmtId="2" fontId="8" fillId="2" borderId="1" xfId="0" applyNumberFormat="1" applyFont="1" applyFill="1" applyBorder="1" applyAlignment="1">
      <alignment horizontal="center" vertical="center"/>
    </xf>
    <xf numFmtId="0" fontId="17" fillId="0" borderId="1" xfId="0" applyFont="1" applyBorder="1" applyAlignment="1">
      <alignment horizontal="justify" vertical="center" wrapText="1"/>
    </xf>
    <xf numFmtId="2" fontId="17" fillId="2" borderId="1" xfId="0" applyNumberFormat="1" applyFont="1" applyFill="1" applyBorder="1" applyAlignment="1">
      <alignment horizontal="center" vertical="center"/>
    </xf>
    <xf numFmtId="177" fontId="17" fillId="2" borderId="1" xfId="10" applyFont="1" applyFill="1" applyBorder="1" applyAlignment="1" applyProtection="1">
      <alignment vertical="center"/>
    </xf>
    <xf numFmtId="177" fontId="17" fillId="2" borderId="14" xfId="10" applyFont="1" applyFill="1" applyBorder="1" applyAlignment="1" applyProtection="1">
      <alignment vertical="center"/>
    </xf>
    <xf numFmtId="0" fontId="7" fillId="0" borderId="11" xfId="0" applyFont="1" applyBorder="1" applyAlignment="1">
      <alignment horizontal="justify" vertical="center" wrapText="1"/>
    </xf>
    <xf numFmtId="2" fontId="7" fillId="2" borderId="11" xfId="0" applyNumberFormat="1" applyFont="1" applyFill="1" applyBorder="1" applyAlignment="1">
      <alignment horizontal="center" vertical="center"/>
    </xf>
    <xf numFmtId="177" fontId="7" fillId="2" borderId="11" xfId="10" applyFont="1" applyFill="1" applyBorder="1" applyAlignment="1" applyProtection="1">
      <alignment vertical="center"/>
    </xf>
    <xf numFmtId="177" fontId="7" fillId="2" borderId="12" xfId="10" applyFont="1" applyFill="1" applyBorder="1" applyAlignment="1" applyProtection="1">
      <alignment vertical="center"/>
    </xf>
    <xf numFmtId="0" fontId="8" fillId="2" borderId="0" xfId="0" applyFont="1" applyFill="1" applyAlignment="1">
      <alignment vertical="center"/>
    </xf>
    <xf numFmtId="0" fontId="17" fillId="2" borderId="0" xfId="0" applyFont="1" applyFill="1" applyAlignment="1">
      <alignment vertical="center"/>
    </xf>
    <xf numFmtId="0" fontId="18" fillId="6" borderId="7" xfId="0" applyFont="1" applyFill="1" applyBorder="1" applyAlignment="1">
      <alignment horizontal="left" vertical="center"/>
    </xf>
    <xf numFmtId="0" fontId="18" fillId="6" borderId="8" xfId="0" applyFont="1" applyFill="1" applyBorder="1" applyAlignment="1">
      <alignment horizontal="left" vertical="center"/>
    </xf>
    <xf numFmtId="0" fontId="8" fillId="0" borderId="1" xfId="0" applyFont="1" applyBorder="1" applyAlignment="1" applyProtection="1">
      <alignment horizontal="left" vertical="center" wrapText="1"/>
      <protection locked="0"/>
    </xf>
    <xf numFmtId="177" fontId="8" fillId="0" borderId="1" xfId="10" applyFont="1" applyFill="1" applyBorder="1" applyAlignment="1" applyProtection="1">
      <alignment vertical="center"/>
      <protection locked="0"/>
    </xf>
    <xf numFmtId="177" fontId="8" fillId="0" borderId="14" xfId="10" applyFont="1" applyFill="1" applyBorder="1" applyAlignment="1" applyProtection="1">
      <alignment vertical="center"/>
      <protection locked="0"/>
    </xf>
    <xf numFmtId="184" fontId="8" fillId="0" borderId="1" xfId="10" applyNumberFormat="1" applyFont="1" applyFill="1" applyBorder="1" applyAlignment="1" applyProtection="1">
      <alignment vertical="center"/>
      <protection locked="0"/>
    </xf>
    <xf numFmtId="184" fontId="8" fillId="0" borderId="14" xfId="10" applyNumberFormat="1" applyFont="1" applyFill="1" applyBorder="1" applyAlignment="1" applyProtection="1">
      <alignment vertical="center"/>
      <protection locked="0"/>
    </xf>
    <xf numFmtId="177" fontId="16" fillId="0" borderId="1" xfId="10" applyFont="1" applyFill="1" applyBorder="1" applyAlignment="1" applyProtection="1">
      <alignment vertical="center"/>
    </xf>
    <xf numFmtId="177" fontId="16" fillId="0" borderId="14" xfId="10" applyFont="1" applyFill="1" applyBorder="1" applyAlignment="1" applyProtection="1">
      <alignment vertical="center"/>
    </xf>
    <xf numFmtId="0" fontId="7" fillId="0" borderId="0" xfId="0" applyFont="1" applyAlignment="1" applyProtection="1">
      <alignment vertical="center"/>
      <protection locked="0"/>
    </xf>
    <xf numFmtId="185" fontId="7" fillId="0" borderId="0" xfId="0" applyNumberFormat="1" applyFont="1" applyAlignment="1">
      <alignment horizontal="center" vertical="center"/>
    </xf>
    <xf numFmtId="0" fontId="8" fillId="2" borderId="13" xfId="0" applyFont="1" applyFill="1" applyBorder="1" applyAlignment="1">
      <alignment horizontal="left" vertical="center"/>
    </xf>
    <xf numFmtId="185" fontId="7" fillId="0" borderId="1" xfId="0" applyNumberFormat="1" applyFont="1" applyBorder="1" applyAlignment="1">
      <alignment vertical="center"/>
    </xf>
    <xf numFmtId="185" fontId="7" fillId="0" borderId="14" xfId="0" applyNumberFormat="1" applyFont="1" applyBorder="1" applyAlignment="1">
      <alignment vertical="center"/>
    </xf>
    <xf numFmtId="0" fontId="8" fillId="2" borderId="10" xfId="0" applyFont="1" applyFill="1" applyBorder="1" applyAlignment="1">
      <alignment horizontal="left" vertical="center"/>
    </xf>
    <xf numFmtId="0" fontId="7" fillId="0" borderId="0" xfId="0" applyFont="1" applyAlignment="1" applyProtection="1">
      <alignment horizontal="center" vertical="center"/>
      <protection locked="0"/>
    </xf>
    <xf numFmtId="0" fontId="7" fillId="0" borderId="1" xfId="0" applyFont="1" applyBorder="1" applyAlignment="1">
      <alignment horizontal="left" vertical="center" wrapText="1"/>
    </xf>
    <xf numFmtId="4" fontId="16" fillId="0" borderId="1" xfId="10" applyNumberFormat="1" applyFont="1" applyFill="1" applyBorder="1" applyAlignment="1" applyProtection="1">
      <alignment vertical="center"/>
    </xf>
    <xf numFmtId="4" fontId="16" fillId="0" borderId="14" xfId="10" applyNumberFormat="1" applyFont="1" applyFill="1" applyBorder="1" applyAlignment="1" applyProtection="1">
      <alignment vertical="center"/>
    </xf>
    <xf numFmtId="4" fontId="16" fillId="2" borderId="1" xfId="10" applyNumberFormat="1" applyFont="1" applyFill="1" applyBorder="1" applyAlignment="1" applyProtection="1">
      <alignment vertical="center"/>
    </xf>
    <xf numFmtId="4" fontId="16" fillId="2" borderId="14" xfId="10" applyNumberFormat="1" applyFont="1" applyFill="1" applyBorder="1" applyAlignment="1" applyProtection="1">
      <alignment vertical="center"/>
    </xf>
    <xf numFmtId="2" fontId="8" fillId="2" borderId="1" xfId="54" applyNumberFormat="1" applyFont="1" applyFill="1" applyBorder="1" applyAlignment="1">
      <alignment vertical="center"/>
    </xf>
    <xf numFmtId="2" fontId="8" fillId="2" borderId="14" xfId="54" applyNumberFormat="1" applyFont="1" applyFill="1" applyBorder="1" applyAlignment="1">
      <alignment vertical="center"/>
    </xf>
    <xf numFmtId="0" fontId="7" fillId="0" borderId="11" xfId="0" applyFont="1" applyBorder="1" applyAlignment="1">
      <alignment horizontal="left" vertical="center" wrapText="1"/>
    </xf>
    <xf numFmtId="0" fontId="8" fillId="0" borderId="1" xfId="54" applyFont="1" applyBorder="1" applyAlignment="1">
      <alignment horizontal="left" vertical="center" wrapText="1"/>
    </xf>
    <xf numFmtId="0" fontId="8" fillId="2" borderId="1" xfId="0" applyFont="1" applyFill="1" applyBorder="1" applyAlignment="1">
      <alignment horizontal="left" vertical="center"/>
    </xf>
    <xf numFmtId="2" fontId="7" fillId="2" borderId="1" xfId="0" applyNumberFormat="1" applyFont="1" applyFill="1" applyBorder="1" applyAlignment="1">
      <alignment vertical="center"/>
    </xf>
    <xf numFmtId="2" fontId="7" fillId="2" borderId="14" xfId="0" applyNumberFormat="1" applyFont="1" applyFill="1" applyBorder="1" applyAlignment="1">
      <alignment vertical="center"/>
    </xf>
    <xf numFmtId="2" fontId="7" fillId="2" borderId="11" xfId="0" applyNumberFormat="1" applyFont="1" applyFill="1" applyBorder="1" applyAlignment="1">
      <alignment vertical="center"/>
    </xf>
    <xf numFmtId="2" fontId="7" fillId="2" borderId="12" xfId="0" applyNumberFormat="1" applyFont="1" applyFill="1" applyBorder="1" applyAlignment="1">
      <alignment vertical="center"/>
    </xf>
    <xf numFmtId="0" fontId="7" fillId="2" borderId="13" xfId="0" applyFont="1" applyFill="1" applyBorder="1" applyAlignment="1">
      <alignment horizontal="left" vertical="center"/>
    </xf>
    <xf numFmtId="0" fontId="7" fillId="0" borderId="13" xfId="0" applyFont="1" applyBorder="1" applyAlignment="1">
      <alignment horizontal="center" vertical="center"/>
    </xf>
    <xf numFmtId="0" fontId="8" fillId="0" borderId="13" xfId="0" applyFont="1" applyBorder="1" applyAlignment="1">
      <alignment horizontal="center" vertical="center"/>
    </xf>
    <xf numFmtId="182" fontId="16" fillId="0" borderId="1" xfId="10" applyNumberFormat="1" applyFont="1" applyFill="1" applyBorder="1" applyAlignment="1" applyProtection="1">
      <alignment vertical="center"/>
      <protection locked="0"/>
    </xf>
    <xf numFmtId="182" fontId="16" fillId="0" borderId="14" xfId="10" applyNumberFormat="1" applyFont="1" applyFill="1" applyBorder="1" applyAlignment="1" applyProtection="1">
      <alignment vertical="center"/>
      <protection locked="0"/>
    </xf>
    <xf numFmtId="182" fontId="19" fillId="0" borderId="1" xfId="10" applyNumberFormat="1" applyFont="1" applyFill="1" applyBorder="1" applyAlignment="1" applyProtection="1">
      <alignment vertical="center"/>
      <protection locked="0"/>
    </xf>
    <xf numFmtId="182" fontId="19" fillId="0" borderId="14" xfId="10" applyNumberFormat="1" applyFont="1" applyFill="1" applyBorder="1" applyAlignment="1" applyProtection="1">
      <alignment vertical="center"/>
      <protection locked="0"/>
    </xf>
    <xf numFmtId="177" fontId="16" fillId="8" borderId="1" xfId="10" applyFont="1" applyFill="1" applyBorder="1" applyAlignment="1" applyProtection="1">
      <alignment vertical="center"/>
      <protection locked="0"/>
    </xf>
    <xf numFmtId="177" fontId="16" fillId="8" borderId="14" xfId="10" applyFont="1" applyFill="1" applyBorder="1" applyAlignment="1" applyProtection="1">
      <alignment vertical="center"/>
      <protection locked="0"/>
    </xf>
    <xf numFmtId="0" fontId="8" fillId="0" borderId="10" xfId="0" applyFont="1" applyBorder="1" applyAlignment="1">
      <alignment vertical="center"/>
    </xf>
    <xf numFmtId="182" fontId="7" fillId="0" borderId="11" xfId="10" applyNumberFormat="1" applyFont="1" applyFill="1" applyBorder="1" applyAlignment="1" applyProtection="1">
      <alignment vertical="center"/>
      <protection locked="0"/>
    </xf>
    <xf numFmtId="182" fontId="7" fillId="0" borderId="12" xfId="10" applyNumberFormat="1" applyFont="1" applyFill="1" applyBorder="1" applyAlignment="1" applyProtection="1">
      <alignment vertical="center"/>
      <protection locked="0"/>
    </xf>
    <xf numFmtId="0" fontId="0" fillId="0" borderId="0" xfId="0" applyAlignment="1">
      <alignment vertical="center"/>
    </xf>
    <xf numFmtId="0" fontId="7" fillId="0" borderId="0" xfId="0" applyFont="1" applyAlignment="1">
      <alignment horizontal="justify" vertical="center" wrapText="1"/>
    </xf>
    <xf numFmtId="2" fontId="7" fillId="2" borderId="0" xfId="0" applyNumberFormat="1" applyFont="1" applyFill="1" applyAlignment="1">
      <alignment horizontal="center" vertical="center"/>
    </xf>
    <xf numFmtId="0" fontId="8" fillId="2"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7" fillId="9" borderId="1" xfId="0" applyFont="1" applyFill="1" applyBorder="1" applyAlignment="1" applyProtection="1">
      <alignment vertical="center"/>
      <protection locked="0"/>
    </xf>
    <xf numFmtId="0" fontId="7" fillId="9" borderId="1" xfId="0" applyFont="1" applyFill="1" applyBorder="1" applyAlignment="1" applyProtection="1">
      <alignment vertical="center" wrapText="1"/>
      <protection locked="0"/>
    </xf>
    <xf numFmtId="0" fontId="7" fillId="9" borderId="14" xfId="0" applyFont="1" applyFill="1" applyBorder="1" applyAlignment="1" applyProtection="1">
      <alignment vertical="center" wrapText="1"/>
      <protection locked="0"/>
    </xf>
    <xf numFmtId="0" fontId="8" fillId="2" borderId="13" xfId="0" applyFont="1" applyFill="1" applyBorder="1" applyAlignment="1">
      <alignment vertical="center"/>
    </xf>
    <xf numFmtId="182" fontId="0" fillId="0" borderId="0" xfId="0" applyNumberFormat="1"/>
    <xf numFmtId="177" fontId="20" fillId="0" borderId="0" xfId="0" applyNumberFormat="1" applyFont="1"/>
    <xf numFmtId="182" fontId="20" fillId="0" borderId="0" xfId="0" applyNumberFormat="1" applyFont="1"/>
    <xf numFmtId="2" fontId="7" fillId="2" borderId="12" xfId="0" applyNumberFormat="1" applyFont="1" applyFill="1" applyBorder="1" applyAlignment="1">
      <alignment horizontal="center" vertical="center"/>
    </xf>
    <xf numFmtId="0" fontId="7" fillId="2" borderId="0" xfId="0" applyFont="1" applyFill="1" applyAlignment="1">
      <alignment vertical="center"/>
    </xf>
    <xf numFmtId="0" fontId="7" fillId="3" borderId="0" xfId="0" applyFont="1" applyFill="1" applyAlignment="1">
      <alignment horizontal="center" vertical="center"/>
    </xf>
    <xf numFmtId="0" fontId="7" fillId="6" borderId="7" xfId="0" applyFont="1" applyFill="1" applyBorder="1" applyAlignment="1">
      <alignment horizontal="center" vertical="center"/>
    </xf>
    <xf numFmtId="0" fontId="7" fillId="6" borderId="8" xfId="0" applyFont="1" applyFill="1" applyBorder="1" applyAlignment="1">
      <alignment horizontal="center" vertical="center"/>
    </xf>
    <xf numFmtId="0" fontId="0" fillId="2" borderId="1" xfId="0" applyFill="1" applyBorder="1" applyAlignment="1">
      <alignment horizontal="left" vertical="center"/>
    </xf>
    <xf numFmtId="0" fontId="9" fillId="5" borderId="1" xfId="0" applyFont="1" applyFill="1" applyBorder="1" applyAlignment="1">
      <alignment horizontal="left" vertical="center" wrapText="1"/>
    </xf>
    <xf numFmtId="182" fontId="12" fillId="2" borderId="14" xfId="0" applyNumberFormat="1" applyFont="1" applyFill="1" applyBorder="1" applyAlignment="1">
      <alignment horizontal="center" vertical="center"/>
    </xf>
    <xf numFmtId="0" fontId="9" fillId="5" borderId="11" xfId="0" applyFont="1" applyFill="1" applyBorder="1" applyAlignment="1">
      <alignment horizontal="left" vertical="center" wrapText="1"/>
    </xf>
    <xf numFmtId="182" fontId="12" fillId="2" borderId="12" xfId="0" applyNumberFormat="1" applyFont="1" applyFill="1" applyBorder="1" applyAlignment="1">
      <alignment horizontal="center" vertical="center"/>
    </xf>
    <xf numFmtId="0" fontId="7" fillId="9" borderId="1" xfId="0" applyFont="1" applyFill="1" applyBorder="1" applyAlignment="1" applyProtection="1">
      <alignment horizontal="center" vertical="center"/>
      <protection locked="0"/>
    </xf>
    <xf numFmtId="0" fontId="7" fillId="2" borderId="1" xfId="0" applyFont="1" applyFill="1" applyBorder="1" applyAlignment="1">
      <alignment horizontal="center" vertical="center"/>
    </xf>
    <xf numFmtId="0" fontId="8" fillId="2" borderId="1" xfId="0" applyFont="1" applyFill="1" applyBorder="1" applyAlignment="1">
      <alignment vertical="center"/>
    </xf>
    <xf numFmtId="182" fontId="7" fillId="0" borderId="1" xfId="10" applyNumberFormat="1" applyFont="1" applyFill="1" applyBorder="1" applyAlignment="1" applyProtection="1">
      <alignment vertical="center"/>
    </xf>
    <xf numFmtId="177" fontId="7" fillId="0" borderId="1" xfId="10" applyFont="1" applyFill="1" applyBorder="1" applyAlignment="1" applyProtection="1">
      <alignment vertical="center"/>
    </xf>
    <xf numFmtId="0" fontId="7" fillId="9" borderId="1" xfId="0" applyFont="1" applyFill="1" applyBorder="1" applyAlignment="1" applyProtection="1">
      <alignment horizontal="left" vertical="center"/>
      <protection locked="0"/>
    </xf>
    <xf numFmtId="0" fontId="8" fillId="0" borderId="1" xfId="0" applyFont="1" applyBorder="1" applyAlignment="1">
      <alignment vertical="center" wrapText="1"/>
    </xf>
    <xf numFmtId="0" fontId="7" fillId="9" borderId="1" xfId="0" applyFont="1" applyFill="1" applyBorder="1" applyAlignment="1" applyProtection="1">
      <alignment horizontal="left" vertical="center" wrapText="1"/>
      <protection locked="0"/>
    </xf>
    <xf numFmtId="2" fontId="7" fillId="2" borderId="1" xfId="0" applyNumberFormat="1" applyFont="1" applyFill="1" applyBorder="1" applyAlignment="1">
      <alignment horizontal="center" vertical="center"/>
    </xf>
    <xf numFmtId="0" fontId="18" fillId="6" borderId="1" xfId="0" applyFont="1" applyFill="1" applyBorder="1" applyAlignment="1">
      <alignment horizontal="left" vertical="center"/>
    </xf>
    <xf numFmtId="0" fontId="7" fillId="9" borderId="18" xfId="0" applyFont="1" applyFill="1" applyBorder="1" applyAlignment="1" applyProtection="1">
      <alignment horizontal="left" vertical="center"/>
      <protection locked="0"/>
    </xf>
    <xf numFmtId="0" fontId="7" fillId="9" borderId="19" xfId="0" applyFont="1" applyFill="1" applyBorder="1" applyAlignment="1" applyProtection="1">
      <alignment horizontal="left" vertical="center"/>
      <protection locked="0"/>
    </xf>
    <xf numFmtId="0" fontId="7" fillId="9" borderId="20" xfId="0" applyFont="1" applyFill="1" applyBorder="1" applyAlignment="1" applyProtection="1">
      <alignment horizontal="left" vertical="center"/>
      <protection locked="0"/>
    </xf>
    <xf numFmtId="0" fontId="7" fillId="2" borderId="21" xfId="0" applyFont="1" applyFill="1" applyBorder="1" applyAlignment="1">
      <alignment horizontal="center" vertical="center"/>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vertical="center" wrapText="1"/>
    </xf>
    <xf numFmtId="0" fontId="8" fillId="2" borderId="21" xfId="0" applyFont="1" applyFill="1" applyBorder="1" applyAlignment="1">
      <alignment horizontal="center" vertical="center"/>
    </xf>
    <xf numFmtId="0" fontId="8" fillId="2" borderId="22" xfId="0" applyFont="1" applyFill="1" applyBorder="1" applyAlignment="1">
      <alignment horizontal="left" vertical="center"/>
    </xf>
    <xf numFmtId="0" fontId="8" fillId="2" borderId="23" xfId="0" applyFont="1" applyFill="1" applyBorder="1" applyAlignment="1">
      <alignment horizontal="left" vertical="center"/>
    </xf>
    <xf numFmtId="2" fontId="7" fillId="2" borderId="24" xfId="0" applyNumberFormat="1" applyFont="1" applyFill="1" applyBorder="1" applyAlignment="1">
      <alignment vertical="center"/>
    </xf>
    <xf numFmtId="0" fontId="8" fillId="2" borderId="25" xfId="0" applyFont="1" applyFill="1" applyBorder="1" applyAlignment="1">
      <alignment horizontal="center" vertical="center"/>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2" fontId="7" fillId="2" borderId="28" xfId="0" applyNumberFormat="1" applyFont="1" applyFill="1" applyBorder="1" applyAlignment="1">
      <alignment vertical="center"/>
    </xf>
    <xf numFmtId="0" fontId="7" fillId="2" borderId="1" xfId="0" applyFont="1" applyFill="1" applyBorder="1" applyAlignment="1">
      <alignment horizontal="left" vertical="center"/>
    </xf>
    <xf numFmtId="0" fontId="7" fillId="0" borderId="1" xfId="0" applyFont="1" applyBorder="1" applyAlignment="1">
      <alignment horizontal="center" vertical="center"/>
    </xf>
    <xf numFmtId="182" fontId="7" fillId="0" borderId="1" xfId="10" applyNumberFormat="1" applyFont="1" applyFill="1" applyBorder="1" applyAlignment="1" applyProtection="1">
      <alignment vertical="center"/>
      <protection locked="0"/>
    </xf>
    <xf numFmtId="0" fontId="7" fillId="3" borderId="29" xfId="0" applyFont="1" applyFill="1" applyBorder="1" applyAlignment="1">
      <alignment horizontal="center" vertical="center"/>
    </xf>
    <xf numFmtId="0" fontId="12" fillId="0" borderId="0" xfId="0" applyFont="1"/>
    <xf numFmtId="0" fontId="0" fillId="0" borderId="0" xfId="0" applyAlignment="1">
      <alignment horizontal="center" vertical="center"/>
    </xf>
    <xf numFmtId="0" fontId="21" fillId="0" borderId="0" xfId="0" applyFont="1" applyAlignment="1">
      <alignment horizontal="center" wrapText="1"/>
    </xf>
    <xf numFmtId="0" fontId="21" fillId="0" borderId="0" xfId="0" applyFont="1" applyAlignment="1">
      <alignment horizontal="center"/>
    </xf>
    <xf numFmtId="0" fontId="12" fillId="0" borderId="0" xfId="0" applyFont="1" applyAlignment="1">
      <alignment horizontal="center"/>
    </xf>
    <xf numFmtId="0" fontId="0" fillId="0" borderId="0" xfId="0" applyAlignment="1">
      <alignment horizontal="center"/>
    </xf>
    <xf numFmtId="0" fontId="5" fillId="0" borderId="0" xfId="0" applyFont="1" applyAlignment="1">
      <alignment horizontal="center" vertical="distributed" wrapText="1" shrinkToFit="1" readingOrder="1"/>
    </xf>
    <xf numFmtId="0" fontId="8" fillId="0" borderId="1" xfId="0" applyFont="1" applyBorder="1" applyAlignment="1">
      <alignment wrapText="1"/>
    </xf>
    <xf numFmtId="186" fontId="22" fillId="10" borderId="1" xfId="56" applyNumberFormat="1" applyFont="1" applyFill="1" applyBorder="1" applyAlignment="1">
      <alignment horizontal="left" vertical="center"/>
    </xf>
    <xf numFmtId="182" fontId="8" fillId="0" borderId="1" xfId="0" applyNumberFormat="1" applyFont="1" applyBorder="1" applyAlignment="1">
      <alignment horizontal="center" vertical="center"/>
    </xf>
    <xf numFmtId="0" fontId="7" fillId="4" borderId="1" xfId="0" applyFont="1" applyFill="1" applyBorder="1" applyAlignment="1">
      <alignment horizontal="center" wrapText="1"/>
    </xf>
    <xf numFmtId="0" fontId="7" fillId="4" borderId="1" xfId="0" applyFont="1" applyFill="1" applyBorder="1" applyAlignment="1">
      <alignment wrapText="1"/>
    </xf>
    <xf numFmtId="182" fontId="7" fillId="4" borderId="1" xfId="0" applyNumberFormat="1" applyFont="1" applyFill="1" applyBorder="1" applyAlignment="1">
      <alignment wrapText="1"/>
    </xf>
    <xf numFmtId="0" fontId="7" fillId="4" borderId="1" xfId="0" applyFont="1" applyFill="1" applyBorder="1" applyAlignment="1">
      <alignment horizontal="center"/>
    </xf>
    <xf numFmtId="0" fontId="7" fillId="4" borderId="1" xfId="0" applyFont="1" applyFill="1" applyBorder="1"/>
    <xf numFmtId="182" fontId="7" fillId="4" borderId="1" xfId="0" applyNumberFormat="1" applyFont="1" applyFill="1" applyBorder="1"/>
    <xf numFmtId="0" fontId="7" fillId="10" borderId="0" xfId="0" applyFont="1" applyFill="1" applyBorder="1" applyAlignment="1">
      <alignment horizontal="center"/>
    </xf>
    <xf numFmtId="0" fontId="7" fillId="10" borderId="0" xfId="0" applyFont="1" applyFill="1" applyBorder="1"/>
    <xf numFmtId="182" fontId="7" fillId="10" borderId="0" xfId="0" applyNumberFormat="1" applyFont="1" applyFill="1" applyBorder="1"/>
    <xf numFmtId="0" fontId="7" fillId="4" borderId="1" xfId="55" applyFont="1" applyFill="1" applyBorder="1" applyAlignment="1">
      <alignment horizontal="center" vertical="center" wrapText="1"/>
    </xf>
    <xf numFmtId="0" fontId="8" fillId="0" borderId="1" xfId="55" applyFont="1" applyBorder="1" applyAlignment="1">
      <alignment horizontal="right" vertical="center"/>
    </xf>
    <xf numFmtId="0" fontId="8" fillId="0" borderId="1" xfId="55" applyFont="1" applyBorder="1" applyAlignment="1">
      <alignment vertical="center" wrapText="1"/>
    </xf>
    <xf numFmtId="0" fontId="8" fillId="0" borderId="1" xfId="0" applyNumberFormat="1" applyFont="1" applyBorder="1" applyAlignment="1">
      <alignment horizontal="center" vertical="center"/>
    </xf>
    <xf numFmtId="0" fontId="8" fillId="0" borderId="1" xfId="55" applyNumberFormat="1" applyFont="1" applyBorder="1" applyAlignment="1">
      <alignment horizontal="center" vertical="center"/>
    </xf>
    <xf numFmtId="176" fontId="8" fillId="0" borderId="1" xfId="42" applyFont="1" applyBorder="1" applyAlignment="1">
      <alignment horizontal="center" vertical="center"/>
    </xf>
    <xf numFmtId="0" fontId="8" fillId="0" borderId="1" xfId="55" applyFont="1" applyBorder="1" applyAlignment="1">
      <alignment vertical="distributed" wrapText="1"/>
    </xf>
    <xf numFmtId="0" fontId="8" fillId="0" borderId="1" xfId="0" applyFont="1" applyBorder="1" applyAlignment="1">
      <alignment horizontal="right" vertical="center"/>
    </xf>
    <xf numFmtId="0" fontId="8" fillId="0" borderId="1" xfId="55" applyNumberFormat="1" applyFont="1" applyFill="1" applyBorder="1" applyAlignment="1">
      <alignment horizontal="center" vertical="center"/>
    </xf>
    <xf numFmtId="0" fontId="8" fillId="0" borderId="1" xfId="0" applyFont="1" applyBorder="1" applyAlignment="1">
      <alignment vertical="distributed" wrapText="1"/>
    </xf>
    <xf numFmtId="0" fontId="8" fillId="0" borderId="13" xfId="55" applyFont="1" applyBorder="1" applyAlignment="1">
      <alignment horizontal="right" vertical="center"/>
    </xf>
    <xf numFmtId="0" fontId="8" fillId="0" borderId="1" xfId="55" applyFont="1" applyBorder="1" applyAlignment="1">
      <alignment horizontal="center" vertical="center"/>
    </xf>
    <xf numFmtId="0" fontId="8" fillId="0" borderId="1" xfId="42" applyNumberFormat="1" applyFont="1" applyBorder="1" applyAlignment="1">
      <alignment horizontal="center" vertical="center"/>
    </xf>
    <xf numFmtId="0" fontId="7" fillId="0" borderId="11" xfId="55" applyFont="1" applyBorder="1" applyAlignment="1">
      <alignment horizontal="center" vertical="center" wrapText="1"/>
    </xf>
    <xf numFmtId="0" fontId="7" fillId="0" borderId="1" xfId="55" applyFont="1" applyBorder="1" applyAlignment="1">
      <alignment horizontal="center" vertical="center" wrapText="1"/>
    </xf>
    <xf numFmtId="176" fontId="8" fillId="0" borderId="1" xfId="42" applyFont="1" applyBorder="1"/>
    <xf numFmtId="176" fontId="7" fillId="0" borderId="14" xfId="42" applyFont="1" applyBorder="1" applyAlignment="1">
      <alignment horizontal="center" vertical="center"/>
    </xf>
    <xf numFmtId="0" fontId="8" fillId="0" borderId="10" xfId="55" applyFont="1" applyBorder="1"/>
    <xf numFmtId="0" fontId="8" fillId="0" borderId="11" xfId="55" applyFont="1" applyBorder="1" applyAlignment="1">
      <alignment horizontal="center" vertical="center"/>
    </xf>
    <xf numFmtId="0" fontId="8" fillId="0" borderId="11" xfId="55" applyFont="1" applyBorder="1" applyAlignment="1">
      <alignment horizontal="center"/>
    </xf>
    <xf numFmtId="0" fontId="8" fillId="0" borderId="11" xfId="55" applyFont="1" applyBorder="1"/>
    <xf numFmtId="176" fontId="8" fillId="0" borderId="12" xfId="55" applyNumberFormat="1" applyFont="1" applyBorder="1" applyAlignment="1">
      <alignment horizontal="center" vertical="center"/>
    </xf>
    <xf numFmtId="0" fontId="8" fillId="0" borderId="0" xfId="55" applyFont="1" applyAlignment="1">
      <alignment horizontal="right" vertical="center"/>
    </xf>
    <xf numFmtId="0" fontId="8" fillId="0" borderId="0" xfId="55" applyFont="1" applyAlignment="1">
      <alignment horizontal="left" vertical="distributed" wrapText="1"/>
    </xf>
    <xf numFmtId="0" fontId="8" fillId="0" borderId="0" xfId="0" applyFont="1"/>
    <xf numFmtId="0" fontId="7" fillId="0" borderId="0" xfId="0" applyFont="1"/>
    <xf numFmtId="0" fontId="8" fillId="0" borderId="0" xfId="0" applyFont="1" applyAlignment="1">
      <alignment horizontal="center" vertical="center"/>
    </xf>
    <xf numFmtId="0" fontId="8" fillId="0" borderId="1" xfId="55" applyFont="1" applyBorder="1" applyAlignment="1">
      <alignment horizontal="center" vertical="center" wrapText="1"/>
    </xf>
    <xf numFmtId="1" fontId="8" fillId="0" borderId="1" xfId="42" applyNumberFormat="1" applyFont="1" applyBorder="1" applyAlignment="1">
      <alignment horizontal="center" vertical="center"/>
    </xf>
    <xf numFmtId="176" fontId="7" fillId="0" borderId="1" xfId="55" applyNumberFormat="1" applyFont="1" applyBorder="1" applyAlignment="1">
      <alignment horizontal="center" vertical="center"/>
    </xf>
    <xf numFmtId="182" fontId="12" fillId="0" borderId="1" xfId="0" applyNumberFormat="1" applyFont="1" applyBorder="1" applyAlignment="1">
      <alignment horizontal="center" vertical="center"/>
    </xf>
    <xf numFmtId="182" fontId="8" fillId="0" borderId="1" xfId="42" applyNumberFormat="1" applyFont="1" applyBorder="1" applyAlignment="1">
      <alignment horizontal="center" vertical="center"/>
    </xf>
    <xf numFmtId="182" fontId="8" fillId="0" borderId="1" xfId="55" applyNumberFormat="1" applyFont="1" applyBorder="1" applyAlignment="1">
      <alignment horizontal="center" vertical="center" wrapText="1"/>
    </xf>
    <xf numFmtId="0" fontId="21" fillId="0" borderId="0" xfId="0" applyFont="1" applyAlignment="1">
      <alignment wrapText="1"/>
    </xf>
    <xf numFmtId="0" fontId="23" fillId="0" borderId="0" xfId="0" applyFont="1" applyAlignment="1">
      <alignment wrapText="1"/>
    </xf>
    <xf numFmtId="0" fontId="21" fillId="0" borderId="0" xfId="0" applyFont="1" applyAlignment="1"/>
    <xf numFmtId="0" fontId="12" fillId="0" borderId="0" xfId="0" applyFont="1" applyAlignment="1"/>
    <xf numFmtId="0" fontId="5" fillId="0" borderId="0" xfId="0" applyFont="1" applyAlignment="1">
      <alignment vertical="distributed" wrapText="1" shrinkToFit="1" readingOrder="1"/>
    </xf>
    <xf numFmtId="182" fontId="7" fillId="0" borderId="1" xfId="55" applyNumberFormat="1" applyFont="1" applyBorder="1" applyAlignment="1">
      <alignment horizontal="center" vertical="center"/>
    </xf>
    <xf numFmtId="0" fontId="12" fillId="0" borderId="1" xfId="0" applyFont="1" applyBorder="1"/>
    <xf numFmtId="0" fontId="0" fillId="0" borderId="1" xfId="0" applyBorder="1" applyAlignment="1">
      <alignment horizontal="center" vertical="center"/>
    </xf>
    <xf numFmtId="182" fontId="12" fillId="0" borderId="1" xfId="0" applyNumberFormat="1" applyFont="1" applyBorder="1"/>
    <xf numFmtId="0" fontId="12" fillId="0" borderId="0" xfId="0" applyFont="1" applyAlignment="1">
      <alignment horizontal="center" wrapText="1"/>
    </xf>
    <xf numFmtId="0" fontId="13" fillId="4" borderId="7" xfId="0" applyFont="1" applyFill="1" applyBorder="1" applyAlignment="1">
      <alignment horizontal="center" vertical="top" wrapText="1"/>
    </xf>
    <xf numFmtId="0" fontId="13" fillId="4" borderId="8" xfId="0" applyFont="1" applyFill="1" applyBorder="1" applyAlignment="1">
      <alignment horizontal="center" vertical="top" wrapText="1"/>
    </xf>
    <xf numFmtId="0" fontId="13" fillId="4" borderId="9" xfId="0" applyFont="1" applyFill="1" applyBorder="1" applyAlignment="1">
      <alignment horizontal="center" vertical="top" wrapText="1"/>
    </xf>
    <xf numFmtId="0" fontId="13" fillId="0" borderId="1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4" xfId="0" applyFont="1" applyBorder="1" applyAlignment="1">
      <alignment horizontal="center" vertical="center" wrapText="1"/>
    </xf>
    <xf numFmtId="0" fontId="24" fillId="0" borderId="0" xfId="0" applyFont="1"/>
    <xf numFmtId="0" fontId="24" fillId="0" borderId="13" xfId="0" applyFont="1" applyBorder="1" applyAlignment="1">
      <alignment horizontal="center" vertical="center" wrapText="1"/>
    </xf>
    <xf numFmtId="0" fontId="24" fillId="0" borderId="1" xfId="0" applyFont="1" applyBorder="1" applyAlignment="1">
      <alignment horizontal="left" vertical="center" wrapText="1"/>
    </xf>
    <xf numFmtId="0" fontId="24" fillId="10" borderId="1" xfId="0" applyFont="1" applyFill="1" applyBorder="1" applyAlignment="1">
      <alignment horizontal="center" vertical="center" wrapText="1"/>
    </xf>
    <xf numFmtId="4" fontId="24" fillId="0" borderId="1" xfId="0" applyNumberFormat="1" applyFont="1" applyBorder="1" applyAlignment="1">
      <alignment horizontal="center" vertical="center" wrapText="1"/>
    </xf>
    <xf numFmtId="182" fontId="24" fillId="0" borderId="1" xfId="0" applyNumberFormat="1" applyFont="1" applyBorder="1" applyAlignment="1">
      <alignment horizontal="center" vertical="center" wrapText="1"/>
    </xf>
    <xf numFmtId="177" fontId="24" fillId="0" borderId="14" xfId="9" applyFont="1" applyFill="1" applyBorder="1" applyAlignment="1">
      <alignment horizontal="center" vertical="center" wrapText="1"/>
    </xf>
    <xf numFmtId="0" fontId="24" fillId="0" borderId="1" xfId="0" applyFont="1" applyBorder="1" applyAlignment="1">
      <alignment horizontal="center" vertical="center" wrapText="1"/>
    </xf>
    <xf numFmtId="184" fontId="24" fillId="0" borderId="1" xfId="0" applyNumberFormat="1" applyFont="1" applyBorder="1" applyAlignment="1">
      <alignment horizontal="center" vertical="center" wrapText="1"/>
    </xf>
    <xf numFmtId="0" fontId="24" fillId="0" borderId="30" xfId="0" applyFont="1" applyBorder="1" applyAlignment="1">
      <alignment horizontal="center" vertical="center" wrapText="1"/>
    </xf>
    <xf numFmtId="0" fontId="24" fillId="0" borderId="31" xfId="0" applyFont="1" applyBorder="1" applyAlignment="1">
      <alignment horizontal="center" vertical="center" wrapText="1"/>
    </xf>
    <xf numFmtId="182" fontId="7" fillId="0" borderId="13" xfId="55" applyNumberFormat="1" applyFont="1" applyBorder="1" applyAlignment="1">
      <alignment horizontal="center" wrapText="1"/>
    </xf>
    <xf numFmtId="182" fontId="7" fillId="0" borderId="1" xfId="55" applyNumberFormat="1" applyFont="1" applyBorder="1" applyAlignment="1">
      <alignment horizontal="center" wrapText="1"/>
    </xf>
    <xf numFmtId="182" fontId="11" fillId="0" borderId="14" xfId="42" applyNumberFormat="1" applyFont="1" applyBorder="1"/>
    <xf numFmtId="0" fontId="7" fillId="0" borderId="10" xfId="55" applyFont="1" applyBorder="1" applyAlignment="1">
      <alignment horizontal="center" vertical="center" wrapText="1"/>
    </xf>
    <xf numFmtId="182" fontId="7" fillId="0" borderId="11" xfId="55" applyNumberFormat="1" applyFont="1" applyBorder="1" applyAlignment="1">
      <alignment horizontal="center" vertical="center" wrapText="1"/>
    </xf>
    <xf numFmtId="182" fontId="11" fillId="0" borderId="12" xfId="37" applyNumberFormat="1" applyFont="1" applyBorder="1" applyAlignment="1">
      <alignment horizontal="center" vertical="center"/>
    </xf>
    <xf numFmtId="0" fontId="25" fillId="0" borderId="0" xfId="0" applyFont="1" applyBorder="1" applyAlignment="1">
      <alignment horizontal="center" vertical="center" wrapText="1"/>
    </xf>
    <xf numFmtId="0" fontId="13" fillId="0" borderId="0" xfId="0" applyFont="1" applyBorder="1" applyAlignment="1">
      <alignment horizontal="center" vertical="center" wrapText="1"/>
    </xf>
    <xf numFmtId="4" fontId="13" fillId="0" borderId="0" xfId="0" applyNumberFormat="1" applyFont="1" applyBorder="1" applyAlignment="1">
      <alignment horizontal="center" vertical="center" wrapText="1"/>
    </xf>
    <xf numFmtId="0" fontId="12" fillId="0" borderId="0" xfId="0" applyFont="1" applyAlignment="1">
      <alignment wrapText="1"/>
    </xf>
    <xf numFmtId="0" fontId="13" fillId="9" borderId="7" xfId="0" applyFont="1" applyFill="1" applyBorder="1" applyAlignment="1">
      <alignment horizontal="center" vertical="center" wrapText="1"/>
    </xf>
    <xf numFmtId="0" fontId="13" fillId="9" borderId="8"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23" fillId="11" borderId="13" xfId="0" applyFont="1" applyFill="1" applyBorder="1" applyAlignment="1">
      <alignment horizontal="center" vertical="center"/>
    </xf>
    <xf numFmtId="0" fontId="24" fillId="11" borderId="1" xfId="0" applyFont="1" applyFill="1" applyBorder="1" applyAlignment="1">
      <alignment horizontal="center" vertical="center" wrapText="1"/>
    </xf>
    <xf numFmtId="0" fontId="24" fillId="0" borderId="14" xfId="0" applyFont="1" applyBorder="1" applyAlignment="1">
      <alignment horizontal="left" vertical="center" wrapText="1"/>
    </xf>
    <xf numFmtId="0" fontId="24" fillId="0" borderId="1" xfId="15" applyFont="1" applyBorder="1" applyAlignment="1">
      <alignment horizontal="left" vertical="center" wrapText="1"/>
    </xf>
    <xf numFmtId="0" fontId="26" fillId="0" borderId="14" xfId="0" applyFont="1" applyBorder="1" applyAlignment="1">
      <alignment horizontal="left" vertical="center" wrapText="1"/>
    </xf>
    <xf numFmtId="0" fontId="26" fillId="0" borderId="14" xfId="0" applyFont="1" applyBorder="1" applyAlignment="1">
      <alignment horizontal="center" vertical="center" wrapText="1"/>
    </xf>
    <xf numFmtId="0" fontId="26" fillId="0" borderId="1" xfId="0" applyFont="1" applyBorder="1" applyAlignment="1">
      <alignment horizontal="left" vertical="center" wrapText="1"/>
    </xf>
    <xf numFmtId="0" fontId="24" fillId="10" borderId="1" xfId="0" applyFont="1" applyFill="1" applyBorder="1" applyAlignment="1">
      <alignment horizontal="left" vertical="center" wrapText="1"/>
    </xf>
    <xf numFmtId="0" fontId="23" fillId="11" borderId="10" xfId="0" applyFont="1" applyFill="1" applyBorder="1" applyAlignment="1">
      <alignment horizontal="center" vertical="center"/>
    </xf>
    <xf numFmtId="0" fontId="24" fillId="11"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6" fillId="0" borderId="11" xfId="0" applyFont="1" applyBorder="1" applyAlignment="1">
      <alignment horizontal="left" vertical="center" wrapText="1"/>
    </xf>
    <xf numFmtId="0" fontId="24" fillId="0" borderId="12" xfId="0" applyFont="1" applyBorder="1" applyAlignment="1">
      <alignment horizontal="left" vertical="center" wrapText="1"/>
    </xf>
    <xf numFmtId="0" fontId="7" fillId="3" borderId="0" xfId="0" applyFont="1" applyFill="1" applyAlignment="1">
      <alignment horizontal="center"/>
    </xf>
    <xf numFmtId="0" fontId="9" fillId="5" borderId="32" xfId="0" applyFont="1" applyFill="1" applyBorder="1" applyAlignment="1">
      <alignment horizontal="center" vertical="center" wrapText="1"/>
    </xf>
    <xf numFmtId="184" fontId="8" fillId="0" borderId="1" xfId="0" applyNumberFormat="1" applyFont="1" applyBorder="1" applyAlignment="1">
      <alignment horizontal="center" vertical="center" wrapText="1"/>
    </xf>
    <xf numFmtId="0" fontId="9" fillId="5" borderId="33"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12" fillId="0" borderId="35" xfId="0" applyFont="1" applyBorder="1" applyAlignment="1">
      <alignment horizontal="center"/>
    </xf>
    <xf numFmtId="3" fontId="12" fillId="0" borderId="0" xfId="0" applyNumberFormat="1" applyFont="1"/>
    <xf numFmtId="0" fontId="7" fillId="0" borderId="0" xfId="0" applyFont="1" applyAlignment="1">
      <alignment horizontal="center" vertical="distributed" wrapText="1" shrinkToFit="1" readingOrder="1"/>
    </xf>
    <xf numFmtId="0" fontId="27" fillId="0" borderId="0" xfId="0" applyFont="1"/>
    <xf numFmtId="0" fontId="10" fillId="0" borderId="0" xfId="0" applyFont="1" applyAlignment="1">
      <alignment wrapText="1"/>
    </xf>
    <xf numFmtId="0" fontId="10" fillId="0" borderId="0" xfId="0" applyFont="1"/>
    <xf numFmtId="0" fontId="7" fillId="0" borderId="0" xfId="0" applyFont="1" applyAlignment="1">
      <alignment vertical="center" wrapText="1"/>
    </xf>
  </cellXfs>
  <cellStyles count="57">
    <cellStyle name="Normal" xfId="0" builtinId="0"/>
    <cellStyle name="Comma" xfId="1" builtinId="3"/>
    <cellStyle name="Comma [0]" xfId="2" builtinId="6"/>
    <cellStyle name="40% - Ênfase 4" xfId="3" builtinId="43"/>
    <cellStyle name="Porcentagem" xfId="4" builtinId="5"/>
    <cellStyle name="Célula Vinculada" xfId="5" builtinId="24"/>
    <cellStyle name="Célula de Verificação" xfId="6" builtinId="23"/>
    <cellStyle name="Moeda [0]" xfId="7" builtinId="7"/>
    <cellStyle name="20% - Ênfase 3" xfId="8" builtinId="38"/>
    <cellStyle name="Moeda" xfId="9" builtinId="4"/>
    <cellStyle name="Moeda 2 2" xfId="10"/>
    <cellStyle name="Hyperlink seguido" xfId="11" builtinId="9"/>
    <cellStyle name="Hyperlink" xfId="12" builtinId="8"/>
    <cellStyle name="40% - Ênfase 2" xfId="13" builtinId="35"/>
    <cellStyle name="Observação" xfId="14" builtinId="10"/>
    <cellStyle name="Normal 2" xfId="15"/>
    <cellStyle name="40% - Ênfase 6" xfId="16" builtinId="51"/>
    <cellStyle name="Texto de Aviso" xfId="17" builtinId="11"/>
    <cellStyle name="Título" xfId="18" builtinId="15"/>
    <cellStyle name="Texto Explicativo" xfId="19" builtinId="53"/>
    <cellStyle name="Moeda 4" xfId="20"/>
    <cellStyle name="Ênfase 3" xfId="21" builtinId="37"/>
    <cellStyle name="Título 1" xfId="22" builtinId="16"/>
    <cellStyle name="Ênfase 4" xfId="23" builtinId="41"/>
    <cellStyle name="Título 2" xfId="24" builtinId="17"/>
    <cellStyle name="Ênfase 5" xfId="25" builtinId="45"/>
    <cellStyle name="Título 3" xfId="26" builtinId="18"/>
    <cellStyle name="Ênfase 6" xfId="27" builtinId="49"/>
    <cellStyle name="Título 4" xfId="28" builtinId="19"/>
    <cellStyle name="Entrada" xfId="29" builtinId="20"/>
    <cellStyle name="Saída" xfId="30" builtinId="21"/>
    <cellStyle name="Cálculo" xfId="31" builtinId="22"/>
    <cellStyle name="Total" xfId="32" builtinId="25"/>
    <cellStyle name="40% - Ênfase 1" xfId="33" builtinId="31"/>
    <cellStyle name="Bom" xfId="34" builtinId="26"/>
    <cellStyle name="Ruim" xfId="35" builtinId="27"/>
    <cellStyle name="Neutro" xfId="36" builtinId="28"/>
    <cellStyle name="Moeda 2" xfId="37"/>
    <cellStyle name="20% - Ênfase 5" xfId="38" builtinId="46"/>
    <cellStyle name="Ênfase 1" xfId="39" builtinId="29"/>
    <cellStyle name="20% - Ênfase 1" xfId="40" builtinId="30"/>
    <cellStyle name="60% - Ênfase 1" xfId="41" builtinId="32"/>
    <cellStyle name="Moeda 3" xfId="42"/>
    <cellStyle name="20% - Ênfase 6" xfId="43" builtinId="50"/>
    <cellStyle name="Ênfase 2" xfId="44" builtinId="33"/>
    <cellStyle name="20% - Ênfase 2" xfId="45" builtinId="34"/>
    <cellStyle name="60% - Ênfase 2" xfId="46" builtinId="36"/>
    <cellStyle name="40% - Ênfase 3" xfId="47" builtinId="39"/>
    <cellStyle name="60% - Ênfase 3" xfId="48" builtinId="40"/>
    <cellStyle name="20% - Ênfase 4" xfId="49" builtinId="42"/>
    <cellStyle name="60% - Ênfase 4" xfId="50" builtinId="44"/>
    <cellStyle name="40% - Ênfase 5" xfId="51" builtinId="47"/>
    <cellStyle name="60% - Ênfase 5" xfId="52" builtinId="48"/>
    <cellStyle name="60% - Ênfase 6" xfId="53" builtinId="52"/>
    <cellStyle name="Normal 2 2" xfId="54"/>
    <cellStyle name="Normal 3" xfId="55"/>
    <cellStyle name="Normal 4"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7" Type="http://schemas.openxmlformats.org/officeDocument/2006/relationships/hyperlink" Target="#'Anexo II-B Endere&#231;o'!A1"/><Relationship Id="rId6" Type="http://schemas.openxmlformats.org/officeDocument/2006/relationships/hyperlink" Target="#'Anexo II-A Dist. Postos'!A1"/><Relationship Id="rId5" Type="http://schemas.openxmlformats.org/officeDocument/2006/relationships/hyperlink" Target="#'Anexo IV C - Custo Total MDO'!A1"/><Relationship Id="rId4" Type="http://schemas.openxmlformats.org/officeDocument/2006/relationships/hyperlink" Target="#'An IV A Custo G1'!A1"/><Relationship Id="rId3" Type="http://schemas.openxmlformats.org/officeDocument/2006/relationships/hyperlink" Target="#'An IV B Custo G2'!A1"/><Relationship Id="rId2" Type="http://schemas.openxmlformats.org/officeDocument/2006/relationships/hyperlink" Target="#'Anexo III-B Uniformes'!A1"/><Relationship Id="rId1" Type="http://schemas.openxmlformats.org/officeDocument/2006/relationships/hyperlink" Target="#'Anexo III-A Equip.'!A1"/></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5</xdr:col>
      <xdr:colOff>123825</xdr:colOff>
      <xdr:row>5</xdr:row>
      <xdr:rowOff>133350</xdr:rowOff>
    </xdr:from>
    <xdr:to>
      <xdr:col>9</xdr:col>
      <xdr:colOff>47625</xdr:colOff>
      <xdr:row>9</xdr:row>
      <xdr:rowOff>180975</xdr:rowOff>
    </xdr:to>
    <xdr:sp>
      <xdr:nvSpPr>
        <xdr:cNvPr id="2" name="Retângulo de cantos arredondados 3">
          <a:hlinkClick xmlns:r="http://schemas.openxmlformats.org/officeDocument/2006/relationships" r:id="rId1"/>
        </xdr:cNvPr>
        <xdr:cNvSpPr/>
      </xdr:nvSpPr>
      <xdr:spPr>
        <a:xfrm>
          <a:off x="5381625" y="1555115"/>
          <a:ext cx="2390775"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III A - Relação dos Equipamentos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0</xdr:col>
      <xdr:colOff>85725</xdr:colOff>
      <xdr:row>11</xdr:row>
      <xdr:rowOff>142875</xdr:rowOff>
    </xdr:from>
    <xdr:to>
      <xdr:col>2</xdr:col>
      <xdr:colOff>440055</xdr:colOff>
      <xdr:row>15</xdr:row>
      <xdr:rowOff>180975</xdr:rowOff>
    </xdr:to>
    <xdr:sp>
      <xdr:nvSpPr>
        <xdr:cNvPr id="4" name="Retângulo de cantos arredondados 3">
          <a:hlinkClick xmlns:r="http://schemas.openxmlformats.org/officeDocument/2006/relationships" r:id="rId2"/>
        </xdr:cNvPr>
        <xdr:cNvSpPr/>
      </xdr:nvSpPr>
      <xdr:spPr>
        <a:xfrm>
          <a:off x="85725" y="2707640"/>
          <a:ext cx="2373630"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III B - Relação </a:t>
          </a:r>
          <a:r>
            <a:rPr lang="pt-PT" sz="1100" b="1" baseline="0">
              <a:solidFill>
                <a:schemeClr val="lt1"/>
              </a:solidFill>
              <a:effectLst/>
              <a:latin typeface="+mn-lt"/>
              <a:ea typeface="+mn-ea"/>
              <a:cs typeface="+mn-cs"/>
            </a:rPr>
            <a:t>dos Uniformes, EPIS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5</xdr:col>
      <xdr:colOff>142875</xdr:colOff>
      <xdr:row>11</xdr:row>
      <xdr:rowOff>173355</xdr:rowOff>
    </xdr:from>
    <xdr:to>
      <xdr:col>9</xdr:col>
      <xdr:colOff>66675</xdr:colOff>
      <xdr:row>16</xdr:row>
      <xdr:rowOff>15240</xdr:rowOff>
    </xdr:to>
    <xdr:sp>
      <xdr:nvSpPr>
        <xdr:cNvPr id="5" name="Retângulo de cantos arredondados 3">
          <a:hlinkClick xmlns:r="http://schemas.openxmlformats.org/officeDocument/2006/relationships" r:id="rId3"/>
        </xdr:cNvPr>
        <xdr:cNvSpPr/>
      </xdr:nvSpPr>
      <xdr:spPr>
        <a:xfrm>
          <a:off x="5400675" y="2738120"/>
          <a:ext cx="2390775" cy="803910"/>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IV B - Custo Postos Grupo 2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2</xdr:col>
      <xdr:colOff>695325</xdr:colOff>
      <xdr:row>11</xdr:row>
      <xdr:rowOff>171450</xdr:rowOff>
    </xdr:from>
    <xdr:to>
      <xdr:col>4</xdr:col>
      <xdr:colOff>649605</xdr:colOff>
      <xdr:row>16</xdr:row>
      <xdr:rowOff>19050</xdr:rowOff>
    </xdr:to>
    <xdr:sp>
      <xdr:nvSpPr>
        <xdr:cNvPr id="7" name="Retângulo de cantos arredondados 3">
          <a:hlinkClick xmlns:r="http://schemas.openxmlformats.org/officeDocument/2006/relationships" r:id="rId4"/>
        </xdr:cNvPr>
        <xdr:cNvSpPr/>
      </xdr:nvSpPr>
      <xdr:spPr>
        <a:xfrm>
          <a:off x="2714625" y="2736215"/>
          <a:ext cx="2373630"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IV A - Custo Postos Grupo 1</a:t>
          </a:r>
          <a:r>
            <a:rPr lang="pt-PT" sz="1100" b="1" baseline="0">
              <a:solidFill>
                <a:schemeClr val="lt1"/>
              </a:solidFill>
              <a:effectLst/>
              <a:latin typeface="+mn-lt"/>
              <a:ea typeface="+mn-ea"/>
              <a:cs typeface="+mn-cs"/>
            </a:rPr>
            <a:t>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0</xdr:col>
      <xdr:colOff>66675</xdr:colOff>
      <xdr:row>17</xdr:row>
      <xdr:rowOff>121920</xdr:rowOff>
    </xdr:from>
    <xdr:to>
      <xdr:col>2</xdr:col>
      <xdr:colOff>428625</xdr:colOff>
      <xdr:row>21</xdr:row>
      <xdr:rowOff>169545</xdr:rowOff>
    </xdr:to>
    <xdr:sp>
      <xdr:nvSpPr>
        <xdr:cNvPr id="8" name="Retângulo de cantos arredondados 3">
          <a:hlinkClick xmlns:r="http://schemas.openxmlformats.org/officeDocument/2006/relationships" r:id="rId5"/>
        </xdr:cNvPr>
        <xdr:cNvSpPr/>
      </xdr:nvSpPr>
      <xdr:spPr>
        <a:xfrm>
          <a:off x="66675" y="3839210"/>
          <a:ext cx="2381250"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IV C - Composição custos totais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0</xdr:col>
      <xdr:colOff>57150</xdr:colOff>
      <xdr:row>5</xdr:row>
      <xdr:rowOff>152400</xdr:rowOff>
    </xdr:from>
    <xdr:to>
      <xdr:col>2</xdr:col>
      <xdr:colOff>428625</xdr:colOff>
      <xdr:row>10</xdr:row>
      <xdr:rowOff>9525</xdr:rowOff>
    </xdr:to>
    <xdr:sp>
      <xdr:nvSpPr>
        <xdr:cNvPr id="10" name="Retângulo de cantos arredondados 3">
          <a:hlinkClick xmlns:r="http://schemas.openxmlformats.org/officeDocument/2006/relationships" r:id="rId6"/>
        </xdr:cNvPr>
        <xdr:cNvSpPr/>
      </xdr:nvSpPr>
      <xdr:spPr>
        <a:xfrm>
          <a:off x="57150" y="1574165"/>
          <a:ext cx="2390775"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 A - Distribuição dos Postos (informativo)</a:t>
          </a:r>
          <a:endParaRPr lang="pt-PT" sz="1200" b="1">
            <a:latin typeface="Calibri" panose="020F0502020204030204" pitchFamily="34" charset="0"/>
            <a:cs typeface="Arial" panose="020B0604020202020204" pitchFamily="7" charset="0"/>
          </a:endParaRPr>
        </a:p>
      </xdr:txBody>
    </xdr:sp>
    <xdr:clientData/>
  </xdr:twoCellAnchor>
  <xdr:twoCellAnchor>
    <xdr:from>
      <xdr:col>2</xdr:col>
      <xdr:colOff>704850</xdr:colOff>
      <xdr:row>5</xdr:row>
      <xdr:rowOff>152400</xdr:rowOff>
    </xdr:from>
    <xdr:to>
      <xdr:col>4</xdr:col>
      <xdr:colOff>676275</xdr:colOff>
      <xdr:row>10</xdr:row>
      <xdr:rowOff>9525</xdr:rowOff>
    </xdr:to>
    <xdr:sp>
      <xdr:nvSpPr>
        <xdr:cNvPr id="11" name="Retângulo de cantos arredondados 3">
          <a:hlinkClick xmlns:r="http://schemas.openxmlformats.org/officeDocument/2006/relationships" r:id="rId7"/>
        </xdr:cNvPr>
        <xdr:cNvSpPr/>
      </xdr:nvSpPr>
      <xdr:spPr>
        <a:xfrm>
          <a:off x="2724150" y="1574165"/>
          <a:ext cx="2390775" cy="809625"/>
        </a:xfrm>
        <a:prstGeom prst="roundRect">
          <a:avLst>
            <a:gd name="adj" fmla="val 13138"/>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 B - Endereço das Unidades (informativo)</a:t>
          </a:r>
          <a:endParaRPr lang="pt-PT" sz="1200" b="1">
            <a:latin typeface="Calibri" panose="020F0502020204030204" pitchFamily="34" charset="0"/>
            <a:cs typeface="Arial" panose="020B0604020202020204" pitchFamily="7" charset="0"/>
          </a:endParaRPr>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200025</xdr:colOff>
      <xdr:row>0</xdr:row>
      <xdr:rowOff>0</xdr:rowOff>
    </xdr:from>
    <xdr:to>
      <xdr:col>6</xdr:col>
      <xdr:colOff>1104900</xdr:colOff>
      <xdr:row>3</xdr:row>
      <xdr:rowOff>20615</xdr:rowOff>
    </xdr:to>
    <xdr:pic>
      <xdr:nvPicPr>
        <xdr:cNvPr id="2" name="Imagem 1">
          <a:hlinkClick xmlns:r="http://schemas.openxmlformats.org/officeDocument/2006/relationships" r:id="rId1"/>
        </xdr:cNvPr>
        <xdr:cNvPicPr>
          <a:picLocks noChangeAspect="1"/>
        </xdr:cNvPicPr>
      </xdr:nvPicPr>
      <xdr:blipFill>
        <a:blip r:embed="rId2"/>
        <a:stretch>
          <a:fillRect/>
        </a:stretch>
      </xdr:blipFill>
      <xdr:spPr>
        <a:xfrm>
          <a:off x="5638800" y="0"/>
          <a:ext cx="904875" cy="591820"/>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1876425</xdr:colOff>
      <xdr:row>0</xdr:row>
      <xdr:rowOff>0</xdr:rowOff>
    </xdr:from>
    <xdr:to>
      <xdr:col>4</xdr:col>
      <xdr:colOff>2997252</xdr:colOff>
      <xdr:row>3</xdr:row>
      <xdr:rowOff>161925</xdr:rowOff>
    </xdr:to>
    <xdr:pic>
      <xdr:nvPicPr>
        <xdr:cNvPr id="2" name="Imagem 1">
          <a:hlinkClick xmlns:r="http://schemas.openxmlformats.org/officeDocument/2006/relationships" r:id="rId1"/>
        </xdr:cNvPr>
        <xdr:cNvPicPr>
          <a:picLocks noChangeAspect="1"/>
        </xdr:cNvPicPr>
      </xdr:nvPicPr>
      <xdr:blipFill>
        <a:blip r:embed="rId2"/>
        <a:stretch>
          <a:fillRect/>
        </a:stretch>
      </xdr:blipFill>
      <xdr:spPr>
        <a:xfrm>
          <a:off x="4857750" y="0"/>
          <a:ext cx="1120775" cy="733425"/>
        </a:xfrm>
        <a:prstGeom prst="rect">
          <a:avLst/>
        </a:prstGeom>
      </xdr:spPr>
    </xdr:pic>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552451</xdr:colOff>
      <xdr:row>0</xdr:row>
      <xdr:rowOff>0</xdr:rowOff>
    </xdr:from>
    <xdr:to>
      <xdr:col>6</xdr:col>
      <xdr:colOff>340998</xdr:colOff>
      <xdr:row>2</xdr:row>
      <xdr:rowOff>123825</xdr:rowOff>
    </xdr:to>
    <xdr:pic>
      <xdr:nvPicPr>
        <xdr:cNvPr id="2" name="Imagem 1">
          <a:hlinkClick xmlns:r="http://schemas.openxmlformats.org/officeDocument/2006/relationships" r:id="rId1"/>
        </xdr:cNvPr>
        <xdr:cNvPicPr>
          <a:picLocks noChangeAspect="1"/>
        </xdr:cNvPicPr>
      </xdr:nvPicPr>
      <xdr:blipFill>
        <a:blip r:embed="rId2"/>
        <a:stretch>
          <a:fillRect/>
        </a:stretch>
      </xdr:blipFill>
      <xdr:spPr>
        <a:xfrm>
          <a:off x="4800600" y="0"/>
          <a:ext cx="750570" cy="497840"/>
        </a:xfrm>
        <a:prstGeom prst="rect">
          <a:avLst/>
        </a:prstGeom>
      </xdr:spPr>
    </xdr:pic>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642938</xdr:colOff>
      <xdr:row>0</xdr:row>
      <xdr:rowOff>0</xdr:rowOff>
    </xdr:from>
    <xdr:to>
      <xdr:col>7</xdr:col>
      <xdr:colOff>776168</xdr:colOff>
      <xdr:row>3</xdr:row>
      <xdr:rowOff>59530</xdr:rowOff>
    </xdr:to>
    <xdr:pic>
      <xdr:nvPicPr>
        <xdr:cNvPr id="2" name="Imagem 1">
          <a:hlinkClick xmlns:r="http://schemas.openxmlformats.org/officeDocument/2006/relationships" r:id="rId1"/>
        </xdr:cNvPr>
        <xdr:cNvPicPr>
          <a:picLocks noChangeAspect="1"/>
        </xdr:cNvPicPr>
      </xdr:nvPicPr>
      <xdr:blipFill>
        <a:blip r:embed="rId2"/>
        <a:stretch>
          <a:fillRect/>
        </a:stretch>
      </xdr:blipFill>
      <xdr:spPr>
        <a:xfrm>
          <a:off x="6995795" y="0"/>
          <a:ext cx="990600" cy="647700"/>
        </a:xfrm>
        <a:prstGeom prst="rect">
          <a:avLst/>
        </a:prstGeom>
      </xdr:spPr>
    </xdr:pic>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531495</xdr:colOff>
      <xdr:row>0</xdr:row>
      <xdr:rowOff>0</xdr:rowOff>
    </xdr:from>
    <xdr:to>
      <xdr:col>7</xdr:col>
      <xdr:colOff>412215</xdr:colOff>
      <xdr:row>3</xdr:row>
      <xdr:rowOff>157418</xdr:rowOff>
    </xdr:to>
    <xdr:pic>
      <xdr:nvPicPr>
        <xdr:cNvPr id="2" name="Imagem 1">
          <a:hlinkClick xmlns:r="http://schemas.openxmlformats.org/officeDocument/2006/relationships" r:id="rId1"/>
        </xdr:cNvPr>
        <xdr:cNvPicPr>
          <a:picLocks noChangeAspect="1"/>
        </xdr:cNvPicPr>
      </xdr:nvPicPr>
      <xdr:blipFill>
        <a:blip r:embed="rId2"/>
        <a:stretch>
          <a:fillRect/>
        </a:stretch>
      </xdr:blipFill>
      <xdr:spPr>
        <a:xfrm>
          <a:off x="9808845" y="0"/>
          <a:ext cx="1109345" cy="814070"/>
        </a:xfrm>
        <a:prstGeom prst="rect">
          <a:avLst/>
        </a:prstGeom>
      </xdr:spPr>
    </xdr:pic>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372745</xdr:colOff>
      <xdr:row>0</xdr:row>
      <xdr:rowOff>0</xdr:rowOff>
    </xdr:from>
    <xdr:to>
      <xdr:col>7</xdr:col>
      <xdr:colOff>1475840</xdr:colOff>
      <xdr:row>3</xdr:row>
      <xdr:rowOff>157418</xdr:rowOff>
    </xdr:to>
    <xdr:pic>
      <xdr:nvPicPr>
        <xdr:cNvPr id="2" name="Imagem 1">
          <a:hlinkClick xmlns:r="http://schemas.openxmlformats.org/officeDocument/2006/relationships" r:id="rId1"/>
        </xdr:cNvPr>
        <xdr:cNvPicPr>
          <a:picLocks noChangeAspect="1"/>
        </xdr:cNvPicPr>
      </xdr:nvPicPr>
      <xdr:blipFill>
        <a:blip r:embed="rId2"/>
        <a:stretch>
          <a:fillRect/>
        </a:stretch>
      </xdr:blipFill>
      <xdr:spPr>
        <a:xfrm>
          <a:off x="11421745" y="0"/>
          <a:ext cx="1102995" cy="814070"/>
        </a:xfrm>
        <a:prstGeom prst="rect">
          <a:avLst/>
        </a:prstGeom>
      </xdr:spPr>
    </xdr:pic>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152400</xdr:colOff>
      <xdr:row>0</xdr:row>
      <xdr:rowOff>66675</xdr:rowOff>
    </xdr:from>
    <xdr:to>
      <xdr:col>6</xdr:col>
      <xdr:colOff>1226383</xdr:colOff>
      <xdr:row>4</xdr:row>
      <xdr:rowOff>9525</xdr:rowOff>
    </xdr:to>
    <xdr:pic>
      <xdr:nvPicPr>
        <xdr:cNvPr id="2" name="Imagem 1">
          <a:hlinkClick xmlns:r="http://schemas.openxmlformats.org/officeDocument/2006/relationships" r:id="rId1"/>
        </xdr:cNvPr>
        <xdr:cNvPicPr>
          <a:picLocks noChangeAspect="1"/>
        </xdr:cNvPicPr>
      </xdr:nvPicPr>
      <xdr:blipFill>
        <a:blip r:embed="rId2"/>
        <a:stretch>
          <a:fillRect/>
        </a:stretch>
      </xdr:blipFill>
      <xdr:spPr>
        <a:xfrm>
          <a:off x="7439025" y="66675"/>
          <a:ext cx="1073785" cy="70485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showGridLines="0" workbookViewId="0">
      <selection activeCell="F18" sqref="F18"/>
    </sheetView>
  </sheetViews>
  <sheetFormatPr defaultColWidth="8.85714285714286" defaultRowHeight="15"/>
  <cols>
    <col min="2" max="2" width="21.4285714285714" customWidth="1"/>
    <col min="3" max="3" width="17.2857142857143" customWidth="1"/>
    <col min="4" max="4" width="19" customWidth="1"/>
    <col min="5" max="5" width="12.2857142857143" customWidth="1"/>
    <col min="6" max="6" width="8.42857142857143" customWidth="1"/>
    <col min="7" max="7" width="10.8571428571429" customWidth="1"/>
  </cols>
  <sheetData>
    <row r="1" ht="18" customHeight="1" spans="1:14">
      <c r="A1" s="25" t="s">
        <v>0</v>
      </c>
      <c r="B1" s="25"/>
      <c r="C1" s="25"/>
      <c r="D1" s="25"/>
      <c r="E1" s="25"/>
      <c r="F1" s="25"/>
      <c r="G1" s="25"/>
      <c r="H1" s="25"/>
      <c r="I1" s="25"/>
      <c r="J1" s="25"/>
      <c r="K1" s="339"/>
      <c r="L1" s="339"/>
      <c r="M1" s="339"/>
      <c r="N1" s="339"/>
    </row>
    <row r="2" ht="18.75" spans="1:14">
      <c r="A2" s="26" t="s">
        <v>1</v>
      </c>
      <c r="B2" s="26"/>
      <c r="C2" s="26"/>
      <c r="D2" s="26"/>
      <c r="E2" s="26"/>
      <c r="F2" s="26"/>
      <c r="G2" s="26"/>
      <c r="H2" s="26"/>
      <c r="I2" s="26"/>
      <c r="J2" s="26"/>
      <c r="K2" s="340"/>
      <c r="L2" s="340"/>
      <c r="M2" s="340"/>
      <c r="N2" s="340"/>
    </row>
    <row r="3" ht="14.45" customHeight="1" spans="1:8">
      <c r="A3" s="337"/>
      <c r="B3" s="337"/>
      <c r="C3" s="337"/>
      <c r="D3" s="337"/>
      <c r="E3" s="337"/>
      <c r="F3" s="337"/>
      <c r="G3" s="337"/>
      <c r="H3" s="281"/>
    </row>
    <row r="4" ht="45.75" customHeight="1" spans="1:14">
      <c r="A4" s="28" t="s">
        <v>2</v>
      </c>
      <c r="B4" s="28"/>
      <c r="C4" s="28"/>
      <c r="D4" s="28"/>
      <c r="E4" s="28"/>
      <c r="F4" s="28"/>
      <c r="G4" s="28"/>
      <c r="H4" s="28"/>
      <c r="I4" s="28"/>
      <c r="J4" s="28"/>
      <c r="K4" s="341"/>
      <c r="L4" s="341"/>
      <c r="M4" s="341"/>
      <c r="N4" s="341"/>
    </row>
    <row r="15" ht="15.75" spans="5:5">
      <c r="E15" s="338" t="s">
        <v>3</v>
      </c>
    </row>
  </sheetData>
  <mergeCells count="4">
    <mergeCell ref="A1:J1"/>
    <mergeCell ref="A2:J2"/>
    <mergeCell ref="A3:G3"/>
    <mergeCell ref="A4:J4"/>
  </mergeCells>
  <pageMargins left="0.511811024" right="0.511811024" top="0.787401575" bottom="0.787401575" header="0.31496062" footer="0.31496062"/>
  <pageSetup paperSize="9" scale="74" orientation="portrait"/>
  <headerFooter>
    <oddHeader>&amp;L&amp;G&amp;CProcesso 23069.159888/2022-11
PE xxx/2022&amp;R&amp;G</oddHeader>
    <oddFooter>&amp;L&amp;"-,Itálico"&amp;9&amp;A</oddFooter>
  </headerFooter>
  <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1"/>
  <sheetViews>
    <sheetView topLeftCell="A16" workbookViewId="0">
      <selection activeCell="B32" sqref="B32"/>
    </sheetView>
  </sheetViews>
  <sheetFormatPr defaultColWidth="9" defaultRowHeight="15"/>
  <cols>
    <col min="1" max="1" width="7.57142857142857" customWidth="1"/>
    <col min="2" max="2" width="29.5714285714286" customWidth="1"/>
    <col min="6" max="6" width="17.4285714285714" customWidth="1"/>
    <col min="7" max="7" width="25.4285714285714" customWidth="1"/>
  </cols>
  <sheetData>
    <row r="1" customHeight="1" spans="1:17">
      <c r="A1" s="286" t="s">
        <v>0</v>
      </c>
      <c r="B1" s="286"/>
      <c r="C1" s="286"/>
      <c r="D1" s="286"/>
      <c r="E1" s="286"/>
      <c r="F1" s="286"/>
      <c r="G1" s="286"/>
      <c r="H1" s="313"/>
      <c r="I1" s="313"/>
      <c r="J1" s="313"/>
      <c r="K1" s="313"/>
      <c r="L1" s="313"/>
      <c r="M1" s="313"/>
      <c r="N1" s="313"/>
      <c r="O1" s="313"/>
      <c r="P1" s="313"/>
      <c r="Q1" s="313"/>
    </row>
    <row r="2" spans="1:17">
      <c r="A2" s="229" t="s">
        <v>1</v>
      </c>
      <c r="B2" s="229"/>
      <c r="C2" s="229"/>
      <c r="D2" s="229"/>
      <c r="E2" s="229"/>
      <c r="F2" s="229"/>
      <c r="G2" s="229"/>
      <c r="H2" s="280"/>
      <c r="I2" s="280"/>
      <c r="J2" s="280"/>
      <c r="K2" s="280"/>
      <c r="L2" s="280"/>
      <c r="M2" s="280"/>
      <c r="N2" s="280"/>
      <c r="O2" s="280"/>
      <c r="P2" s="280"/>
      <c r="Q2" s="280"/>
    </row>
    <row r="3" spans="1:7">
      <c r="A3" s="229"/>
      <c r="B3" s="230"/>
      <c r="C3" s="230"/>
      <c r="D3" s="230"/>
      <c r="E3" s="230"/>
      <c r="F3" s="230"/>
      <c r="G3" s="230"/>
    </row>
    <row r="4" customHeight="1" spans="1:17">
      <c r="A4" s="231" t="s">
        <v>4</v>
      </c>
      <c r="B4" s="231"/>
      <c r="C4" s="231"/>
      <c r="D4" s="231"/>
      <c r="E4" s="231"/>
      <c r="F4" s="231"/>
      <c r="G4" s="231"/>
      <c r="H4" s="281"/>
      <c r="I4" s="281"/>
      <c r="J4" s="281"/>
      <c r="K4" s="281"/>
      <c r="L4" s="281"/>
      <c r="M4" s="281"/>
      <c r="N4" s="281"/>
      <c r="O4" s="281"/>
      <c r="P4" s="281"/>
      <c r="Q4" s="281"/>
    </row>
    <row r="5" ht="47.25" customHeight="1" spans="1:17">
      <c r="A5" s="7" t="s">
        <v>2</v>
      </c>
      <c r="B5" s="7"/>
      <c r="C5" s="7"/>
      <c r="D5" s="7"/>
      <c r="E5" s="7"/>
      <c r="F5" s="7"/>
      <c r="G5" s="7"/>
      <c r="H5" s="8"/>
      <c r="I5" s="8"/>
      <c r="J5" s="8"/>
      <c r="K5" s="8"/>
      <c r="L5" s="8"/>
      <c r="M5" s="8"/>
      <c r="N5" s="8"/>
      <c r="O5" s="8"/>
      <c r="P5" s="8"/>
      <c r="Q5" s="8"/>
    </row>
    <row r="7" spans="1:7">
      <c r="A7" s="330" t="s">
        <v>5</v>
      </c>
      <c r="B7" s="330"/>
      <c r="C7" s="330"/>
      <c r="D7" s="330"/>
      <c r="E7" s="330"/>
      <c r="F7" s="330"/>
      <c r="G7" s="330"/>
    </row>
    <row r="8" ht="30" spans="1:7">
      <c r="A8" s="12" t="s">
        <v>6</v>
      </c>
      <c r="B8" s="12" t="s">
        <v>7</v>
      </c>
      <c r="C8" s="12" t="s">
        <v>8</v>
      </c>
      <c r="D8" s="12" t="s">
        <v>9</v>
      </c>
      <c r="E8" s="12" t="s">
        <v>10</v>
      </c>
      <c r="F8" s="12" t="s">
        <v>11</v>
      </c>
      <c r="G8" s="12" t="s">
        <v>12</v>
      </c>
    </row>
    <row r="9" ht="30" spans="1:7">
      <c r="A9" s="13">
        <v>1</v>
      </c>
      <c r="B9" s="14" t="s">
        <v>13</v>
      </c>
      <c r="C9" s="13" t="s">
        <v>14</v>
      </c>
      <c r="D9" s="14">
        <v>5</v>
      </c>
      <c r="E9" s="331">
        <v>10</v>
      </c>
      <c r="F9" s="332" t="s">
        <v>15</v>
      </c>
      <c r="G9" s="332" t="s">
        <v>16</v>
      </c>
    </row>
    <row r="10" ht="30" spans="1:7">
      <c r="A10" s="13">
        <v>2</v>
      </c>
      <c r="B10" s="14" t="s">
        <v>17</v>
      </c>
      <c r="C10" s="13" t="s">
        <v>14</v>
      </c>
      <c r="D10" s="14">
        <v>8</v>
      </c>
      <c r="E10" s="331">
        <v>8</v>
      </c>
      <c r="F10" s="332" t="s">
        <v>15</v>
      </c>
      <c r="G10" s="332" t="s">
        <v>16</v>
      </c>
    </row>
    <row r="11" spans="1:7">
      <c r="A11" s="13">
        <v>3</v>
      </c>
      <c r="B11" s="17" t="s">
        <v>18</v>
      </c>
      <c r="C11" s="13" t="s">
        <v>19</v>
      </c>
      <c r="D11" s="14">
        <v>2</v>
      </c>
      <c r="E11" s="331">
        <v>2</v>
      </c>
      <c r="F11" s="332" t="s">
        <v>15</v>
      </c>
      <c r="G11" s="332" t="s">
        <v>16</v>
      </c>
    </row>
    <row r="12" spans="1:7">
      <c r="A12" s="13">
        <v>4</v>
      </c>
      <c r="B12" s="18" t="s">
        <v>20</v>
      </c>
      <c r="C12" s="13" t="s">
        <v>21</v>
      </c>
      <c r="D12" s="19">
        <v>1</v>
      </c>
      <c r="E12" s="333">
        <v>1</v>
      </c>
      <c r="F12" s="332" t="s">
        <v>15</v>
      </c>
      <c r="G12" s="332" t="s">
        <v>16</v>
      </c>
    </row>
    <row r="13" spans="1:7">
      <c r="A13" s="13">
        <v>5</v>
      </c>
      <c r="B13" s="17" t="s">
        <v>22</v>
      </c>
      <c r="C13" s="13" t="s">
        <v>23</v>
      </c>
      <c r="D13" s="20">
        <v>1</v>
      </c>
      <c r="E13" s="334">
        <v>1</v>
      </c>
      <c r="F13" s="332" t="s">
        <v>15</v>
      </c>
      <c r="G13" s="332" t="s">
        <v>16</v>
      </c>
    </row>
    <row r="14" ht="30" spans="1:7">
      <c r="A14" s="13">
        <v>6</v>
      </c>
      <c r="B14" s="20" t="s">
        <v>24</v>
      </c>
      <c r="C14" s="13" t="s">
        <v>25</v>
      </c>
      <c r="D14" s="20">
        <v>1</v>
      </c>
      <c r="E14" s="334">
        <v>1</v>
      </c>
      <c r="F14" s="332" t="s">
        <v>15</v>
      </c>
      <c r="G14" s="332" t="s">
        <v>16</v>
      </c>
    </row>
    <row r="15" spans="1:7">
      <c r="A15" s="13">
        <v>7</v>
      </c>
      <c r="B15" s="21" t="s">
        <v>26</v>
      </c>
      <c r="C15" s="13" t="s">
        <v>27</v>
      </c>
      <c r="D15" s="21">
        <v>1</v>
      </c>
      <c r="E15" s="18">
        <v>1</v>
      </c>
      <c r="F15" s="332" t="s">
        <v>28</v>
      </c>
      <c r="G15" s="332" t="s">
        <v>16</v>
      </c>
    </row>
    <row r="16" spans="1:7">
      <c r="A16" s="13">
        <v>8</v>
      </c>
      <c r="B16" s="13" t="s">
        <v>29</v>
      </c>
      <c r="C16" s="13" t="s">
        <v>30</v>
      </c>
      <c r="D16" s="22">
        <v>3</v>
      </c>
      <c r="E16" s="22">
        <f t="shared" ref="E16:E30" si="0">D16</f>
        <v>3</v>
      </c>
      <c r="F16" s="332" t="s">
        <v>31</v>
      </c>
      <c r="G16" s="332" t="s">
        <v>32</v>
      </c>
    </row>
    <row r="17" customFormat="1" spans="1:7">
      <c r="A17" s="13">
        <v>9</v>
      </c>
      <c r="B17" s="23" t="s">
        <v>33</v>
      </c>
      <c r="C17" s="13" t="s">
        <v>34</v>
      </c>
      <c r="D17" s="23">
        <v>1</v>
      </c>
      <c r="E17" s="22">
        <f t="shared" si="0"/>
        <v>1</v>
      </c>
      <c r="F17" s="332" t="s">
        <v>28</v>
      </c>
      <c r="G17" s="332" t="s">
        <v>32</v>
      </c>
    </row>
    <row r="18" spans="1:7">
      <c r="A18" s="13">
        <v>10</v>
      </c>
      <c r="B18" s="13" t="s">
        <v>29</v>
      </c>
      <c r="C18" s="13" t="s">
        <v>30</v>
      </c>
      <c r="D18" s="22">
        <v>3</v>
      </c>
      <c r="E18" s="22">
        <f t="shared" si="0"/>
        <v>3</v>
      </c>
      <c r="F18" s="332" t="s">
        <v>35</v>
      </c>
      <c r="G18" s="332" t="s">
        <v>36</v>
      </c>
    </row>
    <row r="19" spans="1:7">
      <c r="A19" s="13">
        <v>11</v>
      </c>
      <c r="B19" s="23" t="s">
        <v>33</v>
      </c>
      <c r="C19" s="13" t="s">
        <v>34</v>
      </c>
      <c r="D19" s="23">
        <v>2</v>
      </c>
      <c r="E19" s="22">
        <f t="shared" si="0"/>
        <v>2</v>
      </c>
      <c r="F19" s="332" t="s">
        <v>28</v>
      </c>
      <c r="G19" s="332" t="s">
        <v>36</v>
      </c>
    </row>
    <row r="20" customFormat="1" spans="1:7">
      <c r="A20" s="13">
        <v>12</v>
      </c>
      <c r="B20" s="23" t="s">
        <v>37</v>
      </c>
      <c r="C20" s="13" t="s">
        <v>38</v>
      </c>
      <c r="D20" s="23">
        <v>2</v>
      </c>
      <c r="E20" s="22">
        <v>2</v>
      </c>
      <c r="F20" s="332" t="s">
        <v>28</v>
      </c>
      <c r="G20" s="332" t="s">
        <v>36</v>
      </c>
    </row>
    <row r="21" customFormat="1" spans="1:7">
      <c r="A21" s="13">
        <v>13</v>
      </c>
      <c r="B21" s="23" t="s">
        <v>39</v>
      </c>
      <c r="C21" s="13" t="s">
        <v>40</v>
      </c>
      <c r="D21" s="23">
        <v>2</v>
      </c>
      <c r="E21" s="22">
        <v>2</v>
      </c>
      <c r="F21" s="332" t="s">
        <v>28</v>
      </c>
      <c r="G21" s="332" t="s">
        <v>36</v>
      </c>
    </row>
    <row r="22" customFormat="1" spans="1:7">
      <c r="A22" s="13">
        <v>14</v>
      </c>
      <c r="B22" s="18" t="s">
        <v>20</v>
      </c>
      <c r="C22" s="13" t="s">
        <v>21</v>
      </c>
      <c r="D22" s="23">
        <v>1</v>
      </c>
      <c r="E22" s="22">
        <f t="shared" ref="E22" si="1">D22</f>
        <v>1</v>
      </c>
      <c r="F22" s="332" t="s">
        <v>28</v>
      </c>
      <c r="G22" s="332" t="s">
        <v>36</v>
      </c>
    </row>
    <row r="23" spans="1:7">
      <c r="A23" s="13">
        <v>15</v>
      </c>
      <c r="B23" s="23" t="s">
        <v>33</v>
      </c>
      <c r="C23" s="13" t="s">
        <v>34</v>
      </c>
      <c r="D23" s="23">
        <v>2</v>
      </c>
      <c r="E23" s="22">
        <f t="shared" si="0"/>
        <v>2</v>
      </c>
      <c r="F23" s="332" t="s">
        <v>28</v>
      </c>
      <c r="G23" s="332" t="s">
        <v>41</v>
      </c>
    </row>
    <row r="24" spans="1:7">
      <c r="A24" s="13">
        <v>16</v>
      </c>
      <c r="B24" s="23" t="s">
        <v>33</v>
      </c>
      <c r="C24" s="13" t="s">
        <v>34</v>
      </c>
      <c r="D24" s="23">
        <v>2</v>
      </c>
      <c r="E24" s="22">
        <f t="shared" si="0"/>
        <v>2</v>
      </c>
      <c r="F24" s="332" t="s">
        <v>28</v>
      </c>
      <c r="G24" s="332" t="s">
        <v>42</v>
      </c>
    </row>
    <row r="25" spans="1:7">
      <c r="A25" s="13">
        <v>17</v>
      </c>
      <c r="B25" s="23" t="s">
        <v>33</v>
      </c>
      <c r="C25" s="13" t="s">
        <v>34</v>
      </c>
      <c r="D25" s="23">
        <v>2</v>
      </c>
      <c r="E25" s="22">
        <f t="shared" si="0"/>
        <v>2</v>
      </c>
      <c r="F25" s="332" t="s">
        <v>28</v>
      </c>
      <c r="G25" s="332" t="s">
        <v>43</v>
      </c>
    </row>
    <row r="26" spans="1:7">
      <c r="A26" s="13">
        <v>18</v>
      </c>
      <c r="B26" s="23" t="s">
        <v>33</v>
      </c>
      <c r="C26" s="13" t="s">
        <v>34</v>
      </c>
      <c r="D26" s="23">
        <v>1</v>
      </c>
      <c r="E26" s="22">
        <f t="shared" si="0"/>
        <v>1</v>
      </c>
      <c r="F26" s="332" t="s">
        <v>28</v>
      </c>
      <c r="G26" s="332" t="s">
        <v>44</v>
      </c>
    </row>
    <row r="27" spans="1:7">
      <c r="A27" s="13">
        <v>19</v>
      </c>
      <c r="B27" s="23" t="s">
        <v>33</v>
      </c>
      <c r="C27" s="13" t="s">
        <v>34</v>
      </c>
      <c r="D27" s="23">
        <v>3</v>
      </c>
      <c r="E27" s="22">
        <f t="shared" si="0"/>
        <v>3</v>
      </c>
      <c r="F27" s="332" t="s">
        <v>28</v>
      </c>
      <c r="G27" s="332" t="s">
        <v>45</v>
      </c>
    </row>
    <row r="28" spans="1:7">
      <c r="A28" s="13">
        <v>20</v>
      </c>
      <c r="B28" s="23" t="s">
        <v>33</v>
      </c>
      <c r="C28" s="13" t="s">
        <v>34</v>
      </c>
      <c r="D28" s="23">
        <v>2</v>
      </c>
      <c r="E28" s="22">
        <f t="shared" si="0"/>
        <v>2</v>
      </c>
      <c r="F28" s="332" t="s">
        <v>28</v>
      </c>
      <c r="G28" s="332" t="s">
        <v>46</v>
      </c>
    </row>
    <row r="29" spans="1:7">
      <c r="A29" s="13">
        <v>21</v>
      </c>
      <c r="B29" s="23" t="s">
        <v>33</v>
      </c>
      <c r="C29" s="13" t="s">
        <v>34</v>
      </c>
      <c r="D29" s="23">
        <v>1</v>
      </c>
      <c r="E29" s="22">
        <f t="shared" si="0"/>
        <v>1</v>
      </c>
      <c r="F29" s="332" t="s">
        <v>28</v>
      </c>
      <c r="G29" s="332" t="s">
        <v>47</v>
      </c>
    </row>
    <row r="30" spans="1:7">
      <c r="A30" s="13">
        <v>22</v>
      </c>
      <c r="B30" s="23" t="s">
        <v>33</v>
      </c>
      <c r="C30" s="13" t="s">
        <v>34</v>
      </c>
      <c r="D30" s="23">
        <v>1</v>
      </c>
      <c r="E30" s="22">
        <f t="shared" si="0"/>
        <v>1</v>
      </c>
      <c r="F30" s="332" t="s">
        <v>28</v>
      </c>
      <c r="G30" s="332" t="s">
        <v>48</v>
      </c>
    </row>
    <row r="31" spans="1:7">
      <c r="A31" s="335"/>
      <c r="B31" s="335"/>
      <c r="C31" s="335"/>
      <c r="D31" s="336"/>
      <c r="E31" s="336"/>
      <c r="F31" s="225"/>
      <c r="G31" s="336"/>
    </row>
  </sheetData>
  <mergeCells count="6">
    <mergeCell ref="A1:G1"/>
    <mergeCell ref="A2:G2"/>
    <mergeCell ref="A4:G4"/>
    <mergeCell ref="A5:G5"/>
    <mergeCell ref="A7:G7"/>
    <mergeCell ref="A31:C31"/>
  </mergeCells>
  <pageMargins left="0.511811024" right="0.511811024" top="0.87125" bottom="0.787401575" header="0.31496062" footer="0.31496062"/>
  <pageSetup paperSize="9" scale="82" orientation="portrait"/>
  <headerFooter>
    <oddHeader>&amp;L&amp;G&amp;CProcesso 23069.159888/2022-11
PE XX/2022&amp;R&amp;G</oddHeader>
    <oddFooter>&amp;L&amp;A</oddFooter>
  </headerFooter>
  <drawing r:id="rId1"/>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6"/>
  <sheetViews>
    <sheetView workbookViewId="0">
      <selection activeCell="A1" sqref="A1:E1"/>
    </sheetView>
  </sheetViews>
  <sheetFormatPr defaultColWidth="9" defaultRowHeight="15"/>
  <cols>
    <col min="1" max="1" width="4.71428571428571" customWidth="1"/>
    <col min="2" max="2" width="13.1428571428571" customWidth="1"/>
    <col min="3" max="3" width="6.14285714285714" customWidth="1"/>
    <col min="4" max="4" width="20.7142857142857" customWidth="1"/>
    <col min="5" max="5" width="45.2857142857143" customWidth="1"/>
    <col min="6" max="16384" width="9.14285714285714"/>
  </cols>
  <sheetData>
    <row r="1" spans="1:18">
      <c r="A1" s="286" t="s">
        <v>0</v>
      </c>
      <c r="B1" s="286"/>
      <c r="C1" s="286"/>
      <c r="D1" s="286"/>
      <c r="E1" s="286"/>
      <c r="F1" s="313"/>
      <c r="G1" s="313"/>
      <c r="H1" s="313"/>
      <c r="I1" s="313"/>
      <c r="J1" s="313"/>
      <c r="K1" s="313"/>
      <c r="L1" s="313"/>
      <c r="M1" s="313"/>
      <c r="N1" s="313"/>
      <c r="O1" s="313"/>
      <c r="P1" s="313"/>
      <c r="Q1" s="313"/>
      <c r="R1" s="313"/>
    </row>
    <row r="2" spans="1:18">
      <c r="A2" s="229" t="s">
        <v>1</v>
      </c>
      <c r="B2" s="229"/>
      <c r="C2" s="229"/>
      <c r="D2" s="229"/>
      <c r="E2" s="229"/>
      <c r="F2" s="280"/>
      <c r="G2" s="280"/>
      <c r="H2" s="280"/>
      <c r="I2" s="280"/>
      <c r="J2" s="280"/>
      <c r="K2" s="280"/>
      <c r="L2" s="280"/>
      <c r="M2" s="280"/>
      <c r="N2" s="280"/>
      <c r="O2" s="280"/>
      <c r="P2" s="280"/>
      <c r="Q2" s="280"/>
      <c r="R2" s="280"/>
    </row>
    <row r="3" spans="1:7">
      <c r="A3" s="229"/>
      <c r="B3" s="230"/>
      <c r="C3" s="230"/>
      <c r="D3" s="230"/>
      <c r="E3" s="230"/>
      <c r="F3" s="230"/>
      <c r="G3" s="230"/>
    </row>
    <row r="4" spans="1:18">
      <c r="A4" s="231" t="s">
        <v>49</v>
      </c>
      <c r="B4" s="231"/>
      <c r="C4" s="231"/>
      <c r="D4" s="231"/>
      <c r="E4" s="231"/>
      <c r="F4" s="281"/>
      <c r="G4" s="281"/>
      <c r="H4" s="281"/>
      <c r="I4" s="281"/>
      <c r="J4" s="281"/>
      <c r="K4" s="281"/>
      <c r="L4" s="281"/>
      <c r="M4" s="281"/>
      <c r="N4" s="281"/>
      <c r="O4" s="281"/>
      <c r="P4" s="281"/>
      <c r="Q4" s="281"/>
      <c r="R4" s="281"/>
    </row>
    <row r="5" ht="51.75" customHeight="1" spans="1:18">
      <c r="A5" s="7" t="s">
        <v>2</v>
      </c>
      <c r="B5" s="7"/>
      <c r="C5" s="7"/>
      <c r="D5" s="7"/>
      <c r="E5" s="7"/>
      <c r="F5" s="8"/>
      <c r="G5" s="8"/>
      <c r="H5" s="8"/>
      <c r="I5" s="8"/>
      <c r="J5" s="8"/>
      <c r="K5" s="8"/>
      <c r="L5" s="8"/>
      <c r="M5" s="8"/>
      <c r="N5" s="8"/>
      <c r="O5" s="8"/>
      <c r="P5" s="8"/>
      <c r="Q5" s="8"/>
      <c r="R5" s="8"/>
    </row>
    <row r="6" ht="15.75"/>
    <row r="7" spans="1:5">
      <c r="A7" s="314" t="s">
        <v>50</v>
      </c>
      <c r="B7" s="315" t="s">
        <v>51</v>
      </c>
      <c r="C7" s="315" t="s">
        <v>52</v>
      </c>
      <c r="D7" s="315" t="s">
        <v>53</v>
      </c>
      <c r="E7" s="316"/>
    </row>
    <row r="8" ht="25.5" spans="1:5">
      <c r="A8" s="317">
        <v>1</v>
      </c>
      <c r="B8" s="318" t="s">
        <v>54</v>
      </c>
      <c r="C8" s="300">
        <v>1</v>
      </c>
      <c r="D8" s="295" t="s">
        <v>55</v>
      </c>
      <c r="E8" s="319" t="s">
        <v>56</v>
      </c>
    </row>
    <row r="9" spans="1:5">
      <c r="A9" s="317"/>
      <c r="B9" s="318"/>
      <c r="C9" s="300">
        <v>2</v>
      </c>
      <c r="D9" s="295" t="s">
        <v>57</v>
      </c>
      <c r="E9" s="319" t="s">
        <v>58</v>
      </c>
    </row>
    <row r="10" ht="25.5" spans="1:5">
      <c r="A10" s="317"/>
      <c r="B10" s="318" t="s">
        <v>59</v>
      </c>
      <c r="C10" s="300">
        <v>3</v>
      </c>
      <c r="D10" s="320" t="s">
        <v>60</v>
      </c>
      <c r="E10" s="319" t="s">
        <v>61</v>
      </c>
    </row>
    <row r="11" spans="1:5">
      <c r="A11" s="317"/>
      <c r="B11" s="318"/>
      <c r="C11" s="300">
        <v>4</v>
      </c>
      <c r="D11" s="320" t="s">
        <v>62</v>
      </c>
      <c r="E11" s="319"/>
    </row>
    <row r="12" ht="25.5" spans="1:5">
      <c r="A12" s="317"/>
      <c r="B12" s="318"/>
      <c r="C12" s="300">
        <v>5</v>
      </c>
      <c r="D12" s="320" t="s">
        <v>63</v>
      </c>
      <c r="E12" s="319"/>
    </row>
    <row r="13" ht="25.5" spans="1:5">
      <c r="A13" s="317"/>
      <c r="B13" s="318"/>
      <c r="C13" s="300">
        <v>6</v>
      </c>
      <c r="D13" s="320" t="s">
        <v>64</v>
      </c>
      <c r="E13" s="319"/>
    </row>
    <row r="14" ht="25.5" spans="1:5">
      <c r="A14" s="317"/>
      <c r="B14" s="318"/>
      <c r="C14" s="300">
        <v>7</v>
      </c>
      <c r="D14" s="320" t="s">
        <v>65</v>
      </c>
      <c r="E14" s="319"/>
    </row>
    <row r="15" spans="1:5">
      <c r="A15" s="317"/>
      <c r="B15" s="318"/>
      <c r="C15" s="300">
        <v>8</v>
      </c>
      <c r="D15" s="320" t="s">
        <v>66</v>
      </c>
      <c r="E15" s="319"/>
    </row>
    <row r="16" ht="25.5" spans="1:5">
      <c r="A16" s="317"/>
      <c r="B16" s="318"/>
      <c r="C16" s="300">
        <v>9</v>
      </c>
      <c r="D16" s="320" t="s">
        <v>67</v>
      </c>
      <c r="E16" s="319"/>
    </row>
    <row r="17" ht="25.5" spans="1:5">
      <c r="A17" s="317"/>
      <c r="B17" s="318"/>
      <c r="C17" s="300">
        <v>10</v>
      </c>
      <c r="D17" s="320" t="s">
        <v>68</v>
      </c>
      <c r="E17" s="319"/>
    </row>
    <row r="18" ht="25.5" spans="1:5">
      <c r="A18" s="317"/>
      <c r="B18" s="318"/>
      <c r="C18" s="300">
        <v>11</v>
      </c>
      <c r="D18" s="320" t="s">
        <v>69</v>
      </c>
      <c r="E18" s="319"/>
    </row>
    <row r="19" spans="1:5">
      <c r="A19" s="317"/>
      <c r="B19" s="318" t="s">
        <v>70</v>
      </c>
      <c r="C19" s="300">
        <v>12</v>
      </c>
      <c r="D19" s="320" t="s">
        <v>71</v>
      </c>
      <c r="E19" s="321" t="s">
        <v>61</v>
      </c>
    </row>
    <row r="20" spans="1:5">
      <c r="A20" s="317"/>
      <c r="B20" s="318"/>
      <c r="C20" s="300">
        <v>13</v>
      </c>
      <c r="D20" s="320" t="s">
        <v>72</v>
      </c>
      <c r="E20" s="321"/>
    </row>
    <row r="21" spans="1:5">
      <c r="A21" s="317"/>
      <c r="B21" s="318" t="s">
        <v>73</v>
      </c>
      <c r="C21" s="300">
        <v>14</v>
      </c>
      <c r="D21" s="320" t="s">
        <v>74</v>
      </c>
      <c r="E21" s="322" t="s">
        <v>61</v>
      </c>
    </row>
    <row r="22" spans="1:5">
      <c r="A22" s="317"/>
      <c r="B22" s="318"/>
      <c r="C22" s="300">
        <v>15</v>
      </c>
      <c r="D22" s="320" t="s">
        <v>75</v>
      </c>
      <c r="E22" s="322"/>
    </row>
    <row r="23" spans="1:5">
      <c r="A23" s="317"/>
      <c r="B23" s="318"/>
      <c r="C23" s="300">
        <v>16</v>
      </c>
      <c r="D23" s="320" t="s">
        <v>76</v>
      </c>
      <c r="E23" s="322"/>
    </row>
    <row r="24" spans="1:5">
      <c r="A24" s="317"/>
      <c r="B24" s="318"/>
      <c r="C24" s="300">
        <v>17</v>
      </c>
      <c r="D24" s="320" t="s">
        <v>77</v>
      </c>
      <c r="E24" s="322"/>
    </row>
    <row r="25" ht="25.5" spans="1:5">
      <c r="A25" s="317"/>
      <c r="B25" s="318"/>
      <c r="C25" s="300">
        <v>18</v>
      </c>
      <c r="D25" s="320" t="s">
        <v>78</v>
      </c>
      <c r="E25" s="321" t="s">
        <v>79</v>
      </c>
    </row>
    <row r="26" ht="25.5" spans="1:5">
      <c r="A26" s="317"/>
      <c r="B26" s="318" t="s">
        <v>80</v>
      </c>
      <c r="C26" s="300">
        <v>19</v>
      </c>
      <c r="D26" s="320" t="s">
        <v>81</v>
      </c>
      <c r="E26" s="319" t="s">
        <v>61</v>
      </c>
    </row>
    <row r="27" ht="25.5" spans="1:5">
      <c r="A27" s="317"/>
      <c r="B27" s="318"/>
      <c r="C27" s="300">
        <v>20</v>
      </c>
      <c r="D27" s="320" t="s">
        <v>82</v>
      </c>
      <c r="E27" s="319"/>
    </row>
    <row r="28" ht="38.25" spans="1:5">
      <c r="A28" s="317"/>
      <c r="B28" s="318"/>
      <c r="C28" s="300">
        <v>21</v>
      </c>
      <c r="D28" s="320" t="s">
        <v>83</v>
      </c>
      <c r="E28" s="319"/>
    </row>
    <row r="29" ht="25.5" spans="1:5">
      <c r="A29" s="317"/>
      <c r="B29" s="318" t="s">
        <v>84</v>
      </c>
      <c r="C29" s="300">
        <v>23</v>
      </c>
      <c r="D29" s="323" t="s">
        <v>85</v>
      </c>
      <c r="E29" s="319" t="s">
        <v>86</v>
      </c>
    </row>
    <row r="30" ht="25.5" spans="1:5">
      <c r="A30" s="317"/>
      <c r="B30" s="318"/>
      <c r="C30" s="300">
        <v>24</v>
      </c>
      <c r="D30" s="323" t="s">
        <v>87</v>
      </c>
      <c r="E30" s="319"/>
    </row>
    <row r="31" ht="25.5" spans="1:5">
      <c r="A31" s="317"/>
      <c r="B31" s="318"/>
      <c r="C31" s="300">
        <v>25</v>
      </c>
      <c r="D31" s="323" t="s">
        <v>88</v>
      </c>
      <c r="E31" s="319"/>
    </row>
    <row r="32" ht="38.25" spans="1:5">
      <c r="A32" s="317"/>
      <c r="B32" s="318"/>
      <c r="C32" s="300">
        <v>26</v>
      </c>
      <c r="D32" s="323" t="s">
        <v>89</v>
      </c>
      <c r="E32" s="319"/>
    </row>
    <row r="33" ht="25.5" spans="1:5">
      <c r="A33" s="317"/>
      <c r="B33" s="318"/>
      <c r="C33" s="300">
        <v>27</v>
      </c>
      <c r="D33" s="323" t="s">
        <v>90</v>
      </c>
      <c r="E33" s="319"/>
    </row>
    <row r="34" ht="25.5" spans="1:5">
      <c r="A34" s="317"/>
      <c r="B34" s="318"/>
      <c r="C34" s="300">
        <v>28</v>
      </c>
      <c r="D34" s="295" t="s">
        <v>91</v>
      </c>
      <c r="E34" s="319"/>
    </row>
    <row r="35" ht="25.5" spans="1:5">
      <c r="A35" s="317"/>
      <c r="B35" s="318"/>
      <c r="C35" s="300">
        <v>29</v>
      </c>
      <c r="D35" s="323" t="s">
        <v>92</v>
      </c>
      <c r="E35" s="319"/>
    </row>
    <row r="36" ht="25.5" spans="1:5">
      <c r="A36" s="317"/>
      <c r="B36" s="318"/>
      <c r="C36" s="300">
        <v>30</v>
      </c>
      <c r="D36" s="323" t="s">
        <v>93</v>
      </c>
      <c r="E36" s="319"/>
    </row>
    <row r="37" ht="25.5" spans="1:5">
      <c r="A37" s="317"/>
      <c r="B37" s="318"/>
      <c r="C37" s="300">
        <v>31</v>
      </c>
      <c r="D37" s="323" t="s">
        <v>94</v>
      </c>
      <c r="E37" s="319"/>
    </row>
    <row r="38" ht="25.5" spans="1:5">
      <c r="A38" s="317"/>
      <c r="B38" s="318"/>
      <c r="C38" s="300">
        <v>32</v>
      </c>
      <c r="D38" s="323" t="s">
        <v>95</v>
      </c>
      <c r="E38" s="319"/>
    </row>
    <row r="39" ht="38.25" spans="1:5">
      <c r="A39" s="317"/>
      <c r="B39" s="318" t="s">
        <v>96</v>
      </c>
      <c r="C39" s="300">
        <v>33</v>
      </c>
      <c r="D39" s="323" t="s">
        <v>97</v>
      </c>
      <c r="E39" s="319" t="s">
        <v>98</v>
      </c>
    </row>
    <row r="40" ht="38.25" spans="1:5">
      <c r="A40" s="317"/>
      <c r="B40" s="318"/>
      <c r="C40" s="300">
        <v>34</v>
      </c>
      <c r="D40" s="323" t="s">
        <v>99</v>
      </c>
      <c r="E40" s="319"/>
    </row>
    <row r="41" ht="38.25" spans="1:5">
      <c r="A41" s="317"/>
      <c r="B41" s="318"/>
      <c r="C41" s="300">
        <v>35</v>
      </c>
      <c r="D41" s="323" t="s">
        <v>100</v>
      </c>
      <c r="E41" s="319"/>
    </row>
    <row r="42" ht="25.5" spans="1:5">
      <c r="A42" s="317"/>
      <c r="B42" s="318" t="s">
        <v>101</v>
      </c>
      <c r="C42" s="300">
        <v>36</v>
      </c>
      <c r="D42" s="323" t="s">
        <v>102</v>
      </c>
      <c r="E42" s="319" t="s">
        <v>98</v>
      </c>
    </row>
    <row r="43" ht="25.5" spans="1:5">
      <c r="A43" s="317"/>
      <c r="B43" s="318"/>
      <c r="C43" s="300">
        <v>37</v>
      </c>
      <c r="D43" s="323" t="s">
        <v>103</v>
      </c>
      <c r="E43" s="319"/>
    </row>
    <row r="44" ht="25.5" spans="1:5">
      <c r="A44" s="317"/>
      <c r="B44" s="318" t="s">
        <v>104</v>
      </c>
      <c r="C44" s="300">
        <v>38</v>
      </c>
      <c r="D44" s="323" t="s">
        <v>105</v>
      </c>
      <c r="E44" s="319" t="s">
        <v>106</v>
      </c>
    </row>
    <row r="45" spans="1:5">
      <c r="A45" s="317"/>
      <c r="B45" s="318"/>
      <c r="C45" s="300">
        <v>39</v>
      </c>
      <c r="D45" s="323" t="s">
        <v>107</v>
      </c>
      <c r="E45" s="319"/>
    </row>
    <row r="46" spans="1:5">
      <c r="A46" s="317"/>
      <c r="B46" s="318"/>
      <c r="C46" s="300">
        <v>40</v>
      </c>
      <c r="D46" s="323" t="s">
        <v>108</v>
      </c>
      <c r="E46" s="319"/>
    </row>
    <row r="47" spans="1:5">
      <c r="A47" s="317"/>
      <c r="B47" s="318"/>
      <c r="C47" s="300">
        <v>41</v>
      </c>
      <c r="D47" s="323" t="s">
        <v>109</v>
      </c>
      <c r="E47" s="319"/>
    </row>
    <row r="48" spans="1:5">
      <c r="A48" s="317"/>
      <c r="B48" s="318"/>
      <c r="C48" s="300">
        <v>42</v>
      </c>
      <c r="D48" s="323" t="s">
        <v>110</v>
      </c>
      <c r="E48" s="319"/>
    </row>
    <row r="49" spans="1:5">
      <c r="A49" s="317"/>
      <c r="B49" s="318"/>
      <c r="C49" s="300">
        <v>43</v>
      </c>
      <c r="D49" s="323" t="s">
        <v>111</v>
      </c>
      <c r="E49" s="319"/>
    </row>
    <row r="50" ht="25.5" spans="1:5">
      <c r="A50" s="317"/>
      <c r="B50" s="318"/>
      <c r="C50" s="300">
        <v>44</v>
      </c>
      <c r="D50" s="323" t="s">
        <v>112</v>
      </c>
      <c r="E50" s="319"/>
    </row>
    <row r="51" ht="25.5" spans="1:5">
      <c r="A51" s="317"/>
      <c r="B51" s="318" t="s">
        <v>113</v>
      </c>
      <c r="C51" s="300">
        <v>45</v>
      </c>
      <c r="D51" s="323" t="s">
        <v>114</v>
      </c>
      <c r="E51" s="319" t="s">
        <v>106</v>
      </c>
    </row>
    <row r="52" ht="25.5" spans="1:5">
      <c r="A52" s="317"/>
      <c r="B52" s="318"/>
      <c r="C52" s="300">
        <v>46</v>
      </c>
      <c r="D52" s="323" t="s">
        <v>115</v>
      </c>
      <c r="E52" s="319"/>
    </row>
    <row r="53" ht="25.5" spans="1:5">
      <c r="A53" s="317"/>
      <c r="B53" s="318" t="s">
        <v>116</v>
      </c>
      <c r="C53" s="300">
        <v>47</v>
      </c>
      <c r="D53" s="323" t="s">
        <v>117</v>
      </c>
      <c r="E53" s="319" t="s">
        <v>106</v>
      </c>
    </row>
    <row r="54" ht="25.5" spans="1:5">
      <c r="A54" s="317"/>
      <c r="B54" s="318"/>
      <c r="C54" s="300">
        <v>48</v>
      </c>
      <c r="D54" s="324" t="s">
        <v>118</v>
      </c>
      <c r="E54" s="319"/>
    </row>
    <row r="55" spans="1:5">
      <c r="A55" s="317"/>
      <c r="B55" s="318"/>
      <c r="C55" s="300">
        <v>49</v>
      </c>
      <c r="D55" s="323" t="s">
        <v>119</v>
      </c>
      <c r="E55" s="319"/>
    </row>
    <row r="56" ht="25.5" spans="1:5">
      <c r="A56" s="317"/>
      <c r="B56" s="318" t="s">
        <v>120</v>
      </c>
      <c r="C56" s="300">
        <v>50</v>
      </c>
      <c r="D56" s="323" t="s">
        <v>121</v>
      </c>
      <c r="E56" s="319" t="s">
        <v>106</v>
      </c>
    </row>
    <row r="57" spans="1:5">
      <c r="A57" s="317"/>
      <c r="B57" s="318"/>
      <c r="C57" s="300">
        <v>51</v>
      </c>
      <c r="D57" s="323" t="s">
        <v>122</v>
      </c>
      <c r="E57" s="319"/>
    </row>
    <row r="58" ht="25.5" spans="1:5">
      <c r="A58" s="317"/>
      <c r="B58" s="318" t="s">
        <v>123</v>
      </c>
      <c r="C58" s="300">
        <v>52</v>
      </c>
      <c r="D58" s="323" t="s">
        <v>124</v>
      </c>
      <c r="E58" s="321" t="s">
        <v>86</v>
      </c>
    </row>
    <row r="59" ht="38.25" spans="1:5">
      <c r="A59" s="317"/>
      <c r="B59" s="318"/>
      <c r="C59" s="300">
        <v>53</v>
      </c>
      <c r="D59" s="323" t="s">
        <v>125</v>
      </c>
      <c r="E59" s="321" t="s">
        <v>106</v>
      </c>
    </row>
    <row r="60" ht="25.5" spans="1:5">
      <c r="A60" s="317"/>
      <c r="B60" s="318"/>
      <c r="C60" s="300">
        <v>54</v>
      </c>
      <c r="D60" s="295" t="s">
        <v>126</v>
      </c>
      <c r="E60" s="319" t="s">
        <v>127</v>
      </c>
    </row>
    <row r="61" ht="25.5" spans="1:5">
      <c r="A61" s="317"/>
      <c r="B61" s="318"/>
      <c r="C61" s="300">
        <v>55</v>
      </c>
      <c r="D61" s="295" t="s">
        <v>128</v>
      </c>
      <c r="E61" s="321" t="s">
        <v>56</v>
      </c>
    </row>
    <row r="62" ht="25.5" spans="1:5">
      <c r="A62" s="317"/>
      <c r="B62" s="318"/>
      <c r="C62" s="300">
        <v>56</v>
      </c>
      <c r="D62" s="323" t="s">
        <v>129</v>
      </c>
      <c r="E62" s="321" t="s">
        <v>86</v>
      </c>
    </row>
    <row r="63" ht="25.5" spans="1:5">
      <c r="A63" s="317"/>
      <c r="B63" s="318"/>
      <c r="C63" s="300">
        <v>57</v>
      </c>
      <c r="D63" s="295" t="s">
        <v>130</v>
      </c>
      <c r="E63" s="319" t="s">
        <v>131</v>
      </c>
    </row>
    <row r="64" ht="38.25" spans="1:5">
      <c r="A64" s="317"/>
      <c r="B64" s="318" t="s">
        <v>132</v>
      </c>
      <c r="C64" s="300">
        <v>58</v>
      </c>
      <c r="D64" s="323" t="s">
        <v>133</v>
      </c>
      <c r="E64" s="319" t="s">
        <v>134</v>
      </c>
    </row>
    <row r="65" spans="1:5">
      <c r="A65" s="317"/>
      <c r="B65" s="318"/>
      <c r="C65" s="300">
        <v>59</v>
      </c>
      <c r="D65" s="323" t="s">
        <v>135</v>
      </c>
      <c r="E65" s="319" t="s">
        <v>136</v>
      </c>
    </row>
    <row r="66" spans="1:5">
      <c r="A66" s="317"/>
      <c r="B66" s="318"/>
      <c r="C66" s="300">
        <v>60</v>
      </c>
      <c r="D66" s="323" t="s">
        <v>137</v>
      </c>
      <c r="E66" s="319" t="s">
        <v>138</v>
      </c>
    </row>
    <row r="67" spans="1:5">
      <c r="A67" s="317"/>
      <c r="B67" s="318"/>
      <c r="C67" s="300">
        <v>61</v>
      </c>
      <c r="D67" s="323" t="s">
        <v>139</v>
      </c>
      <c r="E67" s="319" t="s">
        <v>140</v>
      </c>
    </row>
    <row r="68" spans="1:5">
      <c r="A68" s="317"/>
      <c r="B68" s="318"/>
      <c r="C68" s="300">
        <v>62</v>
      </c>
      <c r="D68" s="323" t="s">
        <v>141</v>
      </c>
      <c r="E68" s="319" t="s">
        <v>142</v>
      </c>
    </row>
    <row r="69" spans="1:5">
      <c r="A69" s="317"/>
      <c r="B69" s="318"/>
      <c r="C69" s="300">
        <v>63</v>
      </c>
      <c r="D69" s="323" t="s">
        <v>143</v>
      </c>
      <c r="E69" s="319" t="s">
        <v>127</v>
      </c>
    </row>
    <row r="70" ht="25.5" spans="1:5">
      <c r="A70" s="317"/>
      <c r="B70" s="318"/>
      <c r="C70" s="300">
        <v>64</v>
      </c>
      <c r="D70" s="295" t="s">
        <v>144</v>
      </c>
      <c r="E70" s="319" t="s">
        <v>145</v>
      </c>
    </row>
    <row r="71" spans="1:5">
      <c r="A71" s="317"/>
      <c r="B71" s="318"/>
      <c r="C71" s="300">
        <v>65</v>
      </c>
      <c r="D71" s="323" t="s">
        <v>146</v>
      </c>
      <c r="E71" s="319" t="s">
        <v>147</v>
      </c>
    </row>
    <row r="72" spans="1:5">
      <c r="A72" s="317"/>
      <c r="B72" s="318" t="s">
        <v>148</v>
      </c>
      <c r="C72" s="300">
        <v>66</v>
      </c>
      <c r="D72" s="323" t="s">
        <v>149</v>
      </c>
      <c r="E72" s="319" t="s">
        <v>150</v>
      </c>
    </row>
    <row r="73" spans="1:5">
      <c r="A73" s="317"/>
      <c r="B73" s="318"/>
      <c r="C73" s="300">
        <v>67</v>
      </c>
      <c r="D73" s="323" t="s">
        <v>151</v>
      </c>
      <c r="E73" s="319" t="s">
        <v>152</v>
      </c>
    </row>
    <row r="74" spans="1:5">
      <c r="A74" s="317"/>
      <c r="B74" s="318" t="s">
        <v>153</v>
      </c>
      <c r="C74" s="300">
        <v>68</v>
      </c>
      <c r="D74" s="323" t="s">
        <v>154</v>
      </c>
      <c r="E74" s="319" t="s">
        <v>155</v>
      </c>
    </row>
    <row r="75" spans="1:5">
      <c r="A75" s="317"/>
      <c r="B75" s="318"/>
      <c r="C75" s="300">
        <v>69</v>
      </c>
      <c r="D75" s="323" t="s">
        <v>156</v>
      </c>
      <c r="E75" s="319" t="s">
        <v>157</v>
      </c>
    </row>
    <row r="76" ht="25.5" spans="1:5">
      <c r="A76" s="317"/>
      <c r="B76" s="318" t="s">
        <v>158</v>
      </c>
      <c r="C76" s="300">
        <v>70</v>
      </c>
      <c r="D76" s="323" t="s">
        <v>159</v>
      </c>
      <c r="E76" s="319" t="s">
        <v>160</v>
      </c>
    </row>
    <row r="77" ht="25.5" spans="1:5">
      <c r="A77" s="317"/>
      <c r="B77" s="318"/>
      <c r="C77" s="300">
        <v>71</v>
      </c>
      <c r="D77" s="323" t="s">
        <v>161</v>
      </c>
      <c r="E77" s="319" t="s">
        <v>98</v>
      </c>
    </row>
    <row r="78" ht="25.5" spans="1:5">
      <c r="A78" s="317"/>
      <c r="B78" s="318" t="s">
        <v>162</v>
      </c>
      <c r="C78" s="300">
        <v>72</v>
      </c>
      <c r="D78" s="323" t="s">
        <v>163</v>
      </c>
      <c r="E78" s="319" t="s">
        <v>98</v>
      </c>
    </row>
    <row r="79" ht="38.25" spans="1:5">
      <c r="A79" s="317"/>
      <c r="B79" s="318"/>
      <c r="C79" s="300">
        <v>73</v>
      </c>
      <c r="D79" s="323" t="s">
        <v>164</v>
      </c>
      <c r="E79" s="319" t="s">
        <v>106</v>
      </c>
    </row>
    <row r="80" ht="25.5" spans="1:5">
      <c r="A80" s="317"/>
      <c r="B80" s="318" t="s">
        <v>165</v>
      </c>
      <c r="C80" s="300">
        <v>74</v>
      </c>
      <c r="D80" s="295" t="s">
        <v>166</v>
      </c>
      <c r="E80" s="319" t="s">
        <v>167</v>
      </c>
    </row>
    <row r="81" ht="51" spans="1:5">
      <c r="A81" s="317"/>
      <c r="B81" s="318"/>
      <c r="C81" s="300">
        <v>75</v>
      </c>
      <c r="D81" s="295" t="s">
        <v>168</v>
      </c>
      <c r="E81" s="319" t="s">
        <v>169</v>
      </c>
    </row>
    <row r="82" ht="38.25" spans="1:5">
      <c r="A82" s="317"/>
      <c r="B82" s="318"/>
      <c r="C82" s="300">
        <v>76</v>
      </c>
      <c r="D82" s="295" t="s">
        <v>170</v>
      </c>
      <c r="E82" s="319" t="s">
        <v>171</v>
      </c>
    </row>
    <row r="83" ht="25.5" spans="1:5">
      <c r="A83" s="317"/>
      <c r="B83" s="318"/>
      <c r="C83" s="300">
        <v>77</v>
      </c>
      <c r="D83" s="295" t="s">
        <v>172</v>
      </c>
      <c r="E83" s="319" t="s">
        <v>131</v>
      </c>
    </row>
    <row r="84" ht="38.25" spans="1:5">
      <c r="A84" s="317"/>
      <c r="B84" s="318"/>
      <c r="C84" s="300">
        <v>78</v>
      </c>
      <c r="D84" s="295" t="s">
        <v>173</v>
      </c>
      <c r="E84" s="319" t="s">
        <v>131</v>
      </c>
    </row>
    <row r="85" ht="38.25" spans="1:5">
      <c r="A85" s="317"/>
      <c r="B85" s="318"/>
      <c r="C85" s="300">
        <v>79</v>
      </c>
      <c r="D85" s="295" t="s">
        <v>174</v>
      </c>
      <c r="E85" s="319" t="s">
        <v>131</v>
      </c>
    </row>
    <row r="86" ht="25.5" spans="1:5">
      <c r="A86" s="317"/>
      <c r="B86" s="318"/>
      <c r="C86" s="300">
        <v>80</v>
      </c>
      <c r="D86" s="295" t="s">
        <v>175</v>
      </c>
      <c r="E86" s="319" t="s">
        <v>176</v>
      </c>
    </row>
    <row r="87" ht="25.5" spans="1:5">
      <c r="A87" s="317"/>
      <c r="B87" s="318"/>
      <c r="C87" s="300">
        <v>81</v>
      </c>
      <c r="D87" s="295" t="s">
        <v>177</v>
      </c>
      <c r="E87" s="319" t="s">
        <v>178</v>
      </c>
    </row>
    <row r="88" spans="1:5">
      <c r="A88" s="317"/>
      <c r="B88" s="318" t="s">
        <v>179</v>
      </c>
      <c r="C88" s="300">
        <v>82</v>
      </c>
      <c r="D88" s="323" t="s">
        <v>180</v>
      </c>
      <c r="E88" s="319" t="s">
        <v>181</v>
      </c>
    </row>
    <row r="89" ht="25.5" spans="1:5">
      <c r="A89" s="317"/>
      <c r="B89" s="318"/>
      <c r="C89" s="300">
        <v>83</v>
      </c>
      <c r="D89" s="323" t="s">
        <v>182</v>
      </c>
      <c r="E89" s="319"/>
    </row>
    <row r="90" ht="25.5" spans="1:5">
      <c r="A90" s="317"/>
      <c r="B90" s="318"/>
      <c r="C90" s="300">
        <v>84</v>
      </c>
      <c r="D90" s="295" t="s">
        <v>183</v>
      </c>
      <c r="E90" s="319" t="s">
        <v>184</v>
      </c>
    </row>
    <row r="91" ht="25.5" spans="1:5">
      <c r="A91" s="317"/>
      <c r="B91" s="318"/>
      <c r="C91" s="300">
        <v>85</v>
      </c>
      <c r="D91" s="295" t="s">
        <v>185</v>
      </c>
      <c r="E91" s="319" t="s">
        <v>186</v>
      </c>
    </row>
    <row r="92" ht="38.25" spans="1:5">
      <c r="A92" s="317"/>
      <c r="B92" s="318" t="s">
        <v>187</v>
      </c>
      <c r="C92" s="300">
        <v>86</v>
      </c>
      <c r="D92" s="295" t="s">
        <v>188</v>
      </c>
      <c r="E92" s="319" t="s">
        <v>189</v>
      </c>
    </row>
    <row r="93" ht="25.5" spans="1:5">
      <c r="A93" s="317"/>
      <c r="B93" s="318"/>
      <c r="C93" s="300">
        <v>87</v>
      </c>
      <c r="D93" s="295" t="s">
        <v>190</v>
      </c>
      <c r="E93" s="319" t="s">
        <v>191</v>
      </c>
    </row>
    <row r="94" ht="25.5" spans="1:5">
      <c r="A94" s="317"/>
      <c r="B94" s="318"/>
      <c r="C94" s="300">
        <v>88</v>
      </c>
      <c r="D94" s="295" t="s">
        <v>192</v>
      </c>
      <c r="E94" s="319" t="s">
        <v>191</v>
      </c>
    </row>
    <row r="95" ht="25.5" spans="1:5">
      <c r="A95" s="317"/>
      <c r="B95" s="318" t="s">
        <v>193</v>
      </c>
      <c r="C95" s="300">
        <v>89</v>
      </c>
      <c r="D95" s="295" t="s">
        <v>194</v>
      </c>
      <c r="E95" s="319" t="s">
        <v>195</v>
      </c>
    </row>
    <row r="96" ht="26.25" spans="1:5">
      <c r="A96" s="325"/>
      <c r="B96" s="326"/>
      <c r="C96" s="327">
        <v>90</v>
      </c>
      <c r="D96" s="328" t="s">
        <v>196</v>
      </c>
      <c r="E96" s="329" t="s">
        <v>197</v>
      </c>
    </row>
  </sheetData>
  <mergeCells count="40">
    <mergeCell ref="A1:E1"/>
    <mergeCell ref="A2:E2"/>
    <mergeCell ref="A4:E4"/>
    <mergeCell ref="A5:E5"/>
    <mergeCell ref="D7:E7"/>
    <mergeCell ref="A8:A96"/>
    <mergeCell ref="B8:B9"/>
    <mergeCell ref="B10:B18"/>
    <mergeCell ref="B19:B20"/>
    <mergeCell ref="B21:B25"/>
    <mergeCell ref="B26:B28"/>
    <mergeCell ref="B29:B38"/>
    <mergeCell ref="B39:B41"/>
    <mergeCell ref="B42:B43"/>
    <mergeCell ref="B44:B50"/>
    <mergeCell ref="B51:B52"/>
    <mergeCell ref="B53:B55"/>
    <mergeCell ref="B56:B57"/>
    <mergeCell ref="B58:B63"/>
    <mergeCell ref="B64:B71"/>
    <mergeCell ref="B72:B73"/>
    <mergeCell ref="B74:B75"/>
    <mergeCell ref="B76:B77"/>
    <mergeCell ref="B78:B79"/>
    <mergeCell ref="B80:B87"/>
    <mergeCell ref="B88:B91"/>
    <mergeCell ref="B92:B94"/>
    <mergeCell ref="B95:B96"/>
    <mergeCell ref="E10:E18"/>
    <mergeCell ref="E19:E20"/>
    <mergeCell ref="E21:E24"/>
    <mergeCell ref="E26:E28"/>
    <mergeCell ref="E29:E38"/>
    <mergeCell ref="E39:E41"/>
    <mergeCell ref="E42:E43"/>
    <mergeCell ref="E44:E50"/>
    <mergeCell ref="E51:E52"/>
    <mergeCell ref="E53:E55"/>
    <mergeCell ref="E56:E57"/>
    <mergeCell ref="E88:E89"/>
  </mergeCells>
  <pageMargins left="0.511811024" right="0.511811024" top="0.787401575" bottom="0.787401575" header="0.31496062" footer="0.31496062"/>
  <pageSetup paperSize="9" orientation="portrait"/>
  <headerFooter>
    <oddHeader>&amp;L&amp;G&amp;C&amp;"-,Itálico"&amp;9Processo 23069.159888/2022-11
PE XX/2022&amp;R&amp;G</oddHeader>
    <oddFooter>&amp;L&amp;9&amp;A</oddFooter>
  </headerFooter>
  <drawing r:id="rId1"/>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6"/>
  <sheetViews>
    <sheetView tabSelected="1" topLeftCell="A9" workbookViewId="0">
      <selection activeCell="H25" sqref="H25"/>
    </sheetView>
  </sheetViews>
  <sheetFormatPr defaultColWidth="9" defaultRowHeight="15"/>
  <cols>
    <col min="1" max="1" width="4.71428571428571" style="225" customWidth="1"/>
    <col min="2" max="2" width="25.1428571428571" customWidth="1"/>
    <col min="3" max="3" width="7" style="226" customWidth="1"/>
    <col min="4" max="4" width="3.85714285714286" customWidth="1"/>
    <col min="5" max="5" width="23" customWidth="1"/>
    <col min="6" max="6" width="14.4285714285714" customWidth="1"/>
    <col min="7" max="7" width="10.7142857142857" customWidth="1"/>
    <col min="8" max="8" width="19.5714285714286" customWidth="1"/>
    <col min="9" max="9" width="7.14285714285714" customWidth="1"/>
    <col min="10" max="10" width="8.57142857142857" customWidth="1"/>
    <col min="11" max="11" width="7.71428571428571" customWidth="1"/>
    <col min="12" max="12" width="8.28571428571429" customWidth="1"/>
    <col min="13" max="13" width="8.71428571428571" customWidth="1"/>
    <col min="14" max="14" width="8" customWidth="1"/>
    <col min="15" max="15" width="7.28571428571429" customWidth="1"/>
    <col min="16" max="16" width="7.71428571428571" customWidth="1"/>
    <col min="17" max="18" width="6" customWidth="1"/>
    <col min="19" max="19" width="8.28571428571429" customWidth="1"/>
  </cols>
  <sheetData>
    <row r="1" ht="14.45" customHeight="1" spans="1:26">
      <c r="A1" s="286" t="s">
        <v>0</v>
      </c>
      <c r="B1" s="286"/>
      <c r="C1" s="286"/>
      <c r="D1" s="286"/>
      <c r="E1" s="286"/>
      <c r="F1" s="286"/>
      <c r="G1" s="286"/>
      <c r="H1" s="278"/>
      <c r="I1" s="278"/>
      <c r="J1" s="278"/>
      <c r="K1" s="278"/>
      <c r="L1" s="278"/>
      <c r="M1" s="278"/>
      <c r="N1" s="278"/>
      <c r="O1" s="278"/>
      <c r="P1" s="278"/>
      <c r="Q1" s="278"/>
      <c r="R1" s="278"/>
      <c r="S1" s="278"/>
      <c r="T1" s="278"/>
      <c r="U1" s="278"/>
      <c r="V1" s="278"/>
      <c r="W1" s="278"/>
      <c r="X1" s="278"/>
      <c r="Y1" s="278"/>
      <c r="Z1" s="278"/>
    </row>
    <row r="2" spans="1:19">
      <c r="A2" s="229" t="s">
        <v>1</v>
      </c>
      <c r="B2" s="229"/>
      <c r="C2" s="229"/>
      <c r="D2" s="229"/>
      <c r="E2" s="229"/>
      <c r="F2" s="229"/>
      <c r="G2" s="229"/>
      <c r="H2" s="280"/>
      <c r="I2" s="280"/>
      <c r="J2" s="280"/>
      <c r="K2" s="280"/>
      <c r="L2" s="280"/>
      <c r="M2" s="280"/>
      <c r="N2" s="280"/>
      <c r="O2" s="280"/>
      <c r="P2" s="280"/>
      <c r="Q2" s="280"/>
      <c r="R2" s="280"/>
      <c r="S2" s="280"/>
    </row>
    <row r="3" spans="1:19">
      <c r="A3" s="229"/>
      <c r="B3" s="230"/>
      <c r="C3" s="230"/>
      <c r="D3" s="230"/>
      <c r="E3" s="230"/>
      <c r="F3" s="230"/>
      <c r="G3" s="230"/>
      <c r="H3" s="230"/>
      <c r="I3" s="230"/>
      <c r="J3" s="230"/>
      <c r="K3" s="230"/>
      <c r="L3" s="230"/>
      <c r="M3" s="230"/>
      <c r="N3" s="230"/>
      <c r="O3" s="230"/>
      <c r="P3" s="230"/>
      <c r="Q3" s="230"/>
      <c r="R3" s="230"/>
      <c r="S3" s="230"/>
    </row>
    <row r="4" ht="27" customHeight="1" spans="1:8">
      <c r="A4" s="231" t="s">
        <v>198</v>
      </c>
      <c r="B4" s="231"/>
      <c r="C4" s="231"/>
      <c r="D4" s="231"/>
      <c r="E4" s="231"/>
      <c r="F4" s="231"/>
      <c r="G4" s="231"/>
      <c r="H4" s="281"/>
    </row>
    <row r="5" ht="51.75" customHeight="1" spans="1:8">
      <c r="A5" s="7" t="s">
        <v>2</v>
      </c>
      <c r="B5" s="7"/>
      <c r="C5" s="7"/>
      <c r="D5" s="7"/>
      <c r="E5" s="7"/>
      <c r="F5" s="7"/>
      <c r="G5" s="7"/>
      <c r="H5" s="8"/>
    </row>
    <row r="6" ht="15.75" spans="1:3">
      <c r="A6"/>
      <c r="C6"/>
    </row>
    <row r="7" ht="24.75" customHeight="1" spans="1:7">
      <c r="A7" s="287" t="s">
        <v>199</v>
      </c>
      <c r="B7" s="288"/>
      <c r="C7" s="288"/>
      <c r="D7" s="288"/>
      <c r="E7" s="288"/>
      <c r="F7" s="288"/>
      <c r="G7" s="289"/>
    </row>
    <row r="8" spans="1:8">
      <c r="A8" s="290" t="s">
        <v>50</v>
      </c>
      <c r="B8" s="291" t="s">
        <v>51</v>
      </c>
      <c r="C8" s="291"/>
      <c r="D8" s="291" t="s">
        <v>200</v>
      </c>
      <c r="E8" s="291" t="s">
        <v>201</v>
      </c>
      <c r="F8" s="291" t="s">
        <v>202</v>
      </c>
      <c r="G8" s="292" t="s">
        <v>203</v>
      </c>
      <c r="H8" s="293"/>
    </row>
    <row r="9" ht="122.25" customHeight="1" spans="1:8">
      <c r="A9" s="294">
        <v>1</v>
      </c>
      <c r="B9" s="295" t="s">
        <v>204</v>
      </c>
      <c r="C9" s="295"/>
      <c r="D9" s="296">
        <v>16</v>
      </c>
      <c r="E9" s="297">
        <v>2525.67</v>
      </c>
      <c r="F9" s="298">
        <f>E9*D9</f>
        <v>40410.72</v>
      </c>
      <c r="G9" s="299" t="s">
        <v>205</v>
      </c>
      <c r="H9" s="293"/>
    </row>
    <row r="10" ht="47.25" customHeight="1" spans="1:8">
      <c r="A10" s="294">
        <v>2</v>
      </c>
      <c r="B10" s="295" t="s">
        <v>206</v>
      </c>
      <c r="C10" s="295"/>
      <c r="D10" s="300">
        <v>2</v>
      </c>
      <c r="E10" s="301">
        <v>3006.91</v>
      </c>
      <c r="F10" s="298">
        <f t="shared" ref="F10:F20" si="0">E10*D10</f>
        <v>6013.82</v>
      </c>
      <c r="G10" s="299" t="s">
        <v>205</v>
      </c>
      <c r="H10" s="293"/>
    </row>
    <row r="11" spans="1:8">
      <c r="A11" s="294">
        <v>3</v>
      </c>
      <c r="B11" s="295" t="s">
        <v>207</v>
      </c>
      <c r="C11" s="295"/>
      <c r="D11" s="300">
        <v>2</v>
      </c>
      <c r="E11" s="301">
        <v>1245.69</v>
      </c>
      <c r="F11" s="298">
        <f t="shared" si="0"/>
        <v>2491.38</v>
      </c>
      <c r="G11" s="299" t="s">
        <v>205</v>
      </c>
      <c r="H11" s="293"/>
    </row>
    <row r="12" customFormat="1" ht="38.25" customHeight="1" spans="1:8">
      <c r="A12" s="294">
        <v>4</v>
      </c>
      <c r="B12" s="302" t="s">
        <v>208</v>
      </c>
      <c r="C12" s="303"/>
      <c r="D12" s="300">
        <v>20</v>
      </c>
      <c r="E12" s="301">
        <v>20.61</v>
      </c>
      <c r="F12" s="298">
        <f t="shared" si="0"/>
        <v>412.2</v>
      </c>
      <c r="G12" s="299" t="s">
        <v>205</v>
      </c>
      <c r="H12" s="293"/>
    </row>
    <row r="13" customFormat="1" spans="1:8">
      <c r="A13" s="294">
        <v>5</v>
      </c>
      <c r="B13" s="302" t="s">
        <v>209</v>
      </c>
      <c r="C13" s="303"/>
      <c r="D13" s="300">
        <v>20</v>
      </c>
      <c r="E13" s="301">
        <v>24.12</v>
      </c>
      <c r="F13" s="298">
        <f t="shared" si="0"/>
        <v>482.4</v>
      </c>
      <c r="G13" s="299" t="s">
        <v>205</v>
      </c>
      <c r="H13" s="293"/>
    </row>
    <row r="14" customFormat="1" ht="118.5" customHeight="1" spans="1:8">
      <c r="A14" s="294">
        <v>6</v>
      </c>
      <c r="B14" s="302" t="s">
        <v>210</v>
      </c>
      <c r="C14" s="303"/>
      <c r="D14" s="300">
        <v>20</v>
      </c>
      <c r="E14" s="301">
        <v>199.02</v>
      </c>
      <c r="F14" s="298">
        <f t="shared" si="0"/>
        <v>3980.4</v>
      </c>
      <c r="G14" s="299" t="s">
        <v>205</v>
      </c>
      <c r="H14" s="293"/>
    </row>
    <row r="15" customFormat="1" ht="28.5" customHeight="1" spans="1:8">
      <c r="A15" s="294">
        <v>7</v>
      </c>
      <c r="B15" s="302" t="s">
        <v>211</v>
      </c>
      <c r="C15" s="303"/>
      <c r="D15" s="300">
        <v>20</v>
      </c>
      <c r="E15" s="301">
        <v>38.06</v>
      </c>
      <c r="F15" s="298">
        <f t="shared" si="0"/>
        <v>761.2</v>
      </c>
      <c r="G15" s="299" t="s">
        <v>205</v>
      </c>
      <c r="H15" s="293"/>
    </row>
    <row r="16" customFormat="1" ht="33" customHeight="1" spans="1:8">
      <c r="A16" s="294">
        <v>8</v>
      </c>
      <c r="B16" s="302" t="s">
        <v>212</v>
      </c>
      <c r="C16" s="303"/>
      <c r="D16" s="300">
        <v>20</v>
      </c>
      <c r="E16" s="301">
        <v>25.14</v>
      </c>
      <c r="F16" s="298">
        <f t="shared" si="0"/>
        <v>502.8</v>
      </c>
      <c r="G16" s="299" t="s">
        <v>205</v>
      </c>
      <c r="H16" s="293"/>
    </row>
    <row r="17" customFormat="1" ht="27.75" customHeight="1" spans="1:8">
      <c r="A17" s="294">
        <v>9</v>
      </c>
      <c r="B17" s="302" t="s">
        <v>213</v>
      </c>
      <c r="C17" s="303"/>
      <c r="D17" s="300">
        <v>20</v>
      </c>
      <c r="E17" s="301">
        <v>38.79</v>
      </c>
      <c r="F17" s="298">
        <f t="shared" si="0"/>
        <v>775.8</v>
      </c>
      <c r="G17" s="299" t="s">
        <v>205</v>
      </c>
      <c r="H17" s="293"/>
    </row>
    <row r="18" customFormat="1" ht="33" customHeight="1" spans="1:8">
      <c r="A18" s="294">
        <v>10</v>
      </c>
      <c r="B18" s="302" t="s">
        <v>214</v>
      </c>
      <c r="C18" s="303"/>
      <c r="D18" s="300">
        <v>20</v>
      </c>
      <c r="E18" s="301">
        <v>31.93</v>
      </c>
      <c r="F18" s="298">
        <f t="shared" si="0"/>
        <v>638.6</v>
      </c>
      <c r="G18" s="299" t="s">
        <v>205</v>
      </c>
      <c r="H18" s="293"/>
    </row>
    <row r="19" customFormat="1" ht="24" customHeight="1" spans="1:8">
      <c r="A19" s="294">
        <v>11</v>
      </c>
      <c r="B19" s="302" t="s">
        <v>215</v>
      </c>
      <c r="C19" s="303"/>
      <c r="D19" s="300">
        <v>20</v>
      </c>
      <c r="E19" s="301">
        <v>27.53</v>
      </c>
      <c r="F19" s="298">
        <f t="shared" si="0"/>
        <v>550.6</v>
      </c>
      <c r="G19" s="299" t="s">
        <v>205</v>
      </c>
      <c r="H19" s="293"/>
    </row>
    <row r="20" ht="135.75" customHeight="1" spans="1:8">
      <c r="A20" s="294">
        <v>12</v>
      </c>
      <c r="B20" s="295" t="s">
        <v>216</v>
      </c>
      <c r="C20" s="295"/>
      <c r="D20" s="300">
        <v>2</v>
      </c>
      <c r="E20" s="301">
        <v>3449.91</v>
      </c>
      <c r="F20" s="298">
        <f t="shared" si="0"/>
        <v>6899.82</v>
      </c>
      <c r="G20" s="299" t="s">
        <v>205</v>
      </c>
      <c r="H20" s="293"/>
    </row>
    <row r="21" spans="1:8">
      <c r="A21" s="304" t="s">
        <v>217</v>
      </c>
      <c r="B21" s="305"/>
      <c r="C21" s="305"/>
      <c r="D21" s="305"/>
      <c r="E21" s="305"/>
      <c r="F21" s="305">
        <f>SUM(F9:F20)</f>
        <v>63919.74</v>
      </c>
      <c r="G21" s="306"/>
      <c r="H21" s="293"/>
    </row>
    <row r="22" customFormat="1" customHeight="1" spans="1:8">
      <c r="A22" s="304" t="s">
        <v>218</v>
      </c>
      <c r="B22" s="305"/>
      <c r="C22" s="305"/>
      <c r="D22" s="305"/>
      <c r="E22" s="305"/>
      <c r="F22" s="305">
        <f>F21/60</f>
        <v>1065.329</v>
      </c>
      <c r="G22" s="306"/>
      <c r="H22" s="293"/>
    </row>
    <row r="23" ht="14.45" customHeight="1" spans="1:8">
      <c r="A23" s="304" t="s">
        <v>219</v>
      </c>
      <c r="B23" s="305"/>
      <c r="C23" s="305"/>
      <c r="D23" s="305"/>
      <c r="E23" s="305"/>
      <c r="F23" s="305">
        <f>F22</f>
        <v>1065.329</v>
      </c>
      <c r="G23" s="306"/>
      <c r="H23" s="293"/>
    </row>
    <row r="24" ht="31.15" customHeight="1" spans="1:8">
      <c r="A24" s="307" t="s">
        <v>220</v>
      </c>
      <c r="B24" s="257"/>
      <c r="C24" s="257"/>
      <c r="D24" s="257"/>
      <c r="E24" s="257"/>
      <c r="F24" s="308">
        <f>F23/20</f>
        <v>53.26645</v>
      </c>
      <c r="G24" s="309"/>
      <c r="H24" s="293"/>
    </row>
    <row r="25" ht="40.15" customHeight="1" spans="1:8">
      <c r="A25" s="310" t="s">
        <v>221</v>
      </c>
      <c r="B25" s="310"/>
      <c r="C25" s="310"/>
      <c r="D25" s="310"/>
      <c r="E25" s="310"/>
      <c r="F25" s="310"/>
      <c r="G25" s="310"/>
      <c r="H25" s="293"/>
    </row>
    <row r="26" spans="1:8">
      <c r="A26"/>
      <c r="B26" s="311"/>
      <c r="C26" s="311"/>
      <c r="D26" s="311"/>
      <c r="E26" s="312"/>
      <c r="F26" s="312"/>
      <c r="G26" s="312"/>
      <c r="H26" s="293"/>
    </row>
  </sheetData>
  <mergeCells count="23">
    <mergeCell ref="A1:G1"/>
    <mergeCell ref="A2:G2"/>
    <mergeCell ref="A4:G4"/>
    <mergeCell ref="A5:G5"/>
    <mergeCell ref="A7:G7"/>
    <mergeCell ref="B8:C8"/>
    <mergeCell ref="B9:C9"/>
    <mergeCell ref="B10:C10"/>
    <mergeCell ref="B11:C11"/>
    <mergeCell ref="B12:C12"/>
    <mergeCell ref="B13:C13"/>
    <mergeCell ref="B14:C14"/>
    <mergeCell ref="B15:C15"/>
    <mergeCell ref="B16:C16"/>
    <mergeCell ref="B17:C17"/>
    <mergeCell ref="B18:C18"/>
    <mergeCell ref="B19:C19"/>
    <mergeCell ref="B20:C20"/>
    <mergeCell ref="A21:E21"/>
    <mergeCell ref="A22:E22"/>
    <mergeCell ref="A23:E23"/>
    <mergeCell ref="A24:E24"/>
    <mergeCell ref="A25:G25"/>
  </mergeCells>
  <pageMargins left="0.511811024" right="0.511811024" top="0.991666666666667" bottom="0.787401575" header="0.31496062" footer="0.31496062"/>
  <pageSetup paperSize="9" orientation="portrait"/>
  <headerFooter>
    <oddHeader>&amp;L&amp;G&amp;CProcesso 23069.159888/2022-11
PE XX/2022&amp;R&amp;G</oddHeader>
    <oddFooter>&amp;L&amp;A&amp;R&amp;"-,Itálico"&amp;10&amp;P/&amp;N</oddFooter>
  </headerFooter>
  <drawing r:id="rId1"/>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68"/>
  <sheetViews>
    <sheetView zoomScale="80" zoomScaleNormal="80" topLeftCell="A65" workbookViewId="0">
      <selection activeCell="L65" sqref="L65"/>
    </sheetView>
  </sheetViews>
  <sheetFormatPr defaultColWidth="9" defaultRowHeight="15"/>
  <cols>
    <col min="1" max="1" width="7.14285714285714" style="225" customWidth="1"/>
    <col min="2" max="2" width="34.7142857142857" customWidth="1"/>
    <col min="3" max="3" width="6" customWidth="1"/>
    <col min="4" max="4" width="16.2857142857143" customWidth="1"/>
    <col min="5" max="5" width="16" customWidth="1"/>
    <col min="6" max="6" width="15.1428571428571" style="226" customWidth="1"/>
    <col min="7" max="7" width="12.8571428571429" customWidth="1"/>
    <col min="8" max="8" width="18" customWidth="1"/>
    <col min="9" max="10" width="19.5714285714286" customWidth="1"/>
    <col min="11" max="11" width="7.14285714285714" customWidth="1"/>
    <col min="12" max="12" width="8.57142857142857" customWidth="1"/>
    <col min="13" max="13" width="7.71428571428571" customWidth="1"/>
    <col min="14" max="14" width="8.28571428571429" customWidth="1"/>
    <col min="15" max="15" width="8.71428571428571" customWidth="1"/>
    <col min="16" max="16" width="8" customWidth="1"/>
    <col min="17" max="17" width="7.28571428571429" customWidth="1"/>
    <col min="18" max="18" width="7.71428571428571" customWidth="1"/>
    <col min="19" max="20" width="6" customWidth="1"/>
    <col min="21" max="21" width="8.28571428571429" customWidth="1"/>
  </cols>
  <sheetData>
    <row r="1" ht="15.6" customHeight="1" spans="1:28">
      <c r="A1" s="227" t="s">
        <v>0</v>
      </c>
      <c r="B1" s="227"/>
      <c r="C1" s="227"/>
      <c r="D1" s="227"/>
      <c r="E1" s="227"/>
      <c r="F1" s="227"/>
      <c r="G1" s="227"/>
      <c r="H1" s="227"/>
      <c r="I1" s="277"/>
      <c r="J1" s="278"/>
      <c r="K1" s="278"/>
      <c r="L1" s="278"/>
      <c r="M1" s="278"/>
      <c r="N1" s="278"/>
      <c r="O1" s="278"/>
      <c r="P1" s="278"/>
      <c r="Q1" s="278"/>
      <c r="R1" s="278"/>
      <c r="S1" s="278"/>
      <c r="T1" s="278"/>
      <c r="U1" s="278"/>
      <c r="V1" s="278"/>
      <c r="W1" s="278"/>
      <c r="X1" s="278"/>
      <c r="Y1" s="278"/>
      <c r="Z1" s="278"/>
      <c r="AA1" s="278"/>
      <c r="AB1" s="278"/>
    </row>
    <row r="2" ht="15.75" spans="1:21">
      <c r="A2" s="228" t="s">
        <v>1</v>
      </c>
      <c r="B2" s="228"/>
      <c r="C2" s="228"/>
      <c r="D2" s="228"/>
      <c r="E2" s="228"/>
      <c r="F2" s="228"/>
      <c r="G2" s="228"/>
      <c r="H2" s="228"/>
      <c r="I2" s="279"/>
      <c r="J2" s="280"/>
      <c r="K2" s="280"/>
      <c r="L2" s="280"/>
      <c r="M2" s="280"/>
      <c r="N2" s="280"/>
      <c r="O2" s="280"/>
      <c r="P2" s="280"/>
      <c r="Q2" s="280"/>
      <c r="R2" s="280"/>
      <c r="S2" s="280"/>
      <c r="T2" s="280"/>
      <c r="U2" s="280"/>
    </row>
    <row r="3" spans="1:21">
      <c r="A3" s="229"/>
      <c r="B3" s="230"/>
      <c r="C3" s="230"/>
      <c r="D3" s="230"/>
      <c r="E3" s="230"/>
      <c r="F3" s="230"/>
      <c r="G3" s="230"/>
      <c r="H3" s="230"/>
      <c r="I3" s="230"/>
      <c r="J3" s="230"/>
      <c r="K3" s="230"/>
      <c r="L3" s="230"/>
      <c r="M3" s="230"/>
      <c r="N3" s="230"/>
      <c r="O3" s="230"/>
      <c r="P3" s="230"/>
      <c r="Q3" s="230"/>
      <c r="R3" s="230"/>
      <c r="S3" s="230"/>
      <c r="T3" s="230"/>
      <c r="U3" s="230"/>
    </row>
    <row r="4" ht="14.45" customHeight="1" spans="1:10">
      <c r="A4" s="231" t="s">
        <v>222</v>
      </c>
      <c r="B4" s="231"/>
      <c r="C4" s="231"/>
      <c r="D4" s="231"/>
      <c r="E4" s="231"/>
      <c r="F4" s="231"/>
      <c r="G4" s="231"/>
      <c r="H4" s="231"/>
      <c r="I4" s="281"/>
      <c r="J4" s="281"/>
    </row>
    <row r="5" ht="48" customHeight="1" spans="1:10">
      <c r="A5" s="7" t="s">
        <v>2</v>
      </c>
      <c r="B5" s="7"/>
      <c r="C5" s="7"/>
      <c r="D5" s="7"/>
      <c r="E5" s="7"/>
      <c r="F5" s="7"/>
      <c r="G5" s="7"/>
      <c r="H5" s="7"/>
      <c r="I5" s="8"/>
      <c r="J5" s="8"/>
    </row>
    <row r="6" spans="1:6">
      <c r="A6"/>
      <c r="F6"/>
    </row>
    <row r="8" spans="1:8">
      <c r="A8" s="12" t="s">
        <v>223</v>
      </c>
      <c r="B8" s="12"/>
      <c r="C8" s="12"/>
      <c r="D8" s="12"/>
      <c r="E8" s="12"/>
      <c r="F8" s="12"/>
      <c r="G8" s="12"/>
      <c r="H8" s="12"/>
    </row>
    <row r="9" ht="45" spans="1:8">
      <c r="A9" s="12" t="s">
        <v>224</v>
      </c>
      <c r="B9" s="12" t="s">
        <v>225</v>
      </c>
      <c r="C9" s="12" t="s">
        <v>226</v>
      </c>
      <c r="D9" s="12" t="s">
        <v>227</v>
      </c>
      <c r="E9" s="12" t="s">
        <v>228</v>
      </c>
      <c r="F9" s="12" t="s">
        <v>229</v>
      </c>
      <c r="G9" s="12" t="s">
        <v>230</v>
      </c>
      <c r="H9" s="12" t="s">
        <v>231</v>
      </c>
    </row>
    <row r="10" ht="30" spans="1:8">
      <c r="A10" s="174">
        <v>1</v>
      </c>
      <c r="B10" s="232" t="s">
        <v>232</v>
      </c>
      <c r="C10" s="13" t="s">
        <v>233</v>
      </c>
      <c r="D10" s="13">
        <v>2</v>
      </c>
      <c r="E10" s="13">
        <v>2</v>
      </c>
      <c r="F10" s="13">
        <f>SUM(D10:E10)</f>
        <v>4</v>
      </c>
      <c r="G10" s="233">
        <v>44</v>
      </c>
      <c r="H10" s="234">
        <f>G10*F10</f>
        <v>176</v>
      </c>
    </row>
    <row r="11" ht="30" spans="1:8">
      <c r="A11" s="13">
        <v>2</v>
      </c>
      <c r="B11" s="232" t="s">
        <v>234</v>
      </c>
      <c r="C11" s="13" t="s">
        <v>233</v>
      </c>
      <c r="D11" s="13">
        <v>2</v>
      </c>
      <c r="E11" s="13">
        <v>2</v>
      </c>
      <c r="F11" s="13">
        <f t="shared" ref="F11:F13" si="0">SUM(D11:E11)</f>
        <v>4</v>
      </c>
      <c r="G11" s="233">
        <v>36.9</v>
      </c>
      <c r="H11" s="234">
        <f t="shared" ref="H11:H18" si="1">G11*F11</f>
        <v>147.6</v>
      </c>
    </row>
    <row r="12" ht="30" spans="1:8">
      <c r="A12" s="174">
        <v>3</v>
      </c>
      <c r="B12" s="232" t="s">
        <v>235</v>
      </c>
      <c r="C12" s="13" t="s">
        <v>236</v>
      </c>
      <c r="D12" s="13">
        <v>2</v>
      </c>
      <c r="E12" s="13">
        <v>2</v>
      </c>
      <c r="F12" s="13">
        <f t="shared" si="0"/>
        <v>4</v>
      </c>
      <c r="G12" s="233">
        <v>45.89</v>
      </c>
      <c r="H12" s="234">
        <f t="shared" si="1"/>
        <v>183.56</v>
      </c>
    </row>
    <row r="13" ht="177.75" customHeight="1" spans="1:8">
      <c r="A13" s="174">
        <v>4</v>
      </c>
      <c r="B13" s="232" t="s">
        <v>237</v>
      </c>
      <c r="C13" s="13" t="s">
        <v>236</v>
      </c>
      <c r="D13" s="13">
        <v>2</v>
      </c>
      <c r="E13" s="13">
        <v>1</v>
      </c>
      <c r="F13" s="13">
        <f t="shared" si="0"/>
        <v>3</v>
      </c>
      <c r="G13" s="233">
        <v>52.5</v>
      </c>
      <c r="H13" s="234">
        <f t="shared" si="1"/>
        <v>157.5</v>
      </c>
    </row>
    <row r="14" ht="45" spans="1:8">
      <c r="A14" s="13">
        <v>5</v>
      </c>
      <c r="B14" s="232" t="s">
        <v>238</v>
      </c>
      <c r="C14" s="13" t="s">
        <v>233</v>
      </c>
      <c r="D14" s="13">
        <v>3</v>
      </c>
      <c r="E14" s="13">
        <v>2</v>
      </c>
      <c r="F14" s="13">
        <f t="shared" ref="F14:F18" si="2">SUM(D14:E14)</f>
        <v>5</v>
      </c>
      <c r="G14" s="233">
        <v>5.76</v>
      </c>
      <c r="H14" s="234">
        <f t="shared" si="1"/>
        <v>28.8</v>
      </c>
    </row>
    <row r="15" ht="90" spans="1:8">
      <c r="A15" s="174">
        <v>6</v>
      </c>
      <c r="B15" s="232" t="s">
        <v>239</v>
      </c>
      <c r="C15" s="13" t="s">
        <v>236</v>
      </c>
      <c r="D15" s="13">
        <v>2</v>
      </c>
      <c r="E15" s="13">
        <v>1</v>
      </c>
      <c r="F15" s="13">
        <f t="shared" si="2"/>
        <v>3</v>
      </c>
      <c r="G15" s="233">
        <v>23.3</v>
      </c>
      <c r="H15" s="234">
        <f t="shared" si="1"/>
        <v>69.9</v>
      </c>
    </row>
    <row r="16" ht="90" spans="1:8">
      <c r="A16" s="13">
        <v>7</v>
      </c>
      <c r="B16" s="232" t="s">
        <v>240</v>
      </c>
      <c r="C16" s="13" t="s">
        <v>241</v>
      </c>
      <c r="D16" s="13">
        <v>6</v>
      </c>
      <c r="E16" s="13">
        <v>6</v>
      </c>
      <c r="F16" s="13">
        <f t="shared" si="2"/>
        <v>12</v>
      </c>
      <c r="G16" s="233">
        <v>13.94</v>
      </c>
      <c r="H16" s="234">
        <f t="shared" si="1"/>
        <v>167.28</v>
      </c>
    </row>
    <row r="17" ht="75" spans="1:8">
      <c r="A17" s="174">
        <v>8</v>
      </c>
      <c r="B17" s="232" t="s">
        <v>242</v>
      </c>
      <c r="C17" s="13" t="s">
        <v>236</v>
      </c>
      <c r="D17" s="13">
        <v>2</v>
      </c>
      <c r="E17" s="13">
        <v>1</v>
      </c>
      <c r="F17" s="13">
        <f t="shared" si="2"/>
        <v>3</v>
      </c>
      <c r="G17" s="233">
        <v>4.88</v>
      </c>
      <c r="H17" s="234">
        <f t="shared" si="1"/>
        <v>14.64</v>
      </c>
    </row>
    <row r="18" ht="75" spans="1:8">
      <c r="A18" s="174">
        <v>9</v>
      </c>
      <c r="B18" s="232" t="s">
        <v>243</v>
      </c>
      <c r="C18" s="13" t="s">
        <v>244</v>
      </c>
      <c r="D18" s="13">
        <v>3</v>
      </c>
      <c r="E18" s="13">
        <v>3</v>
      </c>
      <c r="F18" s="13">
        <f t="shared" si="2"/>
        <v>6</v>
      </c>
      <c r="G18" s="234">
        <v>10.09</v>
      </c>
      <c r="H18" s="234">
        <f t="shared" si="1"/>
        <v>60.54</v>
      </c>
    </row>
    <row r="19" spans="1:8">
      <c r="A19" s="235" t="s">
        <v>245</v>
      </c>
      <c r="B19" s="235"/>
      <c r="C19" s="235"/>
      <c r="D19" s="235"/>
      <c r="E19" s="235"/>
      <c r="F19" s="235"/>
      <c r="G19" s="236"/>
      <c r="H19" s="237">
        <f>SUM(H10:H18)</f>
        <v>1005.82</v>
      </c>
    </row>
    <row r="20" spans="1:8">
      <c r="A20" s="238" t="s">
        <v>246</v>
      </c>
      <c r="B20" s="238"/>
      <c r="C20" s="238"/>
      <c r="D20" s="238"/>
      <c r="E20" s="238"/>
      <c r="F20" s="238"/>
      <c r="G20" s="239"/>
      <c r="H20" s="240">
        <f>H19/12</f>
        <v>83.8183333333333</v>
      </c>
    </row>
    <row r="21" customFormat="1" spans="1:8">
      <c r="A21" s="241"/>
      <c r="B21" s="241"/>
      <c r="C21" s="241"/>
      <c r="D21" s="241"/>
      <c r="E21" s="241"/>
      <c r="F21" s="241"/>
      <c r="G21" s="242"/>
      <c r="H21" s="243"/>
    </row>
    <row r="22" customFormat="1" spans="1:8">
      <c r="A22" s="241"/>
      <c r="B22" s="241"/>
      <c r="C22" s="241"/>
      <c r="D22" s="241"/>
      <c r="E22" s="241"/>
      <c r="F22" s="241"/>
      <c r="G22" s="242"/>
      <c r="H22" s="243"/>
    </row>
    <row r="23" ht="33" customHeight="1" spans="1:8">
      <c r="A23" s="12" t="s">
        <v>247</v>
      </c>
      <c r="B23" s="12"/>
      <c r="C23" s="12"/>
      <c r="D23" s="12"/>
      <c r="E23" s="12"/>
      <c r="F23" s="12"/>
      <c r="G23" s="12"/>
      <c r="H23" s="12"/>
    </row>
    <row r="24" ht="37.5" customHeight="1" spans="1:8">
      <c r="A24" s="244" t="s">
        <v>224</v>
      </c>
      <c r="B24" s="244" t="s">
        <v>225</v>
      </c>
      <c r="C24" s="244" t="s">
        <v>224</v>
      </c>
      <c r="D24" s="244" t="s">
        <v>248</v>
      </c>
      <c r="E24" s="12" t="s">
        <v>228</v>
      </c>
      <c r="F24" s="12" t="s">
        <v>249</v>
      </c>
      <c r="G24" s="12" t="s">
        <v>230</v>
      </c>
      <c r="H24" s="12" t="s">
        <v>231</v>
      </c>
    </row>
    <row r="25" ht="60" spans="1:8">
      <c r="A25" s="245">
        <v>1</v>
      </c>
      <c r="B25" s="246" t="s">
        <v>250</v>
      </c>
      <c r="C25" s="246" t="s">
        <v>233</v>
      </c>
      <c r="D25" s="247">
        <v>3</v>
      </c>
      <c r="E25" s="248">
        <v>2</v>
      </c>
      <c r="F25" s="248">
        <v>5</v>
      </c>
      <c r="G25" s="249">
        <v>44</v>
      </c>
      <c r="H25" s="249">
        <f>G25*F25</f>
        <v>220</v>
      </c>
    </row>
    <row r="26" ht="60" spans="1:8">
      <c r="A26" s="245">
        <v>2</v>
      </c>
      <c r="B26" s="250" t="s">
        <v>251</v>
      </c>
      <c r="C26" s="250" t="s">
        <v>233</v>
      </c>
      <c r="D26" s="247">
        <v>4</v>
      </c>
      <c r="E26" s="248">
        <v>4</v>
      </c>
      <c r="F26" s="248">
        <v>8</v>
      </c>
      <c r="G26" s="249">
        <v>36.9</v>
      </c>
      <c r="H26" s="249">
        <f t="shared" ref="H26:H34" si="3">G26*F26</f>
        <v>295.2</v>
      </c>
    </row>
    <row r="27" ht="30" spans="1:8">
      <c r="A27" s="245">
        <v>3</v>
      </c>
      <c r="B27" s="246" t="s">
        <v>252</v>
      </c>
      <c r="C27" s="246" t="s">
        <v>253</v>
      </c>
      <c r="D27" s="247">
        <v>6</v>
      </c>
      <c r="E27" s="248">
        <v>6</v>
      </c>
      <c r="F27" s="248">
        <v>12</v>
      </c>
      <c r="G27" s="249">
        <v>5.76</v>
      </c>
      <c r="H27" s="249">
        <f t="shared" si="3"/>
        <v>69.12</v>
      </c>
    </row>
    <row r="28" ht="150" spans="1:8">
      <c r="A28" s="245">
        <v>4</v>
      </c>
      <c r="B28" s="250" t="s">
        <v>254</v>
      </c>
      <c r="C28" s="250" t="s">
        <v>233</v>
      </c>
      <c r="D28" s="247">
        <v>2</v>
      </c>
      <c r="E28" s="248">
        <v>1</v>
      </c>
      <c r="F28" s="248">
        <v>3</v>
      </c>
      <c r="G28" s="249">
        <v>33.3</v>
      </c>
      <c r="H28" s="249">
        <f t="shared" si="3"/>
        <v>99.9</v>
      </c>
    </row>
    <row r="29" customFormat="1" ht="90" spans="1:8">
      <c r="A29" s="251">
        <v>5</v>
      </c>
      <c r="B29" s="202" t="s">
        <v>255</v>
      </c>
      <c r="C29" s="174" t="s">
        <v>253</v>
      </c>
      <c r="D29" s="247">
        <v>3</v>
      </c>
      <c r="E29" s="252">
        <v>3</v>
      </c>
      <c r="F29" s="247">
        <v>6</v>
      </c>
      <c r="G29" s="249">
        <v>11.05</v>
      </c>
      <c r="H29" s="249">
        <f t="shared" si="3"/>
        <v>66.3</v>
      </c>
    </row>
    <row r="30" customFormat="1" ht="90" spans="1:8">
      <c r="A30" s="251">
        <v>6</v>
      </c>
      <c r="B30" s="253" t="s">
        <v>256</v>
      </c>
      <c r="C30" s="174" t="s">
        <v>257</v>
      </c>
      <c r="D30" s="247">
        <v>2</v>
      </c>
      <c r="E30" s="252">
        <v>2</v>
      </c>
      <c r="F30" s="247">
        <v>4</v>
      </c>
      <c r="G30" s="249">
        <v>4.88</v>
      </c>
      <c r="H30" s="249">
        <f t="shared" si="3"/>
        <v>19.52</v>
      </c>
    </row>
    <row r="31" customFormat="1" ht="30" spans="1:8">
      <c r="A31" s="251">
        <v>7</v>
      </c>
      <c r="B31" s="202" t="s">
        <v>258</v>
      </c>
      <c r="C31" s="174" t="s">
        <v>257</v>
      </c>
      <c r="D31" s="247">
        <v>2</v>
      </c>
      <c r="E31" s="252">
        <v>2</v>
      </c>
      <c r="F31" s="247">
        <v>4</v>
      </c>
      <c r="G31" s="249">
        <v>34.01</v>
      </c>
      <c r="H31" s="249">
        <f t="shared" si="3"/>
        <v>136.04</v>
      </c>
    </row>
    <row r="32" customFormat="1" ht="90" spans="1:8">
      <c r="A32" s="251">
        <v>8</v>
      </c>
      <c r="B32" s="232" t="s">
        <v>259</v>
      </c>
      <c r="C32" s="174" t="s">
        <v>253</v>
      </c>
      <c r="D32" s="247">
        <v>1</v>
      </c>
      <c r="E32" s="252">
        <v>1</v>
      </c>
      <c r="F32" s="247">
        <v>2</v>
      </c>
      <c r="G32" s="249">
        <v>18.27</v>
      </c>
      <c r="H32" s="249">
        <f t="shared" si="3"/>
        <v>36.54</v>
      </c>
    </row>
    <row r="33" customFormat="1" ht="30" spans="1:8">
      <c r="A33" s="251">
        <v>9</v>
      </c>
      <c r="B33" s="253" t="s">
        <v>260</v>
      </c>
      <c r="C33" s="174" t="s">
        <v>257</v>
      </c>
      <c r="D33" s="247">
        <v>1</v>
      </c>
      <c r="E33" s="252">
        <v>1</v>
      </c>
      <c r="F33" s="247">
        <v>2</v>
      </c>
      <c r="G33" s="249">
        <v>30.71</v>
      </c>
      <c r="H33" s="249">
        <f t="shared" si="3"/>
        <v>61.42</v>
      </c>
    </row>
    <row r="34" customFormat="1" ht="75" spans="1:8">
      <c r="A34" s="254">
        <v>10</v>
      </c>
      <c r="B34" s="250" t="s">
        <v>261</v>
      </c>
      <c r="C34" s="250" t="s">
        <v>253</v>
      </c>
      <c r="D34" s="255">
        <v>1</v>
      </c>
      <c r="E34" s="255">
        <v>1</v>
      </c>
      <c r="F34" s="256">
        <v>2</v>
      </c>
      <c r="G34" s="249">
        <v>32.35</v>
      </c>
      <c r="H34" s="249">
        <f t="shared" si="3"/>
        <v>64.7</v>
      </c>
    </row>
    <row r="35" ht="15.75" spans="1:8">
      <c r="A35" s="254"/>
      <c r="B35" s="257" t="s">
        <v>245</v>
      </c>
      <c r="C35" s="258"/>
      <c r="D35" s="255"/>
      <c r="E35" s="255"/>
      <c r="F35" s="259"/>
      <c r="G35" s="249"/>
      <c r="H35" s="260">
        <f>SUM(H25:H34)</f>
        <v>1068.74</v>
      </c>
    </row>
    <row r="36" ht="15.75" spans="1:8">
      <c r="A36" s="261"/>
      <c r="B36" s="257" t="s">
        <v>246</v>
      </c>
      <c r="C36" s="257"/>
      <c r="D36" s="262"/>
      <c r="E36" s="263"/>
      <c r="F36" s="264"/>
      <c r="G36" s="262"/>
      <c r="H36" s="265">
        <f>H35/12</f>
        <v>89.0616666666667</v>
      </c>
    </row>
    <row r="37" ht="34.5" customHeight="1" spans="1:8">
      <c r="A37" s="266"/>
      <c r="B37" s="267"/>
      <c r="C37" s="267"/>
      <c r="D37" s="267"/>
      <c r="E37" s="267"/>
      <c r="F37" s="267"/>
      <c r="G37" s="267"/>
      <c r="H37" s="268"/>
    </row>
    <row r="38" spans="1:8">
      <c r="A38" s="269"/>
      <c r="B38" s="268"/>
      <c r="C38" s="268"/>
      <c r="D38" s="268"/>
      <c r="E38" s="268"/>
      <c r="F38" s="270"/>
      <c r="G38" s="268"/>
      <c r="H38" s="268"/>
    </row>
    <row r="39" spans="1:8">
      <c r="A39" s="12" t="s">
        <v>262</v>
      </c>
      <c r="B39" s="12"/>
      <c r="C39" s="12"/>
      <c r="D39" s="12"/>
      <c r="E39" s="12"/>
      <c r="F39" s="12"/>
      <c r="G39" s="12"/>
      <c r="H39" s="12"/>
    </row>
    <row r="40" ht="30" spans="1:8">
      <c r="A40" s="244" t="s">
        <v>224</v>
      </c>
      <c r="B40" s="244" t="s">
        <v>225</v>
      </c>
      <c r="C40" s="244" t="s">
        <v>224</v>
      </c>
      <c r="D40" s="244" t="s">
        <v>248</v>
      </c>
      <c r="E40" s="12" t="s">
        <v>228</v>
      </c>
      <c r="F40" s="12" t="s">
        <v>249</v>
      </c>
      <c r="G40" s="12" t="s">
        <v>230</v>
      </c>
      <c r="H40" s="12" t="s">
        <v>231</v>
      </c>
    </row>
    <row r="41" ht="60" spans="1:8">
      <c r="A41" s="255">
        <v>1</v>
      </c>
      <c r="B41" s="271" t="s">
        <v>250</v>
      </c>
      <c r="C41" s="271" t="s">
        <v>233</v>
      </c>
      <c r="D41" s="247">
        <v>3</v>
      </c>
      <c r="E41" s="248">
        <v>2</v>
      </c>
      <c r="F41" s="248">
        <v>5</v>
      </c>
      <c r="G41" s="249">
        <v>44</v>
      </c>
      <c r="H41" s="249">
        <f>G41*F41</f>
        <v>220</v>
      </c>
    </row>
    <row r="42" ht="60" spans="1:8">
      <c r="A42" s="255">
        <v>2</v>
      </c>
      <c r="B42" s="13" t="s">
        <v>263</v>
      </c>
      <c r="C42" s="271" t="s">
        <v>233</v>
      </c>
      <c r="D42" s="247">
        <v>4</v>
      </c>
      <c r="E42" s="248">
        <v>4</v>
      </c>
      <c r="F42" s="248">
        <v>8</v>
      </c>
      <c r="G42" s="249">
        <v>36.9</v>
      </c>
      <c r="H42" s="249">
        <f t="shared" ref="H42:H51" si="4">G42*F42</f>
        <v>295.2</v>
      </c>
    </row>
    <row r="43" ht="30" spans="1:8">
      <c r="A43" s="255">
        <v>3</v>
      </c>
      <c r="B43" s="13" t="s">
        <v>264</v>
      </c>
      <c r="C43" s="271" t="s">
        <v>253</v>
      </c>
      <c r="D43" s="247">
        <v>6</v>
      </c>
      <c r="E43" s="248">
        <v>6</v>
      </c>
      <c r="F43" s="248">
        <v>12</v>
      </c>
      <c r="G43" s="249">
        <v>5.76</v>
      </c>
      <c r="H43" s="249">
        <f t="shared" si="4"/>
        <v>69.12</v>
      </c>
    </row>
    <row r="44" ht="45" spans="1:8">
      <c r="A44" s="255">
        <v>4</v>
      </c>
      <c r="B44" s="13" t="s">
        <v>265</v>
      </c>
      <c r="C44" s="271" t="s">
        <v>233</v>
      </c>
      <c r="D44" s="247">
        <v>1</v>
      </c>
      <c r="E44" s="248">
        <v>1</v>
      </c>
      <c r="F44" s="248">
        <v>2</v>
      </c>
      <c r="G44" s="249">
        <v>20.63</v>
      </c>
      <c r="H44" s="249">
        <f t="shared" si="4"/>
        <v>41.26</v>
      </c>
    </row>
    <row r="45" ht="60" spans="1:8">
      <c r="A45" s="255">
        <v>5</v>
      </c>
      <c r="B45" s="13" t="s">
        <v>266</v>
      </c>
      <c r="C45" s="174" t="s">
        <v>253</v>
      </c>
      <c r="D45" s="247">
        <v>1</v>
      </c>
      <c r="E45" s="252">
        <v>1</v>
      </c>
      <c r="F45" s="247">
        <v>2</v>
      </c>
      <c r="G45" s="249">
        <v>54.66</v>
      </c>
      <c r="H45" s="249">
        <f t="shared" si="4"/>
        <v>109.32</v>
      </c>
    </row>
    <row r="46" ht="105" spans="1:8">
      <c r="A46" s="255">
        <v>7</v>
      </c>
      <c r="B46" s="13" t="s">
        <v>267</v>
      </c>
      <c r="C46" s="174" t="s">
        <v>257</v>
      </c>
      <c r="D46" s="247">
        <v>2</v>
      </c>
      <c r="E46" s="252">
        <v>1</v>
      </c>
      <c r="F46" s="247">
        <v>3</v>
      </c>
      <c r="G46" s="249">
        <v>33.3</v>
      </c>
      <c r="H46" s="249">
        <f t="shared" si="4"/>
        <v>99.9</v>
      </c>
    </row>
    <row r="47" ht="30" spans="1:8">
      <c r="A47" s="255">
        <v>8</v>
      </c>
      <c r="B47" s="13" t="s">
        <v>268</v>
      </c>
      <c r="C47" s="174" t="s">
        <v>253</v>
      </c>
      <c r="D47" s="247">
        <v>1</v>
      </c>
      <c r="E47" s="252">
        <v>1</v>
      </c>
      <c r="F47" s="247">
        <v>2</v>
      </c>
      <c r="G47" s="249">
        <v>41.54</v>
      </c>
      <c r="H47" s="249">
        <f t="shared" si="4"/>
        <v>83.08</v>
      </c>
    </row>
    <row r="48" ht="30" spans="1:8">
      <c r="A48" s="255">
        <v>9</v>
      </c>
      <c r="B48" s="13" t="s">
        <v>269</v>
      </c>
      <c r="C48" s="174" t="s">
        <v>253</v>
      </c>
      <c r="D48" s="247">
        <v>2</v>
      </c>
      <c r="E48" s="252">
        <v>2</v>
      </c>
      <c r="F48" s="247">
        <v>4</v>
      </c>
      <c r="G48" s="249">
        <v>3.04</v>
      </c>
      <c r="H48" s="249">
        <f t="shared" si="4"/>
        <v>12.16</v>
      </c>
    </row>
    <row r="49" customFormat="1" ht="30" spans="1:8">
      <c r="A49" s="255">
        <v>10</v>
      </c>
      <c r="B49" s="13" t="s">
        <v>270</v>
      </c>
      <c r="C49" s="174" t="s">
        <v>253</v>
      </c>
      <c r="D49" s="247">
        <v>1</v>
      </c>
      <c r="E49" s="252">
        <v>1</v>
      </c>
      <c r="F49" s="247">
        <v>2</v>
      </c>
      <c r="G49" s="249">
        <v>18.27</v>
      </c>
      <c r="H49" s="249">
        <f t="shared" si="4"/>
        <v>36.54</v>
      </c>
    </row>
    <row r="50" ht="30" spans="1:8">
      <c r="A50" s="255">
        <v>11</v>
      </c>
      <c r="B50" s="13" t="s">
        <v>271</v>
      </c>
      <c r="C50" s="271" t="s">
        <v>257</v>
      </c>
      <c r="D50" s="255">
        <v>1</v>
      </c>
      <c r="E50" s="255">
        <v>1</v>
      </c>
      <c r="F50" s="272">
        <v>2</v>
      </c>
      <c r="G50" s="249">
        <v>34.01</v>
      </c>
      <c r="H50" s="249">
        <f t="shared" si="4"/>
        <v>68.02</v>
      </c>
    </row>
    <row r="51" spans="1:8">
      <c r="A51" s="255">
        <v>12</v>
      </c>
      <c r="B51" s="13" t="s">
        <v>272</v>
      </c>
      <c r="C51" s="271" t="s">
        <v>257</v>
      </c>
      <c r="D51" s="255">
        <v>1</v>
      </c>
      <c r="E51" s="255">
        <v>1</v>
      </c>
      <c r="F51" s="272">
        <v>2</v>
      </c>
      <c r="G51" s="249">
        <v>30.71</v>
      </c>
      <c r="H51" s="249">
        <f t="shared" si="4"/>
        <v>61.42</v>
      </c>
    </row>
    <row r="52" spans="1:8">
      <c r="A52" s="255"/>
      <c r="B52" s="258" t="s">
        <v>245</v>
      </c>
      <c r="C52" s="258"/>
      <c r="D52" s="255"/>
      <c r="E52" s="255"/>
      <c r="F52" s="249"/>
      <c r="G52" s="249"/>
      <c r="H52" s="273">
        <f>SUM(H41:H51)</f>
        <v>1096.02</v>
      </c>
    </row>
    <row r="53" spans="1:8">
      <c r="A53" s="255"/>
      <c r="B53" s="258" t="s">
        <v>246</v>
      </c>
      <c r="C53" s="258"/>
      <c r="D53" s="255"/>
      <c r="E53" s="255"/>
      <c r="F53" s="255"/>
      <c r="G53" s="255"/>
      <c r="H53" s="274">
        <f>H52/12</f>
        <v>91.335</v>
      </c>
    </row>
    <row r="54" ht="56.25" customHeight="1" spans="1:8">
      <c r="A54" s="266"/>
      <c r="B54" s="267"/>
      <c r="C54" s="267"/>
      <c r="D54" s="267"/>
      <c r="E54" s="267"/>
      <c r="F54" s="267"/>
      <c r="G54" s="267"/>
      <c r="H54" s="268"/>
    </row>
    <row r="55" spans="1:8">
      <c r="A55" s="269"/>
      <c r="B55" s="268"/>
      <c r="C55" s="268"/>
      <c r="D55" s="268"/>
      <c r="E55" s="268"/>
      <c r="F55" s="270"/>
      <c r="G55" s="268"/>
      <c r="H55" s="268"/>
    </row>
    <row r="56" spans="1:8">
      <c r="A56" s="12" t="s">
        <v>273</v>
      </c>
      <c r="B56" s="12"/>
      <c r="C56" s="12"/>
      <c r="D56" s="12"/>
      <c r="E56" s="12"/>
      <c r="F56" s="12"/>
      <c r="G56" s="12"/>
      <c r="H56" s="12"/>
    </row>
    <row r="57" ht="30" spans="1:8">
      <c r="A57" s="244" t="s">
        <v>224</v>
      </c>
      <c r="B57" s="244" t="s">
        <v>225</v>
      </c>
      <c r="C57" s="244" t="s">
        <v>224</v>
      </c>
      <c r="D57" s="244" t="s">
        <v>248</v>
      </c>
      <c r="E57" s="12" t="s">
        <v>228</v>
      </c>
      <c r="F57" s="12" t="s">
        <v>249</v>
      </c>
      <c r="G57" s="12" t="s">
        <v>230</v>
      </c>
      <c r="H57" s="12" t="s">
        <v>231</v>
      </c>
    </row>
    <row r="58" ht="60" spans="1:8">
      <c r="A58" s="255">
        <v>1</v>
      </c>
      <c r="B58" s="271" t="s">
        <v>274</v>
      </c>
      <c r="C58" s="271" t="s">
        <v>233</v>
      </c>
      <c r="D58" s="247">
        <v>3</v>
      </c>
      <c r="E58" s="248">
        <v>2</v>
      </c>
      <c r="F58" s="248">
        <v>5</v>
      </c>
      <c r="G58" s="275">
        <v>44</v>
      </c>
      <c r="H58" s="249">
        <f>G58*F58</f>
        <v>220</v>
      </c>
    </row>
    <row r="59" ht="60" spans="1:8">
      <c r="A59" s="255">
        <v>2</v>
      </c>
      <c r="B59" s="271" t="s">
        <v>263</v>
      </c>
      <c r="C59" s="271" t="s">
        <v>233</v>
      </c>
      <c r="D59" s="271">
        <v>4</v>
      </c>
      <c r="E59" s="271">
        <v>4</v>
      </c>
      <c r="F59" s="271">
        <v>8</v>
      </c>
      <c r="G59" s="276">
        <v>36.9</v>
      </c>
      <c r="H59" s="249">
        <f t="shared" ref="H59:H66" si="5">G59*F59</f>
        <v>295.2</v>
      </c>
    </row>
    <row r="60" ht="30" spans="1:8">
      <c r="A60" s="255">
        <v>3</v>
      </c>
      <c r="B60" s="271" t="s">
        <v>264</v>
      </c>
      <c r="C60" s="271" t="s">
        <v>253</v>
      </c>
      <c r="D60" s="271">
        <v>6</v>
      </c>
      <c r="E60" s="271">
        <v>6</v>
      </c>
      <c r="F60" s="271">
        <v>12</v>
      </c>
      <c r="G60" s="276">
        <v>5.76</v>
      </c>
      <c r="H60" s="249">
        <f t="shared" si="5"/>
        <v>69.12</v>
      </c>
    </row>
    <row r="61" ht="90" spans="1:8">
      <c r="A61" s="255">
        <v>4</v>
      </c>
      <c r="B61" s="271" t="s">
        <v>275</v>
      </c>
      <c r="C61" s="271" t="s">
        <v>276</v>
      </c>
      <c r="D61" s="271">
        <v>6</v>
      </c>
      <c r="E61" s="271">
        <v>6</v>
      </c>
      <c r="F61" s="271">
        <v>12</v>
      </c>
      <c r="G61" s="276">
        <v>31.23</v>
      </c>
      <c r="H61" s="249">
        <f t="shared" si="5"/>
        <v>374.76</v>
      </c>
    </row>
    <row r="62" ht="75" spans="1:8">
      <c r="A62" s="255">
        <v>5</v>
      </c>
      <c r="B62" s="271" t="s">
        <v>277</v>
      </c>
      <c r="C62" s="271" t="s">
        <v>278</v>
      </c>
      <c r="D62" s="271">
        <v>5</v>
      </c>
      <c r="E62" s="271">
        <v>5</v>
      </c>
      <c r="F62" s="271">
        <v>10</v>
      </c>
      <c r="G62" s="276">
        <v>19.3</v>
      </c>
      <c r="H62" s="249">
        <f t="shared" si="5"/>
        <v>193</v>
      </c>
    </row>
    <row r="63" ht="120" spans="1:8">
      <c r="A63" s="255">
        <v>6</v>
      </c>
      <c r="B63" s="271" t="s">
        <v>279</v>
      </c>
      <c r="C63" s="271" t="s">
        <v>278</v>
      </c>
      <c r="D63" s="271">
        <v>4</v>
      </c>
      <c r="E63" s="271">
        <v>4</v>
      </c>
      <c r="F63" s="271">
        <v>8</v>
      </c>
      <c r="G63" s="276">
        <v>13.2</v>
      </c>
      <c r="H63" s="249">
        <f t="shared" si="5"/>
        <v>105.6</v>
      </c>
    </row>
    <row r="64" ht="75" spans="1:8">
      <c r="A64" s="255">
        <v>7</v>
      </c>
      <c r="B64" s="271" t="s">
        <v>280</v>
      </c>
      <c r="C64" s="271" t="s">
        <v>278</v>
      </c>
      <c r="D64" s="271">
        <v>4</v>
      </c>
      <c r="E64" s="271">
        <v>4</v>
      </c>
      <c r="F64" s="271">
        <v>8</v>
      </c>
      <c r="G64" s="276">
        <v>12.64</v>
      </c>
      <c r="H64" s="249">
        <f t="shared" si="5"/>
        <v>101.12</v>
      </c>
    </row>
    <row r="65" ht="90" spans="1:8">
      <c r="A65" s="255">
        <v>8</v>
      </c>
      <c r="B65" s="271" t="s">
        <v>281</v>
      </c>
      <c r="C65" s="271" t="s">
        <v>257</v>
      </c>
      <c r="D65" s="271">
        <v>3</v>
      </c>
      <c r="E65" s="271">
        <v>3</v>
      </c>
      <c r="F65" s="271">
        <v>6</v>
      </c>
      <c r="G65" s="276">
        <v>4.88</v>
      </c>
      <c r="H65" s="249">
        <f t="shared" si="5"/>
        <v>29.28</v>
      </c>
    </row>
    <row r="66" ht="90" spans="1:8">
      <c r="A66" s="255">
        <v>9</v>
      </c>
      <c r="B66" s="271" t="s">
        <v>282</v>
      </c>
      <c r="C66" s="271" t="s">
        <v>278</v>
      </c>
      <c r="D66" s="271">
        <v>5</v>
      </c>
      <c r="E66" s="271">
        <v>5</v>
      </c>
      <c r="F66" s="271">
        <v>10</v>
      </c>
      <c r="G66" s="276">
        <v>13.94</v>
      </c>
      <c r="H66" s="249">
        <f t="shared" si="5"/>
        <v>139.4</v>
      </c>
    </row>
    <row r="67" spans="1:8">
      <c r="A67" s="255"/>
      <c r="B67" s="258" t="s">
        <v>245</v>
      </c>
      <c r="C67" s="271"/>
      <c r="D67" s="271"/>
      <c r="E67" s="271"/>
      <c r="F67" s="271"/>
      <c r="G67" s="276"/>
      <c r="H67" s="282">
        <f>SUM(H58:H66)</f>
        <v>1527.48</v>
      </c>
    </row>
    <row r="68" spans="1:8">
      <c r="A68" s="283"/>
      <c r="B68" s="258" t="s">
        <v>246</v>
      </c>
      <c r="C68" s="85"/>
      <c r="D68" s="85"/>
      <c r="E68" s="85"/>
      <c r="F68" s="284"/>
      <c r="G68" s="85"/>
      <c r="H68" s="285">
        <f>H67/12</f>
        <v>127.29</v>
      </c>
    </row>
  </sheetData>
  <mergeCells count="12">
    <mergeCell ref="A1:H1"/>
    <mergeCell ref="A2:H2"/>
    <mergeCell ref="A4:H4"/>
    <mergeCell ref="A5:H5"/>
    <mergeCell ref="A8:H8"/>
    <mergeCell ref="A19:F19"/>
    <mergeCell ref="A20:F20"/>
    <mergeCell ref="A23:H23"/>
    <mergeCell ref="B37:G37"/>
    <mergeCell ref="A39:H39"/>
    <mergeCell ref="B54:G54"/>
    <mergeCell ref="A56:H56"/>
  </mergeCells>
  <pageMargins left="0.511811024" right="0.511811024" top="0.991666666666667" bottom="0.787401575" header="0.31496062" footer="0.31496062"/>
  <pageSetup paperSize="9" scale="86" orientation="landscape"/>
  <headerFooter>
    <oddHeader>&amp;L&amp;G&amp;CProcesso 23069.159888/2022-11
PE XX/2022&amp;R&amp;G</oddHeader>
    <oddFooter>&amp;L&amp;A&amp;R&amp;"-,Itálico"&amp;10&amp;P/&amp;N</oddFooter>
  </headerFooter>
  <drawing r:id="rId1"/>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0"/>
  <sheetViews>
    <sheetView topLeftCell="A7" workbookViewId="0">
      <selection activeCell="D59" sqref="D59"/>
    </sheetView>
  </sheetViews>
  <sheetFormatPr defaultColWidth="8.85714285714286" defaultRowHeight="15"/>
  <cols>
    <col min="1" max="1" width="9.57142857142857" customWidth="1"/>
    <col min="2" max="2" width="62.1428571428571" customWidth="1"/>
    <col min="3" max="3" width="11.1428571428571" customWidth="1"/>
    <col min="4" max="5" width="18.4285714285714" customWidth="1"/>
    <col min="6" max="6" width="19.4285714285714" customWidth="1"/>
    <col min="7" max="8" width="18.4285714285714" customWidth="1"/>
    <col min="9" max="9" width="18.1428571428571" customWidth="1"/>
    <col min="10" max="10" width="12.7142857142857" customWidth="1"/>
    <col min="11" max="11" width="10.5714285714286" customWidth="1"/>
  </cols>
  <sheetData>
    <row r="1" ht="18" customHeight="1" spans="1:7">
      <c r="A1" s="25" t="s">
        <v>0</v>
      </c>
      <c r="B1" s="25"/>
      <c r="C1" s="25"/>
      <c r="D1" s="25"/>
      <c r="E1" s="25"/>
      <c r="F1" s="25"/>
      <c r="G1" s="25"/>
    </row>
    <row r="2" ht="18.75" spans="1:7">
      <c r="A2" s="26" t="s">
        <v>1</v>
      </c>
      <c r="B2" s="26"/>
      <c r="C2" s="26"/>
      <c r="D2" s="26"/>
      <c r="E2" s="26"/>
      <c r="F2" s="26"/>
      <c r="G2" s="26"/>
    </row>
    <row r="4" ht="14.45" customHeight="1" spans="1:7">
      <c r="A4" s="27" t="s">
        <v>283</v>
      </c>
      <c r="B4" s="27"/>
      <c r="C4" s="27"/>
      <c r="D4" s="27"/>
      <c r="E4" s="27"/>
      <c r="F4" s="27"/>
      <c r="G4" s="27"/>
    </row>
    <row r="5" ht="38.45" customHeight="1" spans="1:7">
      <c r="A5" s="28" t="s">
        <v>2</v>
      </c>
      <c r="B5" s="28"/>
      <c r="C5" s="28"/>
      <c r="D5" s="28"/>
      <c r="E5" s="28"/>
      <c r="F5" s="28"/>
      <c r="G5" s="28"/>
    </row>
    <row r="6" spans="1:7">
      <c r="A6" s="29" t="s">
        <v>284</v>
      </c>
      <c r="B6" s="29"/>
      <c r="C6" s="29"/>
      <c r="D6" s="29"/>
      <c r="E6" s="29"/>
      <c r="F6" s="29"/>
      <c r="G6" s="29"/>
    </row>
    <row r="7" ht="15.75" spans="1:7">
      <c r="A7" s="29" t="s">
        <v>285</v>
      </c>
      <c r="B7" s="29"/>
      <c r="C7" s="29"/>
      <c r="D7" s="29"/>
      <c r="E7" s="29"/>
      <c r="F7" s="29"/>
      <c r="G7" s="29"/>
    </row>
    <row r="8" spans="1:7">
      <c r="A8" s="30" t="s">
        <v>286</v>
      </c>
      <c r="B8" s="31"/>
      <c r="C8" s="32" t="s">
        <v>287</v>
      </c>
      <c r="D8" s="32"/>
      <c r="E8" s="32"/>
      <c r="F8" s="32"/>
      <c r="G8" s="33"/>
    </row>
    <row r="9" ht="15.75" spans="1:7">
      <c r="A9" s="34"/>
      <c r="B9" s="35"/>
      <c r="C9" s="36"/>
      <c r="D9" s="36"/>
      <c r="E9" s="36"/>
      <c r="F9" s="36"/>
      <c r="G9" s="37"/>
    </row>
    <row r="10" ht="15.75" spans="1:5">
      <c r="A10" s="1"/>
      <c r="B10" s="38"/>
      <c r="C10" s="39"/>
      <c r="D10" s="39"/>
      <c r="E10" s="39"/>
    </row>
    <row r="11" spans="1:7">
      <c r="A11" s="40" t="s">
        <v>288</v>
      </c>
      <c r="B11" s="41"/>
      <c r="C11" s="41"/>
      <c r="D11" s="41"/>
      <c r="E11" s="41"/>
      <c r="F11" s="41"/>
      <c r="G11" s="42"/>
    </row>
    <row r="12" spans="1:7">
      <c r="A12" s="43" t="s">
        <v>289</v>
      </c>
      <c r="B12" s="44"/>
      <c r="C12" s="45"/>
      <c r="D12" s="45"/>
      <c r="E12" s="45"/>
      <c r="F12" s="45"/>
      <c r="G12" s="46"/>
    </row>
    <row r="13" spans="1:7">
      <c r="A13" s="43" t="s">
        <v>290</v>
      </c>
      <c r="B13" s="44"/>
      <c r="C13" s="45"/>
      <c r="D13" s="45"/>
      <c r="E13" s="45"/>
      <c r="F13" s="45"/>
      <c r="G13" s="46"/>
    </row>
    <row r="14" spans="1:7">
      <c r="A14" s="47" t="s">
        <v>291</v>
      </c>
      <c r="B14" s="48"/>
      <c r="C14" s="45"/>
      <c r="D14" s="45"/>
      <c r="E14" s="45"/>
      <c r="F14" s="45"/>
      <c r="G14" s="46"/>
    </row>
    <row r="15" spans="1:7">
      <c r="A15" s="43" t="s">
        <v>292</v>
      </c>
      <c r="B15" s="44"/>
      <c r="C15" s="45"/>
      <c r="D15" s="45"/>
      <c r="E15" s="45"/>
      <c r="F15" s="45"/>
      <c r="G15" s="46"/>
    </row>
    <row r="16" ht="15.75" spans="1:7">
      <c r="A16" s="49" t="s">
        <v>293</v>
      </c>
      <c r="B16" s="50"/>
      <c r="C16" s="51"/>
      <c r="D16" s="51"/>
      <c r="E16" s="51"/>
      <c r="F16" s="51"/>
      <c r="G16" s="52"/>
    </row>
    <row r="17" ht="15.75" spans="1:5">
      <c r="A17" s="1"/>
      <c r="B17" s="38"/>
      <c r="C17" s="39"/>
      <c r="D17" s="39"/>
      <c r="E17" s="39"/>
    </row>
    <row r="18" spans="1:7">
      <c r="A18" s="53" t="s">
        <v>294</v>
      </c>
      <c r="B18" s="54"/>
      <c r="C18" s="54"/>
      <c r="D18" s="55"/>
      <c r="E18" s="56"/>
      <c r="F18" s="56"/>
      <c r="G18" s="56"/>
    </row>
    <row r="19" spans="1:5">
      <c r="A19" s="57" t="s">
        <v>295</v>
      </c>
      <c r="B19" s="58" t="s">
        <v>296</v>
      </c>
      <c r="C19" s="59" t="s">
        <v>8</v>
      </c>
      <c r="D19" s="60" t="s">
        <v>297</v>
      </c>
      <c r="E19" s="39"/>
    </row>
    <row r="20" spans="1:5">
      <c r="A20" s="61">
        <v>15.21</v>
      </c>
      <c r="B20" s="191" t="s">
        <v>13</v>
      </c>
      <c r="C20" s="13" t="s">
        <v>14</v>
      </c>
      <c r="D20" s="63">
        <v>1430</v>
      </c>
      <c r="E20" s="39"/>
    </row>
    <row r="21" spans="1:5">
      <c r="A21" s="61">
        <v>20.88</v>
      </c>
      <c r="B21" s="191" t="s">
        <v>298</v>
      </c>
      <c r="C21" s="13" t="s">
        <v>14</v>
      </c>
      <c r="D21" s="63">
        <v>1430</v>
      </c>
      <c r="E21" s="39"/>
    </row>
    <row r="22" spans="1:4">
      <c r="A22" s="61">
        <v>20.88</v>
      </c>
      <c r="B22" s="192" t="s">
        <v>18</v>
      </c>
      <c r="C22" s="13" t="s">
        <v>19</v>
      </c>
      <c r="D22" s="193">
        <v>1910.4</v>
      </c>
    </row>
    <row r="23" customFormat="1" spans="1:4">
      <c r="A23" s="61">
        <v>20.88</v>
      </c>
      <c r="B23" s="192" t="s">
        <v>20</v>
      </c>
      <c r="C23" s="13" t="s">
        <v>21</v>
      </c>
      <c r="D23" s="193">
        <v>1518.57</v>
      </c>
    </row>
    <row r="24" customFormat="1" spans="1:4">
      <c r="A24" s="61">
        <v>20.88</v>
      </c>
      <c r="B24" s="192" t="s">
        <v>22</v>
      </c>
      <c r="C24" s="13" t="s">
        <v>23</v>
      </c>
      <c r="D24" s="193">
        <v>1943.1</v>
      </c>
    </row>
    <row r="25" ht="15.75" spans="1:5">
      <c r="A25" s="61">
        <v>20.88</v>
      </c>
      <c r="B25" s="194" t="s">
        <v>24</v>
      </c>
      <c r="C25" s="66" t="s">
        <v>25</v>
      </c>
      <c r="D25" s="195">
        <v>1430</v>
      </c>
      <c r="E25" s="2"/>
    </row>
    <row r="26" spans="1:5">
      <c r="A26" s="1"/>
      <c r="B26" s="1"/>
      <c r="C26" s="2"/>
      <c r="D26" s="2"/>
      <c r="E26" s="2"/>
    </row>
    <row r="27" spans="1:9">
      <c r="A27" s="196" t="s">
        <v>299</v>
      </c>
      <c r="B27" s="196"/>
      <c r="C27" s="196"/>
      <c r="D27" s="179" t="s">
        <v>300</v>
      </c>
      <c r="E27" s="180" t="s">
        <v>301</v>
      </c>
      <c r="F27" s="180" t="s">
        <v>302</v>
      </c>
      <c r="G27" s="180" t="s">
        <v>303</v>
      </c>
      <c r="H27" s="180" t="s">
        <v>304</v>
      </c>
      <c r="I27" s="180" t="s">
        <v>305</v>
      </c>
    </row>
    <row r="28" spans="1:9">
      <c r="A28" s="197">
        <v>1</v>
      </c>
      <c r="B28" s="75" t="s">
        <v>306</v>
      </c>
      <c r="C28" s="75"/>
      <c r="D28" s="76" t="s">
        <v>307</v>
      </c>
      <c r="E28" s="76" t="s">
        <v>307</v>
      </c>
      <c r="F28" s="76" t="s">
        <v>307</v>
      </c>
      <c r="G28" s="76" t="s">
        <v>307</v>
      </c>
      <c r="H28" s="76" t="s">
        <v>307</v>
      </c>
      <c r="I28" s="76" t="s">
        <v>307</v>
      </c>
    </row>
    <row r="29" spans="1:9">
      <c r="A29" s="173" t="s">
        <v>308</v>
      </c>
      <c r="B29" s="79" t="s">
        <v>309</v>
      </c>
      <c r="C29" s="79"/>
      <c r="D29" s="80">
        <f>D20</f>
        <v>1430</v>
      </c>
      <c r="E29" s="16">
        <f>D21</f>
        <v>1430</v>
      </c>
      <c r="F29" s="81">
        <f>D22</f>
        <v>1910.4</v>
      </c>
      <c r="G29" s="81">
        <f>D23</f>
        <v>1518.57</v>
      </c>
      <c r="H29" s="81">
        <f>D24</f>
        <v>1943.1</v>
      </c>
      <c r="I29" s="81">
        <f>D25</f>
        <v>1430</v>
      </c>
    </row>
    <row r="30" spans="1:9">
      <c r="A30" s="173" t="s">
        <v>310</v>
      </c>
      <c r="B30" s="79" t="s">
        <v>311</v>
      </c>
      <c r="C30" s="79"/>
      <c r="D30" s="83"/>
      <c r="E30" s="15"/>
      <c r="F30" s="85"/>
      <c r="G30" s="81">
        <f>30%*G29</f>
        <v>455.571</v>
      </c>
      <c r="H30" s="85"/>
      <c r="I30" s="85"/>
    </row>
    <row r="31" spans="1:9">
      <c r="A31" s="173" t="s">
        <v>312</v>
      </c>
      <c r="B31" s="79" t="s">
        <v>313</v>
      </c>
      <c r="C31" s="79"/>
      <c r="D31" s="83">
        <f>20%*D29</f>
        <v>286</v>
      </c>
      <c r="E31" s="83">
        <f>20%*E29</f>
        <v>286</v>
      </c>
      <c r="F31" s="84"/>
      <c r="G31" s="85"/>
      <c r="H31" s="85"/>
      <c r="I31" s="85"/>
    </row>
    <row r="32" spans="1:9">
      <c r="A32" s="173" t="s">
        <v>314</v>
      </c>
      <c r="B32" s="87" t="s">
        <v>315</v>
      </c>
      <c r="C32" s="87"/>
      <c r="D32" s="83"/>
      <c r="E32" s="16"/>
      <c r="F32" s="85"/>
      <c r="G32" s="16"/>
      <c r="H32" s="16"/>
      <c r="I32" s="16"/>
    </row>
    <row r="33" spans="1:9">
      <c r="A33" s="173" t="s">
        <v>316</v>
      </c>
      <c r="B33" s="87" t="s">
        <v>317</v>
      </c>
      <c r="C33" s="87"/>
      <c r="D33" s="83"/>
      <c r="E33" s="15"/>
      <c r="F33" s="85"/>
      <c r="G33" s="85"/>
      <c r="H33" s="85"/>
      <c r="I33" s="85"/>
    </row>
    <row r="34" spans="1:9">
      <c r="A34" s="173" t="s">
        <v>318</v>
      </c>
      <c r="B34" s="89" t="s">
        <v>319</v>
      </c>
      <c r="C34" s="89"/>
      <c r="D34" s="90"/>
      <c r="E34" s="15"/>
      <c r="F34" s="81"/>
      <c r="G34" s="81"/>
      <c r="H34" s="81"/>
      <c r="I34" s="81"/>
    </row>
    <row r="35" spans="1:9">
      <c r="A35" s="198"/>
      <c r="B35" s="75" t="s">
        <v>320</v>
      </c>
      <c r="C35" s="75"/>
      <c r="D35" s="199">
        <f>SUM(D29:D34)</f>
        <v>1716</v>
      </c>
      <c r="E35" s="199">
        <f>SUM(E29:E34)</f>
        <v>1716</v>
      </c>
      <c r="F35" s="200">
        <f t="shared" ref="F35:G35" si="0">SUM(F29:F34)</f>
        <v>1910.4</v>
      </c>
      <c r="G35" s="200">
        <f t="shared" si="0"/>
        <v>1974.141</v>
      </c>
      <c r="H35" s="200">
        <f t="shared" ref="H35:I35" si="1">SUM(H29:H34)</f>
        <v>1943.1</v>
      </c>
      <c r="I35" s="200">
        <f t="shared" si="1"/>
        <v>1430</v>
      </c>
    </row>
    <row r="36" spans="1:5">
      <c r="A36" s="1"/>
      <c r="B36" s="95"/>
      <c r="C36" s="95"/>
      <c r="D36" s="95"/>
      <c r="E36" s="2"/>
    </row>
    <row r="37" spans="1:9">
      <c r="A37" s="201" t="s">
        <v>321</v>
      </c>
      <c r="B37" s="201"/>
      <c r="C37" s="201"/>
      <c r="D37" s="179" t="s">
        <v>300</v>
      </c>
      <c r="E37" s="180" t="s">
        <v>301</v>
      </c>
      <c r="F37" s="180" t="s">
        <v>302</v>
      </c>
      <c r="G37" s="180" t="s">
        <v>303</v>
      </c>
      <c r="H37" s="180" t="s">
        <v>304</v>
      </c>
      <c r="I37" s="180" t="s">
        <v>305</v>
      </c>
    </row>
    <row r="38" spans="1:9">
      <c r="A38" s="99" t="s">
        <v>322</v>
      </c>
      <c r="B38" s="99"/>
      <c r="C38" s="100"/>
      <c r="D38" s="76" t="s">
        <v>307</v>
      </c>
      <c r="E38" s="76" t="s">
        <v>307</v>
      </c>
      <c r="F38" s="76" t="s">
        <v>307</v>
      </c>
      <c r="G38" s="76" t="s">
        <v>307</v>
      </c>
      <c r="H38" s="76" t="s">
        <v>307</v>
      </c>
      <c r="I38" s="76" t="s">
        <v>307</v>
      </c>
    </row>
    <row r="39" spans="1:9">
      <c r="A39" s="173" t="s">
        <v>308</v>
      </c>
      <c r="B39" s="101" t="s">
        <v>323</v>
      </c>
      <c r="C39" s="101"/>
      <c r="D39" s="102">
        <f>D35*8.33%</f>
        <v>142.9428</v>
      </c>
      <c r="E39" s="102">
        <f>E35*8.33%</f>
        <v>142.9428</v>
      </c>
      <c r="F39" s="102">
        <f t="shared" ref="F39:G39" si="2">F35*8.33%</f>
        <v>159.13632</v>
      </c>
      <c r="G39" s="102">
        <f t="shared" si="2"/>
        <v>164.4459453</v>
      </c>
      <c r="H39" s="102">
        <f t="shared" ref="H39:I39" si="3">H35*8.33%</f>
        <v>161.86023</v>
      </c>
      <c r="I39" s="102">
        <f t="shared" si="3"/>
        <v>119.119</v>
      </c>
    </row>
    <row r="40" spans="1:9">
      <c r="A40" s="173" t="s">
        <v>310</v>
      </c>
      <c r="B40" s="101" t="s">
        <v>324</v>
      </c>
      <c r="C40" s="101"/>
      <c r="D40" s="102">
        <f>D35*12.1%</f>
        <v>207.636</v>
      </c>
      <c r="E40" s="102">
        <f>E35*12.1%</f>
        <v>207.636</v>
      </c>
      <c r="F40" s="102">
        <f t="shared" ref="F40:G40" si="4">F35*12.1%</f>
        <v>231.1584</v>
      </c>
      <c r="G40" s="102">
        <f t="shared" si="4"/>
        <v>238.871061</v>
      </c>
      <c r="H40" s="102">
        <f t="shared" ref="H40:I40" si="5">H35*12.1%</f>
        <v>235.1151</v>
      </c>
      <c r="I40" s="102">
        <f t="shared" si="5"/>
        <v>173.03</v>
      </c>
    </row>
    <row r="41" spans="1:9">
      <c r="A41" s="173"/>
      <c r="B41" s="100" t="s">
        <v>325</v>
      </c>
      <c r="C41" s="100"/>
      <c r="D41" s="104">
        <f>SUM(D39:D40)</f>
        <v>350.5788</v>
      </c>
      <c r="E41" s="104">
        <f>SUM(E39:E40)</f>
        <v>350.5788</v>
      </c>
      <c r="F41" s="104">
        <f t="shared" ref="F41:G41" si="6">SUM(F39:F40)</f>
        <v>390.29472</v>
      </c>
      <c r="G41" s="104">
        <f t="shared" si="6"/>
        <v>403.3170063</v>
      </c>
      <c r="H41" s="104">
        <f t="shared" ref="H41:I41" si="7">SUM(H39:H40)</f>
        <v>396.97533</v>
      </c>
      <c r="I41" s="104">
        <f t="shared" si="7"/>
        <v>292.149</v>
      </c>
    </row>
    <row r="42" ht="45" spans="1:9">
      <c r="A42" s="173" t="s">
        <v>312</v>
      </c>
      <c r="B42" s="202" t="s">
        <v>326</v>
      </c>
      <c r="C42" s="202"/>
      <c r="D42" s="102">
        <f>D35*7.82%</f>
        <v>134.1912</v>
      </c>
      <c r="E42" s="102">
        <f>E35*7.82%</f>
        <v>134.1912</v>
      </c>
      <c r="F42" s="102">
        <f t="shared" ref="F42:G42" si="8">F35*7.82%</f>
        <v>149.39328</v>
      </c>
      <c r="G42" s="102">
        <f t="shared" si="8"/>
        <v>154.3778262</v>
      </c>
      <c r="H42" s="102">
        <f t="shared" ref="H42:I42" si="9">H35*7.82%</f>
        <v>151.95042</v>
      </c>
      <c r="I42" s="102">
        <f t="shared" si="9"/>
        <v>111.826</v>
      </c>
    </row>
    <row r="43" spans="1:5">
      <c r="A43" s="1"/>
      <c r="B43" s="1"/>
      <c r="C43" s="1"/>
      <c r="D43" s="1"/>
      <c r="E43" s="2"/>
    </row>
    <row r="44" ht="32.45" customHeight="1" spans="1:9">
      <c r="A44" s="203" t="s">
        <v>327</v>
      </c>
      <c r="B44" s="203"/>
      <c r="C44" s="203"/>
      <c r="D44" s="179" t="s">
        <v>300</v>
      </c>
      <c r="E44" s="180" t="s">
        <v>301</v>
      </c>
      <c r="F44" s="180" t="s">
        <v>302</v>
      </c>
      <c r="G44" s="180" t="s">
        <v>303</v>
      </c>
      <c r="H44" s="180" t="s">
        <v>304</v>
      </c>
      <c r="I44" s="180" t="s">
        <v>305</v>
      </c>
    </row>
    <row r="45" spans="1:9">
      <c r="A45" s="197" t="s">
        <v>328</v>
      </c>
      <c r="B45" s="112" t="s">
        <v>329</v>
      </c>
      <c r="C45" s="113" t="s">
        <v>330</v>
      </c>
      <c r="D45" s="114" t="s">
        <v>307</v>
      </c>
      <c r="E45" s="114" t="s">
        <v>307</v>
      </c>
      <c r="F45" s="114" t="s">
        <v>307</v>
      </c>
      <c r="G45" s="114" t="s">
        <v>307</v>
      </c>
      <c r="H45" s="114" t="s">
        <v>307</v>
      </c>
      <c r="I45" s="114" t="s">
        <v>307</v>
      </c>
    </row>
    <row r="46" spans="1:9">
      <c r="A46" s="173" t="s">
        <v>308</v>
      </c>
      <c r="B46" s="116" t="s">
        <v>331</v>
      </c>
      <c r="C46" s="117">
        <v>20</v>
      </c>
      <c r="D46" s="102">
        <f>(D35*($C$46/100))</f>
        <v>343.2</v>
      </c>
      <c r="E46" s="102">
        <f>(E35*($C$46/100))</f>
        <v>343.2</v>
      </c>
      <c r="F46" s="102">
        <f t="shared" ref="F46:G46" si="10">(F35*($C$46/100))</f>
        <v>382.08</v>
      </c>
      <c r="G46" s="102">
        <f t="shared" si="10"/>
        <v>394.8282</v>
      </c>
      <c r="H46" s="102">
        <f t="shared" ref="H46:I46" si="11">(H35*($C$46/100))</f>
        <v>388.62</v>
      </c>
      <c r="I46" s="102">
        <f t="shared" si="11"/>
        <v>286</v>
      </c>
    </row>
    <row r="47" spans="1:9">
      <c r="A47" s="173" t="s">
        <v>310</v>
      </c>
      <c r="B47" s="118" t="s">
        <v>332</v>
      </c>
      <c r="C47" s="119">
        <v>2.5</v>
      </c>
      <c r="D47" s="120">
        <f>(D35*($C$47/100))</f>
        <v>42.9</v>
      </c>
      <c r="E47" s="120">
        <f t="shared" ref="E47:G47" si="12">(E35*($C$47/100))</f>
        <v>42.9</v>
      </c>
      <c r="F47" s="120">
        <f t="shared" si="12"/>
        <v>47.76</v>
      </c>
      <c r="G47" s="120">
        <f t="shared" si="12"/>
        <v>49.353525</v>
      </c>
      <c r="H47" s="120">
        <f t="shared" ref="H47:I47" si="13">(H35*($C$47/100))</f>
        <v>48.5775</v>
      </c>
      <c r="I47" s="120">
        <f t="shared" si="13"/>
        <v>35.75</v>
      </c>
    </row>
    <row r="48" spans="1:9">
      <c r="A48" s="173" t="s">
        <v>312</v>
      </c>
      <c r="B48" s="116" t="s">
        <v>333</v>
      </c>
      <c r="C48" s="117">
        <v>6</v>
      </c>
      <c r="D48" s="102">
        <f>(D$35*($C$48/100))</f>
        <v>102.96</v>
      </c>
      <c r="E48" s="102">
        <f t="shared" ref="E48:I48" si="14">(E$35*($C$48/100))</f>
        <v>102.96</v>
      </c>
      <c r="F48" s="102">
        <f t="shared" si="14"/>
        <v>114.624</v>
      </c>
      <c r="G48" s="102">
        <f t="shared" si="14"/>
        <v>118.44846</v>
      </c>
      <c r="H48" s="102">
        <f t="shared" si="14"/>
        <v>116.586</v>
      </c>
      <c r="I48" s="102">
        <f t="shared" si="14"/>
        <v>85.8</v>
      </c>
    </row>
    <row r="49" spans="1:9">
      <c r="A49" s="173" t="s">
        <v>314</v>
      </c>
      <c r="B49" s="118" t="s">
        <v>334</v>
      </c>
      <c r="C49" s="119">
        <v>1.5</v>
      </c>
      <c r="D49" s="102">
        <f>(D$35*($C$49/100))</f>
        <v>25.74</v>
      </c>
      <c r="E49" s="102">
        <f t="shared" ref="E49:I49" si="15">(E$35*($C$49/100))</f>
        <v>25.74</v>
      </c>
      <c r="F49" s="102">
        <f t="shared" si="15"/>
        <v>28.656</v>
      </c>
      <c r="G49" s="102">
        <f t="shared" si="15"/>
        <v>29.612115</v>
      </c>
      <c r="H49" s="102">
        <f t="shared" si="15"/>
        <v>29.1465</v>
      </c>
      <c r="I49" s="102">
        <f t="shared" si="15"/>
        <v>21.45</v>
      </c>
    </row>
    <row r="50" spans="1:9">
      <c r="A50" s="173" t="s">
        <v>316</v>
      </c>
      <c r="B50" s="118" t="s">
        <v>335</v>
      </c>
      <c r="C50" s="119">
        <v>1</v>
      </c>
      <c r="D50" s="102">
        <f>(D$35*($C$50/100))</f>
        <v>17.16</v>
      </c>
      <c r="E50" s="102">
        <f t="shared" ref="E50:I50" si="16">(E$35*($C$50/100))</f>
        <v>17.16</v>
      </c>
      <c r="F50" s="102">
        <f t="shared" si="16"/>
        <v>19.104</v>
      </c>
      <c r="G50" s="102">
        <f t="shared" si="16"/>
        <v>19.74141</v>
      </c>
      <c r="H50" s="102">
        <f t="shared" si="16"/>
        <v>19.431</v>
      </c>
      <c r="I50" s="102">
        <f t="shared" si="16"/>
        <v>14.3</v>
      </c>
    </row>
    <row r="51" spans="1:9">
      <c r="A51" s="173" t="s">
        <v>318</v>
      </c>
      <c r="B51" s="118" t="s">
        <v>336</v>
      </c>
      <c r="C51" s="119">
        <v>0.6</v>
      </c>
      <c r="D51" s="102">
        <f>(D$35*($C$51/100))</f>
        <v>10.296</v>
      </c>
      <c r="E51" s="102">
        <f t="shared" ref="E51:I51" si="17">(E$35*($C$51/100))</f>
        <v>10.296</v>
      </c>
      <c r="F51" s="102">
        <f t="shared" si="17"/>
        <v>11.4624</v>
      </c>
      <c r="G51" s="102">
        <f t="shared" si="17"/>
        <v>11.844846</v>
      </c>
      <c r="H51" s="102">
        <f t="shared" si="17"/>
        <v>11.6586</v>
      </c>
      <c r="I51" s="102">
        <f t="shared" si="17"/>
        <v>8.58</v>
      </c>
    </row>
    <row r="52" spans="1:9">
      <c r="A52" s="173" t="s">
        <v>337</v>
      </c>
      <c r="B52" s="118" t="s">
        <v>338</v>
      </c>
      <c r="C52" s="119">
        <v>0.2</v>
      </c>
      <c r="D52" s="102">
        <f>(D$35*($C$52/100))</f>
        <v>3.432</v>
      </c>
      <c r="E52" s="102">
        <f t="shared" ref="E52:I52" si="18">(E$35*($C$52/100))</f>
        <v>3.432</v>
      </c>
      <c r="F52" s="102">
        <f t="shared" si="18"/>
        <v>3.8208</v>
      </c>
      <c r="G52" s="102">
        <f t="shared" si="18"/>
        <v>3.948282</v>
      </c>
      <c r="H52" s="102">
        <f t="shared" si="18"/>
        <v>3.8862</v>
      </c>
      <c r="I52" s="102">
        <f t="shared" si="18"/>
        <v>2.86</v>
      </c>
    </row>
    <row r="53" spans="1:9">
      <c r="A53" s="173" t="s">
        <v>339</v>
      </c>
      <c r="B53" s="116" t="s">
        <v>340</v>
      </c>
      <c r="C53" s="117">
        <v>8</v>
      </c>
      <c r="D53" s="102">
        <f>(D$35*($C$53/100))</f>
        <v>137.28</v>
      </c>
      <c r="E53" s="102">
        <f t="shared" ref="E53:I53" si="19">(E$35*($C$53/100))</f>
        <v>137.28</v>
      </c>
      <c r="F53" s="102">
        <f t="shared" si="19"/>
        <v>152.832</v>
      </c>
      <c r="G53" s="102">
        <f t="shared" si="19"/>
        <v>157.93128</v>
      </c>
      <c r="H53" s="102">
        <f t="shared" si="19"/>
        <v>155.448</v>
      </c>
      <c r="I53" s="102">
        <f t="shared" si="19"/>
        <v>114.4</v>
      </c>
    </row>
    <row r="54" spans="1:9">
      <c r="A54" s="198"/>
      <c r="B54" s="112" t="s">
        <v>341</v>
      </c>
      <c r="C54" s="204">
        <f>SUM(C46:C53)</f>
        <v>39.8</v>
      </c>
      <c r="D54" s="104">
        <f>SUM(D46:D53)</f>
        <v>682.968</v>
      </c>
      <c r="E54" s="104">
        <f>SUM(E46:E53)</f>
        <v>682.968</v>
      </c>
      <c r="F54" s="104">
        <f t="shared" ref="F54:G54" si="20">SUM(F46:F53)</f>
        <v>760.3392</v>
      </c>
      <c r="G54" s="104">
        <f t="shared" si="20"/>
        <v>785.708118</v>
      </c>
      <c r="H54" s="104">
        <f t="shared" ref="H54:I54" si="21">SUM(H46:H53)</f>
        <v>773.3538</v>
      </c>
      <c r="I54" s="104">
        <f t="shared" si="21"/>
        <v>569.14</v>
      </c>
    </row>
    <row r="55" spans="1:5">
      <c r="A55" s="126"/>
      <c r="B55" s="127" t="s">
        <v>342</v>
      </c>
      <c r="C55" s="126"/>
      <c r="D55" s="126"/>
      <c r="E55" s="2"/>
    </row>
    <row r="56" spans="1:5">
      <c r="A56" s="126"/>
      <c r="B56" s="127"/>
      <c r="C56" s="126"/>
      <c r="D56" s="126"/>
      <c r="E56" s="2"/>
    </row>
    <row r="57" spans="1:9">
      <c r="A57" s="205" t="s">
        <v>343</v>
      </c>
      <c r="B57" s="205"/>
      <c r="C57" s="205"/>
      <c r="D57" s="179" t="s">
        <v>300</v>
      </c>
      <c r="E57" s="180" t="s">
        <v>301</v>
      </c>
      <c r="F57" s="180" t="s">
        <v>302</v>
      </c>
      <c r="G57" s="180" t="s">
        <v>303</v>
      </c>
      <c r="H57" s="180" t="s">
        <v>304</v>
      </c>
      <c r="I57" s="180" t="s">
        <v>305</v>
      </c>
    </row>
    <row r="58" spans="1:9">
      <c r="A58" s="197" t="s">
        <v>344</v>
      </c>
      <c r="B58" s="75" t="s">
        <v>345</v>
      </c>
      <c r="C58" s="75"/>
      <c r="D58" s="76" t="s">
        <v>307</v>
      </c>
      <c r="E58" s="76" t="s">
        <v>307</v>
      </c>
      <c r="F58" s="76" t="s">
        <v>307</v>
      </c>
      <c r="G58" s="76" t="s">
        <v>307</v>
      </c>
      <c r="H58" s="76" t="s">
        <v>307</v>
      </c>
      <c r="I58" s="76" t="s">
        <v>307</v>
      </c>
    </row>
    <row r="59" spans="1:9">
      <c r="A59" s="173" t="s">
        <v>308</v>
      </c>
      <c r="B59" s="130" t="s">
        <v>346</v>
      </c>
      <c r="C59" s="130"/>
      <c r="D59" s="131">
        <f>(4.05*4*A20)-(6%*D20)</f>
        <v>160.602</v>
      </c>
      <c r="E59" s="131">
        <f>(4.05*4*A21)-(6%*D21)</f>
        <v>252.456</v>
      </c>
      <c r="F59" s="131">
        <f>(4.05*4*A22)-(6%*D22)</f>
        <v>223.632</v>
      </c>
      <c r="G59" s="131">
        <f>(4.05*4*A23)-(6%*D23)</f>
        <v>247.1418</v>
      </c>
      <c r="H59" s="131">
        <f>(4.05*4*A24)-(6%*D24)</f>
        <v>221.67</v>
      </c>
      <c r="I59" s="131">
        <f>(4.05*4*A25)-(6%*D25)</f>
        <v>252.456</v>
      </c>
    </row>
    <row r="60" spans="1:9">
      <c r="A60" s="173" t="s">
        <v>310</v>
      </c>
      <c r="B60" s="79" t="s">
        <v>347</v>
      </c>
      <c r="C60" s="79"/>
      <c r="D60" s="133">
        <f>(21*$A$20)-(21*$A$20*10%)</f>
        <v>287.469</v>
      </c>
      <c r="E60" s="133">
        <f>(21*A21)-(21*A21*10%)</f>
        <v>394.632</v>
      </c>
      <c r="F60" s="133">
        <f>(21*$A$22)-(21*$A$22*10%)</f>
        <v>394.632</v>
      </c>
      <c r="G60" s="133">
        <f>(21*A23)-(21*A23*10%)</f>
        <v>394.632</v>
      </c>
      <c r="H60" s="133">
        <f>(21*A24)-(21*A24*10%)</f>
        <v>394.632</v>
      </c>
      <c r="I60" s="133">
        <f>(21*A25)-(21*A25*10%)</f>
        <v>394.632</v>
      </c>
    </row>
    <row r="61" spans="1:9">
      <c r="A61" s="173" t="s">
        <v>312</v>
      </c>
      <c r="B61" s="79" t="s">
        <v>348</v>
      </c>
      <c r="C61" s="79"/>
      <c r="D61" s="131">
        <v>0</v>
      </c>
      <c r="E61" s="135">
        <f>E55</f>
        <v>0</v>
      </c>
      <c r="F61" s="135">
        <f>F55</f>
        <v>0</v>
      </c>
      <c r="G61" s="135">
        <f>G55</f>
        <v>0</v>
      </c>
      <c r="H61" s="135">
        <f t="shared" ref="H61:I61" si="22">H55</f>
        <v>0</v>
      </c>
      <c r="I61" s="135">
        <f t="shared" si="22"/>
        <v>0</v>
      </c>
    </row>
    <row r="62" spans="1:9">
      <c r="A62" s="173" t="s">
        <v>314</v>
      </c>
      <c r="B62" s="79" t="s">
        <v>349</v>
      </c>
      <c r="C62" s="79"/>
      <c r="D62" s="131">
        <v>17</v>
      </c>
      <c r="E62" s="131">
        <v>17</v>
      </c>
      <c r="F62" s="131">
        <v>17</v>
      </c>
      <c r="G62" s="131">
        <v>17</v>
      </c>
      <c r="H62" s="131">
        <v>17</v>
      </c>
      <c r="I62" s="131">
        <v>17</v>
      </c>
    </row>
    <row r="63" spans="1:9">
      <c r="A63" s="198"/>
      <c r="B63" s="75" t="s">
        <v>350</v>
      </c>
      <c r="C63" s="75"/>
      <c r="D63" s="200">
        <f t="shared" ref="D63:G63" si="23">SUM(D59:D62)</f>
        <v>465.071</v>
      </c>
      <c r="E63" s="200">
        <f t="shared" si="23"/>
        <v>664.088</v>
      </c>
      <c r="F63" s="200">
        <f t="shared" si="23"/>
        <v>635.264</v>
      </c>
      <c r="G63" s="200">
        <f t="shared" si="23"/>
        <v>658.7738</v>
      </c>
      <c r="H63" s="200">
        <f t="shared" ref="H63:I63" si="24">SUM(H59:H62)</f>
        <v>633.302</v>
      </c>
      <c r="I63" s="200">
        <f t="shared" si="24"/>
        <v>664.088</v>
      </c>
    </row>
    <row r="64" spans="1:5">
      <c r="A64" s="126"/>
      <c r="B64" s="137"/>
      <c r="C64" s="138"/>
      <c r="D64" s="138"/>
      <c r="E64" s="2"/>
    </row>
    <row r="65" spans="1:9">
      <c r="A65" s="201" t="s">
        <v>351</v>
      </c>
      <c r="B65" s="201"/>
      <c r="C65" s="201"/>
      <c r="D65" s="179" t="s">
        <v>300</v>
      </c>
      <c r="E65" s="180" t="s">
        <v>301</v>
      </c>
      <c r="F65" s="180" t="s">
        <v>302</v>
      </c>
      <c r="G65" s="180" t="s">
        <v>303</v>
      </c>
      <c r="H65" s="180" t="s">
        <v>304</v>
      </c>
      <c r="I65" s="180" t="s">
        <v>305</v>
      </c>
    </row>
    <row r="66" spans="1:9">
      <c r="A66" s="153">
        <v>2</v>
      </c>
      <c r="B66" s="75" t="s">
        <v>352</v>
      </c>
      <c r="C66" s="75"/>
      <c r="D66" s="140" t="s">
        <v>353</v>
      </c>
      <c r="E66" s="140" t="s">
        <v>353</v>
      </c>
      <c r="F66" s="140" t="s">
        <v>353</v>
      </c>
      <c r="G66" s="140" t="s">
        <v>353</v>
      </c>
      <c r="H66" s="140" t="s">
        <v>353</v>
      </c>
      <c r="I66" s="140" t="s">
        <v>353</v>
      </c>
    </row>
    <row r="67" spans="1:9">
      <c r="A67" s="153" t="s">
        <v>354</v>
      </c>
      <c r="B67" s="79" t="s">
        <v>355</v>
      </c>
      <c r="C67" s="79"/>
      <c r="D67" s="135">
        <f t="shared" ref="D67:G67" si="25">D41</f>
        <v>350.5788</v>
      </c>
      <c r="E67" s="135">
        <f t="shared" si="25"/>
        <v>350.5788</v>
      </c>
      <c r="F67" s="135">
        <f t="shared" si="25"/>
        <v>390.29472</v>
      </c>
      <c r="G67" s="135">
        <f t="shared" si="25"/>
        <v>403.3170063</v>
      </c>
      <c r="H67" s="135">
        <f t="shared" ref="H67:I67" si="26">H41</f>
        <v>396.97533</v>
      </c>
      <c r="I67" s="135">
        <f t="shared" si="26"/>
        <v>292.149</v>
      </c>
    </row>
    <row r="68" spans="1:9">
      <c r="A68" s="153" t="s">
        <v>328</v>
      </c>
      <c r="B68" s="79" t="s">
        <v>329</v>
      </c>
      <c r="C68" s="79"/>
      <c r="D68" s="135">
        <f t="shared" ref="D68:G68" si="27">D54+D42</f>
        <v>817.1592</v>
      </c>
      <c r="E68" s="135">
        <f t="shared" si="27"/>
        <v>817.1592</v>
      </c>
      <c r="F68" s="135">
        <f t="shared" si="27"/>
        <v>909.73248</v>
      </c>
      <c r="G68" s="135">
        <f t="shared" si="27"/>
        <v>940.0859442</v>
      </c>
      <c r="H68" s="135">
        <f t="shared" ref="H68:I68" si="28">H54+H42</f>
        <v>925.30422</v>
      </c>
      <c r="I68" s="135">
        <f t="shared" si="28"/>
        <v>680.966</v>
      </c>
    </row>
    <row r="69" spans="1:9">
      <c r="A69" s="153" t="s">
        <v>344</v>
      </c>
      <c r="B69" s="79" t="s">
        <v>345</v>
      </c>
      <c r="C69" s="79"/>
      <c r="D69" s="135">
        <f t="shared" ref="D69:G69" si="29">D63</f>
        <v>465.071</v>
      </c>
      <c r="E69" s="135">
        <f t="shared" si="29"/>
        <v>664.088</v>
      </c>
      <c r="F69" s="135">
        <f t="shared" si="29"/>
        <v>635.264</v>
      </c>
      <c r="G69" s="135">
        <f t="shared" si="29"/>
        <v>658.7738</v>
      </c>
      <c r="H69" s="135">
        <f t="shared" ref="H69:I69" si="30">H63</f>
        <v>633.302</v>
      </c>
      <c r="I69" s="135">
        <f t="shared" si="30"/>
        <v>664.088</v>
      </c>
    </row>
    <row r="70" spans="1:9">
      <c r="A70" s="153"/>
      <c r="B70" s="75" t="s">
        <v>325</v>
      </c>
      <c r="C70" s="75"/>
      <c r="D70" s="200">
        <f t="shared" ref="D70:G70" si="31">SUM(D67:D69)</f>
        <v>1632.809</v>
      </c>
      <c r="E70" s="200">
        <f t="shared" si="31"/>
        <v>1831.826</v>
      </c>
      <c r="F70" s="200">
        <f t="shared" si="31"/>
        <v>1935.2912</v>
      </c>
      <c r="G70" s="200">
        <f t="shared" si="31"/>
        <v>2002.1767505</v>
      </c>
      <c r="H70" s="200">
        <f t="shared" ref="H70:I70" si="32">SUM(H67:H69)</f>
        <v>1955.58155</v>
      </c>
      <c r="I70" s="200">
        <f t="shared" si="32"/>
        <v>1637.203</v>
      </c>
    </row>
    <row r="71" spans="1:5">
      <c r="A71" s="1"/>
      <c r="B71" s="143"/>
      <c r="C71" s="138"/>
      <c r="D71" s="138"/>
      <c r="E71" s="2"/>
    </row>
    <row r="72" spans="1:9">
      <c r="A72" s="201" t="s">
        <v>356</v>
      </c>
      <c r="B72" s="201"/>
      <c r="C72" s="201"/>
      <c r="D72" s="179" t="s">
        <v>300</v>
      </c>
      <c r="E72" s="180" t="s">
        <v>301</v>
      </c>
      <c r="F72" s="180" t="s">
        <v>302</v>
      </c>
      <c r="G72" s="180" t="s">
        <v>303</v>
      </c>
      <c r="H72" s="180" t="s">
        <v>304</v>
      </c>
      <c r="I72" s="180" t="s">
        <v>305</v>
      </c>
    </row>
    <row r="73" spans="1:9">
      <c r="A73" s="197">
        <v>3</v>
      </c>
      <c r="B73" s="144" t="s">
        <v>357</v>
      </c>
      <c r="C73" s="144"/>
      <c r="D73" s="114" t="s">
        <v>307</v>
      </c>
      <c r="E73" s="114" t="s">
        <v>307</v>
      </c>
      <c r="F73" s="114" t="s">
        <v>307</v>
      </c>
      <c r="G73" s="114" t="s">
        <v>307</v>
      </c>
      <c r="H73" s="114" t="s">
        <v>307</v>
      </c>
      <c r="I73" s="114" t="s">
        <v>307</v>
      </c>
    </row>
    <row r="74" spans="1:9">
      <c r="A74" s="173" t="s">
        <v>308</v>
      </c>
      <c r="B74" s="87" t="s">
        <v>358</v>
      </c>
      <c r="C74" s="87"/>
      <c r="D74" s="145">
        <f t="shared" ref="D74:G74" si="33">((D35+D39+D40)/12)*5%</f>
        <v>8.610745</v>
      </c>
      <c r="E74" s="145">
        <f t="shared" si="33"/>
        <v>8.610745</v>
      </c>
      <c r="F74" s="145">
        <f t="shared" si="33"/>
        <v>9.586228</v>
      </c>
      <c r="G74" s="145">
        <f t="shared" si="33"/>
        <v>9.90607502625</v>
      </c>
      <c r="H74" s="145">
        <f t="shared" ref="H74:I74" si="34">((H35+H39+H40)/12)*5%</f>
        <v>9.750313875</v>
      </c>
      <c r="I74" s="145">
        <f t="shared" si="34"/>
        <v>7.17562083333333</v>
      </c>
    </row>
    <row r="75" spans="1:9">
      <c r="A75" s="173" t="s">
        <v>310</v>
      </c>
      <c r="B75" s="87" t="s">
        <v>359</v>
      </c>
      <c r="C75" s="87"/>
      <c r="D75" s="147">
        <f t="shared" ref="D75:G75" si="35">((D35+D39)/12)*5%*8%</f>
        <v>0.6196476</v>
      </c>
      <c r="E75" s="147">
        <f t="shared" si="35"/>
        <v>0.6196476</v>
      </c>
      <c r="F75" s="147">
        <f t="shared" si="35"/>
        <v>0.68984544</v>
      </c>
      <c r="G75" s="147">
        <f t="shared" si="35"/>
        <v>0.7128623151</v>
      </c>
      <c r="H75" s="147">
        <f t="shared" ref="H75:I75" si="36">((H35+H39)/12)*5%*8%</f>
        <v>0.70165341</v>
      </c>
      <c r="I75" s="147">
        <f t="shared" si="36"/>
        <v>0.516373</v>
      </c>
    </row>
    <row r="76" spans="1:9">
      <c r="A76" s="173" t="s">
        <v>312</v>
      </c>
      <c r="B76" s="87" t="s">
        <v>360</v>
      </c>
      <c r="C76" s="87"/>
      <c r="D76" s="147">
        <v>0</v>
      </c>
      <c r="E76" s="147">
        <v>0</v>
      </c>
      <c r="F76" s="147">
        <v>0</v>
      </c>
      <c r="G76" s="147">
        <v>0</v>
      </c>
      <c r="H76" s="147">
        <v>0</v>
      </c>
      <c r="I76" s="147">
        <v>0</v>
      </c>
    </row>
    <row r="77" spans="1:9">
      <c r="A77" s="173" t="s">
        <v>314</v>
      </c>
      <c r="B77" s="87" t="s">
        <v>361</v>
      </c>
      <c r="C77" s="87"/>
      <c r="D77" s="147">
        <f t="shared" ref="D77:G77" si="37">(((D35+D61)/30/12)*7)</f>
        <v>33.3666666666667</v>
      </c>
      <c r="E77" s="147">
        <f t="shared" si="37"/>
        <v>33.3666666666667</v>
      </c>
      <c r="F77" s="147">
        <f t="shared" si="37"/>
        <v>37.1466666666667</v>
      </c>
      <c r="G77" s="147">
        <f t="shared" si="37"/>
        <v>38.386075</v>
      </c>
      <c r="H77" s="147">
        <f t="shared" ref="H77:I77" si="38">(((H35+H61)/30/12)*7)</f>
        <v>37.7825</v>
      </c>
      <c r="I77" s="147">
        <f t="shared" si="38"/>
        <v>27.8055555555556</v>
      </c>
    </row>
    <row r="78" ht="24" customHeight="1" spans="1:9">
      <c r="A78" s="173" t="s">
        <v>316</v>
      </c>
      <c r="B78" s="87" t="s">
        <v>362</v>
      </c>
      <c r="C78" s="87"/>
      <c r="D78" s="149">
        <f t="shared" ref="D78:G78" si="39">(D35/30/12*7)*8%</f>
        <v>2.66933333333333</v>
      </c>
      <c r="E78" s="149">
        <f t="shared" si="39"/>
        <v>2.66933333333333</v>
      </c>
      <c r="F78" s="149">
        <f t="shared" si="39"/>
        <v>2.97173333333333</v>
      </c>
      <c r="G78" s="149">
        <f t="shared" si="39"/>
        <v>3.070886</v>
      </c>
      <c r="H78" s="149">
        <f t="shared" ref="H78:I78" si="40">(H35/30/12*7)*8%</f>
        <v>3.0226</v>
      </c>
      <c r="I78" s="149">
        <f t="shared" si="40"/>
        <v>2.22444444444444</v>
      </c>
    </row>
    <row r="79" spans="1:9">
      <c r="A79" s="173" t="s">
        <v>318</v>
      </c>
      <c r="B79" s="87" t="s">
        <v>363</v>
      </c>
      <c r="C79" s="87"/>
      <c r="D79" s="147">
        <f t="shared" ref="D79:G79" si="41">D35*4%</f>
        <v>68.64</v>
      </c>
      <c r="E79" s="147">
        <f t="shared" si="41"/>
        <v>68.64</v>
      </c>
      <c r="F79" s="147">
        <f t="shared" si="41"/>
        <v>76.416</v>
      </c>
      <c r="G79" s="147">
        <f t="shared" si="41"/>
        <v>78.96564</v>
      </c>
      <c r="H79" s="147">
        <f t="shared" ref="H79:I79" si="42">H35*4%</f>
        <v>77.724</v>
      </c>
      <c r="I79" s="147">
        <f t="shared" si="42"/>
        <v>57.2</v>
      </c>
    </row>
    <row r="80" spans="1:9">
      <c r="A80" s="198"/>
      <c r="B80" s="144" t="s">
        <v>341</v>
      </c>
      <c r="C80" s="144"/>
      <c r="D80" s="104">
        <f t="shared" ref="D80:G80" si="43">SUM(D74:D79)</f>
        <v>113.9063926</v>
      </c>
      <c r="E80" s="104">
        <f t="shared" si="43"/>
        <v>113.9063926</v>
      </c>
      <c r="F80" s="104">
        <f t="shared" si="43"/>
        <v>126.81047344</v>
      </c>
      <c r="G80" s="104">
        <f t="shared" si="43"/>
        <v>131.04153834135</v>
      </c>
      <c r="H80" s="104">
        <f t="shared" ref="H80:I80" si="44">SUM(H74:H79)</f>
        <v>128.981067285</v>
      </c>
      <c r="I80" s="104">
        <f t="shared" si="44"/>
        <v>94.9219938333333</v>
      </c>
    </row>
    <row r="81" spans="1:5">
      <c r="A81" s="1"/>
      <c r="B81" s="1"/>
      <c r="C81" s="1"/>
      <c r="D81" s="1"/>
      <c r="E81" s="2"/>
    </row>
    <row r="82" spans="1:9">
      <c r="A82" s="201" t="s">
        <v>364</v>
      </c>
      <c r="B82" s="201"/>
      <c r="C82" s="201"/>
      <c r="D82" s="179" t="s">
        <v>300</v>
      </c>
      <c r="E82" s="180" t="s">
        <v>301</v>
      </c>
      <c r="F82" s="180" t="s">
        <v>302</v>
      </c>
      <c r="G82" s="180" t="s">
        <v>303</v>
      </c>
      <c r="H82" s="180" t="s">
        <v>304</v>
      </c>
      <c r="I82" s="180" t="s">
        <v>305</v>
      </c>
    </row>
    <row r="83" spans="1:9">
      <c r="A83" s="197" t="s">
        <v>365</v>
      </c>
      <c r="B83" s="144" t="s">
        <v>366</v>
      </c>
      <c r="C83" s="144"/>
      <c r="D83" s="114" t="s">
        <v>307</v>
      </c>
      <c r="E83" s="114" t="s">
        <v>307</v>
      </c>
      <c r="F83" s="114" t="s">
        <v>307</v>
      </c>
      <c r="G83" s="114" t="s">
        <v>307</v>
      </c>
      <c r="H83" s="114" t="s">
        <v>307</v>
      </c>
      <c r="I83" s="114" t="s">
        <v>307</v>
      </c>
    </row>
    <row r="84" spans="1:9">
      <c r="A84" s="173" t="s">
        <v>308</v>
      </c>
      <c r="B84" s="152" t="s">
        <v>367</v>
      </c>
      <c r="C84" s="152"/>
      <c r="D84" s="147">
        <v>0</v>
      </c>
      <c r="E84" s="147">
        <v>0</v>
      </c>
      <c r="F84" s="147">
        <v>0</v>
      </c>
      <c r="G84" s="147">
        <v>0</v>
      </c>
      <c r="H84" s="147">
        <v>0</v>
      </c>
      <c r="I84" s="147">
        <v>0</v>
      </c>
    </row>
    <row r="85" spans="1:9">
      <c r="A85" s="173" t="s">
        <v>310</v>
      </c>
      <c r="B85" s="152" t="s">
        <v>368</v>
      </c>
      <c r="C85" s="152"/>
      <c r="D85" s="147">
        <f>(((D35+D70+D80+D88+D109)-(D59-D60-D106-D107))/30*2.96)/12</f>
        <v>30.3138838170537</v>
      </c>
      <c r="E85" s="147">
        <f t="shared" ref="E85:G85" si="45">(((E35+E70+E80+E88+E109)-(E59-E60-E106-E107))/30*2.96)/12</f>
        <v>32.0761198170536</v>
      </c>
      <c r="F85" s="147">
        <f t="shared" si="45"/>
        <v>34.8946421740542</v>
      </c>
      <c r="G85" s="147">
        <f t="shared" si="45"/>
        <v>35.7939749941606</v>
      </c>
      <c r="H85" s="147">
        <f t="shared" ref="H85:I85" si="46">(((H35+H70+H80+H88+H109)-(H59-H60-H106-H107))/30*2.96)/12</f>
        <v>35.3037976139635</v>
      </c>
      <c r="I85" s="147">
        <f t="shared" si="46"/>
        <v>27.913915761125</v>
      </c>
    </row>
    <row r="86" spans="1:9">
      <c r="A86" s="173" t="s">
        <v>312</v>
      </c>
      <c r="B86" s="152" t="s">
        <v>369</v>
      </c>
      <c r="C86" s="152"/>
      <c r="D86" s="147">
        <f t="shared" ref="D86:G86" si="47">(((D35+D70+D80+D88+D109)-(D59-D60-D106-D107))/30*5*1.5%)/12</f>
        <v>0.768088272391562</v>
      </c>
      <c r="E86" s="147">
        <f t="shared" si="47"/>
        <v>0.812739522391562</v>
      </c>
      <c r="F86" s="147">
        <f t="shared" si="47"/>
        <v>0.884154784815563</v>
      </c>
      <c r="G86" s="147">
        <f t="shared" si="47"/>
        <v>0.906941933973665</v>
      </c>
      <c r="H86" s="147">
        <f t="shared" ref="H86:I86" si="48">(((H35+H70+H80+H88+H109)-(H59-H60-H106-H107))/30*5*1.5%)/12</f>
        <v>0.894521899002454</v>
      </c>
      <c r="I86" s="147">
        <f t="shared" si="48"/>
        <v>0.70727827097445</v>
      </c>
    </row>
    <row r="87" spans="1:9">
      <c r="A87" s="173" t="s">
        <v>314</v>
      </c>
      <c r="B87" s="152" t="s">
        <v>370</v>
      </c>
      <c r="C87" s="152"/>
      <c r="D87" s="147">
        <f t="shared" ref="D87:G87" si="49">(((D35+D70+D80+D88+D109)-(D59-D60-D106-D107))/30*15*0.78%)/12</f>
        <v>1.19821770493084</v>
      </c>
      <c r="E87" s="147">
        <f t="shared" si="49"/>
        <v>1.26787365493084</v>
      </c>
      <c r="F87" s="147">
        <f t="shared" si="49"/>
        <v>1.37928146431228</v>
      </c>
      <c r="G87" s="147">
        <f t="shared" si="49"/>
        <v>1.41482941699892</v>
      </c>
      <c r="H87" s="147">
        <f t="shared" ref="H87:I87" si="50">(((H35+H70+H80+H88+H109)-(H59-H60-H106-H107))/30*15*0.78%)/12</f>
        <v>1.39545416244383</v>
      </c>
      <c r="I87" s="147">
        <f t="shared" si="50"/>
        <v>1.10335410272014</v>
      </c>
    </row>
    <row r="88" spans="1:9">
      <c r="A88" s="173" t="s">
        <v>316</v>
      </c>
      <c r="B88" s="152" t="s">
        <v>371</v>
      </c>
      <c r="C88" s="152"/>
      <c r="D88" s="147">
        <f t="shared" ref="D88:G88" si="51">(((D40*3.95/12)+(D61*3.95*1.02%))/12+((D35+D39)*39.8%*3.95)*1.02%/12)</f>
        <v>8.17964821283134</v>
      </c>
      <c r="E88" s="147">
        <f t="shared" si="51"/>
        <v>8.17964821283134</v>
      </c>
      <c r="F88" s="147">
        <f t="shared" si="51"/>
        <v>9.10629367470453</v>
      </c>
      <c r="G88" s="147">
        <f t="shared" si="51"/>
        <v>9.41012756557521</v>
      </c>
      <c r="H88" s="147">
        <f t="shared" ref="H88:I88" si="52">(((H40*3.95/12)+(H61*3.95*1.02%))/12+((H35+H39)*39.8%*3.95)*1.02%/12)</f>
        <v>9.26216459344555</v>
      </c>
      <c r="I88" s="147">
        <f t="shared" si="52"/>
        <v>6.81637351069278</v>
      </c>
    </row>
    <row r="89" spans="1:9">
      <c r="A89" s="173" t="s">
        <v>318</v>
      </c>
      <c r="B89" s="152" t="s">
        <v>372</v>
      </c>
      <c r="C89" s="152"/>
      <c r="D89" s="147">
        <v>0</v>
      </c>
      <c r="E89" s="147">
        <v>0</v>
      </c>
      <c r="F89" s="147">
        <v>0</v>
      </c>
      <c r="G89" s="147">
        <v>0</v>
      </c>
      <c r="H89" s="147">
        <v>0</v>
      </c>
      <c r="I89" s="147">
        <v>0</v>
      </c>
    </row>
    <row r="90" spans="1:9">
      <c r="A90" s="198"/>
      <c r="B90" s="144" t="s">
        <v>341</v>
      </c>
      <c r="C90" s="144"/>
      <c r="D90" s="104">
        <f t="shared" ref="D90:G90" si="53">SUM(D84:D89)</f>
        <v>40.4598380072074</v>
      </c>
      <c r="E90" s="104">
        <f t="shared" si="53"/>
        <v>42.3363812072074</v>
      </c>
      <c r="F90" s="104">
        <f t="shared" si="53"/>
        <v>46.2643720978866</v>
      </c>
      <c r="G90" s="104">
        <f t="shared" si="53"/>
        <v>47.5258739107084</v>
      </c>
      <c r="H90" s="104">
        <f t="shared" ref="H90:I90" si="54">SUM(H84:H89)</f>
        <v>46.8559382688553</v>
      </c>
      <c r="I90" s="104">
        <f t="shared" si="54"/>
        <v>36.5409216455123</v>
      </c>
    </row>
    <row r="91" ht="15.75" spans="1:5">
      <c r="A91" s="126"/>
      <c r="B91" s="126"/>
      <c r="C91" s="126"/>
      <c r="D91" s="1"/>
      <c r="E91" s="2"/>
    </row>
    <row r="92" spans="1:9">
      <c r="A92" s="206" t="s">
        <v>373</v>
      </c>
      <c r="B92" s="207"/>
      <c r="C92" s="208"/>
      <c r="D92" s="179" t="s">
        <v>300</v>
      </c>
      <c r="E92" s="180" t="s">
        <v>301</v>
      </c>
      <c r="F92" s="180" t="s">
        <v>302</v>
      </c>
      <c r="G92" s="180" t="s">
        <v>303</v>
      </c>
      <c r="H92" s="180" t="s">
        <v>304</v>
      </c>
      <c r="I92" s="180" t="s">
        <v>305</v>
      </c>
    </row>
    <row r="93" spans="1:9">
      <c r="A93" s="209" t="s">
        <v>374</v>
      </c>
      <c r="B93" s="210" t="s">
        <v>375</v>
      </c>
      <c r="C93" s="211"/>
      <c r="D93" s="212" t="s">
        <v>307</v>
      </c>
      <c r="E93" s="212" t="s">
        <v>307</v>
      </c>
      <c r="F93" s="212" t="s">
        <v>307</v>
      </c>
      <c r="G93" s="212" t="s">
        <v>307</v>
      </c>
      <c r="H93" s="212" t="s">
        <v>307</v>
      </c>
      <c r="I93" s="212" t="s">
        <v>307</v>
      </c>
    </row>
    <row r="94" spans="1:9">
      <c r="A94" s="213" t="s">
        <v>308</v>
      </c>
      <c r="B94" s="214" t="s">
        <v>376</v>
      </c>
      <c r="C94" s="215"/>
      <c r="D94" s="216">
        <v>0</v>
      </c>
      <c r="E94" s="216">
        <v>0</v>
      </c>
      <c r="F94" s="216">
        <v>0</v>
      </c>
      <c r="G94" s="216">
        <v>0</v>
      </c>
      <c r="H94" s="216">
        <v>0</v>
      </c>
      <c r="I94" s="216">
        <v>0</v>
      </c>
    </row>
    <row r="95" ht="15.75" spans="1:9">
      <c r="A95" s="217"/>
      <c r="B95" s="218" t="s">
        <v>341</v>
      </c>
      <c r="C95" s="219"/>
      <c r="D95" s="220">
        <v>0</v>
      </c>
      <c r="E95" s="220">
        <v>0</v>
      </c>
      <c r="F95" s="220">
        <v>0</v>
      </c>
      <c r="G95" s="220">
        <v>0</v>
      </c>
      <c r="H95" s="220">
        <v>0</v>
      </c>
      <c r="I95" s="220">
        <v>0</v>
      </c>
    </row>
    <row r="96" spans="1:5">
      <c r="A96" s="126"/>
      <c r="B96" s="126"/>
      <c r="C96" s="126"/>
      <c r="D96" s="1"/>
      <c r="E96" s="2"/>
    </row>
    <row r="97" spans="1:9">
      <c r="A97" s="201" t="s">
        <v>377</v>
      </c>
      <c r="B97" s="201"/>
      <c r="C97" s="201"/>
      <c r="D97" s="179" t="s">
        <v>300</v>
      </c>
      <c r="E97" s="180" t="s">
        <v>301</v>
      </c>
      <c r="F97" s="180" t="s">
        <v>302</v>
      </c>
      <c r="G97" s="180" t="s">
        <v>303</v>
      </c>
      <c r="H97" s="180" t="s">
        <v>304</v>
      </c>
      <c r="I97" s="180" t="s">
        <v>305</v>
      </c>
    </row>
    <row r="98" spans="1:9">
      <c r="A98" s="221">
        <v>4</v>
      </c>
      <c r="B98" s="75" t="s">
        <v>378</v>
      </c>
      <c r="C98" s="75"/>
      <c r="D98" s="140" t="s">
        <v>353</v>
      </c>
      <c r="E98" s="140" t="s">
        <v>353</v>
      </c>
      <c r="F98" s="140" t="s">
        <v>353</v>
      </c>
      <c r="G98" s="140" t="s">
        <v>353</v>
      </c>
      <c r="H98" s="140" t="s">
        <v>353</v>
      </c>
      <c r="I98" s="140" t="s">
        <v>353</v>
      </c>
    </row>
    <row r="99" spans="1:9">
      <c r="A99" s="153" t="s">
        <v>365</v>
      </c>
      <c r="B99" s="79" t="s">
        <v>379</v>
      </c>
      <c r="C99" s="79"/>
      <c r="D99" s="135">
        <f>D90</f>
        <v>40.4598380072074</v>
      </c>
      <c r="E99" s="135">
        <f t="shared" ref="E99:G99" si="55">E90</f>
        <v>42.3363812072074</v>
      </c>
      <c r="F99" s="135">
        <f t="shared" si="55"/>
        <v>46.2643720978866</v>
      </c>
      <c r="G99" s="135">
        <f t="shared" si="55"/>
        <v>47.5258739107084</v>
      </c>
      <c r="H99" s="135">
        <f t="shared" ref="H99:I99" si="56">H90</f>
        <v>46.8559382688553</v>
      </c>
      <c r="I99" s="135">
        <f t="shared" si="56"/>
        <v>36.5409216455123</v>
      </c>
    </row>
    <row r="100" spans="1:9">
      <c r="A100" s="153" t="s">
        <v>374</v>
      </c>
      <c r="B100" s="79" t="s">
        <v>375</v>
      </c>
      <c r="C100" s="79"/>
      <c r="D100" s="135">
        <v>0</v>
      </c>
      <c r="E100" s="135">
        <v>0</v>
      </c>
      <c r="F100" s="135">
        <v>0</v>
      </c>
      <c r="G100" s="135">
        <v>0</v>
      </c>
      <c r="H100" s="135">
        <v>0</v>
      </c>
      <c r="I100" s="135">
        <v>0</v>
      </c>
    </row>
    <row r="101" spans="1:10">
      <c r="A101" s="198"/>
      <c r="B101" s="75" t="s">
        <v>325</v>
      </c>
      <c r="C101" s="75"/>
      <c r="D101" s="200">
        <f>SUM(D99:D100)</f>
        <v>40.4598380072074</v>
      </c>
      <c r="E101" s="200">
        <f t="shared" ref="E101:G101" si="57">SUM(E99:E100)</f>
        <v>42.3363812072074</v>
      </c>
      <c r="F101" s="200">
        <f t="shared" si="57"/>
        <v>46.2643720978866</v>
      </c>
      <c r="G101" s="200">
        <f t="shared" si="57"/>
        <v>47.5258739107084</v>
      </c>
      <c r="H101" s="200">
        <f t="shared" ref="H101:I101" si="58">SUM(H99:H100)</f>
        <v>46.8559382688553</v>
      </c>
      <c r="I101" s="200">
        <f t="shared" si="58"/>
        <v>36.5409216455123</v>
      </c>
      <c r="J101" s="183"/>
    </row>
    <row r="102" spans="1:10">
      <c r="A102" s="1"/>
      <c r="B102" s="1"/>
      <c r="C102" s="1"/>
      <c r="D102" s="1"/>
      <c r="E102" s="1"/>
      <c r="J102" s="183"/>
    </row>
    <row r="103" spans="1:10">
      <c r="A103" s="201" t="s">
        <v>380</v>
      </c>
      <c r="B103" s="201"/>
      <c r="C103" s="201"/>
      <c r="D103" s="179" t="s">
        <v>300</v>
      </c>
      <c r="E103" s="180" t="s">
        <v>301</v>
      </c>
      <c r="F103" s="180" t="s">
        <v>302</v>
      </c>
      <c r="G103" s="180" t="s">
        <v>303</v>
      </c>
      <c r="H103" s="180" t="s">
        <v>304</v>
      </c>
      <c r="I103" s="180" t="s">
        <v>305</v>
      </c>
      <c r="J103" s="183"/>
    </row>
    <row r="104" spans="1:9">
      <c r="A104" s="222">
        <v>5</v>
      </c>
      <c r="B104" s="75" t="s">
        <v>381</v>
      </c>
      <c r="C104" s="75"/>
      <c r="D104" s="76" t="s">
        <v>307</v>
      </c>
      <c r="E104" s="76" t="s">
        <v>307</v>
      </c>
      <c r="F104" s="76" t="s">
        <v>307</v>
      </c>
      <c r="G104" s="76" t="s">
        <v>307</v>
      </c>
      <c r="H104" s="76" t="s">
        <v>307</v>
      </c>
      <c r="I104" s="76" t="s">
        <v>307</v>
      </c>
    </row>
    <row r="105" spans="1:9">
      <c r="A105" s="174" t="s">
        <v>308</v>
      </c>
      <c r="B105" s="79" t="s">
        <v>382</v>
      </c>
      <c r="C105" s="79"/>
      <c r="D105" s="161">
        <f>'Anexo III-B Uniformes'!H36</f>
        <v>89.0616666666667</v>
      </c>
      <c r="E105" s="161">
        <f>'Anexo III-B Uniformes'!H36</f>
        <v>89.0616666666667</v>
      </c>
      <c r="F105" s="161">
        <f>'Anexo III-B Uniformes'!H53</f>
        <v>91.335</v>
      </c>
      <c r="G105" s="161">
        <f>'Anexo III-B Uniformes'!H36</f>
        <v>89.0616666666667</v>
      </c>
      <c r="H105" s="161">
        <f>'Anexo III-B Uniformes'!H20</f>
        <v>83.8183333333333</v>
      </c>
      <c r="I105" s="161">
        <f>'Anexo III-B Uniformes'!H20</f>
        <v>83.8183333333333</v>
      </c>
    </row>
    <row r="106" ht="26.25" customHeight="1" spans="1:11">
      <c r="A106" s="174" t="s">
        <v>310</v>
      </c>
      <c r="B106" s="130" t="s">
        <v>383</v>
      </c>
      <c r="C106" s="130"/>
      <c r="D106" s="163"/>
      <c r="E106" s="163"/>
      <c r="F106" s="163"/>
      <c r="G106" s="163"/>
      <c r="H106" s="163"/>
      <c r="I106" s="163"/>
      <c r="J106" s="184"/>
      <c r="K106" s="185"/>
    </row>
    <row r="107" spans="1:11">
      <c r="A107" s="174" t="s">
        <v>312</v>
      </c>
      <c r="B107" s="79" t="s">
        <v>384</v>
      </c>
      <c r="C107" s="79"/>
      <c r="D107" s="165"/>
      <c r="E107" s="165"/>
      <c r="F107" s="165"/>
      <c r="G107" s="165"/>
      <c r="H107" s="165"/>
      <c r="I107" s="165"/>
      <c r="J107" s="184"/>
      <c r="K107" s="184"/>
    </row>
    <row r="108" spans="1:11">
      <c r="A108" s="174" t="s">
        <v>314</v>
      </c>
      <c r="B108" s="79" t="s">
        <v>385</v>
      </c>
      <c r="C108" s="79"/>
      <c r="D108" s="165"/>
      <c r="E108" s="165"/>
      <c r="F108" s="165"/>
      <c r="G108" s="165"/>
      <c r="H108" s="165"/>
      <c r="I108" s="165"/>
      <c r="J108" s="184"/>
      <c r="K108" s="184"/>
    </row>
    <row r="109" spans="1:9">
      <c r="A109" s="101"/>
      <c r="B109" s="75" t="s">
        <v>386</v>
      </c>
      <c r="C109" s="75"/>
      <c r="D109" s="223">
        <f>SUM(D105:D108)</f>
        <v>89.0616666666667</v>
      </c>
      <c r="E109" s="223">
        <f t="shared" ref="E109:G109" si="59">SUM(E105:E108)</f>
        <v>89.0616666666667</v>
      </c>
      <c r="F109" s="223">
        <f t="shared" si="59"/>
        <v>91.335</v>
      </c>
      <c r="G109" s="223">
        <f t="shared" si="59"/>
        <v>89.0616666666667</v>
      </c>
      <c r="H109" s="223">
        <f t="shared" ref="H109:I109" si="60">SUM(H105:H108)</f>
        <v>83.8183333333333</v>
      </c>
      <c r="I109" s="223">
        <f t="shared" si="60"/>
        <v>83.8183333333333</v>
      </c>
    </row>
    <row r="110" spans="1:5">
      <c r="A110" s="170"/>
      <c r="B110" s="171"/>
      <c r="C110" s="172"/>
      <c r="D110" s="172"/>
      <c r="E110" s="1"/>
    </row>
    <row r="111" spans="1:9">
      <c r="A111" s="201" t="s">
        <v>387</v>
      </c>
      <c r="B111" s="201"/>
      <c r="C111" s="179"/>
      <c r="D111" s="179" t="s">
        <v>300</v>
      </c>
      <c r="E111" s="180" t="s">
        <v>301</v>
      </c>
      <c r="F111" s="180" t="s">
        <v>302</v>
      </c>
      <c r="G111" s="180" t="s">
        <v>303</v>
      </c>
      <c r="H111" s="180" t="s">
        <v>304</v>
      </c>
      <c r="I111" s="180" t="s">
        <v>305</v>
      </c>
    </row>
    <row r="112" spans="1:9">
      <c r="A112" s="222">
        <v>6</v>
      </c>
      <c r="B112" s="112" t="s">
        <v>388</v>
      </c>
      <c r="C112" s="113" t="s">
        <v>330</v>
      </c>
      <c r="D112" s="114" t="s">
        <v>307</v>
      </c>
      <c r="E112" s="114" t="s">
        <v>307</v>
      </c>
      <c r="F112" s="114" t="s">
        <v>307</v>
      </c>
      <c r="G112" s="114" t="s">
        <v>307</v>
      </c>
      <c r="H112" s="114" t="s">
        <v>307</v>
      </c>
      <c r="I112" s="114" t="s">
        <v>307</v>
      </c>
    </row>
    <row r="113" spans="1:9">
      <c r="A113" s="174" t="s">
        <v>308</v>
      </c>
      <c r="B113" s="116" t="s">
        <v>389</v>
      </c>
      <c r="C113" s="173">
        <v>4.8</v>
      </c>
      <c r="D113" s="102">
        <f>(D130)*$C$113/100</f>
        <v>172.427371069146</v>
      </c>
      <c r="E113" s="102">
        <f t="shared" ref="E113:G113" si="61">(E130)*$C$113/100</f>
        <v>182.070261142746</v>
      </c>
      <c r="F113" s="102">
        <f t="shared" si="61"/>
        <v>197.284850185819</v>
      </c>
      <c r="G113" s="102">
        <f t="shared" si="61"/>
        <v>203.709447812099</v>
      </c>
      <c r="H113" s="102">
        <f t="shared" ref="H113:I113" si="62">(H130)*$C$113/100</f>
        <v>199.600170666585</v>
      </c>
      <c r="I113" s="102">
        <f t="shared" si="62"/>
        <v>157.559243942985</v>
      </c>
    </row>
    <row r="114" spans="1:9">
      <c r="A114" s="174" t="s">
        <v>310</v>
      </c>
      <c r="B114" s="116" t="s">
        <v>390</v>
      </c>
      <c r="C114" s="173">
        <v>3.92</v>
      </c>
      <c r="D114" s="102">
        <f>(D130+D113)*$C$114/100</f>
        <v>147.574839319046</v>
      </c>
      <c r="E114" s="102">
        <f t="shared" ref="E114:G114" si="63">(E130+E113)*$C$114/100</f>
        <v>155.827867503371</v>
      </c>
      <c r="F114" s="102">
        <f t="shared" si="63"/>
        <v>168.849527112369</v>
      </c>
      <c r="G114" s="102">
        <f t="shared" si="63"/>
        <v>174.348126067448</v>
      </c>
      <c r="H114" s="102">
        <f t="shared" ref="H114:I114" si="64">(H130+H113)*$C$114/100</f>
        <v>170.831132734508</v>
      </c>
      <c r="I114" s="102">
        <f t="shared" si="64"/>
        <v>134.849704916002</v>
      </c>
    </row>
    <row r="115" spans="1:9">
      <c r="A115" s="174" t="s">
        <v>312</v>
      </c>
      <c r="B115" s="116" t="s">
        <v>391</v>
      </c>
      <c r="C115" s="173"/>
      <c r="D115" s="102"/>
      <c r="E115" s="102"/>
      <c r="F115" s="102"/>
      <c r="G115" s="102"/>
      <c r="H115" s="102"/>
      <c r="I115" s="102"/>
    </row>
    <row r="116" spans="1:9">
      <c r="A116" s="174"/>
      <c r="B116" s="116" t="s">
        <v>392</v>
      </c>
      <c r="C116" s="173">
        <f>3+0.65</f>
        <v>3.65</v>
      </c>
      <c r="D116" s="102">
        <f>((D130+D113+D114)/(1-($C$116+$C$118)/100))*$C$116/100</f>
        <v>156.318256627986</v>
      </c>
      <c r="E116" s="102">
        <f t="shared" ref="E116:G116" si="65">((E130+E113+E114)/(1-($C$116+$C$118)/100))*$C$116/100</f>
        <v>165.060254814318</v>
      </c>
      <c r="F116" s="102">
        <f t="shared" si="65"/>
        <v>178.853413172979</v>
      </c>
      <c r="G116" s="102">
        <f t="shared" si="65"/>
        <v>184.677789513286</v>
      </c>
      <c r="H116" s="102">
        <f t="shared" ref="H116:I116" si="66">((H130+H113+H114)/(1-($C$116+$C$118)/100))*$C$116/100</f>
        <v>180.952423665596</v>
      </c>
      <c r="I116" s="102">
        <f t="shared" si="66"/>
        <v>142.839191806237</v>
      </c>
    </row>
    <row r="117" spans="1:9">
      <c r="A117" s="174"/>
      <c r="B117" s="116" t="s">
        <v>393</v>
      </c>
      <c r="C117" s="173"/>
      <c r="D117" s="102"/>
      <c r="E117" s="102"/>
      <c r="F117" s="102"/>
      <c r="G117" s="102"/>
      <c r="H117" s="102"/>
      <c r="I117" s="102"/>
    </row>
    <row r="118" spans="1:9">
      <c r="A118" s="174"/>
      <c r="B118" s="116" t="s">
        <v>394</v>
      </c>
      <c r="C118" s="174">
        <v>5</v>
      </c>
      <c r="D118" s="102">
        <f>((D130+D113+D114)/(1-($C$116+$C$118)/100))*$C$118/100</f>
        <v>214.134598120529</v>
      </c>
      <c r="E118" s="102">
        <f t="shared" ref="E118:G118" si="67">((E130+E113+E114)/(1-($C$116+$C$118)/100))*$C$118/100</f>
        <v>226.109938101806</v>
      </c>
      <c r="F118" s="102">
        <f t="shared" si="67"/>
        <v>245.004675579424</v>
      </c>
      <c r="G118" s="102">
        <f t="shared" si="67"/>
        <v>252.983273305871</v>
      </c>
      <c r="H118" s="102">
        <f t="shared" ref="H118:I118" si="68">((H130+H113+H114)/(1-($C$116+$C$118)/100))*$C$118/100</f>
        <v>247.880032418625</v>
      </c>
      <c r="I118" s="102">
        <f t="shared" si="68"/>
        <v>195.670125761969</v>
      </c>
    </row>
    <row r="119" spans="1:9">
      <c r="A119" s="174"/>
      <c r="B119" s="116" t="s">
        <v>395</v>
      </c>
      <c r="C119" s="173"/>
      <c r="D119" s="102"/>
      <c r="E119" s="102"/>
      <c r="F119" s="85"/>
      <c r="G119" s="85"/>
      <c r="H119" s="85"/>
      <c r="I119" s="85"/>
    </row>
    <row r="120" spans="1:9">
      <c r="A120" s="174"/>
      <c r="B120" s="112" t="s">
        <v>341</v>
      </c>
      <c r="C120" s="197">
        <f>SUM(C113:C119)</f>
        <v>17.37</v>
      </c>
      <c r="D120" s="104">
        <f>SUM(D113:D119)</f>
        <v>690.455065136708</v>
      </c>
      <c r="E120" s="104">
        <f>SUM(E113:E119)</f>
        <v>729.068321562242</v>
      </c>
      <c r="F120" s="104">
        <f t="shared" ref="F120:G120" si="69">SUM(F113:F119)</f>
        <v>789.992466050591</v>
      </c>
      <c r="G120" s="104">
        <f t="shared" si="69"/>
        <v>815.718636698705</v>
      </c>
      <c r="H120" s="104">
        <f t="shared" ref="H120:I120" si="70">SUM(H113:H119)</f>
        <v>799.263759485314</v>
      </c>
      <c r="I120" s="104">
        <f t="shared" si="70"/>
        <v>630.918266427193</v>
      </c>
    </row>
    <row r="121" spans="1:5">
      <c r="A121" s="170"/>
      <c r="B121" s="171"/>
      <c r="C121" s="172"/>
      <c r="D121" s="172"/>
      <c r="E121" s="1"/>
    </row>
    <row r="122" spans="1:9">
      <c r="A122" s="224" t="s">
        <v>396</v>
      </c>
      <c r="B122" s="224"/>
      <c r="C122" s="224"/>
      <c r="D122" s="224"/>
      <c r="E122" s="224"/>
      <c r="F122" s="224"/>
      <c r="G122" s="224"/>
      <c r="H122" s="224"/>
      <c r="I122" s="224"/>
    </row>
    <row r="123" spans="1:9">
      <c r="A123" s="58" t="s">
        <v>397</v>
      </c>
      <c r="B123" s="58"/>
      <c r="C123" s="58"/>
      <c r="D123" s="179" t="s">
        <v>300</v>
      </c>
      <c r="E123" s="180" t="s">
        <v>301</v>
      </c>
      <c r="F123" s="180" t="s">
        <v>302</v>
      </c>
      <c r="G123" s="180" t="s">
        <v>303</v>
      </c>
      <c r="H123" s="180" t="s">
        <v>304</v>
      </c>
      <c r="I123" s="180" t="s">
        <v>305</v>
      </c>
    </row>
    <row r="124" spans="1:9">
      <c r="A124" s="198"/>
      <c r="B124" s="144" t="s">
        <v>398</v>
      </c>
      <c r="C124" s="144"/>
      <c r="D124" s="114" t="s">
        <v>307</v>
      </c>
      <c r="E124" s="114" t="s">
        <v>307</v>
      </c>
      <c r="F124" s="114" t="s">
        <v>307</v>
      </c>
      <c r="G124" s="114" t="s">
        <v>307</v>
      </c>
      <c r="H124" s="114" t="s">
        <v>307</v>
      </c>
      <c r="I124" s="114" t="s">
        <v>307</v>
      </c>
    </row>
    <row r="125" spans="1:9">
      <c r="A125" s="198" t="s">
        <v>308</v>
      </c>
      <c r="B125" s="87" t="s">
        <v>399</v>
      </c>
      <c r="C125" s="87"/>
      <c r="D125" s="102">
        <f>D35</f>
        <v>1716</v>
      </c>
      <c r="E125" s="102">
        <f t="shared" ref="E125:G125" si="71">E35</f>
        <v>1716</v>
      </c>
      <c r="F125" s="102">
        <f t="shared" si="71"/>
        <v>1910.4</v>
      </c>
      <c r="G125" s="102">
        <f t="shared" si="71"/>
        <v>1974.141</v>
      </c>
      <c r="H125" s="102">
        <f t="shared" ref="H125:I125" si="72">H35</f>
        <v>1943.1</v>
      </c>
      <c r="I125" s="102">
        <f t="shared" si="72"/>
        <v>1430</v>
      </c>
    </row>
    <row r="126" spans="1:9">
      <c r="A126" s="198" t="s">
        <v>310</v>
      </c>
      <c r="B126" s="87" t="s">
        <v>400</v>
      </c>
      <c r="C126" s="87"/>
      <c r="D126" s="102">
        <f>D70</f>
        <v>1632.809</v>
      </c>
      <c r="E126" s="102">
        <f t="shared" ref="E126:G126" si="73">E70</f>
        <v>1831.826</v>
      </c>
      <c r="F126" s="102">
        <f t="shared" si="73"/>
        <v>1935.2912</v>
      </c>
      <c r="G126" s="102">
        <f t="shared" si="73"/>
        <v>2002.1767505</v>
      </c>
      <c r="H126" s="102">
        <f t="shared" ref="H126:I126" si="74">H70</f>
        <v>1955.58155</v>
      </c>
      <c r="I126" s="102">
        <f t="shared" si="74"/>
        <v>1637.203</v>
      </c>
    </row>
    <row r="127" spans="1:9">
      <c r="A127" s="198" t="s">
        <v>312</v>
      </c>
      <c r="B127" s="87" t="s">
        <v>401</v>
      </c>
      <c r="C127" s="87"/>
      <c r="D127" s="102">
        <f>D80</f>
        <v>113.9063926</v>
      </c>
      <c r="E127" s="102">
        <f t="shared" ref="E127:G127" si="75">E80</f>
        <v>113.9063926</v>
      </c>
      <c r="F127" s="102">
        <f t="shared" si="75"/>
        <v>126.81047344</v>
      </c>
      <c r="G127" s="102">
        <f t="shared" si="75"/>
        <v>131.04153834135</v>
      </c>
      <c r="H127" s="102">
        <f t="shared" ref="H127:I127" si="76">H80</f>
        <v>128.981067285</v>
      </c>
      <c r="I127" s="102">
        <f t="shared" si="76"/>
        <v>94.9219938333333</v>
      </c>
    </row>
    <row r="128" spans="1:9">
      <c r="A128" s="198" t="s">
        <v>314</v>
      </c>
      <c r="B128" s="87" t="s">
        <v>402</v>
      </c>
      <c r="C128" s="87"/>
      <c r="D128" s="102">
        <f>D101</f>
        <v>40.4598380072074</v>
      </c>
      <c r="E128" s="102">
        <f t="shared" ref="E128:G128" si="77">E101</f>
        <v>42.3363812072074</v>
      </c>
      <c r="F128" s="102">
        <f t="shared" si="77"/>
        <v>46.2643720978866</v>
      </c>
      <c r="G128" s="102">
        <f t="shared" si="77"/>
        <v>47.5258739107084</v>
      </c>
      <c r="H128" s="102">
        <f t="shared" ref="H128:I128" si="78">H101</f>
        <v>46.8559382688553</v>
      </c>
      <c r="I128" s="102">
        <f t="shared" si="78"/>
        <v>36.5409216455123</v>
      </c>
    </row>
    <row r="129" spans="1:9">
      <c r="A129" s="198" t="s">
        <v>316</v>
      </c>
      <c r="B129" s="87" t="s">
        <v>403</v>
      </c>
      <c r="C129" s="87"/>
      <c r="D129" s="102">
        <f>D109</f>
        <v>89.0616666666667</v>
      </c>
      <c r="E129" s="102">
        <f t="shared" ref="E129:G129" si="79">E109</f>
        <v>89.0616666666667</v>
      </c>
      <c r="F129" s="102">
        <f t="shared" si="79"/>
        <v>91.335</v>
      </c>
      <c r="G129" s="102">
        <f t="shared" si="79"/>
        <v>89.0616666666667</v>
      </c>
      <c r="H129" s="102">
        <f t="shared" ref="H129:I129" si="80">H109</f>
        <v>83.8183333333333</v>
      </c>
      <c r="I129" s="102">
        <f t="shared" si="80"/>
        <v>83.8183333333333</v>
      </c>
    </row>
    <row r="130" spans="1:9">
      <c r="A130" s="198"/>
      <c r="B130" s="144" t="s">
        <v>404</v>
      </c>
      <c r="C130" s="144"/>
      <c r="D130" s="104">
        <f>SUM(D125:D129)</f>
        <v>3592.23689727387</v>
      </c>
      <c r="E130" s="104">
        <f t="shared" ref="E130:G130" si="81">SUM(E125:E129)</f>
        <v>3793.13044047387</v>
      </c>
      <c r="F130" s="104">
        <f t="shared" si="81"/>
        <v>4110.10104553789</v>
      </c>
      <c r="G130" s="104">
        <f t="shared" si="81"/>
        <v>4243.94682941872</v>
      </c>
      <c r="H130" s="104">
        <f t="shared" ref="H130:I130" si="82">SUM(H125:H129)</f>
        <v>4158.33688888719</v>
      </c>
      <c r="I130" s="104">
        <f t="shared" si="82"/>
        <v>3282.48424881218</v>
      </c>
    </row>
    <row r="131" spans="1:9">
      <c r="A131" s="198" t="s">
        <v>318</v>
      </c>
      <c r="B131" s="87" t="s">
        <v>405</v>
      </c>
      <c r="C131" s="87"/>
      <c r="D131" s="102">
        <f>D120</f>
        <v>690.455065136708</v>
      </c>
      <c r="E131" s="102">
        <f t="shared" ref="E131:G131" si="83">E120</f>
        <v>729.068321562242</v>
      </c>
      <c r="F131" s="102">
        <f t="shared" si="83"/>
        <v>789.992466050591</v>
      </c>
      <c r="G131" s="102">
        <f t="shared" si="83"/>
        <v>815.718636698705</v>
      </c>
      <c r="H131" s="102">
        <f t="shared" ref="H131:I131" si="84">H120</f>
        <v>799.263759485314</v>
      </c>
      <c r="I131" s="102">
        <f t="shared" si="84"/>
        <v>630.918266427193</v>
      </c>
    </row>
    <row r="132" spans="1:9">
      <c r="A132" s="198"/>
      <c r="B132" s="144" t="s">
        <v>406</v>
      </c>
      <c r="C132" s="144"/>
      <c r="D132" s="104">
        <f>SUM(D130:D131)</f>
        <v>4282.69196241058</v>
      </c>
      <c r="E132" s="104">
        <f t="shared" ref="E132:G132" si="85">SUM(E130:E131)</f>
        <v>4522.19876203612</v>
      </c>
      <c r="F132" s="104">
        <f t="shared" si="85"/>
        <v>4900.09351158848</v>
      </c>
      <c r="G132" s="104">
        <f t="shared" si="85"/>
        <v>5059.66546611743</v>
      </c>
      <c r="H132" s="104">
        <f t="shared" ref="H132:I132" si="86">SUM(H130:H131)</f>
        <v>4957.6006483725</v>
      </c>
      <c r="I132" s="104">
        <f t="shared" si="86"/>
        <v>3913.40251523937</v>
      </c>
    </row>
    <row r="133" spans="1:9">
      <c r="A133" s="198"/>
      <c r="B133" s="144" t="s">
        <v>407</v>
      </c>
      <c r="C133" s="144"/>
      <c r="D133" s="104">
        <f>2*D132</f>
        <v>8565.38392482116</v>
      </c>
      <c r="E133" s="104"/>
      <c r="F133" s="104"/>
      <c r="G133" s="104"/>
      <c r="H133" s="104"/>
      <c r="I133" s="104"/>
    </row>
    <row r="134" spans="1:9">
      <c r="A134" s="198"/>
      <c r="B134" s="144" t="s">
        <v>408</v>
      </c>
      <c r="C134" s="144"/>
      <c r="D134" s="204">
        <f>D132/D35</f>
        <v>2.495741236836</v>
      </c>
      <c r="E134" s="204">
        <f t="shared" ref="E134:G134" si="87">E132/E35</f>
        <v>2.63531396389051</v>
      </c>
      <c r="F134" s="204">
        <f t="shared" si="87"/>
        <v>2.56495682139263</v>
      </c>
      <c r="G134" s="204">
        <f t="shared" si="87"/>
        <v>2.5629706622361</v>
      </c>
      <c r="H134" s="204">
        <f t="shared" ref="H134:I134" si="88">H132/H35</f>
        <v>2.5513872926625</v>
      </c>
      <c r="I134" s="204">
        <f t="shared" si="88"/>
        <v>2.73664511555201</v>
      </c>
    </row>
    <row r="135" spans="1:5">
      <c r="A135" s="1"/>
      <c r="B135" s="187"/>
      <c r="C135" s="1"/>
      <c r="D135" s="1"/>
      <c r="E135" s="1"/>
    </row>
    <row r="136" spans="1:5">
      <c r="A136" s="1"/>
      <c r="B136" s="1"/>
      <c r="C136" s="1"/>
      <c r="D136" s="1"/>
      <c r="E136" s="1"/>
    </row>
    <row r="137" spans="1:9">
      <c r="A137" s="201" t="s">
        <v>409</v>
      </c>
      <c r="B137" s="201"/>
      <c r="C137" s="179"/>
      <c r="D137" s="179" t="s">
        <v>300</v>
      </c>
      <c r="E137" s="180" t="s">
        <v>301</v>
      </c>
      <c r="F137" s="180" t="s">
        <v>302</v>
      </c>
      <c r="G137" s="180" t="s">
        <v>303</v>
      </c>
      <c r="H137" s="180" t="s">
        <v>304</v>
      </c>
      <c r="I137" s="180" t="s">
        <v>305</v>
      </c>
    </row>
    <row r="138" spans="1:9">
      <c r="A138" s="222">
        <v>6</v>
      </c>
      <c r="B138" s="112" t="s">
        <v>388</v>
      </c>
      <c r="C138" s="113" t="s">
        <v>330</v>
      </c>
      <c r="D138" s="114" t="s">
        <v>307</v>
      </c>
      <c r="E138" s="114" t="s">
        <v>307</v>
      </c>
      <c r="F138" s="114" t="s">
        <v>307</v>
      </c>
      <c r="G138" s="114" t="s">
        <v>307</v>
      </c>
      <c r="H138" s="114" t="s">
        <v>307</v>
      </c>
      <c r="I138" s="114" t="s">
        <v>307</v>
      </c>
    </row>
    <row r="139" spans="1:9">
      <c r="A139" s="174" t="s">
        <v>308</v>
      </c>
      <c r="B139" s="116" t="s">
        <v>389</v>
      </c>
      <c r="C139" s="173">
        <v>4.8</v>
      </c>
      <c r="D139" s="102">
        <f>(D156)*$C$139/100</f>
        <v>172.427371069146</v>
      </c>
      <c r="E139" s="102">
        <f t="shared" ref="E139:H139" si="89">(E156)*$C$139/100</f>
        <v>182.070261142746</v>
      </c>
      <c r="F139" s="102">
        <f t="shared" si="89"/>
        <v>197.284850185819</v>
      </c>
      <c r="G139" s="102">
        <f t="shared" si="89"/>
        <v>203.709447812099</v>
      </c>
      <c r="H139" s="102">
        <f t="shared" si="89"/>
        <v>199.600170666585</v>
      </c>
      <c r="I139" s="102">
        <f t="shared" ref="I139" si="90">(I156)*$C$139/100</f>
        <v>157.559243942985</v>
      </c>
    </row>
    <row r="140" spans="1:9">
      <c r="A140" s="174" t="s">
        <v>310</v>
      </c>
      <c r="B140" s="116" t="s">
        <v>390</v>
      </c>
      <c r="C140" s="173">
        <v>3.92</v>
      </c>
      <c r="D140" s="102">
        <f>(D156+D139)*$C$140/100</f>
        <v>147.574839319046</v>
      </c>
      <c r="E140" s="102">
        <f t="shared" ref="E140:G140" si="91">(E156+E139)*$C$140/100</f>
        <v>155.827867503371</v>
      </c>
      <c r="F140" s="102">
        <f t="shared" si="91"/>
        <v>168.849527112369</v>
      </c>
      <c r="G140" s="102">
        <f t="shared" si="91"/>
        <v>174.348126067448</v>
      </c>
      <c r="H140" s="102">
        <f t="shared" ref="H140" si="92">(H156+H139)*$C$140/100</f>
        <v>170.831132734508</v>
      </c>
      <c r="I140" s="102">
        <f t="shared" ref="I140" si="93">(I156+I139)*$C$140/100</f>
        <v>134.849704916002</v>
      </c>
    </row>
    <row r="141" spans="1:9">
      <c r="A141" s="174" t="s">
        <v>312</v>
      </c>
      <c r="B141" s="116" t="s">
        <v>391</v>
      </c>
      <c r="C141" s="173"/>
      <c r="D141" s="102"/>
      <c r="E141" s="102"/>
      <c r="F141" s="102"/>
      <c r="G141" s="102"/>
      <c r="H141" s="102"/>
      <c r="I141" s="102"/>
    </row>
    <row r="142" spans="1:9">
      <c r="A142" s="174"/>
      <c r="B142" s="116" t="s">
        <v>410</v>
      </c>
      <c r="C142" s="117">
        <v>9.25</v>
      </c>
      <c r="D142" s="102">
        <f>((D156+D139+D140)/(1-($C$142+$C$144)/100))*$C$142/100</f>
        <v>422.01996205101</v>
      </c>
      <c r="E142" s="102">
        <f t="shared" ref="E142:G142" si="94">((E156+E139+E140)/(1-($C$142+$C$144)/100))*$C$142/100</f>
        <v>445.621157601865</v>
      </c>
      <c r="F142" s="102">
        <f t="shared" si="94"/>
        <v>482.859214708265</v>
      </c>
      <c r="G142" s="102">
        <f t="shared" si="94"/>
        <v>498.583565370367</v>
      </c>
      <c r="H142" s="102">
        <f t="shared" ref="H142" si="95">((H156+H139+H140)/(1-($C$142+$C$144)/100))*$C$142/100</f>
        <v>488.526014911564</v>
      </c>
      <c r="I142" s="102">
        <f t="shared" ref="I142" si="96">((I156+I139+I140)/(1-($C$142+$C$144)/100))*$C$142/100</f>
        <v>385.629878465986</v>
      </c>
    </row>
    <row r="143" spans="1:9">
      <c r="A143" s="174"/>
      <c r="B143" s="116" t="s">
        <v>393</v>
      </c>
      <c r="C143" s="173"/>
      <c r="D143" s="102"/>
      <c r="E143" s="102"/>
      <c r="F143" s="102"/>
      <c r="G143" s="102"/>
      <c r="H143" s="102"/>
      <c r="I143" s="102"/>
    </row>
    <row r="144" spans="1:9">
      <c r="A144" s="174"/>
      <c r="B144" s="116" t="s">
        <v>394</v>
      </c>
      <c r="C144" s="174">
        <v>5</v>
      </c>
      <c r="D144" s="102">
        <f>((D156+D139+D140)/(1-($C$142+$C$144)/100))*$C$144/100</f>
        <v>228.118898405951</v>
      </c>
      <c r="E144" s="102">
        <f t="shared" ref="E144:G144" si="97">((E156+E139+E140)/(1-($C$142+$C$144)/100))*$C$144/100</f>
        <v>240.876301406413</v>
      </c>
      <c r="F144" s="102">
        <f t="shared" si="97"/>
        <v>261.004980923386</v>
      </c>
      <c r="G144" s="102">
        <f t="shared" si="97"/>
        <v>269.504629929928</v>
      </c>
      <c r="H144" s="102">
        <f t="shared" ref="H144" si="98">((H156+H139+H140)/(1-($C$142+$C$144)/100))*$C$144/100</f>
        <v>264.068116168413</v>
      </c>
      <c r="I144" s="102">
        <f t="shared" ref="I144" si="99">((I156+I139+I140)/(1-($C$142+$C$144)/100))*$C$144/100</f>
        <v>208.448582954587</v>
      </c>
    </row>
    <row r="145" spans="1:9">
      <c r="A145" s="174"/>
      <c r="B145" s="116" t="s">
        <v>395</v>
      </c>
      <c r="C145" s="173"/>
      <c r="D145" s="102"/>
      <c r="E145" s="102"/>
      <c r="F145" s="102"/>
      <c r="G145" s="102"/>
      <c r="H145" s="102"/>
      <c r="I145" s="102"/>
    </row>
    <row r="146" spans="1:9">
      <c r="A146" s="174"/>
      <c r="B146" s="112" t="s">
        <v>341</v>
      </c>
      <c r="C146" s="197">
        <f>SUM(C139:C145)</f>
        <v>22.97</v>
      </c>
      <c r="D146" s="104">
        <f>SUM(D139:D145)</f>
        <v>970.141070845154</v>
      </c>
      <c r="E146" s="104">
        <f t="shared" ref="E146:G146" si="100">SUM(E139:E145)</f>
        <v>1024.3955876544</v>
      </c>
      <c r="F146" s="104">
        <f t="shared" si="100"/>
        <v>1109.99857292984</v>
      </c>
      <c r="G146" s="104">
        <f t="shared" si="100"/>
        <v>1146.14576917984</v>
      </c>
      <c r="H146" s="104">
        <f t="shared" ref="H146" si="101">SUM(H139:H145)</f>
        <v>1123.02543448107</v>
      </c>
      <c r="I146" s="104">
        <f t="shared" ref="I146" si="102">SUM(I139:I145)</f>
        <v>886.48741027956</v>
      </c>
    </row>
    <row r="147" spans="1:5">
      <c r="A147" s="126"/>
      <c r="B147" s="126"/>
      <c r="C147" s="126"/>
      <c r="D147" s="126"/>
      <c r="E147" s="1"/>
    </row>
    <row r="148" spans="1:9">
      <c r="A148" s="224" t="s">
        <v>411</v>
      </c>
      <c r="B148" s="224"/>
      <c r="C148" s="224"/>
      <c r="D148" s="224"/>
      <c r="E148" s="224"/>
      <c r="F148" s="224"/>
      <c r="G148" s="224"/>
      <c r="H148" s="224"/>
      <c r="I148" s="224"/>
    </row>
    <row r="149" spans="1:9">
      <c r="A149" s="59" t="s">
        <v>412</v>
      </c>
      <c r="B149" s="59"/>
      <c r="C149" s="59"/>
      <c r="D149" s="179" t="s">
        <v>300</v>
      </c>
      <c r="E149" s="180" t="s">
        <v>301</v>
      </c>
      <c r="F149" s="180" t="s">
        <v>302</v>
      </c>
      <c r="G149" s="180" t="s">
        <v>303</v>
      </c>
      <c r="H149" s="180" t="s">
        <v>304</v>
      </c>
      <c r="I149" s="180" t="s">
        <v>305</v>
      </c>
    </row>
    <row r="150" spans="1:9">
      <c r="A150" s="198"/>
      <c r="B150" s="144" t="s">
        <v>398</v>
      </c>
      <c r="C150" s="144"/>
      <c r="D150" s="114" t="s">
        <v>307</v>
      </c>
      <c r="E150" s="114" t="s">
        <v>307</v>
      </c>
      <c r="F150" s="114" t="s">
        <v>307</v>
      </c>
      <c r="G150" s="114" t="s">
        <v>307</v>
      </c>
      <c r="H150" s="102" t="str">
        <f t="shared" ref="H150:I150" si="103">H124</f>
        <v>Valor(R$)</v>
      </c>
      <c r="I150" s="102" t="str">
        <f t="shared" si="103"/>
        <v>Valor(R$)</v>
      </c>
    </row>
    <row r="151" spans="1:9">
      <c r="A151" s="198" t="s">
        <v>308</v>
      </c>
      <c r="B151" s="87" t="s">
        <v>399</v>
      </c>
      <c r="C151" s="87"/>
      <c r="D151" s="102">
        <f>D125</f>
        <v>1716</v>
      </c>
      <c r="E151" s="102">
        <f t="shared" ref="E151:G155" si="104">E125</f>
        <v>1716</v>
      </c>
      <c r="F151" s="102">
        <f t="shared" si="104"/>
        <v>1910.4</v>
      </c>
      <c r="G151" s="102">
        <f t="shared" si="104"/>
        <v>1974.141</v>
      </c>
      <c r="H151" s="102">
        <f t="shared" ref="H151:I151" si="105">H125</f>
        <v>1943.1</v>
      </c>
      <c r="I151" s="102">
        <f t="shared" si="105"/>
        <v>1430</v>
      </c>
    </row>
    <row r="152" spans="1:9">
      <c r="A152" s="198" t="s">
        <v>310</v>
      </c>
      <c r="B152" s="87" t="s">
        <v>400</v>
      </c>
      <c r="C152" s="87"/>
      <c r="D152" s="102">
        <f>D126</f>
        <v>1632.809</v>
      </c>
      <c r="E152" s="102">
        <f t="shared" si="104"/>
        <v>1831.826</v>
      </c>
      <c r="F152" s="102">
        <f t="shared" si="104"/>
        <v>1935.2912</v>
      </c>
      <c r="G152" s="102">
        <f t="shared" si="104"/>
        <v>2002.1767505</v>
      </c>
      <c r="H152" s="102">
        <f t="shared" ref="H152:I152" si="106">H126</f>
        <v>1955.58155</v>
      </c>
      <c r="I152" s="102">
        <f t="shared" si="106"/>
        <v>1637.203</v>
      </c>
    </row>
    <row r="153" spans="1:9">
      <c r="A153" s="198" t="s">
        <v>312</v>
      </c>
      <c r="B153" s="87" t="s">
        <v>401</v>
      </c>
      <c r="C153" s="87"/>
      <c r="D153" s="102">
        <f>D127</f>
        <v>113.9063926</v>
      </c>
      <c r="E153" s="102">
        <f t="shared" si="104"/>
        <v>113.9063926</v>
      </c>
      <c r="F153" s="102">
        <f t="shared" si="104"/>
        <v>126.81047344</v>
      </c>
      <c r="G153" s="102">
        <f t="shared" si="104"/>
        <v>131.04153834135</v>
      </c>
      <c r="H153" s="102">
        <f t="shared" ref="H153:I153" si="107">H127</f>
        <v>128.981067285</v>
      </c>
      <c r="I153" s="102">
        <f t="shared" si="107"/>
        <v>94.9219938333333</v>
      </c>
    </row>
    <row r="154" spans="1:9">
      <c r="A154" s="198" t="s">
        <v>314</v>
      </c>
      <c r="B154" s="87" t="s">
        <v>402</v>
      </c>
      <c r="C154" s="87"/>
      <c r="D154" s="102">
        <f>D128</f>
        <v>40.4598380072074</v>
      </c>
      <c r="E154" s="102">
        <f t="shared" si="104"/>
        <v>42.3363812072074</v>
      </c>
      <c r="F154" s="102">
        <f t="shared" si="104"/>
        <v>46.2643720978866</v>
      </c>
      <c r="G154" s="102">
        <f t="shared" si="104"/>
        <v>47.5258739107084</v>
      </c>
      <c r="H154" s="102">
        <f t="shared" ref="H154:I154" si="108">H128</f>
        <v>46.8559382688553</v>
      </c>
      <c r="I154" s="102">
        <f t="shared" si="108"/>
        <v>36.5409216455123</v>
      </c>
    </row>
    <row r="155" spans="1:9">
      <c r="A155" s="198" t="s">
        <v>316</v>
      </c>
      <c r="B155" s="87" t="s">
        <v>403</v>
      </c>
      <c r="C155" s="87"/>
      <c r="D155" s="102">
        <f>D129</f>
        <v>89.0616666666667</v>
      </c>
      <c r="E155" s="102">
        <f t="shared" si="104"/>
        <v>89.0616666666667</v>
      </c>
      <c r="F155" s="102">
        <f t="shared" si="104"/>
        <v>91.335</v>
      </c>
      <c r="G155" s="102">
        <f t="shared" si="104"/>
        <v>89.0616666666667</v>
      </c>
      <c r="H155" s="102">
        <f t="shared" ref="H155:I155" si="109">H129</f>
        <v>83.8183333333333</v>
      </c>
      <c r="I155" s="102">
        <f t="shared" si="109"/>
        <v>83.8183333333333</v>
      </c>
    </row>
    <row r="156" spans="1:9">
      <c r="A156" s="198"/>
      <c r="B156" s="144" t="s">
        <v>404</v>
      </c>
      <c r="C156" s="144"/>
      <c r="D156" s="104">
        <f>SUM(D151:D155)</f>
        <v>3592.23689727387</v>
      </c>
      <c r="E156" s="104">
        <f t="shared" ref="E156:G156" si="110">SUM(E151:E155)</f>
        <v>3793.13044047387</v>
      </c>
      <c r="F156" s="104">
        <f t="shared" si="110"/>
        <v>4110.10104553789</v>
      </c>
      <c r="G156" s="104">
        <f t="shared" si="110"/>
        <v>4243.94682941872</v>
      </c>
      <c r="H156" s="104">
        <f t="shared" ref="H156:I156" si="111">SUM(H151:H155)</f>
        <v>4158.33688888719</v>
      </c>
      <c r="I156" s="104">
        <f t="shared" si="111"/>
        <v>3282.48424881218</v>
      </c>
    </row>
    <row r="157" spans="1:9">
      <c r="A157" s="198" t="s">
        <v>318</v>
      </c>
      <c r="B157" s="87" t="s">
        <v>405</v>
      </c>
      <c r="C157" s="87"/>
      <c r="D157" s="102">
        <f>D146</f>
        <v>970.141070845154</v>
      </c>
      <c r="E157" s="102">
        <f t="shared" ref="E157:I157" si="112">E146</f>
        <v>1024.3955876544</v>
      </c>
      <c r="F157" s="102">
        <f t="shared" si="112"/>
        <v>1109.99857292984</v>
      </c>
      <c r="G157" s="102">
        <f t="shared" si="112"/>
        <v>1146.14576917984</v>
      </c>
      <c r="H157" s="102">
        <f t="shared" si="112"/>
        <v>1123.02543448107</v>
      </c>
      <c r="I157" s="102">
        <f t="shared" si="112"/>
        <v>886.48741027956</v>
      </c>
    </row>
    <row r="158" spans="1:9">
      <c r="A158" s="198"/>
      <c r="B158" s="144" t="s">
        <v>406</v>
      </c>
      <c r="C158" s="144"/>
      <c r="D158" s="104">
        <f>SUM(D156:D157)</f>
        <v>4562.37796811903</v>
      </c>
      <c r="E158" s="104">
        <f t="shared" ref="E158:I158" si="113">SUM(E156:E157)</f>
        <v>4817.52602812827</v>
      </c>
      <c r="F158" s="104">
        <f t="shared" si="113"/>
        <v>5220.09961846773</v>
      </c>
      <c r="G158" s="104">
        <f t="shared" si="113"/>
        <v>5390.09259859857</v>
      </c>
      <c r="H158" s="104">
        <f t="shared" si="113"/>
        <v>5281.36232336826</v>
      </c>
      <c r="I158" s="104">
        <f t="shared" si="113"/>
        <v>4168.97165909174</v>
      </c>
    </row>
    <row r="159" spans="1:9">
      <c r="A159" s="198"/>
      <c r="B159" s="144" t="s">
        <v>407</v>
      </c>
      <c r="C159" s="144"/>
      <c r="D159" s="104">
        <f>2*D158</f>
        <v>9124.75593623806</v>
      </c>
      <c r="E159" s="104"/>
      <c r="F159" s="104"/>
      <c r="G159" s="104"/>
      <c r="H159" s="204"/>
      <c r="I159" s="204"/>
    </row>
    <row r="160" spans="1:9">
      <c r="A160" s="198"/>
      <c r="B160" s="144" t="s">
        <v>408</v>
      </c>
      <c r="C160" s="144"/>
      <c r="D160" s="204">
        <f>D158/D35</f>
        <v>2.65872841964978</v>
      </c>
      <c r="E160" s="204">
        <f t="shared" ref="E160:I160" si="114">E158/E35</f>
        <v>2.80741610030785</v>
      </c>
      <c r="F160" s="204">
        <f t="shared" si="114"/>
        <v>2.73246420564684</v>
      </c>
      <c r="G160" s="204">
        <f t="shared" si="114"/>
        <v>2.73034833813723</v>
      </c>
      <c r="H160" s="204">
        <f t="shared" si="114"/>
        <v>2.71800850361189</v>
      </c>
      <c r="I160" s="204">
        <f t="shared" si="114"/>
        <v>2.91536479656765</v>
      </c>
    </row>
  </sheetData>
  <mergeCells count="110">
    <mergeCell ref="A1:G1"/>
    <mergeCell ref="A2:G2"/>
    <mergeCell ref="A4:G4"/>
    <mergeCell ref="A5:G5"/>
    <mergeCell ref="A6:G6"/>
    <mergeCell ref="A7:G7"/>
    <mergeCell ref="A8:B8"/>
    <mergeCell ref="C8:G8"/>
    <mergeCell ref="A9:B9"/>
    <mergeCell ref="C9:G9"/>
    <mergeCell ref="A11:G11"/>
    <mergeCell ref="A12:B12"/>
    <mergeCell ref="C12:G12"/>
    <mergeCell ref="A13:B13"/>
    <mergeCell ref="C13:G13"/>
    <mergeCell ref="A14:B14"/>
    <mergeCell ref="C14:G14"/>
    <mergeCell ref="A15:B15"/>
    <mergeCell ref="C15:G15"/>
    <mergeCell ref="A16:B16"/>
    <mergeCell ref="C16:G16"/>
    <mergeCell ref="A18:D18"/>
    <mergeCell ref="A27:C27"/>
    <mergeCell ref="B28:C28"/>
    <mergeCell ref="B29:C29"/>
    <mergeCell ref="B30:C30"/>
    <mergeCell ref="B31:C31"/>
    <mergeCell ref="B32:C32"/>
    <mergeCell ref="B33:C33"/>
    <mergeCell ref="B34:C34"/>
    <mergeCell ref="B35:C35"/>
    <mergeCell ref="B36:D36"/>
    <mergeCell ref="A37:C37"/>
    <mergeCell ref="A38:B38"/>
    <mergeCell ref="A44:C44"/>
    <mergeCell ref="A57:C57"/>
    <mergeCell ref="B58:C58"/>
    <mergeCell ref="B59:C59"/>
    <mergeCell ref="B60:C60"/>
    <mergeCell ref="B61:C61"/>
    <mergeCell ref="B62:C62"/>
    <mergeCell ref="B63:C63"/>
    <mergeCell ref="A65:C65"/>
    <mergeCell ref="B66:C66"/>
    <mergeCell ref="B67:C67"/>
    <mergeCell ref="B68:C68"/>
    <mergeCell ref="B69:C69"/>
    <mergeCell ref="B70:C70"/>
    <mergeCell ref="A72:C72"/>
    <mergeCell ref="B73:C73"/>
    <mergeCell ref="B74:C74"/>
    <mergeCell ref="B75:C75"/>
    <mergeCell ref="B76:C76"/>
    <mergeCell ref="B77:C77"/>
    <mergeCell ref="B78:C78"/>
    <mergeCell ref="B79:C79"/>
    <mergeCell ref="B80:C80"/>
    <mergeCell ref="A82:C82"/>
    <mergeCell ref="B83:C83"/>
    <mergeCell ref="B84:C84"/>
    <mergeCell ref="B85:C85"/>
    <mergeCell ref="B86:C86"/>
    <mergeCell ref="B87:C87"/>
    <mergeCell ref="B88:C88"/>
    <mergeCell ref="B89:C89"/>
    <mergeCell ref="B90:C90"/>
    <mergeCell ref="A92:C92"/>
    <mergeCell ref="B93:C93"/>
    <mergeCell ref="B94:C94"/>
    <mergeCell ref="B95:C95"/>
    <mergeCell ref="A97:C97"/>
    <mergeCell ref="B98:C98"/>
    <mergeCell ref="B99:C99"/>
    <mergeCell ref="B100:C100"/>
    <mergeCell ref="B101:C101"/>
    <mergeCell ref="A103:C103"/>
    <mergeCell ref="B104:C104"/>
    <mergeCell ref="B105:C105"/>
    <mergeCell ref="B106:C106"/>
    <mergeCell ref="B107:C107"/>
    <mergeCell ref="B108:C108"/>
    <mergeCell ref="B109:C109"/>
    <mergeCell ref="A111:B111"/>
    <mergeCell ref="A122:I122"/>
    <mergeCell ref="A123:C123"/>
    <mergeCell ref="B124:C124"/>
    <mergeCell ref="B125:C125"/>
    <mergeCell ref="B126:C126"/>
    <mergeCell ref="B127:C127"/>
    <mergeCell ref="B128:C128"/>
    <mergeCell ref="B129:C129"/>
    <mergeCell ref="B130:C130"/>
    <mergeCell ref="B131:C131"/>
    <mergeCell ref="B132:C132"/>
    <mergeCell ref="B133:C133"/>
    <mergeCell ref="B134:C134"/>
    <mergeCell ref="A137:B137"/>
    <mergeCell ref="A148:I148"/>
    <mergeCell ref="A149:C149"/>
    <mergeCell ref="B150:C150"/>
    <mergeCell ref="B151:C151"/>
    <mergeCell ref="B152:C152"/>
    <mergeCell ref="B153:C153"/>
    <mergeCell ref="B154:C154"/>
    <mergeCell ref="B155:C155"/>
    <mergeCell ref="B156:C156"/>
    <mergeCell ref="B157:C157"/>
    <mergeCell ref="B158:C158"/>
    <mergeCell ref="B159:C159"/>
    <mergeCell ref="B160:C160"/>
  </mergeCells>
  <pageMargins left="0.25" right="0.25" top="0.75" bottom="0.75" header="0.3" footer="0.3"/>
  <pageSetup paperSize="9" scale="70" orientation="landscape"/>
  <headerFooter>
    <oddHeader>&amp;L&amp;G&amp;CProcesso 23069.159888/2022-11
PE XX/2022&amp;R&amp;G</oddHeader>
    <oddFooter>&amp;L&amp;"-,Itálico"&amp;9&amp;A</oddFooter>
  </headerFooter>
  <drawing r:id="rId1"/>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0"/>
  <sheetViews>
    <sheetView topLeftCell="A6" workbookViewId="0">
      <selection activeCell="H61" sqref="H61"/>
    </sheetView>
  </sheetViews>
  <sheetFormatPr defaultColWidth="8.85714285714286" defaultRowHeight="15"/>
  <cols>
    <col min="1" max="1" width="9.57142857142857" customWidth="1"/>
    <col min="2" max="2" width="62.1428571428571" customWidth="1"/>
    <col min="3" max="3" width="11.1428571428571" customWidth="1"/>
    <col min="4" max="6" width="18.4285714285714" customWidth="1"/>
    <col min="7" max="7" width="27.5714285714286" customWidth="1"/>
    <col min="8" max="8" width="22.5714285714286" customWidth="1"/>
    <col min="9" max="9" width="11.1428571428571" customWidth="1"/>
    <col min="10" max="10" width="12.7142857142857" customWidth="1"/>
    <col min="11" max="11" width="10.5714285714286" customWidth="1"/>
  </cols>
  <sheetData>
    <row r="1" ht="18" customHeight="1" spans="1:8">
      <c r="A1" s="25" t="s">
        <v>0</v>
      </c>
      <c r="B1" s="25"/>
      <c r="C1" s="25"/>
      <c r="D1" s="25"/>
      <c r="E1" s="25"/>
      <c r="F1" s="25"/>
      <c r="G1" s="25"/>
      <c r="H1" s="25"/>
    </row>
    <row r="2" ht="18.75" spans="1:8">
      <c r="A2" s="26" t="s">
        <v>1</v>
      </c>
      <c r="B2" s="26"/>
      <c r="C2" s="26"/>
      <c r="D2" s="26"/>
      <c r="E2" s="26"/>
      <c r="F2" s="26"/>
      <c r="G2" s="26"/>
      <c r="H2" s="26"/>
    </row>
    <row r="4" ht="14.45" customHeight="1" spans="1:8">
      <c r="A4" s="27" t="s">
        <v>413</v>
      </c>
      <c r="B4" s="27"/>
      <c r="C4" s="27"/>
      <c r="D4" s="27"/>
      <c r="E4" s="27"/>
      <c r="F4" s="27"/>
      <c r="G4" s="27"/>
      <c r="H4" s="27"/>
    </row>
    <row r="5" ht="38.45" customHeight="1" spans="1:8">
      <c r="A5" s="28" t="s">
        <v>2</v>
      </c>
      <c r="B5" s="28"/>
      <c r="C5" s="28"/>
      <c r="D5" s="28"/>
      <c r="E5" s="28"/>
      <c r="F5" s="28"/>
      <c r="G5" s="28"/>
      <c r="H5" s="28"/>
    </row>
    <row r="6" customHeight="1" spans="1:8">
      <c r="A6" s="29" t="s">
        <v>284</v>
      </c>
      <c r="B6" s="29"/>
      <c r="C6" s="29"/>
      <c r="D6" s="29"/>
      <c r="E6" s="29"/>
      <c r="F6" s="29"/>
      <c r="G6" s="29"/>
      <c r="H6" s="29"/>
    </row>
    <row r="7" ht="15.75" customHeight="1" spans="1:8">
      <c r="A7" s="29" t="s">
        <v>285</v>
      </c>
      <c r="B7" s="29"/>
      <c r="C7" s="29"/>
      <c r="D7" s="29"/>
      <c r="E7" s="29"/>
      <c r="F7" s="29"/>
      <c r="G7" s="29"/>
      <c r="H7" s="29"/>
    </row>
    <row r="8" spans="1:7">
      <c r="A8" s="30" t="s">
        <v>286</v>
      </c>
      <c r="B8" s="31"/>
      <c r="C8" s="32" t="s">
        <v>287</v>
      </c>
      <c r="D8" s="32"/>
      <c r="E8" s="32"/>
      <c r="F8" s="32"/>
      <c r="G8" s="33"/>
    </row>
    <row r="9" ht="15.75" spans="1:7">
      <c r="A9" s="34"/>
      <c r="B9" s="35"/>
      <c r="C9" s="36"/>
      <c r="D9" s="36"/>
      <c r="E9" s="36"/>
      <c r="F9" s="36"/>
      <c r="G9" s="37"/>
    </row>
    <row r="10" ht="15.75" spans="1:5">
      <c r="A10" s="1"/>
      <c r="B10" s="38"/>
      <c r="C10" s="39"/>
      <c r="D10" s="39"/>
      <c r="E10" s="39"/>
    </row>
    <row r="11" spans="1:7">
      <c r="A11" s="40" t="s">
        <v>288</v>
      </c>
      <c r="B11" s="41"/>
      <c r="C11" s="41"/>
      <c r="D11" s="41"/>
      <c r="E11" s="41"/>
      <c r="F11" s="41"/>
      <c r="G11" s="42"/>
    </row>
    <row r="12" spans="1:7">
      <c r="A12" s="43" t="s">
        <v>289</v>
      </c>
      <c r="B12" s="44"/>
      <c r="C12" s="45"/>
      <c r="D12" s="45"/>
      <c r="E12" s="45"/>
      <c r="F12" s="45"/>
      <c r="G12" s="46"/>
    </row>
    <row r="13" spans="1:7">
      <c r="A13" s="43" t="s">
        <v>290</v>
      </c>
      <c r="B13" s="44"/>
      <c r="C13" s="45"/>
      <c r="D13" s="45"/>
      <c r="E13" s="45"/>
      <c r="F13" s="45"/>
      <c r="G13" s="46"/>
    </row>
    <row r="14" spans="1:7">
      <c r="A14" s="47" t="s">
        <v>291</v>
      </c>
      <c r="B14" s="48"/>
      <c r="C14" s="45"/>
      <c r="D14" s="45"/>
      <c r="E14" s="45"/>
      <c r="F14" s="45"/>
      <c r="G14" s="46"/>
    </row>
    <row r="15" spans="1:7">
      <c r="A15" s="43" t="s">
        <v>292</v>
      </c>
      <c r="B15" s="44"/>
      <c r="C15" s="45"/>
      <c r="D15" s="45"/>
      <c r="E15" s="45"/>
      <c r="F15" s="45"/>
      <c r="G15" s="46"/>
    </row>
    <row r="16" ht="15.75" spans="1:7">
      <c r="A16" s="49" t="s">
        <v>293</v>
      </c>
      <c r="B16" s="50"/>
      <c r="C16" s="51"/>
      <c r="D16" s="51"/>
      <c r="E16" s="51"/>
      <c r="F16" s="51"/>
      <c r="G16" s="52"/>
    </row>
    <row r="17" ht="15.75" spans="1:5">
      <c r="A17" s="1"/>
      <c r="B17" s="38"/>
      <c r="C17" s="39"/>
      <c r="D17" s="39"/>
      <c r="E17" s="39"/>
    </row>
    <row r="18" spans="1:7">
      <c r="A18" s="53" t="s">
        <v>294</v>
      </c>
      <c r="B18" s="54"/>
      <c r="C18" s="54"/>
      <c r="D18" s="55"/>
      <c r="E18" s="56"/>
      <c r="F18" s="56"/>
      <c r="G18" s="56"/>
    </row>
    <row r="19" spans="1:5">
      <c r="A19" s="57" t="s">
        <v>295</v>
      </c>
      <c r="B19" s="58" t="s">
        <v>296</v>
      </c>
      <c r="C19" s="59" t="s">
        <v>8</v>
      </c>
      <c r="D19" s="60" t="s">
        <v>297</v>
      </c>
      <c r="E19" s="39"/>
    </row>
    <row r="20" spans="1:5">
      <c r="A20" s="61">
        <v>20.88</v>
      </c>
      <c r="B20" s="62" t="s">
        <v>26</v>
      </c>
      <c r="C20" s="13" t="s">
        <v>27</v>
      </c>
      <c r="D20" s="63">
        <v>1945.06</v>
      </c>
      <c r="E20" s="39"/>
    </row>
    <row r="21" spans="1:5">
      <c r="A21" s="61">
        <v>20.88</v>
      </c>
      <c r="B21" s="13" t="s">
        <v>29</v>
      </c>
      <c r="C21" s="13" t="s">
        <v>30</v>
      </c>
      <c r="D21" s="63">
        <v>1487.13</v>
      </c>
      <c r="E21" s="39"/>
    </row>
    <row r="22" spans="1:5">
      <c r="A22" s="61">
        <v>20.88</v>
      </c>
      <c r="B22" s="23" t="s">
        <v>414</v>
      </c>
      <c r="C22" s="13" t="s">
        <v>34</v>
      </c>
      <c r="D22" s="63">
        <v>1518.57</v>
      </c>
      <c r="E22" s="39"/>
    </row>
    <row r="23" spans="1:5">
      <c r="A23" s="61">
        <v>20.88</v>
      </c>
      <c r="B23" s="23" t="s">
        <v>37</v>
      </c>
      <c r="C23" s="13" t="s">
        <v>38</v>
      </c>
      <c r="D23" s="63">
        <v>1518.57</v>
      </c>
      <c r="E23" s="39"/>
    </row>
    <row r="24" ht="15.75" spans="1:5">
      <c r="A24" s="64">
        <v>20.88</v>
      </c>
      <c r="B24" s="65" t="s">
        <v>39</v>
      </c>
      <c r="C24" s="66" t="s">
        <v>40</v>
      </c>
      <c r="D24" s="67">
        <v>1518.57</v>
      </c>
      <c r="E24" s="39"/>
    </row>
    <row r="25" spans="1:4">
      <c r="A25" s="1"/>
      <c r="B25" s="68"/>
      <c r="C25" s="68"/>
      <c r="D25" s="68"/>
    </row>
    <row r="26" spans="1:5">
      <c r="A26" s="1"/>
      <c r="B26" s="1"/>
      <c r="C26" s="68"/>
      <c r="D26" s="2"/>
      <c r="E26" s="2"/>
    </row>
    <row r="27" ht="15.75" spans="1:5">
      <c r="A27" s="1"/>
      <c r="B27" s="1"/>
      <c r="C27" s="2"/>
      <c r="D27" s="2"/>
      <c r="E27" s="2"/>
    </row>
    <row r="28" ht="30" spans="1:8">
      <c r="A28" s="69" t="s">
        <v>299</v>
      </c>
      <c r="B28" s="70"/>
      <c r="C28" s="70"/>
      <c r="D28" s="71" t="s">
        <v>415</v>
      </c>
      <c r="E28" s="72" t="s">
        <v>416</v>
      </c>
      <c r="F28" s="72" t="s">
        <v>414</v>
      </c>
      <c r="G28" s="72" t="s">
        <v>417</v>
      </c>
      <c r="H28" s="73" t="s">
        <v>418</v>
      </c>
    </row>
    <row r="29" spans="1:8">
      <c r="A29" s="74">
        <v>1</v>
      </c>
      <c r="B29" s="75" t="s">
        <v>306</v>
      </c>
      <c r="C29" s="75"/>
      <c r="D29" s="76" t="s">
        <v>307</v>
      </c>
      <c r="E29" s="76" t="s">
        <v>307</v>
      </c>
      <c r="F29" s="76" t="s">
        <v>307</v>
      </c>
      <c r="G29" s="76" t="s">
        <v>307</v>
      </c>
      <c r="H29" s="77" t="s">
        <v>307</v>
      </c>
    </row>
    <row r="30" spans="1:8">
      <c r="A30" s="78" t="s">
        <v>308</v>
      </c>
      <c r="B30" s="79" t="s">
        <v>309</v>
      </c>
      <c r="C30" s="79"/>
      <c r="D30" s="80">
        <f>D20</f>
        <v>1945.06</v>
      </c>
      <c r="E30" s="16">
        <f>D21</f>
        <v>1487.13</v>
      </c>
      <c r="F30" s="81">
        <f>D22</f>
        <v>1518.57</v>
      </c>
      <c r="G30" s="81">
        <f>D23</f>
        <v>1518.57</v>
      </c>
      <c r="H30" s="82">
        <f>D24</f>
        <v>1518.57</v>
      </c>
    </row>
    <row r="31" spans="1:8">
      <c r="A31" s="78" t="s">
        <v>310</v>
      </c>
      <c r="B31" s="79" t="s">
        <v>311</v>
      </c>
      <c r="C31" s="79"/>
      <c r="D31" s="83"/>
      <c r="E31" s="15"/>
      <c r="F31" s="81">
        <f>30%*F30</f>
        <v>455.571</v>
      </c>
      <c r="G31" s="81">
        <f t="shared" ref="G31:H31" si="0">30%*G30</f>
        <v>455.571</v>
      </c>
      <c r="H31" s="81">
        <f t="shared" si="0"/>
        <v>455.571</v>
      </c>
    </row>
    <row r="32" spans="1:8">
      <c r="A32" s="78" t="s">
        <v>312</v>
      </c>
      <c r="B32" s="79" t="s">
        <v>313</v>
      </c>
      <c r="C32" s="79"/>
      <c r="D32" s="83"/>
      <c r="E32" s="16">
        <f>20%*E30</f>
        <v>297.426</v>
      </c>
      <c r="F32" s="84"/>
      <c r="G32" s="85"/>
      <c r="H32" s="86"/>
    </row>
    <row r="33" spans="1:8">
      <c r="A33" s="78" t="s">
        <v>314</v>
      </c>
      <c r="B33" s="87" t="s">
        <v>315</v>
      </c>
      <c r="C33" s="87"/>
      <c r="D33" s="83"/>
      <c r="E33" s="16"/>
      <c r="F33" s="85"/>
      <c r="G33" s="16"/>
      <c r="H33" s="88"/>
    </row>
    <row r="34" spans="1:8">
      <c r="A34" s="78" t="s">
        <v>316</v>
      </c>
      <c r="B34" s="87" t="s">
        <v>317</v>
      </c>
      <c r="C34" s="87"/>
      <c r="D34" s="83"/>
      <c r="E34" s="15"/>
      <c r="F34" s="85"/>
      <c r="G34" s="85"/>
      <c r="H34" s="86"/>
    </row>
    <row r="35" spans="1:8">
      <c r="A35" s="78" t="s">
        <v>318</v>
      </c>
      <c r="B35" s="89" t="s">
        <v>319</v>
      </c>
      <c r="C35" s="89"/>
      <c r="D35" s="90"/>
      <c r="E35" s="15"/>
      <c r="F35" s="81"/>
      <c r="G35" s="81"/>
      <c r="H35" s="82"/>
    </row>
    <row r="36" ht="15.75" spans="1:8">
      <c r="A36" s="91"/>
      <c r="B36" s="92" t="s">
        <v>320</v>
      </c>
      <c r="C36" s="92"/>
      <c r="D36" s="93">
        <f>SUM(D30:D35)</f>
        <v>1945.06</v>
      </c>
      <c r="E36" s="93">
        <f t="shared" ref="E36:G36" si="1">SUM(E30:E35)</f>
        <v>1784.556</v>
      </c>
      <c r="F36" s="93">
        <f t="shared" si="1"/>
        <v>1974.141</v>
      </c>
      <c r="G36" s="93">
        <f t="shared" si="1"/>
        <v>1974.141</v>
      </c>
      <c r="H36" s="94">
        <f t="shared" ref="H36" si="2">SUM(H30:H35)</f>
        <v>1974.141</v>
      </c>
    </row>
    <row r="37" ht="15.75" spans="1:5">
      <c r="A37" s="1"/>
      <c r="B37" s="95"/>
      <c r="C37" s="95"/>
      <c r="D37" s="95"/>
      <c r="E37" s="2"/>
    </row>
    <row r="38" ht="30" spans="1:8">
      <c r="A38" s="96" t="s">
        <v>321</v>
      </c>
      <c r="B38" s="97"/>
      <c r="C38" s="97"/>
      <c r="D38" s="71" t="s">
        <v>415</v>
      </c>
      <c r="E38" s="72" t="s">
        <v>416</v>
      </c>
      <c r="F38" s="72" t="s">
        <v>414</v>
      </c>
      <c r="G38" s="72" t="s">
        <v>417</v>
      </c>
      <c r="H38" s="73" t="s">
        <v>418</v>
      </c>
    </row>
    <row r="39" spans="1:8">
      <c r="A39" s="98" t="s">
        <v>322</v>
      </c>
      <c r="B39" s="99"/>
      <c r="C39" s="100"/>
      <c r="D39" s="76" t="s">
        <v>307</v>
      </c>
      <c r="E39" s="76" t="s">
        <v>307</v>
      </c>
      <c r="F39" s="76" t="s">
        <v>307</v>
      </c>
      <c r="G39" s="76" t="s">
        <v>307</v>
      </c>
      <c r="H39" s="77" t="s">
        <v>307</v>
      </c>
    </row>
    <row r="40" spans="1:8">
      <c r="A40" s="78" t="s">
        <v>308</v>
      </c>
      <c r="B40" s="101" t="s">
        <v>323</v>
      </c>
      <c r="C40" s="101"/>
      <c r="D40" s="102">
        <f>D36*8.33%</f>
        <v>162.023498</v>
      </c>
      <c r="E40" s="102">
        <f>E36*8.33%</f>
        <v>148.6535148</v>
      </c>
      <c r="F40" s="102">
        <f t="shared" ref="F40:G40" si="3">F36*8.33%</f>
        <v>164.4459453</v>
      </c>
      <c r="G40" s="102">
        <f t="shared" si="3"/>
        <v>164.4459453</v>
      </c>
      <c r="H40" s="103">
        <f t="shared" ref="H40" si="4">H36*8.33%</f>
        <v>164.4459453</v>
      </c>
    </row>
    <row r="41" spans="1:8">
      <c r="A41" s="78" t="s">
        <v>310</v>
      </c>
      <c r="B41" s="101" t="s">
        <v>324</v>
      </c>
      <c r="C41" s="101"/>
      <c r="D41" s="102">
        <f>D36*12.1%</f>
        <v>235.35226</v>
      </c>
      <c r="E41" s="102">
        <f>E36*12.1%</f>
        <v>215.931276</v>
      </c>
      <c r="F41" s="102">
        <f t="shared" ref="F41:G41" si="5">F36*12.1%</f>
        <v>238.871061</v>
      </c>
      <c r="G41" s="102">
        <f t="shared" si="5"/>
        <v>238.871061</v>
      </c>
      <c r="H41" s="103">
        <f t="shared" ref="H41" si="6">H36*12.1%</f>
        <v>238.871061</v>
      </c>
    </row>
    <row r="42" spans="1:8">
      <c r="A42" s="78"/>
      <c r="B42" s="100" t="s">
        <v>325</v>
      </c>
      <c r="C42" s="100"/>
      <c r="D42" s="104">
        <f>SUM(D40:D41)</f>
        <v>397.375758</v>
      </c>
      <c r="E42" s="104">
        <f>SUM(E40:E41)</f>
        <v>364.5847908</v>
      </c>
      <c r="F42" s="104">
        <f t="shared" ref="F42:G42" si="7">SUM(F40:F41)</f>
        <v>403.3170063</v>
      </c>
      <c r="G42" s="104">
        <f t="shared" si="7"/>
        <v>403.3170063</v>
      </c>
      <c r="H42" s="105">
        <f t="shared" ref="H42" si="8">SUM(H40:H41)</f>
        <v>403.3170063</v>
      </c>
    </row>
    <row r="43" ht="45.75" spans="1:8">
      <c r="A43" s="106" t="s">
        <v>312</v>
      </c>
      <c r="B43" s="107" t="s">
        <v>419</v>
      </c>
      <c r="C43" s="107"/>
      <c r="D43" s="108">
        <f>D36*7.82%</f>
        <v>152.103692</v>
      </c>
      <c r="E43" s="108">
        <f>E36*7.82%</f>
        <v>139.5522792</v>
      </c>
      <c r="F43" s="108">
        <f t="shared" ref="F43:G43" si="9">F36*7.82%</f>
        <v>154.3778262</v>
      </c>
      <c r="G43" s="108">
        <f t="shared" si="9"/>
        <v>154.3778262</v>
      </c>
      <c r="H43" s="109">
        <f t="shared" ref="H43" si="10">H36*7.82%</f>
        <v>154.3778262</v>
      </c>
    </row>
    <row r="44" ht="15.75" spans="1:5">
      <c r="A44" s="1"/>
      <c r="B44" s="1"/>
      <c r="C44" s="1"/>
      <c r="D44" s="1"/>
      <c r="E44" s="2"/>
    </row>
    <row r="45" ht="32.45" customHeight="1" spans="1:8">
      <c r="A45" s="110" t="s">
        <v>327</v>
      </c>
      <c r="B45" s="111"/>
      <c r="C45" s="111"/>
      <c r="D45" s="71" t="s">
        <v>415</v>
      </c>
      <c r="E45" s="72" t="s">
        <v>416</v>
      </c>
      <c r="F45" s="72" t="s">
        <v>414</v>
      </c>
      <c r="G45" s="72" t="s">
        <v>417</v>
      </c>
      <c r="H45" s="73" t="s">
        <v>418</v>
      </c>
    </row>
    <row r="46" spans="1:8">
      <c r="A46" s="74" t="s">
        <v>328</v>
      </c>
      <c r="B46" s="112" t="s">
        <v>329</v>
      </c>
      <c r="C46" s="113" t="s">
        <v>330</v>
      </c>
      <c r="D46" s="114" t="s">
        <v>307</v>
      </c>
      <c r="E46" s="114" t="s">
        <v>307</v>
      </c>
      <c r="F46" s="114" t="s">
        <v>307</v>
      </c>
      <c r="G46" s="114" t="s">
        <v>307</v>
      </c>
      <c r="H46" s="115" t="s">
        <v>307</v>
      </c>
    </row>
    <row r="47" spans="1:8">
      <c r="A47" s="78" t="s">
        <v>308</v>
      </c>
      <c r="B47" s="116" t="s">
        <v>331</v>
      </c>
      <c r="C47" s="117">
        <v>20</v>
      </c>
      <c r="D47" s="102">
        <f>(D36*($C$47/100))</f>
        <v>389.012</v>
      </c>
      <c r="E47" s="102">
        <f>(E36*($C$47/100))</f>
        <v>356.9112</v>
      </c>
      <c r="F47" s="102">
        <f t="shared" ref="F47:G47" si="11">(F36*($C$47/100))</f>
        <v>394.8282</v>
      </c>
      <c r="G47" s="102">
        <f t="shared" si="11"/>
        <v>394.8282</v>
      </c>
      <c r="H47" s="103">
        <f t="shared" ref="H47" si="12">(H36*($C$47/100))</f>
        <v>394.8282</v>
      </c>
    </row>
    <row r="48" spans="1:8">
      <c r="A48" s="78" t="s">
        <v>310</v>
      </c>
      <c r="B48" s="118" t="s">
        <v>332</v>
      </c>
      <c r="C48" s="119">
        <v>2.5</v>
      </c>
      <c r="D48" s="120">
        <f>(D36*($C$48/100))</f>
        <v>48.6265</v>
      </c>
      <c r="E48" s="120">
        <f>(E36*($C$48/100))</f>
        <v>44.6139</v>
      </c>
      <c r="F48" s="120">
        <f t="shared" ref="F48:G48" si="13">(F36*($C$48/100))</f>
        <v>49.353525</v>
      </c>
      <c r="G48" s="120">
        <f t="shared" si="13"/>
        <v>49.353525</v>
      </c>
      <c r="H48" s="121">
        <f t="shared" ref="H48" si="14">(H36*($C$48/100))</f>
        <v>49.353525</v>
      </c>
    </row>
    <row r="49" spans="1:8">
      <c r="A49" s="78" t="s">
        <v>312</v>
      </c>
      <c r="B49" s="116" t="s">
        <v>333</v>
      </c>
      <c r="C49" s="117">
        <v>6</v>
      </c>
      <c r="D49" s="102">
        <f>(D$36*($C$49/100))</f>
        <v>116.7036</v>
      </c>
      <c r="E49" s="102">
        <f t="shared" ref="E49:H49" si="15">(E$36*($C$49/100))</f>
        <v>107.07336</v>
      </c>
      <c r="F49" s="102">
        <f t="shared" si="15"/>
        <v>118.44846</v>
      </c>
      <c r="G49" s="102">
        <f t="shared" si="15"/>
        <v>118.44846</v>
      </c>
      <c r="H49" s="103">
        <f t="shared" si="15"/>
        <v>118.44846</v>
      </c>
    </row>
    <row r="50" spans="1:8">
      <c r="A50" s="78" t="s">
        <v>314</v>
      </c>
      <c r="B50" s="118" t="s">
        <v>334</v>
      </c>
      <c r="C50" s="119">
        <v>1.5</v>
      </c>
      <c r="D50" s="102">
        <f>(D$36*($C$50/100))</f>
        <v>29.1759</v>
      </c>
      <c r="E50" s="102">
        <f t="shared" ref="E50:H50" si="16">(E$36*($C$50/100))</f>
        <v>26.76834</v>
      </c>
      <c r="F50" s="102">
        <f t="shared" si="16"/>
        <v>29.612115</v>
      </c>
      <c r="G50" s="102">
        <f t="shared" si="16"/>
        <v>29.612115</v>
      </c>
      <c r="H50" s="103">
        <f t="shared" si="16"/>
        <v>29.612115</v>
      </c>
    </row>
    <row r="51" spans="1:8">
      <c r="A51" s="78" t="s">
        <v>316</v>
      </c>
      <c r="B51" s="118" t="s">
        <v>335</v>
      </c>
      <c r="C51" s="119">
        <v>1</v>
      </c>
      <c r="D51" s="102">
        <f>(D$36*($C$51/100))</f>
        <v>19.4506</v>
      </c>
      <c r="E51" s="102">
        <f t="shared" ref="E51:H51" si="17">(E$36*($C$51/100))</f>
        <v>17.84556</v>
      </c>
      <c r="F51" s="102">
        <f t="shared" si="17"/>
        <v>19.74141</v>
      </c>
      <c r="G51" s="102">
        <f t="shared" si="17"/>
        <v>19.74141</v>
      </c>
      <c r="H51" s="103">
        <f t="shared" si="17"/>
        <v>19.74141</v>
      </c>
    </row>
    <row r="52" spans="1:8">
      <c r="A52" s="78" t="s">
        <v>318</v>
      </c>
      <c r="B52" s="118" t="s">
        <v>336</v>
      </c>
      <c r="C52" s="119">
        <v>0.6</v>
      </c>
      <c r="D52" s="102">
        <f>(D$36*($C$52/100))</f>
        <v>11.67036</v>
      </c>
      <c r="E52" s="102">
        <f t="shared" ref="E52:H52" si="18">(E$36*($C$52/100))</f>
        <v>10.707336</v>
      </c>
      <c r="F52" s="102">
        <f t="shared" si="18"/>
        <v>11.844846</v>
      </c>
      <c r="G52" s="102">
        <f t="shared" si="18"/>
        <v>11.844846</v>
      </c>
      <c r="H52" s="103">
        <f t="shared" si="18"/>
        <v>11.844846</v>
      </c>
    </row>
    <row r="53" spans="1:8">
      <c r="A53" s="78" t="s">
        <v>337</v>
      </c>
      <c r="B53" s="118" t="s">
        <v>338</v>
      </c>
      <c r="C53" s="119">
        <v>0.2</v>
      </c>
      <c r="D53" s="102">
        <f>(D$36*($C$53/100))</f>
        <v>3.89012</v>
      </c>
      <c r="E53" s="102">
        <f t="shared" ref="E53:H53" si="19">(E$36*($C$53/100))</f>
        <v>3.569112</v>
      </c>
      <c r="F53" s="102">
        <f t="shared" si="19"/>
        <v>3.948282</v>
      </c>
      <c r="G53" s="102">
        <f t="shared" si="19"/>
        <v>3.948282</v>
      </c>
      <c r="H53" s="103">
        <f t="shared" si="19"/>
        <v>3.948282</v>
      </c>
    </row>
    <row r="54" spans="1:8">
      <c r="A54" s="78" t="s">
        <v>339</v>
      </c>
      <c r="B54" s="116" t="s">
        <v>340</v>
      </c>
      <c r="C54" s="117">
        <v>8</v>
      </c>
      <c r="D54" s="102">
        <f>(D$36*($C$54/100))</f>
        <v>155.6048</v>
      </c>
      <c r="E54" s="102">
        <f t="shared" ref="E54:H54" si="20">(E$36*($C$54/100))</f>
        <v>142.76448</v>
      </c>
      <c r="F54" s="102">
        <f t="shared" si="20"/>
        <v>157.93128</v>
      </c>
      <c r="G54" s="102">
        <f t="shared" si="20"/>
        <v>157.93128</v>
      </c>
      <c r="H54" s="103">
        <f t="shared" si="20"/>
        <v>157.93128</v>
      </c>
    </row>
    <row r="55" ht="15.75" spans="1:8">
      <c r="A55" s="91"/>
      <c r="B55" s="122" t="s">
        <v>341</v>
      </c>
      <c r="C55" s="123">
        <f>SUM(C47:C54)</f>
        <v>39.8</v>
      </c>
      <c r="D55" s="124">
        <f>SUM(D47:D54)</f>
        <v>774.13388</v>
      </c>
      <c r="E55" s="124">
        <f t="shared" ref="E55:G55" si="21">SUM(E47:E54)</f>
        <v>710.253288</v>
      </c>
      <c r="F55" s="124">
        <f t="shared" si="21"/>
        <v>785.708118</v>
      </c>
      <c r="G55" s="124">
        <f t="shared" si="21"/>
        <v>785.708118</v>
      </c>
      <c r="H55" s="125">
        <f t="shared" ref="H55" si="22">SUM(H47:H54)</f>
        <v>785.708118</v>
      </c>
    </row>
    <row r="56" spans="1:5">
      <c r="A56" s="126"/>
      <c r="B56" s="127" t="s">
        <v>342</v>
      </c>
      <c r="C56" s="126"/>
      <c r="D56" s="126"/>
      <c r="E56" s="2"/>
    </row>
    <row r="57" ht="15.75" spans="1:5">
      <c r="A57" s="126"/>
      <c r="B57" s="127"/>
      <c r="C57" s="126"/>
      <c r="D57" s="126"/>
      <c r="E57" s="2"/>
    </row>
    <row r="58" ht="30" spans="1:8">
      <c r="A58" s="128" t="s">
        <v>343</v>
      </c>
      <c r="B58" s="129"/>
      <c r="C58" s="129"/>
      <c r="D58" s="71" t="s">
        <v>415</v>
      </c>
      <c r="E58" s="72" t="s">
        <v>416</v>
      </c>
      <c r="F58" s="72" t="s">
        <v>414</v>
      </c>
      <c r="G58" s="72" t="s">
        <v>417</v>
      </c>
      <c r="H58" s="73" t="s">
        <v>418</v>
      </c>
    </row>
    <row r="59" spans="1:8">
      <c r="A59" s="74" t="s">
        <v>344</v>
      </c>
      <c r="B59" s="75" t="s">
        <v>345</v>
      </c>
      <c r="C59" s="75"/>
      <c r="D59" s="76" t="s">
        <v>307</v>
      </c>
      <c r="E59" s="76" t="s">
        <v>307</v>
      </c>
      <c r="F59" s="76" t="s">
        <v>307</v>
      </c>
      <c r="G59" s="76" t="s">
        <v>307</v>
      </c>
      <c r="H59" s="77" t="s">
        <v>307</v>
      </c>
    </row>
    <row r="60" spans="1:8">
      <c r="A60" s="78" t="s">
        <v>308</v>
      </c>
      <c r="B60" s="130" t="s">
        <v>346</v>
      </c>
      <c r="C60" s="130"/>
      <c r="D60" s="131">
        <f>(4.05*4*A20)-(6%*D20)</f>
        <v>221.5524</v>
      </c>
      <c r="E60" s="131">
        <f>(4.05*4*A21)-(6%*D21)</f>
        <v>249.0282</v>
      </c>
      <c r="F60" s="131">
        <f>(4.05*4*A22)-(6%*D22)</f>
        <v>247.1418</v>
      </c>
      <c r="G60" s="131">
        <f>(4.05*4*A23)-(6%*D23)</f>
        <v>247.1418</v>
      </c>
      <c r="H60" s="132">
        <f>(4.05*4*A24)-(6%*D24)</f>
        <v>247.1418</v>
      </c>
    </row>
    <row r="61" spans="1:8">
      <c r="A61" s="78" t="s">
        <v>310</v>
      </c>
      <c r="B61" s="79" t="s">
        <v>347</v>
      </c>
      <c r="C61" s="79"/>
      <c r="D61" s="133">
        <f>(21*$A$20)-(21*$A$20*10%)</f>
        <v>394.632</v>
      </c>
      <c r="E61" s="133">
        <f>(21*A21)-(21*A21*10%)</f>
        <v>394.632</v>
      </c>
      <c r="F61" s="133">
        <f>(21*$A$22)-(21*$A$22*10%)</f>
        <v>394.632</v>
      </c>
      <c r="G61" s="133">
        <f>(21*A23)-(21*A23*10%)</f>
        <v>394.632</v>
      </c>
      <c r="H61" s="134">
        <f>(21*A24)-(21*A24*10%)</f>
        <v>394.632</v>
      </c>
    </row>
    <row r="62" spans="1:8">
      <c r="A62" s="78" t="s">
        <v>312</v>
      </c>
      <c r="B62" s="79" t="s">
        <v>348</v>
      </c>
      <c r="C62" s="79"/>
      <c r="D62" s="131">
        <v>0</v>
      </c>
      <c r="E62" s="135">
        <f>E56</f>
        <v>0</v>
      </c>
      <c r="F62" s="135">
        <f>F56</f>
        <v>0</v>
      </c>
      <c r="G62" s="135">
        <f>G56</f>
        <v>0</v>
      </c>
      <c r="H62" s="136">
        <f>H56</f>
        <v>0</v>
      </c>
    </row>
    <row r="63" spans="1:8">
      <c r="A63" s="78" t="s">
        <v>314</v>
      </c>
      <c r="B63" s="79" t="s">
        <v>349</v>
      </c>
      <c r="C63" s="79"/>
      <c r="D63" s="131">
        <v>17</v>
      </c>
      <c r="E63" s="131">
        <v>17</v>
      </c>
      <c r="F63" s="131">
        <v>17</v>
      </c>
      <c r="G63" s="131">
        <v>17</v>
      </c>
      <c r="H63" s="132">
        <v>17</v>
      </c>
    </row>
    <row r="64" ht="15.75" spans="1:8">
      <c r="A64" s="91"/>
      <c r="B64" s="92" t="s">
        <v>350</v>
      </c>
      <c r="C64" s="92"/>
      <c r="D64" s="93">
        <f t="shared" ref="D64:G64" si="23">SUM(D60:D63)</f>
        <v>633.1844</v>
      </c>
      <c r="E64" s="93">
        <f t="shared" si="23"/>
        <v>660.6602</v>
      </c>
      <c r="F64" s="93">
        <f t="shared" si="23"/>
        <v>658.7738</v>
      </c>
      <c r="G64" s="93">
        <f t="shared" si="23"/>
        <v>658.7738</v>
      </c>
      <c r="H64" s="94">
        <f t="shared" ref="H64" si="24">SUM(H60:H63)</f>
        <v>658.7738</v>
      </c>
    </row>
    <row r="65" ht="15.75" spans="1:5">
      <c r="A65" s="126"/>
      <c r="B65" s="137"/>
      <c r="C65" s="138"/>
      <c r="D65" s="138"/>
      <c r="E65" s="2"/>
    </row>
    <row r="66" ht="30" spans="1:8">
      <c r="A66" s="96" t="s">
        <v>351</v>
      </c>
      <c r="B66" s="97"/>
      <c r="C66" s="97"/>
      <c r="D66" s="71" t="s">
        <v>415</v>
      </c>
      <c r="E66" s="72" t="s">
        <v>416</v>
      </c>
      <c r="F66" s="72" t="s">
        <v>414</v>
      </c>
      <c r="G66" s="72" t="s">
        <v>417</v>
      </c>
      <c r="H66" s="73" t="s">
        <v>418</v>
      </c>
    </row>
    <row r="67" spans="1:8">
      <c r="A67" s="139">
        <v>2</v>
      </c>
      <c r="B67" s="75" t="s">
        <v>352</v>
      </c>
      <c r="C67" s="75"/>
      <c r="D67" s="140" t="s">
        <v>353</v>
      </c>
      <c r="E67" s="140" t="s">
        <v>353</v>
      </c>
      <c r="F67" s="140" t="s">
        <v>353</v>
      </c>
      <c r="G67" s="140" t="s">
        <v>353</v>
      </c>
      <c r="H67" s="141" t="s">
        <v>353</v>
      </c>
    </row>
    <row r="68" spans="1:8">
      <c r="A68" s="139" t="s">
        <v>354</v>
      </c>
      <c r="B68" s="79" t="s">
        <v>355</v>
      </c>
      <c r="C68" s="79"/>
      <c r="D68" s="135">
        <f t="shared" ref="D68:G68" si="25">D42</f>
        <v>397.375758</v>
      </c>
      <c r="E68" s="135">
        <f t="shared" si="25"/>
        <v>364.5847908</v>
      </c>
      <c r="F68" s="135">
        <f t="shared" si="25"/>
        <v>403.3170063</v>
      </c>
      <c r="G68" s="135">
        <f t="shared" si="25"/>
        <v>403.3170063</v>
      </c>
      <c r="H68" s="136">
        <f t="shared" ref="H68" si="26">H42</f>
        <v>403.3170063</v>
      </c>
    </row>
    <row r="69" spans="1:8">
      <c r="A69" s="139" t="s">
        <v>328</v>
      </c>
      <c r="B69" s="79" t="s">
        <v>329</v>
      </c>
      <c r="C69" s="79"/>
      <c r="D69" s="135">
        <f t="shared" ref="D69:G69" si="27">D55+D43</f>
        <v>926.237572</v>
      </c>
      <c r="E69" s="135">
        <f t="shared" si="27"/>
        <v>849.8055672</v>
      </c>
      <c r="F69" s="135">
        <f t="shared" si="27"/>
        <v>940.0859442</v>
      </c>
      <c r="G69" s="135">
        <f t="shared" si="27"/>
        <v>940.0859442</v>
      </c>
      <c r="H69" s="136">
        <f t="shared" ref="H69" si="28">H55+H43</f>
        <v>940.0859442</v>
      </c>
    </row>
    <row r="70" spans="1:8">
      <c r="A70" s="139" t="s">
        <v>344</v>
      </c>
      <c r="B70" s="79" t="s">
        <v>345</v>
      </c>
      <c r="C70" s="79"/>
      <c r="D70" s="135">
        <f t="shared" ref="D70:G70" si="29">D64</f>
        <v>633.1844</v>
      </c>
      <c r="E70" s="135">
        <f t="shared" si="29"/>
        <v>660.6602</v>
      </c>
      <c r="F70" s="135">
        <f t="shared" si="29"/>
        <v>658.7738</v>
      </c>
      <c r="G70" s="135">
        <f t="shared" si="29"/>
        <v>658.7738</v>
      </c>
      <c r="H70" s="136">
        <f t="shared" ref="H70" si="30">H64</f>
        <v>658.7738</v>
      </c>
    </row>
    <row r="71" ht="15.75" spans="1:8">
      <c r="A71" s="142"/>
      <c r="B71" s="92" t="s">
        <v>325</v>
      </c>
      <c r="C71" s="92"/>
      <c r="D71" s="93">
        <f t="shared" ref="D71:G71" si="31">SUM(D68:D70)</f>
        <v>1956.79773</v>
      </c>
      <c r="E71" s="93">
        <f t="shared" si="31"/>
        <v>1875.050558</v>
      </c>
      <c r="F71" s="93">
        <f t="shared" si="31"/>
        <v>2002.1767505</v>
      </c>
      <c r="G71" s="93">
        <f t="shared" si="31"/>
        <v>2002.1767505</v>
      </c>
      <c r="H71" s="94">
        <f t="shared" ref="H71" si="32">SUM(H68:H70)</f>
        <v>2002.1767505</v>
      </c>
    </row>
    <row r="72" ht="15.75" spans="1:5">
      <c r="A72" s="1"/>
      <c r="B72" s="143"/>
      <c r="C72" s="138"/>
      <c r="D72" s="138"/>
      <c r="E72" s="2"/>
    </row>
    <row r="73" ht="30" spans="1:8">
      <c r="A73" s="96" t="s">
        <v>356</v>
      </c>
      <c r="B73" s="97"/>
      <c r="C73" s="97"/>
      <c r="D73" s="71" t="s">
        <v>415</v>
      </c>
      <c r="E73" s="72" t="s">
        <v>416</v>
      </c>
      <c r="F73" s="72" t="s">
        <v>414</v>
      </c>
      <c r="G73" s="72" t="s">
        <v>417</v>
      </c>
      <c r="H73" s="73" t="s">
        <v>418</v>
      </c>
    </row>
    <row r="74" spans="1:8">
      <c r="A74" s="74">
        <v>3</v>
      </c>
      <c r="B74" s="144" t="s">
        <v>357</v>
      </c>
      <c r="C74" s="144"/>
      <c r="D74" s="114" t="s">
        <v>307</v>
      </c>
      <c r="E74" s="114" t="s">
        <v>307</v>
      </c>
      <c r="F74" s="114" t="s">
        <v>307</v>
      </c>
      <c r="G74" s="114" t="s">
        <v>307</v>
      </c>
      <c r="H74" s="115" t="s">
        <v>307</v>
      </c>
    </row>
    <row r="75" spans="1:8">
      <c r="A75" s="78" t="s">
        <v>308</v>
      </c>
      <c r="B75" s="87" t="s">
        <v>358</v>
      </c>
      <c r="C75" s="87"/>
      <c r="D75" s="145">
        <f t="shared" ref="D75:G75" si="33">((D36+D40+D41)/12)*5%</f>
        <v>9.76014899166667</v>
      </c>
      <c r="E75" s="145">
        <f t="shared" si="33"/>
        <v>8.954753295</v>
      </c>
      <c r="F75" s="145">
        <f t="shared" si="33"/>
        <v>9.90607502625</v>
      </c>
      <c r="G75" s="145">
        <f t="shared" si="33"/>
        <v>9.90607502625</v>
      </c>
      <c r="H75" s="146">
        <f t="shared" ref="H75" si="34">((H36+H40+H41)/12)*5%</f>
        <v>9.90607502625</v>
      </c>
    </row>
    <row r="76" spans="1:8">
      <c r="A76" s="78" t="s">
        <v>310</v>
      </c>
      <c r="B76" s="87" t="s">
        <v>359</v>
      </c>
      <c r="C76" s="87"/>
      <c r="D76" s="147">
        <f t="shared" ref="D76:G76" si="35">((D36+D40)/12)*5%*8%</f>
        <v>0.702361166</v>
      </c>
      <c r="E76" s="147">
        <f t="shared" si="35"/>
        <v>0.6444031716</v>
      </c>
      <c r="F76" s="147">
        <f t="shared" si="35"/>
        <v>0.7128623151</v>
      </c>
      <c r="G76" s="147">
        <f t="shared" si="35"/>
        <v>0.7128623151</v>
      </c>
      <c r="H76" s="148">
        <f t="shared" ref="H76" si="36">((H36+H40)/12)*5%*8%</f>
        <v>0.7128623151</v>
      </c>
    </row>
    <row r="77" spans="1:8">
      <c r="A77" s="78" t="s">
        <v>312</v>
      </c>
      <c r="B77" s="87" t="s">
        <v>360</v>
      </c>
      <c r="C77" s="87"/>
      <c r="D77" s="147">
        <v>0</v>
      </c>
      <c r="E77" s="147">
        <v>0</v>
      </c>
      <c r="F77" s="147">
        <v>0</v>
      </c>
      <c r="G77" s="147">
        <v>0</v>
      </c>
      <c r="H77" s="148">
        <v>0</v>
      </c>
    </row>
    <row r="78" spans="1:8">
      <c r="A78" s="78" t="s">
        <v>314</v>
      </c>
      <c r="B78" s="87" t="s">
        <v>361</v>
      </c>
      <c r="C78" s="87"/>
      <c r="D78" s="147">
        <f t="shared" ref="D78:G78" si="37">(((D36+D62)/30/12)*7)</f>
        <v>37.8206111111111</v>
      </c>
      <c r="E78" s="147">
        <f t="shared" si="37"/>
        <v>34.6997</v>
      </c>
      <c r="F78" s="147">
        <f t="shared" si="37"/>
        <v>38.386075</v>
      </c>
      <c r="G78" s="147">
        <f t="shared" si="37"/>
        <v>38.386075</v>
      </c>
      <c r="H78" s="148">
        <f t="shared" ref="H78" si="38">(((H36+H62)/30/12)*7)</f>
        <v>38.386075</v>
      </c>
    </row>
    <row r="79" ht="24" customHeight="1" spans="1:8">
      <c r="A79" s="78" t="s">
        <v>316</v>
      </c>
      <c r="B79" s="87" t="s">
        <v>362</v>
      </c>
      <c r="C79" s="87"/>
      <c r="D79" s="149">
        <f t="shared" ref="D79:G79" si="39">(D36/30/12*7)*8%</f>
        <v>3.02564888888889</v>
      </c>
      <c r="E79" s="149">
        <f t="shared" si="39"/>
        <v>2.775976</v>
      </c>
      <c r="F79" s="149">
        <f t="shared" si="39"/>
        <v>3.070886</v>
      </c>
      <c r="G79" s="149">
        <f t="shared" si="39"/>
        <v>3.070886</v>
      </c>
      <c r="H79" s="150">
        <f t="shared" ref="H79" si="40">(H36/30/12*7)*8%</f>
        <v>3.070886</v>
      </c>
    </row>
    <row r="80" spans="1:8">
      <c r="A80" s="78" t="s">
        <v>318</v>
      </c>
      <c r="B80" s="87" t="s">
        <v>363</v>
      </c>
      <c r="C80" s="87"/>
      <c r="D80" s="147">
        <f t="shared" ref="D80:G80" si="41">D36*4%</f>
        <v>77.8024</v>
      </c>
      <c r="E80" s="147">
        <f t="shared" si="41"/>
        <v>71.38224</v>
      </c>
      <c r="F80" s="147">
        <f t="shared" si="41"/>
        <v>78.96564</v>
      </c>
      <c r="G80" s="147">
        <f t="shared" si="41"/>
        <v>78.96564</v>
      </c>
      <c r="H80" s="148">
        <f t="shared" ref="H80" si="42">H36*4%</f>
        <v>78.96564</v>
      </c>
    </row>
    <row r="81" ht="15.75" spans="1:8">
      <c r="A81" s="91"/>
      <c r="B81" s="151" t="s">
        <v>341</v>
      </c>
      <c r="C81" s="151"/>
      <c r="D81" s="124">
        <f t="shared" ref="D81:G81" si="43">SUM(D75:D80)</f>
        <v>129.111170157667</v>
      </c>
      <c r="E81" s="124">
        <f t="shared" si="43"/>
        <v>118.4570724666</v>
      </c>
      <c r="F81" s="124">
        <f t="shared" si="43"/>
        <v>131.04153834135</v>
      </c>
      <c r="G81" s="124">
        <f t="shared" si="43"/>
        <v>131.04153834135</v>
      </c>
      <c r="H81" s="125">
        <f t="shared" ref="H81" si="44">SUM(H75:H80)</f>
        <v>131.04153834135</v>
      </c>
    </row>
    <row r="82" ht="15.75" spans="1:5">
      <c r="A82" s="1"/>
      <c r="B82" s="1"/>
      <c r="C82" s="1"/>
      <c r="D82" s="1"/>
      <c r="E82" s="2"/>
    </row>
    <row r="83" ht="30" spans="1:8">
      <c r="A83" s="96" t="s">
        <v>364</v>
      </c>
      <c r="B83" s="97"/>
      <c r="C83" s="97"/>
      <c r="D83" s="71" t="s">
        <v>415</v>
      </c>
      <c r="E83" s="72" t="s">
        <v>416</v>
      </c>
      <c r="F83" s="72" t="s">
        <v>414</v>
      </c>
      <c r="G83" s="72" t="s">
        <v>417</v>
      </c>
      <c r="H83" s="73" t="s">
        <v>418</v>
      </c>
    </row>
    <row r="84" spans="1:8">
      <c r="A84" s="74" t="s">
        <v>365</v>
      </c>
      <c r="B84" s="144" t="s">
        <v>366</v>
      </c>
      <c r="C84" s="144"/>
      <c r="D84" s="114" t="s">
        <v>307</v>
      </c>
      <c r="E84" s="114" t="s">
        <v>307</v>
      </c>
      <c r="F84" s="114" t="s">
        <v>307</v>
      </c>
      <c r="G84" s="114" t="s">
        <v>307</v>
      </c>
      <c r="H84" s="115" t="s">
        <v>307</v>
      </c>
    </row>
    <row r="85" spans="1:8">
      <c r="A85" s="78" t="s">
        <v>308</v>
      </c>
      <c r="B85" s="152" t="s">
        <v>367</v>
      </c>
      <c r="C85" s="152"/>
      <c r="D85" s="147">
        <v>0</v>
      </c>
      <c r="E85" s="147">
        <v>0</v>
      </c>
      <c r="F85" s="147">
        <v>0</v>
      </c>
      <c r="G85" s="147">
        <v>0</v>
      </c>
      <c r="H85" s="148">
        <v>0</v>
      </c>
    </row>
    <row r="86" spans="1:8">
      <c r="A86" s="78" t="s">
        <v>310</v>
      </c>
      <c r="B86" s="152" t="s">
        <v>368</v>
      </c>
      <c r="C86" s="152"/>
      <c r="D86" s="147">
        <f>(((D36+D71+D81+D89+D110)-(D60-D61-D107-D108))/30*2.96)/12</f>
        <v>35.3938300614434</v>
      </c>
      <c r="E86" s="147">
        <f t="shared" ref="E86:H86" si="45">(((E36+E71+E81+E89+E110)-(E60-E61-E107-E108))/30*2.96)/12</f>
        <v>33.3778139945792</v>
      </c>
      <c r="F86" s="147">
        <f t="shared" si="45"/>
        <v>36.6699121719384</v>
      </c>
      <c r="G86" s="147">
        <f t="shared" si="45"/>
        <v>36.6699121719384</v>
      </c>
      <c r="H86" s="148">
        <f t="shared" si="45"/>
        <v>36.6699121719384</v>
      </c>
    </row>
    <row r="87" spans="1:8">
      <c r="A87" s="78" t="s">
        <v>312</v>
      </c>
      <c r="B87" s="152" t="s">
        <v>369</v>
      </c>
      <c r="C87" s="152"/>
      <c r="D87" s="147">
        <f t="shared" ref="D87:H87" si="46">(((D36+D71+D81+D89+D110)-(D60-D61-D107-D108))/30*5*1.5%)/12</f>
        <v>0.896803126556843</v>
      </c>
      <c r="E87" s="147">
        <f t="shared" si="46"/>
        <v>0.845721638376163</v>
      </c>
      <c r="F87" s="147">
        <f t="shared" si="46"/>
        <v>0.929136288140331</v>
      </c>
      <c r="G87" s="147">
        <f t="shared" si="46"/>
        <v>0.929136288140331</v>
      </c>
      <c r="H87" s="148">
        <f t="shared" si="46"/>
        <v>0.929136288140331</v>
      </c>
    </row>
    <row r="88" spans="1:8">
      <c r="A88" s="78" t="s">
        <v>314</v>
      </c>
      <c r="B88" s="152" t="s">
        <v>370</v>
      </c>
      <c r="C88" s="152"/>
      <c r="D88" s="147">
        <f t="shared" ref="D88:H88" si="47">(((D36+D71+D81+D89+D110)-(D60-D61-D107-D108))/30*15*0.78%)/12</f>
        <v>1.39901287742868</v>
      </c>
      <c r="E88" s="147">
        <f t="shared" si="47"/>
        <v>1.31932575586682</v>
      </c>
      <c r="F88" s="147">
        <f t="shared" si="47"/>
        <v>1.44945260949892</v>
      </c>
      <c r="G88" s="147">
        <f t="shared" si="47"/>
        <v>1.44945260949892</v>
      </c>
      <c r="H88" s="148">
        <f t="shared" si="47"/>
        <v>1.44945260949892</v>
      </c>
    </row>
    <row r="89" spans="1:8">
      <c r="A89" s="78" t="s">
        <v>316</v>
      </c>
      <c r="B89" s="152" t="s">
        <v>371</v>
      </c>
      <c r="C89" s="152"/>
      <c r="D89" s="147">
        <f t="shared" ref="D89:G89" si="48">(((D41*3.95/12)+(D62*3.95*1.02%))/12+((D36+D40)*39.8%*3.95)*1.02%/12)</f>
        <v>9.27150731518049</v>
      </c>
      <c r="E89" s="147">
        <f t="shared" si="48"/>
        <v>8.50643373898452</v>
      </c>
      <c r="F89" s="147">
        <f t="shared" si="48"/>
        <v>9.41012756557521</v>
      </c>
      <c r="G89" s="147">
        <f t="shared" si="48"/>
        <v>9.41012756557521</v>
      </c>
      <c r="H89" s="148">
        <f t="shared" ref="H89" si="49">(((H41*3.95/12)+(H62*3.95*1.02%))/12+((H36+H40)*39.8%*3.95)*1.02%/12)</f>
        <v>9.41012756557521</v>
      </c>
    </row>
    <row r="90" spans="1:8">
      <c r="A90" s="78" t="s">
        <v>318</v>
      </c>
      <c r="B90" s="152" t="s">
        <v>372</v>
      </c>
      <c r="C90" s="152"/>
      <c r="D90" s="147">
        <v>0</v>
      </c>
      <c r="E90" s="147">
        <v>0</v>
      </c>
      <c r="F90" s="147">
        <v>0</v>
      </c>
      <c r="G90" s="147">
        <v>0</v>
      </c>
      <c r="H90" s="148">
        <v>0</v>
      </c>
    </row>
    <row r="91" ht="15.75" spans="1:8">
      <c r="A91" s="91"/>
      <c r="B91" s="151" t="s">
        <v>341</v>
      </c>
      <c r="C91" s="151"/>
      <c r="D91" s="124">
        <f t="shared" ref="D91:G91" si="50">SUM(D85:D90)</f>
        <v>46.9611533806094</v>
      </c>
      <c r="E91" s="124">
        <f t="shared" si="50"/>
        <v>44.0492951278067</v>
      </c>
      <c r="F91" s="124">
        <f t="shared" si="50"/>
        <v>48.4586286351529</v>
      </c>
      <c r="G91" s="124">
        <f t="shared" si="50"/>
        <v>48.4586286351529</v>
      </c>
      <c r="H91" s="125">
        <f t="shared" ref="H91" si="51">SUM(H85:H90)</f>
        <v>48.4586286351529</v>
      </c>
    </row>
    <row r="92" ht="15.75" spans="1:5">
      <c r="A92" s="126"/>
      <c r="B92" s="126"/>
      <c r="C92" s="126"/>
      <c r="D92" s="1"/>
      <c r="E92" s="2"/>
    </row>
    <row r="93" ht="30" spans="1:8">
      <c r="A93" s="96" t="s">
        <v>373</v>
      </c>
      <c r="B93" s="97"/>
      <c r="C93" s="97"/>
      <c r="D93" s="71" t="s">
        <v>415</v>
      </c>
      <c r="E93" s="72" t="s">
        <v>416</v>
      </c>
      <c r="F93" s="72" t="s">
        <v>414</v>
      </c>
      <c r="G93" s="72" t="s">
        <v>417</v>
      </c>
      <c r="H93" s="73" t="s">
        <v>418</v>
      </c>
    </row>
    <row r="94" spans="1:8">
      <c r="A94" s="74" t="s">
        <v>374</v>
      </c>
      <c r="B94" s="144" t="s">
        <v>375</v>
      </c>
      <c r="C94" s="144"/>
      <c r="D94" s="114" t="s">
        <v>307</v>
      </c>
      <c r="E94" s="114" t="s">
        <v>307</v>
      </c>
      <c r="F94" s="114" t="s">
        <v>307</v>
      </c>
      <c r="G94" s="114" t="s">
        <v>307</v>
      </c>
      <c r="H94" s="115" t="s">
        <v>307</v>
      </c>
    </row>
    <row r="95" spans="1:8">
      <c r="A95" s="78" t="s">
        <v>308</v>
      </c>
      <c r="B95" s="153" t="s">
        <v>376</v>
      </c>
      <c r="C95" s="153"/>
      <c r="D95" s="154">
        <v>0</v>
      </c>
      <c r="E95" s="154">
        <v>0</v>
      </c>
      <c r="F95" s="154">
        <v>0</v>
      </c>
      <c r="G95" s="154">
        <v>0</v>
      </c>
      <c r="H95" s="155">
        <v>0</v>
      </c>
    </row>
    <row r="96" ht="15.75" spans="1:8">
      <c r="A96" s="106"/>
      <c r="B96" s="151" t="s">
        <v>341</v>
      </c>
      <c r="C96" s="151"/>
      <c r="D96" s="156">
        <v>0</v>
      </c>
      <c r="E96" s="156">
        <v>0</v>
      </c>
      <c r="F96" s="156">
        <v>0</v>
      </c>
      <c r="G96" s="156">
        <v>0</v>
      </c>
      <c r="H96" s="157">
        <v>0</v>
      </c>
    </row>
    <row r="97" ht="15.75" spans="1:5">
      <c r="A97" s="126"/>
      <c r="B97" s="126"/>
      <c r="C97" s="126"/>
      <c r="D97" s="1"/>
      <c r="E97" s="2"/>
    </row>
    <row r="98" ht="30" spans="1:8">
      <c r="A98" s="96" t="s">
        <v>377</v>
      </c>
      <c r="B98" s="97"/>
      <c r="C98" s="97"/>
      <c r="D98" s="71" t="s">
        <v>415</v>
      </c>
      <c r="E98" s="72" t="s">
        <v>416</v>
      </c>
      <c r="F98" s="72" t="s">
        <v>414</v>
      </c>
      <c r="G98" s="72" t="s">
        <v>417</v>
      </c>
      <c r="H98" s="73" t="s">
        <v>418</v>
      </c>
    </row>
    <row r="99" spans="1:8">
      <c r="A99" s="158">
        <v>4</v>
      </c>
      <c r="B99" s="75" t="s">
        <v>378</v>
      </c>
      <c r="C99" s="75"/>
      <c r="D99" s="140" t="s">
        <v>353</v>
      </c>
      <c r="E99" s="140" t="s">
        <v>353</v>
      </c>
      <c r="F99" s="140" t="s">
        <v>353</v>
      </c>
      <c r="G99" s="140" t="s">
        <v>353</v>
      </c>
      <c r="H99" s="141" t="s">
        <v>353</v>
      </c>
    </row>
    <row r="100" spans="1:8">
      <c r="A100" s="139" t="s">
        <v>365</v>
      </c>
      <c r="B100" s="79" t="s">
        <v>379</v>
      </c>
      <c r="C100" s="79"/>
      <c r="D100" s="135">
        <f>D91</f>
        <v>46.9611533806094</v>
      </c>
      <c r="E100" s="135">
        <f t="shared" ref="E100:G100" si="52">E91</f>
        <v>44.0492951278067</v>
      </c>
      <c r="F100" s="135">
        <f t="shared" si="52"/>
        <v>48.4586286351529</v>
      </c>
      <c r="G100" s="135">
        <f t="shared" si="52"/>
        <v>48.4586286351529</v>
      </c>
      <c r="H100" s="136">
        <f t="shared" ref="H100" si="53">H91</f>
        <v>48.4586286351529</v>
      </c>
    </row>
    <row r="101" spans="1:8">
      <c r="A101" s="139" t="s">
        <v>374</v>
      </c>
      <c r="B101" s="79" t="s">
        <v>375</v>
      </c>
      <c r="C101" s="79"/>
      <c r="D101" s="135">
        <v>0</v>
      </c>
      <c r="E101" s="135">
        <v>0</v>
      </c>
      <c r="F101" s="135">
        <v>0</v>
      </c>
      <c r="G101" s="135">
        <v>0</v>
      </c>
      <c r="H101" s="136">
        <v>0</v>
      </c>
    </row>
    <row r="102" ht="15.75" spans="1:10">
      <c r="A102" s="91"/>
      <c r="B102" s="92" t="s">
        <v>325</v>
      </c>
      <c r="C102" s="92"/>
      <c r="D102" s="93">
        <f>SUM(D100:D101)</f>
        <v>46.9611533806094</v>
      </c>
      <c r="E102" s="93">
        <f t="shared" ref="E102:G102" si="54">SUM(E100:E101)</f>
        <v>44.0492951278067</v>
      </c>
      <c r="F102" s="93">
        <f t="shared" si="54"/>
        <v>48.4586286351529</v>
      </c>
      <c r="G102" s="93">
        <f t="shared" si="54"/>
        <v>48.4586286351529</v>
      </c>
      <c r="H102" s="94">
        <f t="shared" ref="H102" si="55">SUM(H100:H101)</f>
        <v>48.4586286351529</v>
      </c>
      <c r="J102" s="183"/>
    </row>
    <row r="103" ht="15.75" spans="1:10">
      <c r="A103" s="1"/>
      <c r="B103" s="1"/>
      <c r="C103" s="1"/>
      <c r="D103" s="1"/>
      <c r="E103" s="1"/>
      <c r="J103" s="183"/>
    </row>
    <row r="104" ht="30" spans="1:10">
      <c r="A104" s="96" t="s">
        <v>380</v>
      </c>
      <c r="B104" s="97"/>
      <c r="C104" s="97"/>
      <c r="D104" s="71" t="s">
        <v>415</v>
      </c>
      <c r="E104" s="72" t="s">
        <v>416</v>
      </c>
      <c r="F104" s="72" t="s">
        <v>414</v>
      </c>
      <c r="G104" s="72" t="s">
        <v>417</v>
      </c>
      <c r="H104" s="73" t="s">
        <v>418</v>
      </c>
      <c r="J104" s="183"/>
    </row>
    <row r="105" spans="1:8">
      <c r="A105" s="159">
        <v>5</v>
      </c>
      <c r="B105" s="75" t="s">
        <v>381</v>
      </c>
      <c r="C105" s="75"/>
      <c r="D105" s="76" t="s">
        <v>307</v>
      </c>
      <c r="E105" s="76" t="s">
        <v>307</v>
      </c>
      <c r="F105" s="76" t="s">
        <v>307</v>
      </c>
      <c r="G105" s="76" t="s">
        <v>307</v>
      </c>
      <c r="H105" s="77" t="s">
        <v>307</v>
      </c>
    </row>
    <row r="106" spans="1:8">
      <c r="A106" s="160" t="s">
        <v>308</v>
      </c>
      <c r="B106" s="79" t="s">
        <v>382</v>
      </c>
      <c r="C106" s="79"/>
      <c r="D106" s="161">
        <f>'Anexo III-B Uniformes'!H53</f>
        <v>91.335</v>
      </c>
      <c r="E106" s="161">
        <f>'Anexo III-B Uniformes'!H68</f>
        <v>127.29</v>
      </c>
      <c r="F106" s="161">
        <f>'Anexo III-B Uniformes'!H36</f>
        <v>89.0616666666667</v>
      </c>
      <c r="G106" s="161">
        <f>'Anexo III-B Uniformes'!H36</f>
        <v>89.0616666666667</v>
      </c>
      <c r="H106" s="162">
        <f>'Anexo III-B Uniformes'!H36</f>
        <v>89.0616666666667</v>
      </c>
    </row>
    <row r="107" ht="26.25" customHeight="1" spans="1:11">
      <c r="A107" s="160" t="s">
        <v>310</v>
      </c>
      <c r="B107" s="130" t="s">
        <v>383</v>
      </c>
      <c r="C107" s="130"/>
      <c r="D107" s="163"/>
      <c r="E107" s="163"/>
      <c r="F107" s="163"/>
      <c r="G107" s="163"/>
      <c r="H107" s="164"/>
      <c r="I107" s="184"/>
      <c r="J107" s="184"/>
      <c r="K107" s="185"/>
    </row>
    <row r="108" spans="1:11">
      <c r="A108" s="160" t="s">
        <v>312</v>
      </c>
      <c r="B108" s="79" t="s">
        <v>384</v>
      </c>
      <c r="C108" s="79"/>
      <c r="D108" s="165"/>
      <c r="E108" s="165"/>
      <c r="F108" s="165">
        <f>'Anexo III-A Equip.'!F24</f>
        <v>53.26645</v>
      </c>
      <c r="G108" s="165">
        <f>'Anexo III-A Equip.'!F24</f>
        <v>53.26645</v>
      </c>
      <c r="H108" s="166">
        <f>'Anexo III-A Equip.'!F24</f>
        <v>53.26645</v>
      </c>
      <c r="I108" s="184"/>
      <c r="J108" s="184"/>
      <c r="K108" s="184"/>
    </row>
    <row r="109" spans="1:11">
      <c r="A109" s="160" t="s">
        <v>314</v>
      </c>
      <c r="B109" s="79" t="s">
        <v>385</v>
      </c>
      <c r="C109" s="79"/>
      <c r="D109" s="165"/>
      <c r="E109" s="165"/>
      <c r="F109" s="165"/>
      <c r="G109" s="165"/>
      <c r="H109" s="166"/>
      <c r="I109" s="184"/>
      <c r="J109" s="184"/>
      <c r="K109" s="184"/>
    </row>
    <row r="110" ht="15.75" spans="1:8">
      <c r="A110" s="167"/>
      <c r="B110" s="92" t="s">
        <v>386</v>
      </c>
      <c r="C110" s="92"/>
      <c r="D110" s="168">
        <f>SUM(D106:D109)</f>
        <v>91.335</v>
      </c>
      <c r="E110" s="168">
        <f>SUM(E106:E109)</f>
        <v>127.29</v>
      </c>
      <c r="F110" s="168">
        <f>SUM(F106:F109)</f>
        <v>142.328116666667</v>
      </c>
      <c r="G110" s="168">
        <f>SUM(G106:G109)</f>
        <v>142.328116666667</v>
      </c>
      <c r="H110" s="169">
        <f>SUM(H106:H109)</f>
        <v>142.328116666667</v>
      </c>
    </row>
    <row r="111" ht="15.75" spans="1:5">
      <c r="A111" s="170"/>
      <c r="B111" s="171"/>
      <c r="C111" s="172"/>
      <c r="D111" s="172"/>
      <c r="E111" s="1"/>
    </row>
    <row r="112" ht="27.75" customHeight="1" spans="1:8">
      <c r="A112" s="96" t="s">
        <v>387</v>
      </c>
      <c r="B112" s="97"/>
      <c r="C112" s="71"/>
      <c r="D112" s="71" t="s">
        <v>415</v>
      </c>
      <c r="E112" s="72" t="s">
        <v>416</v>
      </c>
      <c r="F112" s="72" t="s">
        <v>414</v>
      </c>
      <c r="G112" s="72" t="s">
        <v>417</v>
      </c>
      <c r="H112" s="73" t="s">
        <v>418</v>
      </c>
    </row>
    <row r="113" spans="1:8">
      <c r="A113" s="159">
        <v>6</v>
      </c>
      <c r="B113" s="112" t="s">
        <v>388</v>
      </c>
      <c r="C113" s="113" t="s">
        <v>330</v>
      </c>
      <c r="D113" s="114" t="s">
        <v>307</v>
      </c>
      <c r="E113" s="114" t="s">
        <v>307</v>
      </c>
      <c r="F113" s="114" t="s">
        <v>307</v>
      </c>
      <c r="G113" s="114" t="s">
        <v>307</v>
      </c>
      <c r="H113" s="115" t="s">
        <v>307</v>
      </c>
    </row>
    <row r="114" spans="1:8">
      <c r="A114" s="160" t="s">
        <v>308</v>
      </c>
      <c r="B114" s="116" t="s">
        <v>389</v>
      </c>
      <c r="C114" s="173">
        <v>4.8</v>
      </c>
      <c r="D114" s="102">
        <f>(D131)*$C$114/100</f>
        <v>200.124722569837</v>
      </c>
      <c r="E114" s="102">
        <f t="shared" ref="E114:G114" si="56">(E131)*$C$114/100</f>
        <v>189.571340428531</v>
      </c>
      <c r="F114" s="102">
        <f t="shared" si="56"/>
        <v>206.311009638872</v>
      </c>
      <c r="G114" s="102">
        <f t="shared" si="56"/>
        <v>206.311009638872</v>
      </c>
      <c r="H114" s="103">
        <f t="shared" ref="H114" si="57">(H131)*$C$114/100</f>
        <v>206.311009638872</v>
      </c>
    </row>
    <row r="115" spans="1:8">
      <c r="A115" s="160" t="s">
        <v>310</v>
      </c>
      <c r="B115" s="116" t="s">
        <v>390</v>
      </c>
      <c r="C115" s="173">
        <v>3.92</v>
      </c>
      <c r="D115" s="102">
        <f>(D131+D114)*$C$115/100</f>
        <v>171.280079223438</v>
      </c>
      <c r="E115" s="102">
        <f t="shared" ref="E115:G115" si="58">(E131+E114)*$C$115/100</f>
        <v>162.247791228099</v>
      </c>
      <c r="F115" s="102">
        <f t="shared" si="58"/>
        <v>176.574716116256</v>
      </c>
      <c r="G115" s="102">
        <f t="shared" si="58"/>
        <v>176.574716116256</v>
      </c>
      <c r="H115" s="103">
        <f t="shared" ref="H115" si="59">(H131+H114)*$C$115/100</f>
        <v>176.574716116256</v>
      </c>
    </row>
    <row r="116" spans="1:8">
      <c r="A116" s="160" t="s">
        <v>312</v>
      </c>
      <c r="B116" s="116" t="s">
        <v>391</v>
      </c>
      <c r="C116" s="173"/>
      <c r="D116" s="102"/>
      <c r="E116" s="102"/>
      <c r="F116" s="102"/>
      <c r="G116" s="102"/>
      <c r="H116" s="103"/>
    </row>
    <row r="117" spans="1:8">
      <c r="A117" s="160"/>
      <c r="B117" s="116" t="s">
        <v>392</v>
      </c>
      <c r="C117" s="173">
        <f>3+0.65</f>
        <v>3.65</v>
      </c>
      <c r="D117" s="102">
        <f>((D131+D114+D115)/(1-($C$117+$C$119)/100))*$C$117/100</f>
        <v>181.427969041709</v>
      </c>
      <c r="E117" s="102">
        <f t="shared" ref="E117:G117" si="60">((E131+E114+E115)/(1-($C$117+$C$119)/100))*$C$117/100</f>
        <v>171.860541970074</v>
      </c>
      <c r="F117" s="102">
        <f t="shared" si="60"/>
        <v>187.036299109237</v>
      </c>
      <c r="G117" s="102">
        <f t="shared" si="60"/>
        <v>187.036299109237</v>
      </c>
      <c r="H117" s="103">
        <f t="shared" ref="H117" si="61">((H131+H114+H115)/(1-($C$117+$C$119)/100))*$C$117/100</f>
        <v>187.036299109237</v>
      </c>
    </row>
    <row r="118" spans="1:8">
      <c r="A118" s="160"/>
      <c r="B118" s="116" t="s">
        <v>393</v>
      </c>
      <c r="C118" s="173"/>
      <c r="D118" s="102"/>
      <c r="E118" s="102"/>
      <c r="F118" s="102"/>
      <c r="G118" s="102"/>
      <c r="H118" s="103"/>
    </row>
    <row r="119" spans="1:8">
      <c r="A119" s="160"/>
      <c r="B119" s="116" t="s">
        <v>394</v>
      </c>
      <c r="C119" s="174">
        <v>5</v>
      </c>
      <c r="D119" s="102">
        <f>((D131+D114+D115)/(1-($C$117+$C$119)/100))*$C$119/100</f>
        <v>248.531464440698</v>
      </c>
      <c r="E119" s="102">
        <f t="shared" ref="E119:G119" si="62">((E131+E114+E115)/(1-($C$117+$C$119)/100))*$C$119/100</f>
        <v>235.425399959006</v>
      </c>
      <c r="F119" s="102">
        <f t="shared" si="62"/>
        <v>256.214108368818</v>
      </c>
      <c r="G119" s="102">
        <f t="shared" si="62"/>
        <v>256.214108368818</v>
      </c>
      <c r="H119" s="103">
        <f t="shared" ref="H119" si="63">((H131+H114+H115)/(1-($C$117+$C$119)/100))*$C$119/100</f>
        <v>256.214108368818</v>
      </c>
    </row>
    <row r="120" spans="1:8">
      <c r="A120" s="160"/>
      <c r="B120" s="116" t="s">
        <v>395</v>
      </c>
      <c r="C120" s="173"/>
      <c r="D120" s="102"/>
      <c r="E120" s="102"/>
      <c r="F120" s="85"/>
      <c r="G120" s="85"/>
      <c r="H120" s="86"/>
    </row>
    <row r="121" ht="15.75" spans="1:8">
      <c r="A121" s="175"/>
      <c r="B121" s="122" t="s">
        <v>341</v>
      </c>
      <c r="C121" s="36">
        <f>SUM(C114:C120)</f>
        <v>17.37</v>
      </c>
      <c r="D121" s="124">
        <f>SUM(D114:D120)</f>
        <v>801.364235275683</v>
      </c>
      <c r="E121" s="124">
        <f>SUM(E114:E120)</f>
        <v>759.105073585711</v>
      </c>
      <c r="F121" s="124">
        <f t="shared" ref="F121:G121" si="64">SUM(F114:F120)</f>
        <v>826.136133233183</v>
      </c>
      <c r="G121" s="124">
        <f t="shared" si="64"/>
        <v>826.136133233183</v>
      </c>
      <c r="H121" s="125">
        <f t="shared" ref="H121" si="65">SUM(H114:H120)</f>
        <v>826.136133233183</v>
      </c>
    </row>
    <row r="122" ht="15.75" spans="1:5">
      <c r="A122" s="170"/>
      <c r="B122" s="171"/>
      <c r="C122" s="172"/>
      <c r="D122" s="172"/>
      <c r="E122" s="1"/>
    </row>
    <row r="123" ht="15.75" spans="1:8">
      <c r="A123" s="176" t="s">
        <v>396</v>
      </c>
      <c r="B123" s="177"/>
      <c r="C123" s="177"/>
      <c r="D123" s="177"/>
      <c r="E123" s="177"/>
      <c r="F123" s="177"/>
      <c r="G123" s="177"/>
      <c r="H123" s="178"/>
    </row>
    <row r="124" ht="33.75" customHeight="1" spans="1:8">
      <c r="A124" s="57" t="s">
        <v>397</v>
      </c>
      <c r="B124" s="58"/>
      <c r="C124" s="58"/>
      <c r="D124" s="179" t="s">
        <v>415</v>
      </c>
      <c r="E124" s="180" t="s">
        <v>416</v>
      </c>
      <c r="F124" s="72" t="s">
        <v>414</v>
      </c>
      <c r="G124" s="180" t="s">
        <v>417</v>
      </c>
      <c r="H124" s="181" t="s">
        <v>418</v>
      </c>
    </row>
    <row r="125" spans="1:8">
      <c r="A125" s="182"/>
      <c r="B125" s="144" t="s">
        <v>398</v>
      </c>
      <c r="C125" s="144"/>
      <c r="D125" s="114" t="s">
        <v>307</v>
      </c>
      <c r="E125" s="114" t="s">
        <v>307</v>
      </c>
      <c r="F125" s="114" t="s">
        <v>307</v>
      </c>
      <c r="G125" s="114" t="s">
        <v>307</v>
      </c>
      <c r="H125" s="115" t="s">
        <v>307</v>
      </c>
    </row>
    <row r="126" spans="1:8">
      <c r="A126" s="182" t="s">
        <v>308</v>
      </c>
      <c r="B126" s="87" t="s">
        <v>399</v>
      </c>
      <c r="C126" s="87"/>
      <c r="D126" s="102">
        <f>D36</f>
        <v>1945.06</v>
      </c>
      <c r="E126" s="102">
        <f t="shared" ref="E126:G126" si="66">E36</f>
        <v>1784.556</v>
      </c>
      <c r="F126" s="102">
        <f t="shared" si="66"/>
        <v>1974.141</v>
      </c>
      <c r="G126" s="102">
        <f t="shared" si="66"/>
        <v>1974.141</v>
      </c>
      <c r="H126" s="103">
        <f t="shared" ref="H126" si="67">H36</f>
        <v>1974.141</v>
      </c>
    </row>
    <row r="127" spans="1:8">
      <c r="A127" s="182" t="s">
        <v>310</v>
      </c>
      <c r="B127" s="87" t="s">
        <v>400</v>
      </c>
      <c r="C127" s="87"/>
      <c r="D127" s="102">
        <f>D71</f>
        <v>1956.79773</v>
      </c>
      <c r="E127" s="102">
        <f t="shared" ref="E127:G127" si="68">E71</f>
        <v>1875.050558</v>
      </c>
      <c r="F127" s="102">
        <f t="shared" si="68"/>
        <v>2002.1767505</v>
      </c>
      <c r="G127" s="102">
        <f t="shared" si="68"/>
        <v>2002.1767505</v>
      </c>
      <c r="H127" s="103">
        <f t="shared" ref="H127" si="69">H71</f>
        <v>2002.1767505</v>
      </c>
    </row>
    <row r="128" spans="1:8">
      <c r="A128" s="182" t="s">
        <v>312</v>
      </c>
      <c r="B128" s="87" t="s">
        <v>401</v>
      </c>
      <c r="C128" s="87"/>
      <c r="D128" s="102">
        <f>D81</f>
        <v>129.111170157667</v>
      </c>
      <c r="E128" s="102">
        <f t="shared" ref="E128:G128" si="70">E81</f>
        <v>118.4570724666</v>
      </c>
      <c r="F128" s="102">
        <f t="shared" si="70"/>
        <v>131.04153834135</v>
      </c>
      <c r="G128" s="102">
        <f t="shared" si="70"/>
        <v>131.04153834135</v>
      </c>
      <c r="H128" s="103">
        <f t="shared" ref="H128" si="71">H81</f>
        <v>131.04153834135</v>
      </c>
    </row>
    <row r="129" spans="1:8">
      <c r="A129" s="182" t="s">
        <v>314</v>
      </c>
      <c r="B129" s="87" t="s">
        <v>402</v>
      </c>
      <c r="C129" s="87"/>
      <c r="D129" s="102">
        <f>D102</f>
        <v>46.9611533806094</v>
      </c>
      <c r="E129" s="102">
        <f t="shared" ref="E129:G129" si="72">E102</f>
        <v>44.0492951278067</v>
      </c>
      <c r="F129" s="102">
        <f t="shared" si="72"/>
        <v>48.4586286351529</v>
      </c>
      <c r="G129" s="102">
        <f t="shared" si="72"/>
        <v>48.4586286351529</v>
      </c>
      <c r="H129" s="103">
        <f t="shared" ref="H129" si="73">H102</f>
        <v>48.4586286351529</v>
      </c>
    </row>
    <row r="130" spans="1:8">
      <c r="A130" s="182" t="s">
        <v>316</v>
      </c>
      <c r="B130" s="87" t="s">
        <v>403</v>
      </c>
      <c r="C130" s="87"/>
      <c r="D130" s="102">
        <f>D110</f>
        <v>91.335</v>
      </c>
      <c r="E130" s="102">
        <f t="shared" ref="E130:H130" si="74">E110</f>
        <v>127.29</v>
      </c>
      <c r="F130" s="102">
        <f t="shared" si="74"/>
        <v>142.328116666667</v>
      </c>
      <c r="G130" s="102">
        <f t="shared" si="74"/>
        <v>142.328116666667</v>
      </c>
      <c r="H130" s="103">
        <f t="shared" si="74"/>
        <v>142.328116666667</v>
      </c>
    </row>
    <row r="131" spans="1:8">
      <c r="A131" s="182"/>
      <c r="B131" s="144" t="s">
        <v>404</v>
      </c>
      <c r="C131" s="144"/>
      <c r="D131" s="104">
        <f>SUM(D126:D130)</f>
        <v>4169.26505353828</v>
      </c>
      <c r="E131" s="104">
        <f t="shared" ref="E131:G131" si="75">SUM(E126:E130)</f>
        <v>3949.40292559441</v>
      </c>
      <c r="F131" s="104">
        <f t="shared" si="75"/>
        <v>4298.14603414317</v>
      </c>
      <c r="G131" s="104">
        <f t="shared" si="75"/>
        <v>4298.14603414317</v>
      </c>
      <c r="H131" s="105">
        <f t="shared" ref="H131" si="76">SUM(H126:H130)</f>
        <v>4298.14603414317</v>
      </c>
    </row>
    <row r="132" spans="1:8">
      <c r="A132" s="182" t="s">
        <v>318</v>
      </c>
      <c r="B132" s="87" t="s">
        <v>405</v>
      </c>
      <c r="C132" s="87"/>
      <c r="D132" s="102">
        <f>D121</f>
        <v>801.364235275683</v>
      </c>
      <c r="E132" s="102">
        <f t="shared" ref="E132:G132" si="77">E121</f>
        <v>759.105073585711</v>
      </c>
      <c r="F132" s="102">
        <f t="shared" si="77"/>
        <v>826.136133233183</v>
      </c>
      <c r="G132" s="102">
        <f t="shared" si="77"/>
        <v>826.136133233183</v>
      </c>
      <c r="H132" s="103">
        <f t="shared" ref="H132" si="78">H121</f>
        <v>826.136133233183</v>
      </c>
    </row>
    <row r="133" spans="1:8">
      <c r="A133" s="182"/>
      <c r="B133" s="144" t="s">
        <v>406</v>
      </c>
      <c r="C133" s="144"/>
      <c r="D133" s="104">
        <f>SUM(D131:D132)</f>
        <v>4970.62928881396</v>
      </c>
      <c r="E133" s="104">
        <f t="shared" ref="E133:G133" si="79">SUM(E131:E132)</f>
        <v>4708.50799918012</v>
      </c>
      <c r="F133" s="104">
        <f t="shared" si="79"/>
        <v>5124.28216737635</v>
      </c>
      <c r="G133" s="104">
        <f t="shared" si="79"/>
        <v>5124.28216737635</v>
      </c>
      <c r="H133" s="105">
        <f t="shared" ref="H133" si="80">SUM(H131:H132)</f>
        <v>5124.28216737635</v>
      </c>
    </row>
    <row r="134" spans="1:8">
      <c r="A134" s="182"/>
      <c r="B134" s="144" t="s">
        <v>407</v>
      </c>
      <c r="C134" s="144"/>
      <c r="D134" s="104"/>
      <c r="E134" s="104"/>
      <c r="F134" s="104">
        <f>2*F133</f>
        <v>10248.5643347527</v>
      </c>
      <c r="G134" s="104">
        <f>2*G133</f>
        <v>10248.5643347527</v>
      </c>
      <c r="H134" s="105">
        <f>2*H133</f>
        <v>10248.5643347527</v>
      </c>
    </row>
    <row r="135" ht="15.75" spans="1:8">
      <c r="A135" s="91"/>
      <c r="B135" s="151" t="s">
        <v>408</v>
      </c>
      <c r="C135" s="151"/>
      <c r="D135" s="123">
        <f>D133/D36</f>
        <v>2.5555146313296</v>
      </c>
      <c r="E135" s="123">
        <f t="shared" ref="E135:G135" si="81">E133/E36</f>
        <v>2.638475900549</v>
      </c>
      <c r="F135" s="123">
        <f t="shared" si="81"/>
        <v>2.59570221548327</v>
      </c>
      <c r="G135" s="123">
        <f t="shared" si="81"/>
        <v>2.59570221548327</v>
      </c>
      <c r="H135" s="186">
        <f t="shared" ref="H135" si="82">H133/H36</f>
        <v>2.59570221548327</v>
      </c>
    </row>
    <row r="136" spans="1:5">
      <c r="A136" s="1"/>
      <c r="B136" s="187"/>
      <c r="C136" s="1"/>
      <c r="D136" s="1"/>
      <c r="E136" s="1"/>
    </row>
    <row r="137" ht="15.75" spans="1:5">
      <c r="A137" s="1"/>
      <c r="B137" s="1"/>
      <c r="C137" s="1"/>
      <c r="D137" s="1"/>
      <c r="E137" s="1"/>
    </row>
    <row r="138" ht="37.5" customHeight="1" spans="1:8">
      <c r="A138" s="96" t="s">
        <v>409</v>
      </c>
      <c r="B138" s="97"/>
      <c r="C138" s="71"/>
      <c r="D138" s="71" t="s">
        <v>415</v>
      </c>
      <c r="E138" s="72" t="s">
        <v>416</v>
      </c>
      <c r="F138" s="72" t="s">
        <v>414</v>
      </c>
      <c r="G138" s="72" t="s">
        <v>417</v>
      </c>
      <c r="H138" s="73" t="s">
        <v>418</v>
      </c>
    </row>
    <row r="139" spans="1:8">
      <c r="A139" s="159">
        <v>6</v>
      </c>
      <c r="B139" s="112" t="s">
        <v>388</v>
      </c>
      <c r="C139" s="113" t="s">
        <v>330</v>
      </c>
      <c r="D139" s="114" t="s">
        <v>307</v>
      </c>
      <c r="E139" s="114" t="s">
        <v>307</v>
      </c>
      <c r="F139" s="114" t="s">
        <v>307</v>
      </c>
      <c r="G139" s="114" t="s">
        <v>307</v>
      </c>
      <c r="H139" s="115" t="s">
        <v>307</v>
      </c>
    </row>
    <row r="140" spans="1:8">
      <c r="A140" s="160" t="s">
        <v>308</v>
      </c>
      <c r="B140" s="116" t="s">
        <v>389</v>
      </c>
      <c r="C140" s="173">
        <v>4.8</v>
      </c>
      <c r="D140" s="102">
        <f>(D157)*$C$140/100</f>
        <v>200.124722569837</v>
      </c>
      <c r="E140" s="102">
        <f t="shared" ref="E140:G140" si="83">(E157)*$C$140/100</f>
        <v>189.571340428531</v>
      </c>
      <c r="F140" s="102">
        <f t="shared" si="83"/>
        <v>206.311009638872</v>
      </c>
      <c r="G140" s="102">
        <f t="shared" si="83"/>
        <v>206.311009638872</v>
      </c>
      <c r="H140" s="103">
        <f t="shared" ref="H140" si="84">(H157)*$C$140/100</f>
        <v>206.311009638872</v>
      </c>
    </row>
    <row r="141" spans="1:8">
      <c r="A141" s="160" t="s">
        <v>310</v>
      </c>
      <c r="B141" s="116" t="s">
        <v>390</v>
      </c>
      <c r="C141" s="173">
        <v>3.92</v>
      </c>
      <c r="D141" s="102">
        <f>(D157+D140)*$C$141/100</f>
        <v>171.280079223438</v>
      </c>
      <c r="E141" s="102">
        <f t="shared" ref="E141:G141" si="85">(E157+E140)*$C$141/100</f>
        <v>162.247791228099</v>
      </c>
      <c r="F141" s="102">
        <f t="shared" si="85"/>
        <v>176.574716116256</v>
      </c>
      <c r="G141" s="102">
        <f t="shared" si="85"/>
        <v>176.574716116256</v>
      </c>
      <c r="H141" s="103">
        <f t="shared" ref="H141" si="86">(H157+H140)*$C$141/100</f>
        <v>176.574716116256</v>
      </c>
    </row>
    <row r="142" spans="1:8">
      <c r="A142" s="160" t="s">
        <v>312</v>
      </c>
      <c r="B142" s="116" t="s">
        <v>391</v>
      </c>
      <c r="C142" s="173"/>
      <c r="D142" s="102"/>
      <c r="E142" s="102"/>
      <c r="F142" s="102"/>
      <c r="G142" s="102"/>
      <c r="H142" s="103"/>
    </row>
    <row r="143" spans="1:8">
      <c r="A143" s="160"/>
      <c r="B143" s="116" t="s">
        <v>410</v>
      </c>
      <c r="C143" s="117">
        <v>9.25</v>
      </c>
      <c r="D143" s="102">
        <f>((D157+D140+D141)/(1-($C$143+$C$145)/100))*$C$143/100</f>
        <v>489.80986777629</v>
      </c>
      <c r="E143" s="102">
        <f t="shared" ref="E143:G143" si="87">((E157+E140+E141)/(1-($C$143+$C$145)/100))*$C$143/100</f>
        <v>463.980221919208</v>
      </c>
      <c r="F143" s="102">
        <f t="shared" si="87"/>
        <v>504.950947860749</v>
      </c>
      <c r="G143" s="102">
        <f t="shared" si="87"/>
        <v>504.950947860749</v>
      </c>
      <c r="H143" s="103">
        <f t="shared" ref="H143" si="88">((H157+H140+H141)/(1-($C$143+$C$145)/100))*$C$143/100</f>
        <v>504.950947860749</v>
      </c>
    </row>
    <row r="144" spans="1:8">
      <c r="A144" s="160"/>
      <c r="B144" s="116" t="s">
        <v>393</v>
      </c>
      <c r="C144" s="173"/>
      <c r="D144" s="102"/>
      <c r="E144" s="102"/>
      <c r="F144" s="102"/>
      <c r="G144" s="102"/>
      <c r="H144" s="103"/>
    </row>
    <row r="145" spans="1:8">
      <c r="A145" s="160"/>
      <c r="B145" s="116" t="s">
        <v>394</v>
      </c>
      <c r="C145" s="174">
        <v>5</v>
      </c>
      <c r="D145" s="102">
        <f>((D157+D140+D141)/(1-($C$143+$C$145)/100))*$C$145/100</f>
        <v>264.762090689886</v>
      </c>
      <c r="E145" s="102">
        <f t="shared" ref="E145:G145" si="89">((E157+E140+E141)/(1-($C$143+$C$145)/100))*$C$145/100</f>
        <v>250.800119956329</v>
      </c>
      <c r="F145" s="102">
        <f t="shared" si="89"/>
        <v>272.946458303108</v>
      </c>
      <c r="G145" s="102">
        <f t="shared" si="89"/>
        <v>272.946458303108</v>
      </c>
      <c r="H145" s="103">
        <f t="shared" ref="H145" si="90">((H157+H140+H141)/(1-($C$143+$C$145)/100))*$C$145/100</f>
        <v>272.946458303108</v>
      </c>
    </row>
    <row r="146" spans="1:8">
      <c r="A146" s="160"/>
      <c r="B146" s="116" t="s">
        <v>395</v>
      </c>
      <c r="C146" s="173"/>
      <c r="D146" s="102"/>
      <c r="E146" s="102"/>
      <c r="F146" s="102"/>
      <c r="G146" s="102"/>
      <c r="H146" s="103"/>
    </row>
    <row r="147" ht="15.75" spans="1:8">
      <c r="A147" s="175"/>
      <c r="B147" s="122" t="s">
        <v>341</v>
      </c>
      <c r="C147" s="36">
        <f>SUM(C140:C146)</f>
        <v>22.97</v>
      </c>
      <c r="D147" s="124">
        <f>SUM(D140:D146)</f>
        <v>1125.97676025945</v>
      </c>
      <c r="E147" s="124">
        <f t="shared" ref="E147:G147" si="91">SUM(E140:E146)</f>
        <v>1066.59947353217</v>
      </c>
      <c r="F147" s="124">
        <f t="shared" si="91"/>
        <v>1160.78313191898</v>
      </c>
      <c r="G147" s="124">
        <f t="shared" si="91"/>
        <v>1160.78313191898</v>
      </c>
      <c r="H147" s="125">
        <f t="shared" ref="H147" si="92">SUM(H140:H146)</f>
        <v>1160.78313191898</v>
      </c>
    </row>
    <row r="148" spans="1:5">
      <c r="A148" s="126"/>
      <c r="B148" s="126"/>
      <c r="C148" s="126"/>
      <c r="D148" s="126"/>
      <c r="E148" s="1"/>
    </row>
    <row r="149" ht="15.75" spans="1:8">
      <c r="A149" s="188" t="s">
        <v>411</v>
      </c>
      <c r="B149" s="188"/>
      <c r="C149" s="188"/>
      <c r="D149" s="188"/>
      <c r="E149" s="188"/>
      <c r="F149" s="188"/>
      <c r="G149" s="188"/>
      <c r="H149" s="188"/>
    </row>
    <row r="150" ht="30" customHeight="1" spans="1:8">
      <c r="A150" s="189" t="s">
        <v>412</v>
      </c>
      <c r="B150" s="190"/>
      <c r="C150" s="190"/>
      <c r="D150" s="71" t="s">
        <v>415</v>
      </c>
      <c r="E150" s="72" t="s">
        <v>416</v>
      </c>
      <c r="F150" s="72" t="s">
        <v>414</v>
      </c>
      <c r="G150" s="72" t="s">
        <v>417</v>
      </c>
      <c r="H150" s="73" t="s">
        <v>418</v>
      </c>
    </row>
    <row r="151" spans="1:8">
      <c r="A151" s="182"/>
      <c r="B151" s="144" t="s">
        <v>398</v>
      </c>
      <c r="C151" s="144"/>
      <c r="D151" s="114" t="s">
        <v>307</v>
      </c>
      <c r="E151" s="114" t="s">
        <v>307</v>
      </c>
      <c r="F151" s="114" t="s">
        <v>307</v>
      </c>
      <c r="G151" s="114" t="s">
        <v>307</v>
      </c>
      <c r="H151" s="86"/>
    </row>
    <row r="152" spans="1:8">
      <c r="A152" s="182" t="s">
        <v>308</v>
      </c>
      <c r="B152" s="87" t="s">
        <v>399</v>
      </c>
      <c r="C152" s="87"/>
      <c r="D152" s="102">
        <f>D126</f>
        <v>1945.06</v>
      </c>
      <c r="E152" s="102">
        <f t="shared" ref="E152:G156" si="93">E126</f>
        <v>1784.556</v>
      </c>
      <c r="F152" s="102">
        <f t="shared" si="93"/>
        <v>1974.141</v>
      </c>
      <c r="G152" s="102">
        <f t="shared" si="93"/>
        <v>1974.141</v>
      </c>
      <c r="H152" s="103">
        <f t="shared" ref="H152" si="94">H126</f>
        <v>1974.141</v>
      </c>
    </row>
    <row r="153" spans="1:8">
      <c r="A153" s="182" t="s">
        <v>310</v>
      </c>
      <c r="B153" s="87" t="s">
        <v>400</v>
      </c>
      <c r="C153" s="87"/>
      <c r="D153" s="102">
        <f>D127</f>
        <v>1956.79773</v>
      </c>
      <c r="E153" s="102">
        <f t="shared" si="93"/>
        <v>1875.050558</v>
      </c>
      <c r="F153" s="102">
        <f t="shared" si="93"/>
        <v>2002.1767505</v>
      </c>
      <c r="G153" s="102">
        <f t="shared" si="93"/>
        <v>2002.1767505</v>
      </c>
      <c r="H153" s="103">
        <f t="shared" ref="H153" si="95">H127</f>
        <v>2002.1767505</v>
      </c>
    </row>
    <row r="154" spans="1:8">
      <c r="A154" s="182" t="s">
        <v>312</v>
      </c>
      <c r="B154" s="87" t="s">
        <v>401</v>
      </c>
      <c r="C154" s="87"/>
      <c r="D154" s="102">
        <f>D128</f>
        <v>129.111170157667</v>
      </c>
      <c r="E154" s="102">
        <f t="shared" si="93"/>
        <v>118.4570724666</v>
      </c>
      <c r="F154" s="102">
        <f t="shared" si="93"/>
        <v>131.04153834135</v>
      </c>
      <c r="G154" s="102">
        <f t="shared" si="93"/>
        <v>131.04153834135</v>
      </c>
      <c r="H154" s="103">
        <f t="shared" ref="H154" si="96">H128</f>
        <v>131.04153834135</v>
      </c>
    </row>
    <row r="155" spans="1:8">
      <c r="A155" s="182" t="s">
        <v>314</v>
      </c>
      <c r="B155" s="87" t="s">
        <v>402</v>
      </c>
      <c r="C155" s="87"/>
      <c r="D155" s="102">
        <f>D129</f>
        <v>46.9611533806094</v>
      </c>
      <c r="E155" s="102">
        <f t="shared" si="93"/>
        <v>44.0492951278067</v>
      </c>
      <c r="F155" s="102">
        <f t="shared" si="93"/>
        <v>48.4586286351529</v>
      </c>
      <c r="G155" s="102">
        <f t="shared" si="93"/>
        <v>48.4586286351529</v>
      </c>
      <c r="H155" s="103">
        <f t="shared" ref="H155" si="97">H129</f>
        <v>48.4586286351529</v>
      </c>
    </row>
    <row r="156" spans="1:8">
      <c r="A156" s="182" t="s">
        <v>316</v>
      </c>
      <c r="B156" s="87" t="s">
        <v>403</v>
      </c>
      <c r="C156" s="87"/>
      <c r="D156" s="102">
        <f>D130</f>
        <v>91.335</v>
      </c>
      <c r="E156" s="102">
        <f t="shared" si="93"/>
        <v>127.29</v>
      </c>
      <c r="F156" s="102">
        <f t="shared" si="93"/>
        <v>142.328116666667</v>
      </c>
      <c r="G156" s="102">
        <f t="shared" si="93"/>
        <v>142.328116666667</v>
      </c>
      <c r="H156" s="103">
        <f t="shared" ref="H156" si="98">H130</f>
        <v>142.328116666667</v>
      </c>
    </row>
    <row r="157" spans="1:8">
      <c r="A157" s="182"/>
      <c r="B157" s="144" t="s">
        <v>404</v>
      </c>
      <c r="C157" s="144"/>
      <c r="D157" s="104">
        <f>SUM(D152:D156)</f>
        <v>4169.26505353828</v>
      </c>
      <c r="E157" s="104">
        <f t="shared" ref="E157:G157" si="99">SUM(E152:E156)</f>
        <v>3949.40292559441</v>
      </c>
      <c r="F157" s="104">
        <f t="shared" si="99"/>
        <v>4298.14603414317</v>
      </c>
      <c r="G157" s="104">
        <f t="shared" si="99"/>
        <v>4298.14603414317</v>
      </c>
      <c r="H157" s="105">
        <f t="shared" ref="H157" si="100">SUM(H152:H156)</f>
        <v>4298.14603414317</v>
      </c>
    </row>
    <row r="158" spans="1:8">
      <c r="A158" s="182" t="s">
        <v>318</v>
      </c>
      <c r="B158" s="87" t="s">
        <v>405</v>
      </c>
      <c r="C158" s="87"/>
      <c r="D158" s="102">
        <f>D147</f>
        <v>1125.97676025945</v>
      </c>
      <c r="E158" s="102">
        <f t="shared" ref="E158:G158" si="101">E147</f>
        <v>1066.59947353217</v>
      </c>
      <c r="F158" s="102">
        <f t="shared" si="101"/>
        <v>1160.78313191898</v>
      </c>
      <c r="G158" s="102">
        <f t="shared" si="101"/>
        <v>1160.78313191898</v>
      </c>
      <c r="H158" s="103">
        <f t="shared" ref="H158" si="102">H147</f>
        <v>1160.78313191898</v>
      </c>
    </row>
    <row r="159" spans="1:8">
      <c r="A159" s="182"/>
      <c r="B159" s="144" t="s">
        <v>406</v>
      </c>
      <c r="C159" s="144"/>
      <c r="D159" s="104">
        <f>SUM(D157:D158)</f>
        <v>5295.24181379773</v>
      </c>
      <c r="E159" s="104">
        <f t="shared" ref="E159:G159" si="103">SUM(E157:E158)</f>
        <v>5016.00239912657</v>
      </c>
      <c r="F159" s="104">
        <f t="shared" si="103"/>
        <v>5458.92916606215</v>
      </c>
      <c r="G159" s="104">
        <f t="shared" si="103"/>
        <v>5458.92916606215</v>
      </c>
      <c r="H159" s="105">
        <f t="shared" ref="H159" si="104">SUM(H157:H158)</f>
        <v>5458.92916606215</v>
      </c>
    </row>
    <row r="160" ht="15.75" spans="1:8">
      <c r="A160" s="91"/>
      <c r="B160" s="151" t="s">
        <v>408</v>
      </c>
      <c r="C160" s="151"/>
      <c r="D160" s="123">
        <f>D159/D36</f>
        <v>2.72240538276337</v>
      </c>
      <c r="E160" s="123">
        <f t="shared" ref="E160:G160" si="105">E159/E36</f>
        <v>2.81078453078893</v>
      </c>
      <c r="F160" s="123">
        <f t="shared" si="105"/>
        <v>2.7652174622087</v>
      </c>
      <c r="G160" s="123">
        <f t="shared" si="105"/>
        <v>2.7652174622087</v>
      </c>
      <c r="H160" s="186">
        <f t="shared" ref="H160" si="106">H159/H36</f>
        <v>2.7652174622087</v>
      </c>
    </row>
  </sheetData>
  <mergeCells count="109">
    <mergeCell ref="A1:H1"/>
    <mergeCell ref="A2:H2"/>
    <mergeCell ref="A4:H4"/>
    <mergeCell ref="A5:H5"/>
    <mergeCell ref="A6:H6"/>
    <mergeCell ref="A7:H7"/>
    <mergeCell ref="A8:B8"/>
    <mergeCell ref="C8:G8"/>
    <mergeCell ref="A9:B9"/>
    <mergeCell ref="C9:G9"/>
    <mergeCell ref="A11:G11"/>
    <mergeCell ref="A12:B12"/>
    <mergeCell ref="C12:G12"/>
    <mergeCell ref="A13:B13"/>
    <mergeCell ref="C13:G13"/>
    <mergeCell ref="A14:B14"/>
    <mergeCell ref="C14:G14"/>
    <mergeCell ref="A15:B15"/>
    <mergeCell ref="C15:G15"/>
    <mergeCell ref="A16:B16"/>
    <mergeCell ref="C16:G16"/>
    <mergeCell ref="A18:D18"/>
    <mergeCell ref="A28:C28"/>
    <mergeCell ref="B29:C29"/>
    <mergeCell ref="B30:C30"/>
    <mergeCell ref="B31:C31"/>
    <mergeCell ref="B32:C32"/>
    <mergeCell ref="B33:C33"/>
    <mergeCell ref="B34:C34"/>
    <mergeCell ref="B35:C35"/>
    <mergeCell ref="B36:C36"/>
    <mergeCell ref="B37:D37"/>
    <mergeCell ref="A38:C38"/>
    <mergeCell ref="A39:B39"/>
    <mergeCell ref="A45:C45"/>
    <mergeCell ref="A58:C58"/>
    <mergeCell ref="B59:C59"/>
    <mergeCell ref="B60:C60"/>
    <mergeCell ref="B61:C61"/>
    <mergeCell ref="B62:C62"/>
    <mergeCell ref="B63:C63"/>
    <mergeCell ref="B64:C64"/>
    <mergeCell ref="A66:C66"/>
    <mergeCell ref="B67:C67"/>
    <mergeCell ref="B68:C68"/>
    <mergeCell ref="B69:C69"/>
    <mergeCell ref="B70:C70"/>
    <mergeCell ref="B71:C71"/>
    <mergeCell ref="A73:C73"/>
    <mergeCell ref="B74:C74"/>
    <mergeCell ref="B75:C75"/>
    <mergeCell ref="B76:C76"/>
    <mergeCell ref="B77:C77"/>
    <mergeCell ref="B78:C78"/>
    <mergeCell ref="B79:C79"/>
    <mergeCell ref="B80:C80"/>
    <mergeCell ref="B81:C81"/>
    <mergeCell ref="A83:C83"/>
    <mergeCell ref="B84:C84"/>
    <mergeCell ref="B85:C85"/>
    <mergeCell ref="B86:C86"/>
    <mergeCell ref="B87:C87"/>
    <mergeCell ref="B88:C88"/>
    <mergeCell ref="B89:C89"/>
    <mergeCell ref="B90:C90"/>
    <mergeCell ref="B91:C91"/>
    <mergeCell ref="A93:C93"/>
    <mergeCell ref="B94:C94"/>
    <mergeCell ref="B95:C95"/>
    <mergeCell ref="B96:C96"/>
    <mergeCell ref="A98:C98"/>
    <mergeCell ref="B99:C99"/>
    <mergeCell ref="B100:C100"/>
    <mergeCell ref="B101:C101"/>
    <mergeCell ref="B102:C102"/>
    <mergeCell ref="A104:C104"/>
    <mergeCell ref="B105:C105"/>
    <mergeCell ref="B106:C106"/>
    <mergeCell ref="B107:C107"/>
    <mergeCell ref="B108:C108"/>
    <mergeCell ref="B109:C109"/>
    <mergeCell ref="B110:C110"/>
    <mergeCell ref="A112:B112"/>
    <mergeCell ref="A123:H123"/>
    <mergeCell ref="A124:C124"/>
    <mergeCell ref="B125:C125"/>
    <mergeCell ref="B126:C126"/>
    <mergeCell ref="B127:C127"/>
    <mergeCell ref="B128:C128"/>
    <mergeCell ref="B129:C129"/>
    <mergeCell ref="B130:C130"/>
    <mergeCell ref="B131:C131"/>
    <mergeCell ref="B132:C132"/>
    <mergeCell ref="B133:C133"/>
    <mergeCell ref="B134:C134"/>
    <mergeCell ref="B135:C135"/>
    <mergeCell ref="A138:B138"/>
    <mergeCell ref="A149:H149"/>
    <mergeCell ref="A150:C150"/>
    <mergeCell ref="B151:C151"/>
    <mergeCell ref="B152:C152"/>
    <mergeCell ref="B153:C153"/>
    <mergeCell ref="B154:C154"/>
    <mergeCell ref="B155:C155"/>
    <mergeCell ref="B156:C156"/>
    <mergeCell ref="B157:C157"/>
    <mergeCell ref="B158:C158"/>
    <mergeCell ref="B159:C159"/>
    <mergeCell ref="B160:C160"/>
  </mergeCells>
  <pageMargins left="0.511811024" right="0.511811024" top="0.787401575" bottom="0.787401575" header="0.31496062" footer="0.31496062"/>
  <pageSetup paperSize="9" scale="69" orientation="landscape"/>
  <headerFooter>
    <oddHeader>&amp;L&amp;G&amp;CProcesso 23069.159888/2022-11
PE XX/2022&amp;R&amp;G</oddHeader>
    <oddFooter>&amp;L&amp;"-,Itálico"&amp;9&amp;A</oddFooter>
  </headerFooter>
  <drawing r:id="rId1"/>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topLeftCell="A6" workbookViewId="0">
      <selection activeCell="I9" sqref="I9"/>
    </sheetView>
  </sheetViews>
  <sheetFormatPr defaultColWidth="11.4285714285714" defaultRowHeight="15" outlineLevelCol="7"/>
  <cols>
    <col min="1" max="1" width="5.14285714285714" style="1" customWidth="1"/>
    <col min="2" max="2" width="41.2857142857143" style="1" customWidth="1"/>
    <col min="3" max="3" width="7.71428571428571" style="1" customWidth="1"/>
    <col min="4" max="4" width="16.1428571428571" style="1" customWidth="1"/>
    <col min="5" max="5" width="17.7142857142857" style="1" customWidth="1"/>
    <col min="6" max="6" width="21.2857142857143" style="1" customWidth="1"/>
    <col min="7" max="7" width="22.2857142857143" style="2" customWidth="1"/>
    <col min="8" max="8" width="11.4285714285714" style="1" customWidth="1"/>
    <col min="9" max="9" width="46" style="1" customWidth="1"/>
    <col min="10" max="10" width="17" style="1" customWidth="1"/>
    <col min="11" max="11" width="14.2857142857143" style="1" customWidth="1"/>
    <col min="12" max="257" width="11.4285714285714" style="1"/>
    <col min="258" max="258" width="5.14285714285714" style="1" customWidth="1"/>
    <col min="259" max="259" width="57.5714285714286" style="1" customWidth="1"/>
    <col min="260" max="260" width="16.7142857142857" style="1" customWidth="1"/>
    <col min="261" max="261" width="10.2857142857143" style="1" customWidth="1"/>
    <col min="262" max="262" width="6.85714285714286" style="1" customWidth="1"/>
    <col min="263" max="263" width="7.85714285714286" style="1" customWidth="1"/>
    <col min="264" max="264" width="11.4285714285714" style="1"/>
    <col min="265" max="265" width="46" style="1" customWidth="1"/>
    <col min="266" max="266" width="17" style="1" customWidth="1"/>
    <col min="267" max="267" width="14.2857142857143" style="1" customWidth="1"/>
    <col min="268" max="513" width="11.4285714285714" style="1"/>
    <col min="514" max="514" width="5.14285714285714" style="1" customWidth="1"/>
    <col min="515" max="515" width="57.5714285714286" style="1" customWidth="1"/>
    <col min="516" max="516" width="16.7142857142857" style="1" customWidth="1"/>
    <col min="517" max="517" width="10.2857142857143" style="1" customWidth="1"/>
    <col min="518" max="518" width="6.85714285714286" style="1" customWidth="1"/>
    <col min="519" max="519" width="7.85714285714286" style="1" customWidth="1"/>
    <col min="520" max="520" width="11.4285714285714" style="1"/>
    <col min="521" max="521" width="46" style="1" customWidth="1"/>
    <col min="522" max="522" width="17" style="1" customWidth="1"/>
    <col min="523" max="523" width="14.2857142857143" style="1" customWidth="1"/>
    <col min="524" max="769" width="11.4285714285714" style="1"/>
    <col min="770" max="770" width="5.14285714285714" style="1" customWidth="1"/>
    <col min="771" max="771" width="57.5714285714286" style="1" customWidth="1"/>
    <col min="772" max="772" width="16.7142857142857" style="1" customWidth="1"/>
    <col min="773" max="773" width="10.2857142857143" style="1" customWidth="1"/>
    <col min="774" max="774" width="6.85714285714286" style="1" customWidth="1"/>
    <col min="775" max="775" width="7.85714285714286" style="1" customWidth="1"/>
    <col min="776" max="776" width="11.4285714285714" style="1"/>
    <col min="777" max="777" width="46" style="1" customWidth="1"/>
    <col min="778" max="778" width="17" style="1" customWidth="1"/>
    <col min="779" max="779" width="14.2857142857143" style="1" customWidth="1"/>
    <col min="780" max="1025" width="11.4285714285714" style="1"/>
    <col min="1026" max="1026" width="5.14285714285714" style="1" customWidth="1"/>
    <col min="1027" max="1027" width="57.5714285714286" style="1" customWidth="1"/>
    <col min="1028" max="1028" width="16.7142857142857" style="1" customWidth="1"/>
    <col min="1029" max="1029" width="10.2857142857143" style="1" customWidth="1"/>
    <col min="1030" max="1030" width="6.85714285714286" style="1" customWidth="1"/>
    <col min="1031" max="1031" width="7.85714285714286" style="1" customWidth="1"/>
    <col min="1032" max="1032" width="11.4285714285714" style="1"/>
    <col min="1033" max="1033" width="46" style="1" customWidth="1"/>
    <col min="1034" max="1034" width="17" style="1" customWidth="1"/>
    <col min="1035" max="1035" width="14.2857142857143" style="1" customWidth="1"/>
    <col min="1036" max="1281" width="11.4285714285714" style="1"/>
    <col min="1282" max="1282" width="5.14285714285714" style="1" customWidth="1"/>
    <col min="1283" max="1283" width="57.5714285714286" style="1" customWidth="1"/>
    <col min="1284" max="1284" width="16.7142857142857" style="1" customWidth="1"/>
    <col min="1285" max="1285" width="10.2857142857143" style="1" customWidth="1"/>
    <col min="1286" max="1286" width="6.85714285714286" style="1" customWidth="1"/>
    <col min="1287" max="1287" width="7.85714285714286" style="1" customWidth="1"/>
    <col min="1288" max="1288" width="11.4285714285714" style="1"/>
    <col min="1289" max="1289" width="46" style="1" customWidth="1"/>
    <col min="1290" max="1290" width="17" style="1" customWidth="1"/>
    <col min="1291" max="1291" width="14.2857142857143" style="1" customWidth="1"/>
    <col min="1292" max="1537" width="11.4285714285714" style="1"/>
    <col min="1538" max="1538" width="5.14285714285714" style="1" customWidth="1"/>
    <col min="1539" max="1539" width="57.5714285714286" style="1" customWidth="1"/>
    <col min="1540" max="1540" width="16.7142857142857" style="1" customWidth="1"/>
    <col min="1541" max="1541" width="10.2857142857143" style="1" customWidth="1"/>
    <col min="1542" max="1542" width="6.85714285714286" style="1" customWidth="1"/>
    <col min="1543" max="1543" width="7.85714285714286" style="1" customWidth="1"/>
    <col min="1544" max="1544" width="11.4285714285714" style="1"/>
    <col min="1545" max="1545" width="46" style="1" customWidth="1"/>
    <col min="1546" max="1546" width="17" style="1" customWidth="1"/>
    <col min="1547" max="1547" width="14.2857142857143" style="1" customWidth="1"/>
    <col min="1548" max="1793" width="11.4285714285714" style="1"/>
    <col min="1794" max="1794" width="5.14285714285714" style="1" customWidth="1"/>
    <col min="1795" max="1795" width="57.5714285714286" style="1" customWidth="1"/>
    <col min="1796" max="1796" width="16.7142857142857" style="1" customWidth="1"/>
    <col min="1797" max="1797" width="10.2857142857143" style="1" customWidth="1"/>
    <col min="1798" max="1798" width="6.85714285714286" style="1" customWidth="1"/>
    <col min="1799" max="1799" width="7.85714285714286" style="1" customWidth="1"/>
    <col min="1800" max="1800" width="11.4285714285714" style="1"/>
    <col min="1801" max="1801" width="46" style="1" customWidth="1"/>
    <col min="1802" max="1802" width="17" style="1" customWidth="1"/>
    <col min="1803" max="1803" width="14.2857142857143" style="1" customWidth="1"/>
    <col min="1804" max="2049" width="11.4285714285714" style="1"/>
    <col min="2050" max="2050" width="5.14285714285714" style="1" customWidth="1"/>
    <col min="2051" max="2051" width="57.5714285714286" style="1" customWidth="1"/>
    <col min="2052" max="2052" width="16.7142857142857" style="1" customWidth="1"/>
    <col min="2053" max="2053" width="10.2857142857143" style="1" customWidth="1"/>
    <col min="2054" max="2054" width="6.85714285714286" style="1" customWidth="1"/>
    <col min="2055" max="2055" width="7.85714285714286" style="1" customWidth="1"/>
    <col min="2056" max="2056" width="11.4285714285714" style="1"/>
    <col min="2057" max="2057" width="46" style="1" customWidth="1"/>
    <col min="2058" max="2058" width="17" style="1" customWidth="1"/>
    <col min="2059" max="2059" width="14.2857142857143" style="1" customWidth="1"/>
    <col min="2060" max="2305" width="11.4285714285714" style="1"/>
    <col min="2306" max="2306" width="5.14285714285714" style="1" customWidth="1"/>
    <col min="2307" max="2307" width="57.5714285714286" style="1" customWidth="1"/>
    <col min="2308" max="2308" width="16.7142857142857" style="1" customWidth="1"/>
    <col min="2309" max="2309" width="10.2857142857143" style="1" customWidth="1"/>
    <col min="2310" max="2310" width="6.85714285714286" style="1" customWidth="1"/>
    <col min="2311" max="2311" width="7.85714285714286" style="1" customWidth="1"/>
    <col min="2312" max="2312" width="11.4285714285714" style="1"/>
    <col min="2313" max="2313" width="46" style="1" customWidth="1"/>
    <col min="2314" max="2314" width="17" style="1" customWidth="1"/>
    <col min="2315" max="2315" width="14.2857142857143" style="1" customWidth="1"/>
    <col min="2316" max="2561" width="11.4285714285714" style="1"/>
    <col min="2562" max="2562" width="5.14285714285714" style="1" customWidth="1"/>
    <col min="2563" max="2563" width="57.5714285714286" style="1" customWidth="1"/>
    <col min="2564" max="2564" width="16.7142857142857" style="1" customWidth="1"/>
    <col min="2565" max="2565" width="10.2857142857143" style="1" customWidth="1"/>
    <col min="2566" max="2566" width="6.85714285714286" style="1" customWidth="1"/>
    <col min="2567" max="2567" width="7.85714285714286" style="1" customWidth="1"/>
    <col min="2568" max="2568" width="11.4285714285714" style="1"/>
    <col min="2569" max="2569" width="46" style="1" customWidth="1"/>
    <col min="2570" max="2570" width="17" style="1" customWidth="1"/>
    <col min="2571" max="2571" width="14.2857142857143" style="1" customWidth="1"/>
    <col min="2572" max="2817" width="11.4285714285714" style="1"/>
    <col min="2818" max="2818" width="5.14285714285714" style="1" customWidth="1"/>
    <col min="2819" max="2819" width="57.5714285714286" style="1" customWidth="1"/>
    <col min="2820" max="2820" width="16.7142857142857" style="1" customWidth="1"/>
    <col min="2821" max="2821" width="10.2857142857143" style="1" customWidth="1"/>
    <col min="2822" max="2822" width="6.85714285714286" style="1" customWidth="1"/>
    <col min="2823" max="2823" width="7.85714285714286" style="1" customWidth="1"/>
    <col min="2824" max="2824" width="11.4285714285714" style="1"/>
    <col min="2825" max="2825" width="46" style="1" customWidth="1"/>
    <col min="2826" max="2826" width="17" style="1" customWidth="1"/>
    <col min="2827" max="2827" width="14.2857142857143" style="1" customWidth="1"/>
    <col min="2828" max="3073" width="11.4285714285714" style="1"/>
    <col min="3074" max="3074" width="5.14285714285714" style="1" customWidth="1"/>
    <col min="3075" max="3075" width="57.5714285714286" style="1" customWidth="1"/>
    <col min="3076" max="3076" width="16.7142857142857" style="1" customWidth="1"/>
    <col min="3077" max="3077" width="10.2857142857143" style="1" customWidth="1"/>
    <col min="3078" max="3078" width="6.85714285714286" style="1" customWidth="1"/>
    <col min="3079" max="3079" width="7.85714285714286" style="1" customWidth="1"/>
    <col min="3080" max="3080" width="11.4285714285714" style="1"/>
    <col min="3081" max="3081" width="46" style="1" customWidth="1"/>
    <col min="3082" max="3082" width="17" style="1" customWidth="1"/>
    <col min="3083" max="3083" width="14.2857142857143" style="1" customWidth="1"/>
    <col min="3084" max="3329" width="11.4285714285714" style="1"/>
    <col min="3330" max="3330" width="5.14285714285714" style="1" customWidth="1"/>
    <col min="3331" max="3331" width="57.5714285714286" style="1" customWidth="1"/>
    <col min="3332" max="3332" width="16.7142857142857" style="1" customWidth="1"/>
    <col min="3333" max="3333" width="10.2857142857143" style="1" customWidth="1"/>
    <col min="3334" max="3334" width="6.85714285714286" style="1" customWidth="1"/>
    <col min="3335" max="3335" width="7.85714285714286" style="1" customWidth="1"/>
    <col min="3336" max="3336" width="11.4285714285714" style="1"/>
    <col min="3337" max="3337" width="46" style="1" customWidth="1"/>
    <col min="3338" max="3338" width="17" style="1" customWidth="1"/>
    <col min="3339" max="3339" width="14.2857142857143" style="1" customWidth="1"/>
    <col min="3340" max="3585" width="11.4285714285714" style="1"/>
    <col min="3586" max="3586" width="5.14285714285714" style="1" customWidth="1"/>
    <col min="3587" max="3587" width="57.5714285714286" style="1" customWidth="1"/>
    <col min="3588" max="3588" width="16.7142857142857" style="1" customWidth="1"/>
    <col min="3589" max="3589" width="10.2857142857143" style="1" customWidth="1"/>
    <col min="3590" max="3590" width="6.85714285714286" style="1" customWidth="1"/>
    <col min="3591" max="3591" width="7.85714285714286" style="1" customWidth="1"/>
    <col min="3592" max="3592" width="11.4285714285714" style="1"/>
    <col min="3593" max="3593" width="46" style="1" customWidth="1"/>
    <col min="3594" max="3594" width="17" style="1" customWidth="1"/>
    <col min="3595" max="3595" width="14.2857142857143" style="1" customWidth="1"/>
    <col min="3596" max="3841" width="11.4285714285714" style="1"/>
    <col min="3842" max="3842" width="5.14285714285714" style="1" customWidth="1"/>
    <col min="3843" max="3843" width="57.5714285714286" style="1" customWidth="1"/>
    <col min="3844" max="3844" width="16.7142857142857" style="1" customWidth="1"/>
    <col min="3845" max="3845" width="10.2857142857143" style="1" customWidth="1"/>
    <col min="3846" max="3846" width="6.85714285714286" style="1" customWidth="1"/>
    <col min="3847" max="3847" width="7.85714285714286" style="1" customWidth="1"/>
    <col min="3848" max="3848" width="11.4285714285714" style="1"/>
    <col min="3849" max="3849" width="46" style="1" customWidth="1"/>
    <col min="3850" max="3850" width="17" style="1" customWidth="1"/>
    <col min="3851" max="3851" width="14.2857142857143" style="1" customWidth="1"/>
    <col min="3852" max="4097" width="11.4285714285714" style="1"/>
    <col min="4098" max="4098" width="5.14285714285714" style="1" customWidth="1"/>
    <col min="4099" max="4099" width="57.5714285714286" style="1" customWidth="1"/>
    <col min="4100" max="4100" width="16.7142857142857" style="1" customWidth="1"/>
    <col min="4101" max="4101" width="10.2857142857143" style="1" customWidth="1"/>
    <col min="4102" max="4102" width="6.85714285714286" style="1" customWidth="1"/>
    <col min="4103" max="4103" width="7.85714285714286" style="1" customWidth="1"/>
    <col min="4104" max="4104" width="11.4285714285714" style="1"/>
    <col min="4105" max="4105" width="46" style="1" customWidth="1"/>
    <col min="4106" max="4106" width="17" style="1" customWidth="1"/>
    <col min="4107" max="4107" width="14.2857142857143" style="1" customWidth="1"/>
    <col min="4108" max="4353" width="11.4285714285714" style="1"/>
    <col min="4354" max="4354" width="5.14285714285714" style="1" customWidth="1"/>
    <col min="4355" max="4355" width="57.5714285714286" style="1" customWidth="1"/>
    <col min="4356" max="4356" width="16.7142857142857" style="1" customWidth="1"/>
    <col min="4357" max="4357" width="10.2857142857143" style="1" customWidth="1"/>
    <col min="4358" max="4358" width="6.85714285714286" style="1" customWidth="1"/>
    <col min="4359" max="4359" width="7.85714285714286" style="1" customWidth="1"/>
    <col min="4360" max="4360" width="11.4285714285714" style="1"/>
    <col min="4361" max="4361" width="46" style="1" customWidth="1"/>
    <col min="4362" max="4362" width="17" style="1" customWidth="1"/>
    <col min="4363" max="4363" width="14.2857142857143" style="1" customWidth="1"/>
    <col min="4364" max="4609" width="11.4285714285714" style="1"/>
    <col min="4610" max="4610" width="5.14285714285714" style="1" customWidth="1"/>
    <col min="4611" max="4611" width="57.5714285714286" style="1" customWidth="1"/>
    <col min="4612" max="4612" width="16.7142857142857" style="1" customWidth="1"/>
    <col min="4613" max="4613" width="10.2857142857143" style="1" customWidth="1"/>
    <col min="4614" max="4614" width="6.85714285714286" style="1" customWidth="1"/>
    <col min="4615" max="4615" width="7.85714285714286" style="1" customWidth="1"/>
    <col min="4616" max="4616" width="11.4285714285714" style="1"/>
    <col min="4617" max="4617" width="46" style="1" customWidth="1"/>
    <col min="4618" max="4618" width="17" style="1" customWidth="1"/>
    <col min="4619" max="4619" width="14.2857142857143" style="1" customWidth="1"/>
    <col min="4620" max="4865" width="11.4285714285714" style="1"/>
    <col min="4866" max="4866" width="5.14285714285714" style="1" customWidth="1"/>
    <col min="4867" max="4867" width="57.5714285714286" style="1" customWidth="1"/>
    <col min="4868" max="4868" width="16.7142857142857" style="1" customWidth="1"/>
    <col min="4869" max="4869" width="10.2857142857143" style="1" customWidth="1"/>
    <col min="4870" max="4870" width="6.85714285714286" style="1" customWidth="1"/>
    <col min="4871" max="4871" width="7.85714285714286" style="1" customWidth="1"/>
    <col min="4872" max="4872" width="11.4285714285714" style="1"/>
    <col min="4873" max="4873" width="46" style="1" customWidth="1"/>
    <col min="4874" max="4874" width="17" style="1" customWidth="1"/>
    <col min="4875" max="4875" width="14.2857142857143" style="1" customWidth="1"/>
    <col min="4876" max="5121" width="11.4285714285714" style="1"/>
    <col min="5122" max="5122" width="5.14285714285714" style="1" customWidth="1"/>
    <col min="5123" max="5123" width="57.5714285714286" style="1" customWidth="1"/>
    <col min="5124" max="5124" width="16.7142857142857" style="1" customWidth="1"/>
    <col min="5125" max="5125" width="10.2857142857143" style="1" customWidth="1"/>
    <col min="5126" max="5126" width="6.85714285714286" style="1" customWidth="1"/>
    <col min="5127" max="5127" width="7.85714285714286" style="1" customWidth="1"/>
    <col min="5128" max="5128" width="11.4285714285714" style="1"/>
    <col min="5129" max="5129" width="46" style="1" customWidth="1"/>
    <col min="5130" max="5130" width="17" style="1" customWidth="1"/>
    <col min="5131" max="5131" width="14.2857142857143" style="1" customWidth="1"/>
    <col min="5132" max="5377" width="11.4285714285714" style="1"/>
    <col min="5378" max="5378" width="5.14285714285714" style="1" customWidth="1"/>
    <col min="5379" max="5379" width="57.5714285714286" style="1" customWidth="1"/>
    <col min="5380" max="5380" width="16.7142857142857" style="1" customWidth="1"/>
    <col min="5381" max="5381" width="10.2857142857143" style="1" customWidth="1"/>
    <col min="5382" max="5382" width="6.85714285714286" style="1" customWidth="1"/>
    <col min="5383" max="5383" width="7.85714285714286" style="1" customWidth="1"/>
    <col min="5384" max="5384" width="11.4285714285714" style="1"/>
    <col min="5385" max="5385" width="46" style="1" customWidth="1"/>
    <col min="5386" max="5386" width="17" style="1" customWidth="1"/>
    <col min="5387" max="5387" width="14.2857142857143" style="1" customWidth="1"/>
    <col min="5388" max="5633" width="11.4285714285714" style="1"/>
    <col min="5634" max="5634" width="5.14285714285714" style="1" customWidth="1"/>
    <col min="5635" max="5635" width="57.5714285714286" style="1" customWidth="1"/>
    <col min="5636" max="5636" width="16.7142857142857" style="1" customWidth="1"/>
    <col min="5637" max="5637" width="10.2857142857143" style="1" customWidth="1"/>
    <col min="5638" max="5638" width="6.85714285714286" style="1" customWidth="1"/>
    <col min="5639" max="5639" width="7.85714285714286" style="1" customWidth="1"/>
    <col min="5640" max="5640" width="11.4285714285714" style="1"/>
    <col min="5641" max="5641" width="46" style="1" customWidth="1"/>
    <col min="5642" max="5642" width="17" style="1" customWidth="1"/>
    <col min="5643" max="5643" width="14.2857142857143" style="1" customWidth="1"/>
    <col min="5644" max="5889" width="11.4285714285714" style="1"/>
    <col min="5890" max="5890" width="5.14285714285714" style="1" customWidth="1"/>
    <col min="5891" max="5891" width="57.5714285714286" style="1" customWidth="1"/>
    <col min="5892" max="5892" width="16.7142857142857" style="1" customWidth="1"/>
    <col min="5893" max="5893" width="10.2857142857143" style="1" customWidth="1"/>
    <col min="5894" max="5894" width="6.85714285714286" style="1" customWidth="1"/>
    <col min="5895" max="5895" width="7.85714285714286" style="1" customWidth="1"/>
    <col min="5896" max="5896" width="11.4285714285714" style="1"/>
    <col min="5897" max="5897" width="46" style="1" customWidth="1"/>
    <col min="5898" max="5898" width="17" style="1" customWidth="1"/>
    <col min="5899" max="5899" width="14.2857142857143" style="1" customWidth="1"/>
    <col min="5900" max="6145" width="11.4285714285714" style="1"/>
    <col min="6146" max="6146" width="5.14285714285714" style="1" customWidth="1"/>
    <col min="6147" max="6147" width="57.5714285714286" style="1" customWidth="1"/>
    <col min="6148" max="6148" width="16.7142857142857" style="1" customWidth="1"/>
    <col min="6149" max="6149" width="10.2857142857143" style="1" customWidth="1"/>
    <col min="6150" max="6150" width="6.85714285714286" style="1" customWidth="1"/>
    <col min="6151" max="6151" width="7.85714285714286" style="1" customWidth="1"/>
    <col min="6152" max="6152" width="11.4285714285714" style="1"/>
    <col min="6153" max="6153" width="46" style="1" customWidth="1"/>
    <col min="6154" max="6154" width="17" style="1" customWidth="1"/>
    <col min="6155" max="6155" width="14.2857142857143" style="1" customWidth="1"/>
    <col min="6156" max="6401" width="11.4285714285714" style="1"/>
    <col min="6402" max="6402" width="5.14285714285714" style="1" customWidth="1"/>
    <col min="6403" max="6403" width="57.5714285714286" style="1" customWidth="1"/>
    <col min="6404" max="6404" width="16.7142857142857" style="1" customWidth="1"/>
    <col min="6405" max="6405" width="10.2857142857143" style="1" customWidth="1"/>
    <col min="6406" max="6406" width="6.85714285714286" style="1" customWidth="1"/>
    <col min="6407" max="6407" width="7.85714285714286" style="1" customWidth="1"/>
    <col min="6408" max="6408" width="11.4285714285714" style="1"/>
    <col min="6409" max="6409" width="46" style="1" customWidth="1"/>
    <col min="6410" max="6410" width="17" style="1" customWidth="1"/>
    <col min="6411" max="6411" width="14.2857142857143" style="1" customWidth="1"/>
    <col min="6412" max="6657" width="11.4285714285714" style="1"/>
    <col min="6658" max="6658" width="5.14285714285714" style="1" customWidth="1"/>
    <col min="6659" max="6659" width="57.5714285714286" style="1" customWidth="1"/>
    <col min="6660" max="6660" width="16.7142857142857" style="1" customWidth="1"/>
    <col min="6661" max="6661" width="10.2857142857143" style="1" customWidth="1"/>
    <col min="6662" max="6662" width="6.85714285714286" style="1" customWidth="1"/>
    <col min="6663" max="6663" width="7.85714285714286" style="1" customWidth="1"/>
    <col min="6664" max="6664" width="11.4285714285714" style="1"/>
    <col min="6665" max="6665" width="46" style="1" customWidth="1"/>
    <col min="6666" max="6666" width="17" style="1" customWidth="1"/>
    <col min="6667" max="6667" width="14.2857142857143" style="1" customWidth="1"/>
    <col min="6668" max="6913" width="11.4285714285714" style="1"/>
    <col min="6914" max="6914" width="5.14285714285714" style="1" customWidth="1"/>
    <col min="6915" max="6915" width="57.5714285714286" style="1" customWidth="1"/>
    <col min="6916" max="6916" width="16.7142857142857" style="1" customWidth="1"/>
    <col min="6917" max="6917" width="10.2857142857143" style="1" customWidth="1"/>
    <col min="6918" max="6918" width="6.85714285714286" style="1" customWidth="1"/>
    <col min="6919" max="6919" width="7.85714285714286" style="1" customWidth="1"/>
    <col min="6920" max="6920" width="11.4285714285714" style="1"/>
    <col min="6921" max="6921" width="46" style="1" customWidth="1"/>
    <col min="6922" max="6922" width="17" style="1" customWidth="1"/>
    <col min="6923" max="6923" width="14.2857142857143" style="1" customWidth="1"/>
    <col min="6924" max="7169" width="11.4285714285714" style="1"/>
    <col min="7170" max="7170" width="5.14285714285714" style="1" customWidth="1"/>
    <col min="7171" max="7171" width="57.5714285714286" style="1" customWidth="1"/>
    <col min="7172" max="7172" width="16.7142857142857" style="1" customWidth="1"/>
    <col min="7173" max="7173" width="10.2857142857143" style="1" customWidth="1"/>
    <col min="7174" max="7174" width="6.85714285714286" style="1" customWidth="1"/>
    <col min="7175" max="7175" width="7.85714285714286" style="1" customWidth="1"/>
    <col min="7176" max="7176" width="11.4285714285714" style="1"/>
    <col min="7177" max="7177" width="46" style="1" customWidth="1"/>
    <col min="7178" max="7178" width="17" style="1" customWidth="1"/>
    <col min="7179" max="7179" width="14.2857142857143" style="1" customWidth="1"/>
    <col min="7180" max="7425" width="11.4285714285714" style="1"/>
    <col min="7426" max="7426" width="5.14285714285714" style="1" customWidth="1"/>
    <col min="7427" max="7427" width="57.5714285714286" style="1" customWidth="1"/>
    <col min="7428" max="7428" width="16.7142857142857" style="1" customWidth="1"/>
    <col min="7429" max="7429" width="10.2857142857143" style="1" customWidth="1"/>
    <col min="7430" max="7430" width="6.85714285714286" style="1" customWidth="1"/>
    <col min="7431" max="7431" width="7.85714285714286" style="1" customWidth="1"/>
    <col min="7432" max="7432" width="11.4285714285714" style="1"/>
    <col min="7433" max="7433" width="46" style="1" customWidth="1"/>
    <col min="7434" max="7434" width="17" style="1" customWidth="1"/>
    <col min="7435" max="7435" width="14.2857142857143" style="1" customWidth="1"/>
    <col min="7436" max="7681" width="11.4285714285714" style="1"/>
    <col min="7682" max="7682" width="5.14285714285714" style="1" customWidth="1"/>
    <col min="7683" max="7683" width="57.5714285714286" style="1" customWidth="1"/>
    <col min="7684" max="7684" width="16.7142857142857" style="1" customWidth="1"/>
    <col min="7685" max="7685" width="10.2857142857143" style="1" customWidth="1"/>
    <col min="7686" max="7686" width="6.85714285714286" style="1" customWidth="1"/>
    <col min="7687" max="7687" width="7.85714285714286" style="1" customWidth="1"/>
    <col min="7688" max="7688" width="11.4285714285714" style="1"/>
    <col min="7689" max="7689" width="46" style="1" customWidth="1"/>
    <col min="7690" max="7690" width="17" style="1" customWidth="1"/>
    <col min="7691" max="7691" width="14.2857142857143" style="1" customWidth="1"/>
    <col min="7692" max="7937" width="11.4285714285714" style="1"/>
    <col min="7938" max="7938" width="5.14285714285714" style="1" customWidth="1"/>
    <col min="7939" max="7939" width="57.5714285714286" style="1" customWidth="1"/>
    <col min="7940" max="7940" width="16.7142857142857" style="1" customWidth="1"/>
    <col min="7941" max="7941" width="10.2857142857143" style="1" customWidth="1"/>
    <col min="7942" max="7942" width="6.85714285714286" style="1" customWidth="1"/>
    <col min="7943" max="7943" width="7.85714285714286" style="1" customWidth="1"/>
    <col min="7944" max="7944" width="11.4285714285714" style="1"/>
    <col min="7945" max="7945" width="46" style="1" customWidth="1"/>
    <col min="7946" max="7946" width="17" style="1" customWidth="1"/>
    <col min="7947" max="7947" width="14.2857142857143" style="1" customWidth="1"/>
    <col min="7948" max="8193" width="11.4285714285714" style="1"/>
    <col min="8194" max="8194" width="5.14285714285714" style="1" customWidth="1"/>
    <col min="8195" max="8195" width="57.5714285714286" style="1" customWidth="1"/>
    <col min="8196" max="8196" width="16.7142857142857" style="1" customWidth="1"/>
    <col min="8197" max="8197" width="10.2857142857143" style="1" customWidth="1"/>
    <col min="8198" max="8198" width="6.85714285714286" style="1" customWidth="1"/>
    <col min="8199" max="8199" width="7.85714285714286" style="1" customWidth="1"/>
    <col min="8200" max="8200" width="11.4285714285714" style="1"/>
    <col min="8201" max="8201" width="46" style="1" customWidth="1"/>
    <col min="8202" max="8202" width="17" style="1" customWidth="1"/>
    <col min="8203" max="8203" width="14.2857142857143" style="1" customWidth="1"/>
    <col min="8204" max="8449" width="11.4285714285714" style="1"/>
    <col min="8450" max="8450" width="5.14285714285714" style="1" customWidth="1"/>
    <col min="8451" max="8451" width="57.5714285714286" style="1" customWidth="1"/>
    <col min="8452" max="8452" width="16.7142857142857" style="1" customWidth="1"/>
    <col min="8453" max="8453" width="10.2857142857143" style="1" customWidth="1"/>
    <col min="8454" max="8454" width="6.85714285714286" style="1" customWidth="1"/>
    <col min="8455" max="8455" width="7.85714285714286" style="1" customWidth="1"/>
    <col min="8456" max="8456" width="11.4285714285714" style="1"/>
    <col min="8457" max="8457" width="46" style="1" customWidth="1"/>
    <col min="8458" max="8458" width="17" style="1" customWidth="1"/>
    <col min="8459" max="8459" width="14.2857142857143" style="1" customWidth="1"/>
    <col min="8460" max="8705" width="11.4285714285714" style="1"/>
    <col min="8706" max="8706" width="5.14285714285714" style="1" customWidth="1"/>
    <col min="8707" max="8707" width="57.5714285714286" style="1" customWidth="1"/>
    <col min="8708" max="8708" width="16.7142857142857" style="1" customWidth="1"/>
    <col min="8709" max="8709" width="10.2857142857143" style="1" customWidth="1"/>
    <col min="8710" max="8710" width="6.85714285714286" style="1" customWidth="1"/>
    <col min="8711" max="8711" width="7.85714285714286" style="1" customWidth="1"/>
    <col min="8712" max="8712" width="11.4285714285714" style="1"/>
    <col min="8713" max="8713" width="46" style="1" customWidth="1"/>
    <col min="8714" max="8714" width="17" style="1" customWidth="1"/>
    <col min="8715" max="8715" width="14.2857142857143" style="1" customWidth="1"/>
    <col min="8716" max="8961" width="11.4285714285714" style="1"/>
    <col min="8962" max="8962" width="5.14285714285714" style="1" customWidth="1"/>
    <col min="8963" max="8963" width="57.5714285714286" style="1" customWidth="1"/>
    <col min="8964" max="8964" width="16.7142857142857" style="1" customWidth="1"/>
    <col min="8965" max="8965" width="10.2857142857143" style="1" customWidth="1"/>
    <col min="8966" max="8966" width="6.85714285714286" style="1" customWidth="1"/>
    <col min="8967" max="8967" width="7.85714285714286" style="1" customWidth="1"/>
    <col min="8968" max="8968" width="11.4285714285714" style="1"/>
    <col min="8969" max="8969" width="46" style="1" customWidth="1"/>
    <col min="8970" max="8970" width="17" style="1" customWidth="1"/>
    <col min="8971" max="8971" width="14.2857142857143" style="1" customWidth="1"/>
    <col min="8972" max="9217" width="11.4285714285714" style="1"/>
    <col min="9218" max="9218" width="5.14285714285714" style="1" customWidth="1"/>
    <col min="9219" max="9219" width="57.5714285714286" style="1" customWidth="1"/>
    <col min="9220" max="9220" width="16.7142857142857" style="1" customWidth="1"/>
    <col min="9221" max="9221" width="10.2857142857143" style="1" customWidth="1"/>
    <col min="9222" max="9222" width="6.85714285714286" style="1" customWidth="1"/>
    <col min="9223" max="9223" width="7.85714285714286" style="1" customWidth="1"/>
    <col min="9224" max="9224" width="11.4285714285714" style="1"/>
    <col min="9225" max="9225" width="46" style="1" customWidth="1"/>
    <col min="9226" max="9226" width="17" style="1" customWidth="1"/>
    <col min="9227" max="9227" width="14.2857142857143" style="1" customWidth="1"/>
    <col min="9228" max="9473" width="11.4285714285714" style="1"/>
    <col min="9474" max="9474" width="5.14285714285714" style="1" customWidth="1"/>
    <col min="9475" max="9475" width="57.5714285714286" style="1" customWidth="1"/>
    <col min="9476" max="9476" width="16.7142857142857" style="1" customWidth="1"/>
    <col min="9477" max="9477" width="10.2857142857143" style="1" customWidth="1"/>
    <col min="9478" max="9478" width="6.85714285714286" style="1" customWidth="1"/>
    <col min="9479" max="9479" width="7.85714285714286" style="1" customWidth="1"/>
    <col min="9480" max="9480" width="11.4285714285714" style="1"/>
    <col min="9481" max="9481" width="46" style="1" customWidth="1"/>
    <col min="9482" max="9482" width="17" style="1" customWidth="1"/>
    <col min="9483" max="9483" width="14.2857142857143" style="1" customWidth="1"/>
    <col min="9484" max="9729" width="11.4285714285714" style="1"/>
    <col min="9730" max="9730" width="5.14285714285714" style="1" customWidth="1"/>
    <col min="9731" max="9731" width="57.5714285714286" style="1" customWidth="1"/>
    <col min="9732" max="9732" width="16.7142857142857" style="1" customWidth="1"/>
    <col min="9733" max="9733" width="10.2857142857143" style="1" customWidth="1"/>
    <col min="9734" max="9734" width="6.85714285714286" style="1" customWidth="1"/>
    <col min="9735" max="9735" width="7.85714285714286" style="1" customWidth="1"/>
    <col min="9736" max="9736" width="11.4285714285714" style="1"/>
    <col min="9737" max="9737" width="46" style="1" customWidth="1"/>
    <col min="9738" max="9738" width="17" style="1" customWidth="1"/>
    <col min="9739" max="9739" width="14.2857142857143" style="1" customWidth="1"/>
    <col min="9740" max="9985" width="11.4285714285714" style="1"/>
    <col min="9986" max="9986" width="5.14285714285714" style="1" customWidth="1"/>
    <col min="9987" max="9987" width="57.5714285714286" style="1" customWidth="1"/>
    <col min="9988" max="9988" width="16.7142857142857" style="1" customWidth="1"/>
    <col min="9989" max="9989" width="10.2857142857143" style="1" customWidth="1"/>
    <col min="9990" max="9990" width="6.85714285714286" style="1" customWidth="1"/>
    <col min="9991" max="9991" width="7.85714285714286" style="1" customWidth="1"/>
    <col min="9992" max="9992" width="11.4285714285714" style="1"/>
    <col min="9993" max="9993" width="46" style="1" customWidth="1"/>
    <col min="9994" max="9994" width="17" style="1" customWidth="1"/>
    <col min="9995" max="9995" width="14.2857142857143" style="1" customWidth="1"/>
    <col min="9996" max="10241" width="11.4285714285714" style="1"/>
    <col min="10242" max="10242" width="5.14285714285714" style="1" customWidth="1"/>
    <col min="10243" max="10243" width="57.5714285714286" style="1" customWidth="1"/>
    <col min="10244" max="10244" width="16.7142857142857" style="1" customWidth="1"/>
    <col min="10245" max="10245" width="10.2857142857143" style="1" customWidth="1"/>
    <col min="10246" max="10246" width="6.85714285714286" style="1" customWidth="1"/>
    <col min="10247" max="10247" width="7.85714285714286" style="1" customWidth="1"/>
    <col min="10248" max="10248" width="11.4285714285714" style="1"/>
    <col min="10249" max="10249" width="46" style="1" customWidth="1"/>
    <col min="10250" max="10250" width="17" style="1" customWidth="1"/>
    <col min="10251" max="10251" width="14.2857142857143" style="1" customWidth="1"/>
    <col min="10252" max="10497" width="11.4285714285714" style="1"/>
    <col min="10498" max="10498" width="5.14285714285714" style="1" customWidth="1"/>
    <col min="10499" max="10499" width="57.5714285714286" style="1" customWidth="1"/>
    <col min="10500" max="10500" width="16.7142857142857" style="1" customWidth="1"/>
    <col min="10501" max="10501" width="10.2857142857143" style="1" customWidth="1"/>
    <col min="10502" max="10502" width="6.85714285714286" style="1" customWidth="1"/>
    <col min="10503" max="10503" width="7.85714285714286" style="1" customWidth="1"/>
    <col min="10504" max="10504" width="11.4285714285714" style="1"/>
    <col min="10505" max="10505" width="46" style="1" customWidth="1"/>
    <col min="10506" max="10506" width="17" style="1" customWidth="1"/>
    <col min="10507" max="10507" width="14.2857142857143" style="1" customWidth="1"/>
    <col min="10508" max="10753" width="11.4285714285714" style="1"/>
    <col min="10754" max="10754" width="5.14285714285714" style="1" customWidth="1"/>
    <col min="10755" max="10755" width="57.5714285714286" style="1" customWidth="1"/>
    <col min="10756" max="10756" width="16.7142857142857" style="1" customWidth="1"/>
    <col min="10757" max="10757" width="10.2857142857143" style="1" customWidth="1"/>
    <col min="10758" max="10758" width="6.85714285714286" style="1" customWidth="1"/>
    <col min="10759" max="10759" width="7.85714285714286" style="1" customWidth="1"/>
    <col min="10760" max="10760" width="11.4285714285714" style="1"/>
    <col min="10761" max="10761" width="46" style="1" customWidth="1"/>
    <col min="10762" max="10762" width="17" style="1" customWidth="1"/>
    <col min="10763" max="10763" width="14.2857142857143" style="1" customWidth="1"/>
    <col min="10764" max="11009" width="11.4285714285714" style="1"/>
    <col min="11010" max="11010" width="5.14285714285714" style="1" customWidth="1"/>
    <col min="11011" max="11011" width="57.5714285714286" style="1" customWidth="1"/>
    <col min="11012" max="11012" width="16.7142857142857" style="1" customWidth="1"/>
    <col min="11013" max="11013" width="10.2857142857143" style="1" customWidth="1"/>
    <col min="11014" max="11014" width="6.85714285714286" style="1" customWidth="1"/>
    <col min="11015" max="11015" width="7.85714285714286" style="1" customWidth="1"/>
    <col min="11016" max="11016" width="11.4285714285714" style="1"/>
    <col min="11017" max="11017" width="46" style="1" customWidth="1"/>
    <col min="11018" max="11018" width="17" style="1" customWidth="1"/>
    <col min="11019" max="11019" width="14.2857142857143" style="1" customWidth="1"/>
    <col min="11020" max="11265" width="11.4285714285714" style="1"/>
    <col min="11266" max="11266" width="5.14285714285714" style="1" customWidth="1"/>
    <col min="11267" max="11267" width="57.5714285714286" style="1" customWidth="1"/>
    <col min="11268" max="11268" width="16.7142857142857" style="1" customWidth="1"/>
    <col min="11269" max="11269" width="10.2857142857143" style="1" customWidth="1"/>
    <col min="11270" max="11270" width="6.85714285714286" style="1" customWidth="1"/>
    <col min="11271" max="11271" width="7.85714285714286" style="1" customWidth="1"/>
    <col min="11272" max="11272" width="11.4285714285714" style="1"/>
    <col min="11273" max="11273" width="46" style="1" customWidth="1"/>
    <col min="11274" max="11274" width="17" style="1" customWidth="1"/>
    <col min="11275" max="11275" width="14.2857142857143" style="1" customWidth="1"/>
    <col min="11276" max="11521" width="11.4285714285714" style="1"/>
    <col min="11522" max="11522" width="5.14285714285714" style="1" customWidth="1"/>
    <col min="11523" max="11523" width="57.5714285714286" style="1" customWidth="1"/>
    <col min="11524" max="11524" width="16.7142857142857" style="1" customWidth="1"/>
    <col min="11525" max="11525" width="10.2857142857143" style="1" customWidth="1"/>
    <col min="11526" max="11526" width="6.85714285714286" style="1" customWidth="1"/>
    <col min="11527" max="11527" width="7.85714285714286" style="1" customWidth="1"/>
    <col min="11528" max="11528" width="11.4285714285714" style="1"/>
    <col min="11529" max="11529" width="46" style="1" customWidth="1"/>
    <col min="11530" max="11530" width="17" style="1" customWidth="1"/>
    <col min="11531" max="11531" width="14.2857142857143" style="1" customWidth="1"/>
    <col min="11532" max="11777" width="11.4285714285714" style="1"/>
    <col min="11778" max="11778" width="5.14285714285714" style="1" customWidth="1"/>
    <col min="11779" max="11779" width="57.5714285714286" style="1" customWidth="1"/>
    <col min="11780" max="11780" width="16.7142857142857" style="1" customWidth="1"/>
    <col min="11781" max="11781" width="10.2857142857143" style="1" customWidth="1"/>
    <col min="11782" max="11782" width="6.85714285714286" style="1" customWidth="1"/>
    <col min="11783" max="11783" width="7.85714285714286" style="1" customWidth="1"/>
    <col min="11784" max="11784" width="11.4285714285714" style="1"/>
    <col min="11785" max="11785" width="46" style="1" customWidth="1"/>
    <col min="11786" max="11786" width="17" style="1" customWidth="1"/>
    <col min="11787" max="11787" width="14.2857142857143" style="1" customWidth="1"/>
    <col min="11788" max="12033" width="11.4285714285714" style="1"/>
    <col min="12034" max="12034" width="5.14285714285714" style="1" customWidth="1"/>
    <col min="12035" max="12035" width="57.5714285714286" style="1" customWidth="1"/>
    <col min="12036" max="12036" width="16.7142857142857" style="1" customWidth="1"/>
    <col min="12037" max="12037" width="10.2857142857143" style="1" customWidth="1"/>
    <col min="12038" max="12038" width="6.85714285714286" style="1" customWidth="1"/>
    <col min="12039" max="12039" width="7.85714285714286" style="1" customWidth="1"/>
    <col min="12040" max="12040" width="11.4285714285714" style="1"/>
    <col min="12041" max="12041" width="46" style="1" customWidth="1"/>
    <col min="12042" max="12042" width="17" style="1" customWidth="1"/>
    <col min="12043" max="12043" width="14.2857142857143" style="1" customWidth="1"/>
    <col min="12044" max="12289" width="11.4285714285714" style="1"/>
    <col min="12290" max="12290" width="5.14285714285714" style="1" customWidth="1"/>
    <col min="12291" max="12291" width="57.5714285714286" style="1" customWidth="1"/>
    <col min="12292" max="12292" width="16.7142857142857" style="1" customWidth="1"/>
    <col min="12293" max="12293" width="10.2857142857143" style="1" customWidth="1"/>
    <col min="12294" max="12294" width="6.85714285714286" style="1" customWidth="1"/>
    <col min="12295" max="12295" width="7.85714285714286" style="1" customWidth="1"/>
    <col min="12296" max="12296" width="11.4285714285714" style="1"/>
    <col min="12297" max="12297" width="46" style="1" customWidth="1"/>
    <col min="12298" max="12298" width="17" style="1" customWidth="1"/>
    <col min="12299" max="12299" width="14.2857142857143" style="1" customWidth="1"/>
    <col min="12300" max="12545" width="11.4285714285714" style="1"/>
    <col min="12546" max="12546" width="5.14285714285714" style="1" customWidth="1"/>
    <col min="12547" max="12547" width="57.5714285714286" style="1" customWidth="1"/>
    <col min="12548" max="12548" width="16.7142857142857" style="1" customWidth="1"/>
    <col min="12549" max="12549" width="10.2857142857143" style="1" customWidth="1"/>
    <col min="12550" max="12550" width="6.85714285714286" style="1" customWidth="1"/>
    <col min="12551" max="12551" width="7.85714285714286" style="1" customWidth="1"/>
    <col min="12552" max="12552" width="11.4285714285714" style="1"/>
    <col min="12553" max="12553" width="46" style="1" customWidth="1"/>
    <col min="12554" max="12554" width="17" style="1" customWidth="1"/>
    <col min="12555" max="12555" width="14.2857142857143" style="1" customWidth="1"/>
    <col min="12556" max="12801" width="11.4285714285714" style="1"/>
    <col min="12802" max="12802" width="5.14285714285714" style="1" customWidth="1"/>
    <col min="12803" max="12803" width="57.5714285714286" style="1" customWidth="1"/>
    <col min="12804" max="12804" width="16.7142857142857" style="1" customWidth="1"/>
    <col min="12805" max="12805" width="10.2857142857143" style="1" customWidth="1"/>
    <col min="12806" max="12806" width="6.85714285714286" style="1" customWidth="1"/>
    <col min="12807" max="12807" width="7.85714285714286" style="1" customWidth="1"/>
    <col min="12808" max="12808" width="11.4285714285714" style="1"/>
    <col min="12809" max="12809" width="46" style="1" customWidth="1"/>
    <col min="12810" max="12810" width="17" style="1" customWidth="1"/>
    <col min="12811" max="12811" width="14.2857142857143" style="1" customWidth="1"/>
    <col min="12812" max="13057" width="11.4285714285714" style="1"/>
    <col min="13058" max="13058" width="5.14285714285714" style="1" customWidth="1"/>
    <col min="13059" max="13059" width="57.5714285714286" style="1" customWidth="1"/>
    <col min="13060" max="13060" width="16.7142857142857" style="1" customWidth="1"/>
    <col min="13061" max="13061" width="10.2857142857143" style="1" customWidth="1"/>
    <col min="13062" max="13062" width="6.85714285714286" style="1" customWidth="1"/>
    <col min="13063" max="13063" width="7.85714285714286" style="1" customWidth="1"/>
    <col min="13064" max="13064" width="11.4285714285714" style="1"/>
    <col min="13065" max="13065" width="46" style="1" customWidth="1"/>
    <col min="13066" max="13066" width="17" style="1" customWidth="1"/>
    <col min="13067" max="13067" width="14.2857142857143" style="1" customWidth="1"/>
    <col min="13068" max="13313" width="11.4285714285714" style="1"/>
    <col min="13314" max="13314" width="5.14285714285714" style="1" customWidth="1"/>
    <col min="13315" max="13315" width="57.5714285714286" style="1" customWidth="1"/>
    <col min="13316" max="13316" width="16.7142857142857" style="1" customWidth="1"/>
    <col min="13317" max="13317" width="10.2857142857143" style="1" customWidth="1"/>
    <col min="13318" max="13318" width="6.85714285714286" style="1" customWidth="1"/>
    <col min="13319" max="13319" width="7.85714285714286" style="1" customWidth="1"/>
    <col min="13320" max="13320" width="11.4285714285714" style="1"/>
    <col min="13321" max="13321" width="46" style="1" customWidth="1"/>
    <col min="13322" max="13322" width="17" style="1" customWidth="1"/>
    <col min="13323" max="13323" width="14.2857142857143" style="1" customWidth="1"/>
    <col min="13324" max="13569" width="11.4285714285714" style="1"/>
    <col min="13570" max="13570" width="5.14285714285714" style="1" customWidth="1"/>
    <col min="13571" max="13571" width="57.5714285714286" style="1" customWidth="1"/>
    <col min="13572" max="13572" width="16.7142857142857" style="1" customWidth="1"/>
    <col min="13573" max="13573" width="10.2857142857143" style="1" customWidth="1"/>
    <col min="13574" max="13574" width="6.85714285714286" style="1" customWidth="1"/>
    <col min="13575" max="13575" width="7.85714285714286" style="1" customWidth="1"/>
    <col min="13576" max="13576" width="11.4285714285714" style="1"/>
    <col min="13577" max="13577" width="46" style="1" customWidth="1"/>
    <col min="13578" max="13578" width="17" style="1" customWidth="1"/>
    <col min="13579" max="13579" width="14.2857142857143" style="1" customWidth="1"/>
    <col min="13580" max="13825" width="11.4285714285714" style="1"/>
    <col min="13826" max="13826" width="5.14285714285714" style="1" customWidth="1"/>
    <col min="13827" max="13827" width="57.5714285714286" style="1" customWidth="1"/>
    <col min="13828" max="13828" width="16.7142857142857" style="1" customWidth="1"/>
    <col min="13829" max="13829" width="10.2857142857143" style="1" customWidth="1"/>
    <col min="13830" max="13830" width="6.85714285714286" style="1" customWidth="1"/>
    <col min="13831" max="13831" width="7.85714285714286" style="1" customWidth="1"/>
    <col min="13832" max="13832" width="11.4285714285714" style="1"/>
    <col min="13833" max="13833" width="46" style="1" customWidth="1"/>
    <col min="13834" max="13834" width="17" style="1" customWidth="1"/>
    <col min="13835" max="13835" width="14.2857142857143" style="1" customWidth="1"/>
    <col min="13836" max="14081" width="11.4285714285714" style="1"/>
    <col min="14082" max="14082" width="5.14285714285714" style="1" customWidth="1"/>
    <col min="14083" max="14083" width="57.5714285714286" style="1" customWidth="1"/>
    <col min="14084" max="14084" width="16.7142857142857" style="1" customWidth="1"/>
    <col min="14085" max="14085" width="10.2857142857143" style="1" customWidth="1"/>
    <col min="14086" max="14086" width="6.85714285714286" style="1" customWidth="1"/>
    <col min="14087" max="14087" width="7.85714285714286" style="1" customWidth="1"/>
    <col min="14088" max="14088" width="11.4285714285714" style="1"/>
    <col min="14089" max="14089" width="46" style="1" customWidth="1"/>
    <col min="14090" max="14090" width="17" style="1" customWidth="1"/>
    <col min="14091" max="14091" width="14.2857142857143" style="1" customWidth="1"/>
    <col min="14092" max="14337" width="11.4285714285714" style="1"/>
    <col min="14338" max="14338" width="5.14285714285714" style="1" customWidth="1"/>
    <col min="14339" max="14339" width="57.5714285714286" style="1" customWidth="1"/>
    <col min="14340" max="14340" width="16.7142857142857" style="1" customWidth="1"/>
    <col min="14341" max="14341" width="10.2857142857143" style="1" customWidth="1"/>
    <col min="14342" max="14342" width="6.85714285714286" style="1" customWidth="1"/>
    <col min="14343" max="14343" width="7.85714285714286" style="1" customWidth="1"/>
    <col min="14344" max="14344" width="11.4285714285714" style="1"/>
    <col min="14345" max="14345" width="46" style="1" customWidth="1"/>
    <col min="14346" max="14346" width="17" style="1" customWidth="1"/>
    <col min="14347" max="14347" width="14.2857142857143" style="1" customWidth="1"/>
    <col min="14348" max="14593" width="11.4285714285714" style="1"/>
    <col min="14594" max="14594" width="5.14285714285714" style="1" customWidth="1"/>
    <col min="14595" max="14595" width="57.5714285714286" style="1" customWidth="1"/>
    <col min="14596" max="14596" width="16.7142857142857" style="1" customWidth="1"/>
    <col min="14597" max="14597" width="10.2857142857143" style="1" customWidth="1"/>
    <col min="14598" max="14598" width="6.85714285714286" style="1" customWidth="1"/>
    <col min="14599" max="14599" width="7.85714285714286" style="1" customWidth="1"/>
    <col min="14600" max="14600" width="11.4285714285714" style="1"/>
    <col min="14601" max="14601" width="46" style="1" customWidth="1"/>
    <col min="14602" max="14602" width="17" style="1" customWidth="1"/>
    <col min="14603" max="14603" width="14.2857142857143" style="1" customWidth="1"/>
    <col min="14604" max="14849" width="11.4285714285714" style="1"/>
    <col min="14850" max="14850" width="5.14285714285714" style="1" customWidth="1"/>
    <col min="14851" max="14851" width="57.5714285714286" style="1" customWidth="1"/>
    <col min="14852" max="14852" width="16.7142857142857" style="1" customWidth="1"/>
    <col min="14853" max="14853" width="10.2857142857143" style="1" customWidth="1"/>
    <col min="14854" max="14854" width="6.85714285714286" style="1" customWidth="1"/>
    <col min="14855" max="14855" width="7.85714285714286" style="1" customWidth="1"/>
    <col min="14856" max="14856" width="11.4285714285714" style="1"/>
    <col min="14857" max="14857" width="46" style="1" customWidth="1"/>
    <col min="14858" max="14858" width="17" style="1" customWidth="1"/>
    <col min="14859" max="14859" width="14.2857142857143" style="1" customWidth="1"/>
    <col min="14860" max="15105" width="11.4285714285714" style="1"/>
    <col min="15106" max="15106" width="5.14285714285714" style="1" customWidth="1"/>
    <col min="15107" max="15107" width="57.5714285714286" style="1" customWidth="1"/>
    <col min="15108" max="15108" width="16.7142857142857" style="1" customWidth="1"/>
    <col min="15109" max="15109" width="10.2857142857143" style="1" customWidth="1"/>
    <col min="15110" max="15110" width="6.85714285714286" style="1" customWidth="1"/>
    <col min="15111" max="15111" width="7.85714285714286" style="1" customWidth="1"/>
    <col min="15112" max="15112" width="11.4285714285714" style="1"/>
    <col min="15113" max="15113" width="46" style="1" customWidth="1"/>
    <col min="15114" max="15114" width="17" style="1" customWidth="1"/>
    <col min="15115" max="15115" width="14.2857142857143" style="1" customWidth="1"/>
    <col min="15116" max="15361" width="11.4285714285714" style="1"/>
    <col min="15362" max="15362" width="5.14285714285714" style="1" customWidth="1"/>
    <col min="15363" max="15363" width="57.5714285714286" style="1" customWidth="1"/>
    <col min="15364" max="15364" width="16.7142857142857" style="1" customWidth="1"/>
    <col min="15365" max="15365" width="10.2857142857143" style="1" customWidth="1"/>
    <col min="15366" max="15366" width="6.85714285714286" style="1" customWidth="1"/>
    <col min="15367" max="15367" width="7.85714285714286" style="1" customWidth="1"/>
    <col min="15368" max="15368" width="11.4285714285714" style="1"/>
    <col min="15369" max="15369" width="46" style="1" customWidth="1"/>
    <col min="15370" max="15370" width="17" style="1" customWidth="1"/>
    <col min="15371" max="15371" width="14.2857142857143" style="1" customWidth="1"/>
    <col min="15372" max="15617" width="11.4285714285714" style="1"/>
    <col min="15618" max="15618" width="5.14285714285714" style="1" customWidth="1"/>
    <col min="15619" max="15619" width="57.5714285714286" style="1" customWidth="1"/>
    <col min="15620" max="15620" width="16.7142857142857" style="1" customWidth="1"/>
    <col min="15621" max="15621" width="10.2857142857143" style="1" customWidth="1"/>
    <col min="15622" max="15622" width="6.85714285714286" style="1" customWidth="1"/>
    <col min="15623" max="15623" width="7.85714285714286" style="1" customWidth="1"/>
    <col min="15624" max="15624" width="11.4285714285714" style="1"/>
    <col min="15625" max="15625" width="46" style="1" customWidth="1"/>
    <col min="15626" max="15626" width="17" style="1" customWidth="1"/>
    <col min="15627" max="15627" width="14.2857142857143" style="1" customWidth="1"/>
    <col min="15628" max="15873" width="11.4285714285714" style="1"/>
    <col min="15874" max="15874" width="5.14285714285714" style="1" customWidth="1"/>
    <col min="15875" max="15875" width="57.5714285714286" style="1" customWidth="1"/>
    <col min="15876" max="15876" width="16.7142857142857" style="1" customWidth="1"/>
    <col min="15877" max="15877" width="10.2857142857143" style="1" customWidth="1"/>
    <col min="15878" max="15878" width="6.85714285714286" style="1" customWidth="1"/>
    <col min="15879" max="15879" width="7.85714285714286" style="1" customWidth="1"/>
    <col min="15880" max="15880" width="11.4285714285714" style="1"/>
    <col min="15881" max="15881" width="46" style="1" customWidth="1"/>
    <col min="15882" max="15882" width="17" style="1" customWidth="1"/>
    <col min="15883" max="15883" width="14.2857142857143" style="1" customWidth="1"/>
    <col min="15884" max="16129" width="11.4285714285714" style="1"/>
    <col min="16130" max="16130" width="5.14285714285714" style="1" customWidth="1"/>
    <col min="16131" max="16131" width="57.5714285714286" style="1" customWidth="1"/>
    <col min="16132" max="16132" width="16.7142857142857" style="1" customWidth="1"/>
    <col min="16133" max="16133" width="10.2857142857143" style="1" customWidth="1"/>
    <col min="16134" max="16134" width="6.85714285714286" style="1" customWidth="1"/>
    <col min="16135" max="16135" width="7.85714285714286" style="1" customWidth="1"/>
    <col min="16136" max="16136" width="11.4285714285714" style="1"/>
    <col min="16137" max="16137" width="46" style="1" customWidth="1"/>
    <col min="16138" max="16138" width="17" style="1" customWidth="1"/>
    <col min="16139" max="16139" width="14.2857142857143" style="1" customWidth="1"/>
    <col min="16140" max="16384" width="11.4285714285714" style="1"/>
  </cols>
  <sheetData>
    <row r="1" spans="1:7">
      <c r="A1" s="3" t="s">
        <v>420</v>
      </c>
      <c r="B1" s="3"/>
      <c r="C1" s="3"/>
      <c r="D1" s="3"/>
      <c r="E1" s="3"/>
      <c r="F1" s="3"/>
      <c r="G1" s="3"/>
    </row>
    <row r="2" spans="1:7">
      <c r="A2" s="4" t="s">
        <v>421</v>
      </c>
      <c r="B2" s="4"/>
      <c r="C2" s="4"/>
      <c r="D2" s="4"/>
      <c r="E2" s="4"/>
      <c r="F2" s="4"/>
      <c r="G2" s="4"/>
    </row>
    <row r="3" spans="1:7">
      <c r="A3" s="4" t="s">
        <v>422</v>
      </c>
      <c r="B3" s="4"/>
      <c r="C3" s="4"/>
      <c r="D3" s="4"/>
      <c r="E3" s="4"/>
      <c r="F3" s="4"/>
      <c r="G3" s="4"/>
    </row>
    <row r="4" spans="1:7">
      <c r="A4" s="5" t="s">
        <v>423</v>
      </c>
      <c r="B4" s="5"/>
      <c r="C4" s="5"/>
      <c r="D4" s="5"/>
      <c r="E4" s="5"/>
      <c r="F4" s="5"/>
      <c r="G4" s="5"/>
    </row>
    <row r="5" ht="24.6" customHeight="1" spans="1:7">
      <c r="A5" s="6" t="s">
        <v>424</v>
      </c>
      <c r="B5" s="6"/>
      <c r="C5" s="6"/>
      <c r="D5" s="6"/>
      <c r="E5" s="6"/>
      <c r="F5" s="6"/>
      <c r="G5" s="6"/>
    </row>
    <row r="6" ht="38.45" customHeight="1" spans="1:8">
      <c r="A6" s="7" t="s">
        <v>2</v>
      </c>
      <c r="B6" s="7"/>
      <c r="C6" s="7"/>
      <c r="D6" s="7"/>
      <c r="E6" s="7"/>
      <c r="F6" s="7"/>
      <c r="G6" s="7"/>
      <c r="H6" s="8"/>
    </row>
    <row r="7" spans="1:8">
      <c r="A7" s="9" t="s">
        <v>425</v>
      </c>
      <c r="B7" s="9"/>
      <c r="C7" s="9"/>
      <c r="D7" s="9"/>
      <c r="E7" s="9"/>
      <c r="F7" s="9"/>
      <c r="G7" s="9"/>
      <c r="H7" s="10"/>
    </row>
    <row r="9" spans="1:7">
      <c r="A9" s="11" t="s">
        <v>426</v>
      </c>
      <c r="B9" s="11"/>
      <c r="C9" s="11"/>
      <c r="D9" s="11"/>
      <c r="E9" s="11"/>
      <c r="F9" s="11"/>
      <c r="G9" s="11"/>
    </row>
    <row r="10" ht="30" spans="1:7">
      <c r="A10" s="12" t="s">
        <v>224</v>
      </c>
      <c r="B10" s="12" t="s">
        <v>7</v>
      </c>
      <c r="C10" s="12" t="s">
        <v>427</v>
      </c>
      <c r="D10" s="12" t="s">
        <v>10</v>
      </c>
      <c r="E10" s="12" t="s">
        <v>428</v>
      </c>
      <c r="F10" s="12" t="s">
        <v>429</v>
      </c>
      <c r="G10" s="12" t="s">
        <v>430</v>
      </c>
    </row>
    <row r="11" ht="30" spans="1:7">
      <c r="A11" s="13">
        <v>1</v>
      </c>
      <c r="B11" s="14" t="s">
        <v>13</v>
      </c>
      <c r="C11" s="14">
        <v>5</v>
      </c>
      <c r="D11" s="15">
        <f>C11*2</f>
        <v>10</v>
      </c>
      <c r="E11" s="16">
        <f>'An IV A Custo G1'!D159</f>
        <v>9124.75593623806</v>
      </c>
      <c r="F11" s="16">
        <f t="shared" ref="F11:F21" si="0">E11*C11</f>
        <v>45623.7796811903</v>
      </c>
      <c r="G11" s="16">
        <f>12*F11</f>
        <v>547485.356174283</v>
      </c>
    </row>
    <row r="12" spans="1:7">
      <c r="A12" s="13">
        <v>2</v>
      </c>
      <c r="B12" s="14" t="s">
        <v>17</v>
      </c>
      <c r="C12" s="14">
        <v>8</v>
      </c>
      <c r="D12" s="15">
        <f>C12</f>
        <v>8</v>
      </c>
      <c r="E12" s="16">
        <f>'An IV A Custo G1'!E158</f>
        <v>4817.52602812827</v>
      </c>
      <c r="F12" s="16">
        <f t="shared" si="0"/>
        <v>38540.2082250262</v>
      </c>
      <c r="G12" s="16">
        <f t="shared" ref="G12:G22" si="1">12*F12</f>
        <v>462482.498700314</v>
      </c>
    </row>
    <row r="13" spans="1:7">
      <c r="A13" s="13">
        <v>3</v>
      </c>
      <c r="B13" s="17" t="s">
        <v>18</v>
      </c>
      <c r="C13" s="14">
        <v>2</v>
      </c>
      <c r="D13" s="15">
        <f>C13</f>
        <v>2</v>
      </c>
      <c r="E13" s="16">
        <f>'An IV A Custo G1'!F158</f>
        <v>5220.09961846773</v>
      </c>
      <c r="F13" s="16">
        <f t="shared" si="0"/>
        <v>10440.1992369355</v>
      </c>
      <c r="G13" s="16">
        <f t="shared" si="1"/>
        <v>125282.390843225</v>
      </c>
    </row>
    <row r="14" spans="1:7">
      <c r="A14" s="13">
        <v>4</v>
      </c>
      <c r="B14" s="18" t="s">
        <v>20</v>
      </c>
      <c r="C14" s="19">
        <v>2</v>
      </c>
      <c r="D14" s="15">
        <f>C14</f>
        <v>2</v>
      </c>
      <c r="E14" s="16">
        <f>'An IV A Custo G1'!G158</f>
        <v>5390.09259859857</v>
      </c>
      <c r="F14" s="16">
        <f t="shared" si="0"/>
        <v>10780.1851971971</v>
      </c>
      <c r="G14" s="16">
        <f t="shared" si="1"/>
        <v>129362.222366366</v>
      </c>
    </row>
    <row r="15" spans="1:7">
      <c r="A15" s="13">
        <v>5</v>
      </c>
      <c r="B15" s="17" t="s">
        <v>22</v>
      </c>
      <c r="C15" s="20">
        <v>1</v>
      </c>
      <c r="D15" s="15">
        <f t="shared" ref="D15:D21" si="2">C15</f>
        <v>1</v>
      </c>
      <c r="E15" s="16">
        <f>'An IV A Custo G1'!H158</f>
        <v>5281.36232336826</v>
      </c>
      <c r="F15" s="16">
        <f t="shared" si="0"/>
        <v>5281.36232336826</v>
      </c>
      <c r="G15" s="16">
        <f t="shared" si="1"/>
        <v>63376.3478804191</v>
      </c>
    </row>
    <row r="16" spans="1:7">
      <c r="A16" s="13">
        <v>6</v>
      </c>
      <c r="B16" s="20" t="s">
        <v>24</v>
      </c>
      <c r="C16" s="20">
        <v>1</v>
      </c>
      <c r="D16" s="15">
        <f t="shared" si="2"/>
        <v>1</v>
      </c>
      <c r="E16" s="16">
        <f>'An IV A Custo G1'!I158</f>
        <v>4168.97165909174</v>
      </c>
      <c r="F16" s="16">
        <f t="shared" si="0"/>
        <v>4168.97165909174</v>
      </c>
      <c r="G16" s="16">
        <f t="shared" si="1"/>
        <v>50027.6599091009</v>
      </c>
    </row>
    <row r="17" spans="1:7">
      <c r="A17" s="13">
        <v>7</v>
      </c>
      <c r="B17" s="21" t="s">
        <v>26</v>
      </c>
      <c r="C17" s="21">
        <v>1</v>
      </c>
      <c r="D17" s="15">
        <f t="shared" si="2"/>
        <v>1</v>
      </c>
      <c r="E17" s="16">
        <f>'An IV B Custo G2'!D159</f>
        <v>5295.24181379773</v>
      </c>
      <c r="F17" s="16">
        <f t="shared" si="0"/>
        <v>5295.24181379773</v>
      </c>
      <c r="G17" s="16">
        <f t="shared" si="1"/>
        <v>63542.9017655727</v>
      </c>
    </row>
    <row r="18" spans="1:7">
      <c r="A18" s="13">
        <v>8</v>
      </c>
      <c r="B18" s="13" t="s">
        <v>29</v>
      </c>
      <c r="C18" s="22">
        <v>6</v>
      </c>
      <c r="D18" s="15">
        <f t="shared" si="2"/>
        <v>6</v>
      </c>
      <c r="E18" s="16">
        <f>'An IV B Custo G2'!E159</f>
        <v>5016.00239912657</v>
      </c>
      <c r="F18" s="16">
        <f t="shared" si="0"/>
        <v>30096.0143947594</v>
      </c>
      <c r="G18" s="16">
        <f t="shared" si="1"/>
        <v>361152.172737113</v>
      </c>
    </row>
    <row r="19" spans="1:7">
      <c r="A19" s="13">
        <v>9</v>
      </c>
      <c r="B19" s="23" t="s">
        <v>33</v>
      </c>
      <c r="C19" s="23">
        <v>16</v>
      </c>
      <c r="D19" s="15">
        <f t="shared" si="2"/>
        <v>16</v>
      </c>
      <c r="E19" s="16">
        <f>'An IV B Custo G2'!F159</f>
        <v>5458.92916606215</v>
      </c>
      <c r="F19" s="16">
        <f t="shared" si="0"/>
        <v>87342.8666569945</v>
      </c>
      <c r="G19" s="16">
        <f t="shared" si="1"/>
        <v>1048114.39988393</v>
      </c>
    </row>
    <row r="20" spans="1:7">
      <c r="A20" s="13">
        <v>10</v>
      </c>
      <c r="B20" s="23" t="s">
        <v>37</v>
      </c>
      <c r="C20" s="23">
        <v>2</v>
      </c>
      <c r="D20" s="15">
        <f t="shared" si="2"/>
        <v>2</v>
      </c>
      <c r="E20" s="16">
        <f>'An IV B Custo G2'!G159</f>
        <v>5458.92916606215</v>
      </c>
      <c r="F20" s="16">
        <f t="shared" si="0"/>
        <v>10917.8583321243</v>
      </c>
      <c r="G20" s="16">
        <f t="shared" si="1"/>
        <v>131014.299985492</v>
      </c>
    </row>
    <row r="21" spans="1:7">
      <c r="A21" s="13">
        <v>11</v>
      </c>
      <c r="B21" s="23" t="s">
        <v>39</v>
      </c>
      <c r="C21" s="23">
        <v>2</v>
      </c>
      <c r="D21" s="15">
        <f t="shared" si="2"/>
        <v>2</v>
      </c>
      <c r="E21" s="16">
        <f>'An IV B Custo G2'!H159</f>
        <v>5458.92916606215</v>
      </c>
      <c r="F21" s="16">
        <f t="shared" si="0"/>
        <v>10917.8583321243</v>
      </c>
      <c r="G21" s="16">
        <f t="shared" si="1"/>
        <v>131014.299985492</v>
      </c>
    </row>
    <row r="22" ht="28.9" customHeight="1" spans="1:7">
      <c r="A22" s="12" t="s">
        <v>341</v>
      </c>
      <c r="B22" s="12"/>
      <c r="C22" s="12">
        <f>SUM(C11:C21)</f>
        <v>46</v>
      </c>
      <c r="D22" s="12">
        <f>SUM(D11:D21)</f>
        <v>51</v>
      </c>
      <c r="E22" s="24"/>
      <c r="F22" s="24">
        <f>SUM(F11:F21)</f>
        <v>259404.545852609</v>
      </c>
      <c r="G22" s="24">
        <f t="shared" si="1"/>
        <v>3112854.55023131</v>
      </c>
    </row>
  </sheetData>
  <mergeCells count="9">
    <mergeCell ref="A1:G1"/>
    <mergeCell ref="A2:G2"/>
    <mergeCell ref="A3:G3"/>
    <mergeCell ref="A4:G4"/>
    <mergeCell ref="A5:G5"/>
    <mergeCell ref="A6:G6"/>
    <mergeCell ref="A7:G7"/>
    <mergeCell ref="A9:G9"/>
    <mergeCell ref="A22:B22"/>
  </mergeCells>
  <pageMargins left="0.511805555555556" right="0.511805555555556" top="0.991666666666667" bottom="0.786805555555556" header="0.314583333333333" footer="0.314583333333333"/>
  <pageSetup paperSize="9" orientation="landscape" horizontalDpi="600"/>
  <headerFooter>
    <oddHeader>&amp;L&amp;G&amp;CProcesso 23069.159888/2022-11
PE 48/2022&amp;R&amp;G</oddHeader>
    <oddFooter>&amp;L&amp;A&amp;R&amp;"-,Itálico"&amp;10&amp;P/&amp;N</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MENU PLANILHA</vt:lpstr>
      <vt:lpstr>Anexo II-A Dist. Postos</vt:lpstr>
      <vt:lpstr>Anexo II-B Endereço</vt:lpstr>
      <vt:lpstr>Anexo III-A Equip.</vt:lpstr>
      <vt:lpstr>Anexo III-B Uniformes</vt:lpstr>
      <vt:lpstr>An IV A Custo G1</vt:lpstr>
      <vt:lpstr>An IV B Custo G2</vt:lpstr>
      <vt:lpstr>Anexo IV C - Custo Total MDO</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JoaoPaulo</dc:creator>
  <cp:lastModifiedBy>UFF</cp:lastModifiedBy>
  <dcterms:created xsi:type="dcterms:W3CDTF">2020-07-21T04:53:00Z</dcterms:created>
  <cp:lastPrinted>2022-04-21T03:29:00Z</cp:lastPrinted>
  <dcterms:modified xsi:type="dcterms:W3CDTF">2022-05-18T15:34:22Z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0F03FD1850FF45E9838AF5A950F8A7D7</vt:lpwstr>
  </property>
  <property fmtid="{D5CDD505-2E9C-101B-9397-08002B2CF9AE}" pid="3" name="KSOProductBuildVer">
    <vt:lpwstr>1046-11.2.0.11130</vt:lpwstr>
  </property>
</Properties>
</file>