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67-2022 Reforma Inst Eletrica RU\PE 67-2022 Reforma Inst Elétrica RU\"/>
    </mc:Choice>
  </mc:AlternateContent>
  <xr:revisionPtr revIDLastSave="0" documentId="13_ncr:1_{2A45276F-1EBB-4FEB-AD04-E9AB3A12AC1B}" xr6:coauthVersionLast="47" xr6:coauthVersionMax="47" xr10:uidLastSave="{00000000-0000-0000-0000-000000000000}"/>
  <bookViews>
    <workbookView xWindow="-120" yWindow="-120" windowWidth="20730" windowHeight="11160" activeTab="1" xr2:uid="{B52D1D73-2510-4378-90DA-E464D381B14C}"/>
  </bookViews>
  <sheets>
    <sheet name="Resumo" sheetId="5" r:id="rId1"/>
    <sheet name="Orçamento" sheetId="2" r:id="rId2"/>
    <sheet name="Cronograma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Cronograma!$A$1:$M$31</definedName>
    <definedName name="_xlnm.Print_Area" localSheetId="1">Orçamento!$A$1:$Q$206</definedName>
    <definedName name="_xlnm.Print_Area" localSheetId="0">Resumo!$A$1:$F$30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Orçamento!$6:$11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4" l="1"/>
  <c r="F20" i="5"/>
  <c r="D10" i="5"/>
  <c r="D12" i="5"/>
  <c r="D14" i="5"/>
  <c r="D17" i="5"/>
  <c r="D20" i="5"/>
  <c r="F17" i="5" l="1"/>
  <c r="F14" i="5"/>
  <c r="F12" i="5"/>
  <c r="I115" i="2"/>
  <c r="J115" i="2" s="1"/>
  <c r="I174" i="2"/>
  <c r="J174" i="2" s="1"/>
  <c r="I173" i="2"/>
  <c r="J173" i="2" s="1"/>
  <c r="I59" i="2"/>
  <c r="J59" i="2" s="1"/>
  <c r="I48" i="2"/>
  <c r="J48" i="2" s="1"/>
  <c r="I46" i="2"/>
  <c r="J46" i="2" s="1"/>
  <c r="I69" i="2"/>
  <c r="J69" i="2" s="1"/>
  <c r="I76" i="2"/>
  <c r="J76" i="2" s="1"/>
  <c r="I84" i="2"/>
  <c r="J84" i="2" s="1"/>
  <c r="I94" i="2"/>
  <c r="J94" i="2" s="1"/>
  <c r="I104" i="2"/>
  <c r="J104" i="2" s="1"/>
  <c r="I116" i="2"/>
  <c r="J116" i="2" s="1"/>
  <c r="I125" i="2"/>
  <c r="J125" i="2" s="1"/>
  <c r="I166" i="2"/>
  <c r="J166" i="2" s="1"/>
  <c r="I168" i="2"/>
  <c r="J168" i="2" s="1"/>
  <c r="I195" i="2"/>
  <c r="J195" i="2" s="1"/>
  <c r="K194" i="2" s="1"/>
  <c r="J193" i="2"/>
  <c r="I193" i="2"/>
  <c r="I192" i="2"/>
  <c r="J192" i="2" s="1"/>
  <c r="I190" i="2"/>
  <c r="J190" i="2" s="1"/>
  <c r="I189" i="2"/>
  <c r="J189" i="2" s="1"/>
  <c r="I188" i="2"/>
  <c r="J188" i="2" s="1"/>
  <c r="I187" i="2"/>
  <c r="J187" i="2" s="1"/>
  <c r="I184" i="2"/>
  <c r="J184" i="2" s="1"/>
  <c r="I183" i="2"/>
  <c r="J183" i="2" s="1"/>
  <c r="I182" i="2"/>
  <c r="J182" i="2" s="1"/>
  <c r="I181" i="2"/>
  <c r="J181" i="2" s="1"/>
  <c r="I179" i="2"/>
  <c r="J179" i="2" s="1"/>
  <c r="I178" i="2"/>
  <c r="J178" i="2" s="1"/>
  <c r="I177" i="2"/>
  <c r="J177" i="2" s="1"/>
  <c r="I176" i="2"/>
  <c r="J176" i="2" s="1"/>
  <c r="I172" i="2"/>
  <c r="J172" i="2" s="1"/>
  <c r="I170" i="2"/>
  <c r="J170" i="2" s="1"/>
  <c r="I169" i="2"/>
  <c r="J169" i="2" s="1"/>
  <c r="I167" i="2"/>
  <c r="J167" i="2" s="1"/>
  <c r="I165" i="2"/>
  <c r="J165" i="2" s="1"/>
  <c r="I164" i="2"/>
  <c r="J164" i="2" s="1"/>
  <c r="I163" i="2"/>
  <c r="J163" i="2" s="1"/>
  <c r="I162" i="2"/>
  <c r="J162" i="2" s="1"/>
  <c r="I161" i="2"/>
  <c r="J161" i="2" s="1"/>
  <c r="I160" i="2"/>
  <c r="J160" i="2" s="1"/>
  <c r="I159" i="2"/>
  <c r="J159" i="2" s="1"/>
  <c r="I158" i="2"/>
  <c r="J158" i="2" s="1"/>
  <c r="I157" i="2"/>
  <c r="J157" i="2" s="1"/>
  <c r="I156" i="2"/>
  <c r="J156" i="2" s="1"/>
  <c r="I155" i="2"/>
  <c r="J155" i="2" s="1"/>
  <c r="I154" i="2"/>
  <c r="J154" i="2" s="1"/>
  <c r="I153" i="2"/>
  <c r="J153" i="2" s="1"/>
  <c r="I152" i="2"/>
  <c r="J152" i="2" s="1"/>
  <c r="I151" i="2"/>
  <c r="J151" i="2" s="1"/>
  <c r="I150" i="2"/>
  <c r="J150" i="2" s="1"/>
  <c r="I149" i="2"/>
  <c r="J149" i="2" s="1"/>
  <c r="I148" i="2"/>
  <c r="J148" i="2" s="1"/>
  <c r="I147" i="2"/>
  <c r="J147" i="2" s="1"/>
  <c r="I146" i="2"/>
  <c r="J146" i="2" s="1"/>
  <c r="I145" i="2"/>
  <c r="J145" i="2" s="1"/>
  <c r="I144" i="2"/>
  <c r="J144" i="2" s="1"/>
  <c r="I143" i="2"/>
  <c r="J143" i="2" s="1"/>
  <c r="I142" i="2"/>
  <c r="J142" i="2" s="1"/>
  <c r="I141" i="2"/>
  <c r="J141" i="2" s="1"/>
  <c r="I140" i="2"/>
  <c r="J140" i="2" s="1"/>
  <c r="I138" i="2"/>
  <c r="J138" i="2" s="1"/>
  <c r="I137" i="2"/>
  <c r="J137" i="2" s="1"/>
  <c r="I136" i="2"/>
  <c r="J136" i="2" s="1"/>
  <c r="I135" i="2"/>
  <c r="J135" i="2" s="1"/>
  <c r="I134" i="2"/>
  <c r="J134" i="2" s="1"/>
  <c r="I133" i="2"/>
  <c r="J133" i="2" s="1"/>
  <c r="I132" i="2"/>
  <c r="J132" i="2" s="1"/>
  <c r="I131" i="2"/>
  <c r="J131" i="2" s="1"/>
  <c r="I130" i="2"/>
  <c r="J130" i="2" s="1"/>
  <c r="I129" i="2"/>
  <c r="J129" i="2" s="1"/>
  <c r="I128" i="2"/>
  <c r="J128" i="2" s="1"/>
  <c r="I127" i="2"/>
  <c r="J127" i="2" s="1"/>
  <c r="I124" i="2"/>
  <c r="J124" i="2" s="1"/>
  <c r="I123" i="2"/>
  <c r="J123" i="2" s="1"/>
  <c r="I122" i="2"/>
  <c r="J122" i="2" s="1"/>
  <c r="I121" i="2"/>
  <c r="J121" i="2" s="1"/>
  <c r="I120" i="2"/>
  <c r="J120" i="2" s="1"/>
  <c r="I119" i="2"/>
  <c r="J119" i="2" s="1"/>
  <c r="I118" i="2"/>
  <c r="J118" i="2" s="1"/>
  <c r="I114" i="2"/>
  <c r="J114" i="2" s="1"/>
  <c r="I113" i="2"/>
  <c r="J113" i="2" s="1"/>
  <c r="I112" i="2"/>
  <c r="J112" i="2" s="1"/>
  <c r="I111" i="2"/>
  <c r="J111" i="2" s="1"/>
  <c r="I110" i="2"/>
  <c r="J110" i="2" s="1"/>
  <c r="I109" i="2"/>
  <c r="J109" i="2" s="1"/>
  <c r="I108" i="2"/>
  <c r="J108" i="2" s="1"/>
  <c r="I107" i="2"/>
  <c r="J107" i="2" s="1"/>
  <c r="I106" i="2"/>
  <c r="J106" i="2" s="1"/>
  <c r="I103" i="2"/>
  <c r="J103" i="2" s="1"/>
  <c r="I102" i="2"/>
  <c r="J102" i="2" s="1"/>
  <c r="I101" i="2"/>
  <c r="J101" i="2" s="1"/>
  <c r="I100" i="2"/>
  <c r="J100" i="2" s="1"/>
  <c r="I99" i="2"/>
  <c r="J99" i="2" s="1"/>
  <c r="I98" i="2"/>
  <c r="J98" i="2" s="1"/>
  <c r="I97" i="2"/>
  <c r="J97" i="2" s="1"/>
  <c r="I96" i="2"/>
  <c r="J96" i="2" s="1"/>
  <c r="I93" i="2"/>
  <c r="J93" i="2" s="1"/>
  <c r="I92" i="2"/>
  <c r="J92" i="2" s="1"/>
  <c r="I91" i="2"/>
  <c r="J91" i="2" s="1"/>
  <c r="J90" i="2"/>
  <c r="I90" i="2"/>
  <c r="I89" i="2"/>
  <c r="J89" i="2" s="1"/>
  <c r="I88" i="2"/>
  <c r="J88" i="2" s="1"/>
  <c r="I87" i="2"/>
  <c r="J87" i="2" s="1"/>
  <c r="I86" i="2"/>
  <c r="J86" i="2" s="1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5" i="2"/>
  <c r="J75" i="2" s="1"/>
  <c r="I74" i="2"/>
  <c r="J74" i="2" s="1"/>
  <c r="I73" i="2"/>
  <c r="J73" i="2" s="1"/>
  <c r="I72" i="2"/>
  <c r="J72" i="2" s="1"/>
  <c r="I71" i="2"/>
  <c r="J71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7" i="2"/>
  <c r="J47" i="2" s="1"/>
  <c r="I45" i="2"/>
  <c r="J45" i="2" s="1"/>
  <c r="I44" i="2"/>
  <c r="J44" i="2" s="1"/>
  <c r="I43" i="2"/>
  <c r="J43" i="2" s="1"/>
  <c r="I41" i="2"/>
  <c r="J41" i="2" s="1"/>
  <c r="I40" i="2"/>
  <c r="J40" i="2" s="1"/>
  <c r="I37" i="2"/>
  <c r="J37" i="2" s="1"/>
  <c r="I36" i="2"/>
  <c r="J36" i="2" s="1"/>
  <c r="I35" i="2"/>
  <c r="J35" i="2" s="1"/>
  <c r="I34" i="2"/>
  <c r="J34" i="2" s="1"/>
  <c r="I33" i="2"/>
  <c r="J33" i="2" s="1"/>
  <c r="I30" i="2"/>
  <c r="J30" i="2" s="1"/>
  <c r="I29" i="2"/>
  <c r="J29" i="2" s="1"/>
  <c r="I28" i="2"/>
  <c r="J28" i="2" s="1"/>
  <c r="I27" i="2"/>
  <c r="J27" i="2" s="1"/>
  <c r="I25" i="2"/>
  <c r="J25" i="2" s="1"/>
  <c r="I24" i="2"/>
  <c r="J24" i="2" s="1"/>
  <c r="I23" i="2"/>
  <c r="J23" i="2" s="1"/>
  <c r="I22" i="2"/>
  <c r="J22" i="2" s="1"/>
  <c r="I21" i="2"/>
  <c r="J21" i="2" s="1"/>
  <c r="I19" i="2"/>
  <c r="J19" i="2" s="1"/>
  <c r="I16" i="2"/>
  <c r="J16" i="2" s="1"/>
  <c r="I14" i="2"/>
  <c r="J14" i="2" s="1"/>
  <c r="I13" i="2"/>
  <c r="J13" i="2" s="1"/>
  <c r="K18" i="2" l="1"/>
  <c r="K15" i="2"/>
  <c r="L15" i="2" s="1"/>
  <c r="K39" i="2"/>
  <c r="K26" i="2"/>
  <c r="K191" i="2"/>
  <c r="K20" i="2"/>
  <c r="K95" i="2"/>
  <c r="K42" i="2"/>
  <c r="K61" i="2"/>
  <c r="K70" i="2"/>
  <c r="K186" i="2"/>
  <c r="L185" i="2" s="1"/>
  <c r="K180" i="2"/>
  <c r="K175" i="2"/>
  <c r="K171" i="2"/>
  <c r="K139" i="2"/>
  <c r="K126" i="2"/>
  <c r="K117" i="2"/>
  <c r="K105" i="2"/>
  <c r="K85" i="2"/>
  <c r="K77" i="2"/>
  <c r="K49" i="2"/>
  <c r="K32" i="2"/>
  <c r="L17" i="2"/>
  <c r="K12" i="2"/>
  <c r="L12" i="2" s="1"/>
  <c r="O193" i="2"/>
  <c r="O190" i="2"/>
  <c r="O189" i="2"/>
  <c r="O188" i="2"/>
  <c r="O187" i="2"/>
  <c r="O184" i="2"/>
  <c r="O182" i="2"/>
  <c r="O179" i="2"/>
  <c r="O177" i="2"/>
  <c r="O173" i="2"/>
  <c r="O169" i="2"/>
  <c r="O168" i="2"/>
  <c r="O167" i="2"/>
  <c r="O166" i="2"/>
  <c r="O165" i="2"/>
  <c r="O130" i="2"/>
  <c r="O128" i="2"/>
  <c r="O125" i="2"/>
  <c r="O123" i="2"/>
  <c r="O121" i="2"/>
  <c r="O119" i="2"/>
  <c r="O116" i="2"/>
  <c r="O114" i="2"/>
  <c r="O112" i="2"/>
  <c r="O110" i="2"/>
  <c r="O108" i="2"/>
  <c r="O106" i="2"/>
  <c r="O103" i="2"/>
  <c r="O101" i="2"/>
  <c r="O99" i="2"/>
  <c r="O97" i="2"/>
  <c r="O94" i="2"/>
  <c r="O92" i="2"/>
  <c r="O90" i="2"/>
  <c r="O88" i="2"/>
  <c r="O86" i="2"/>
  <c r="O83" i="2"/>
  <c r="O81" i="2"/>
  <c r="O79" i="2"/>
  <c r="O76" i="2"/>
  <c r="O74" i="2"/>
  <c r="O72" i="2"/>
  <c r="O69" i="2"/>
  <c r="O67" i="2"/>
  <c r="O65" i="2"/>
  <c r="O63" i="2"/>
  <c r="O59" i="2"/>
  <c r="O57" i="2"/>
  <c r="O55" i="2"/>
  <c r="O53" i="2"/>
  <c r="O51" i="2"/>
  <c r="O48" i="2"/>
  <c r="O46" i="2"/>
  <c r="O19" i="2"/>
  <c r="P18" i="2" s="1"/>
  <c r="O16" i="2"/>
  <c r="P15" i="2" s="1"/>
  <c r="Q15" i="2" s="1"/>
  <c r="K60" i="2" l="1"/>
  <c r="K38" i="2" s="1"/>
  <c r="L31" i="2" s="1"/>
  <c r="L197" i="2" s="1"/>
  <c r="O23" i="2"/>
  <c r="O43" i="2"/>
  <c r="O45" i="2"/>
  <c r="O24" i="2"/>
  <c r="O44" i="2"/>
  <c r="O47" i="2"/>
  <c r="O21" i="2"/>
  <c r="O22" i="2"/>
  <c r="O25" i="2"/>
  <c r="O28" i="2"/>
  <c r="O30" i="2"/>
  <c r="O34" i="2"/>
  <c r="O36" i="2"/>
  <c r="O40" i="2"/>
  <c r="P186" i="2"/>
  <c r="O132" i="2"/>
  <c r="O134" i="2"/>
  <c r="O136" i="2"/>
  <c r="O138" i="2"/>
  <c r="O141" i="2"/>
  <c r="O143" i="2"/>
  <c r="O145" i="2"/>
  <c r="O147" i="2"/>
  <c r="O149" i="2"/>
  <c r="O151" i="2"/>
  <c r="O153" i="2"/>
  <c r="O155" i="2"/>
  <c r="O157" i="2"/>
  <c r="O159" i="2"/>
  <c r="O161" i="2"/>
  <c r="O163" i="2"/>
  <c r="O170" i="2"/>
  <c r="O176" i="2"/>
  <c r="O178" i="2"/>
  <c r="O181" i="2"/>
  <c r="O183" i="2"/>
  <c r="O192" i="2"/>
  <c r="P191" i="2" s="1"/>
  <c r="O195" i="2"/>
  <c r="P194" i="2" s="1"/>
  <c r="O27" i="2"/>
  <c r="O29" i="2"/>
  <c r="O33" i="2"/>
  <c r="O35" i="2"/>
  <c r="O37" i="2"/>
  <c r="O41" i="2"/>
  <c r="O50" i="2"/>
  <c r="O52" i="2"/>
  <c r="O54" i="2"/>
  <c r="O56" i="2"/>
  <c r="O58" i="2"/>
  <c r="O62" i="2"/>
  <c r="O64" i="2"/>
  <c r="O66" i="2"/>
  <c r="O68" i="2"/>
  <c r="O71" i="2"/>
  <c r="O73" i="2"/>
  <c r="O75" i="2"/>
  <c r="O78" i="2"/>
  <c r="O80" i="2"/>
  <c r="O82" i="2"/>
  <c r="O84" i="2"/>
  <c r="O87" i="2"/>
  <c r="O89" i="2"/>
  <c r="O91" i="2"/>
  <c r="O93" i="2"/>
  <c r="O96" i="2"/>
  <c r="O98" i="2"/>
  <c r="O100" i="2"/>
  <c r="O102" i="2"/>
  <c r="O104" i="2"/>
  <c r="O107" i="2"/>
  <c r="O109" i="2"/>
  <c r="O111" i="2"/>
  <c r="O113" i="2"/>
  <c r="O115" i="2"/>
  <c r="O118" i="2"/>
  <c r="O120" i="2"/>
  <c r="O122" i="2"/>
  <c r="O124" i="2"/>
  <c r="O127" i="2"/>
  <c r="O129" i="2"/>
  <c r="O131" i="2"/>
  <c r="O133" i="2"/>
  <c r="O135" i="2"/>
  <c r="O137" i="2"/>
  <c r="O140" i="2"/>
  <c r="O142" i="2"/>
  <c r="O144" i="2"/>
  <c r="O146" i="2"/>
  <c r="O148" i="2"/>
  <c r="O150" i="2"/>
  <c r="O152" i="2"/>
  <c r="O154" i="2"/>
  <c r="O156" i="2"/>
  <c r="O158" i="2"/>
  <c r="O160" i="2"/>
  <c r="O162" i="2"/>
  <c r="O164" i="2"/>
  <c r="O172" i="2"/>
  <c r="O174" i="2"/>
  <c r="P175" i="2" l="1"/>
  <c r="P42" i="2"/>
  <c r="P85" i="2"/>
  <c r="P77" i="2"/>
  <c r="P32" i="2"/>
  <c r="P39" i="2"/>
  <c r="P95" i="2"/>
  <c r="P49" i="2"/>
  <c r="P105" i="2"/>
  <c r="P20" i="2"/>
  <c r="P139" i="2"/>
  <c r="P126" i="2"/>
  <c r="P26" i="2"/>
  <c r="P180" i="2"/>
  <c r="P117" i="2"/>
  <c r="P171" i="2"/>
  <c r="P70" i="2"/>
  <c r="P61" i="2"/>
  <c r="Q185" i="2"/>
  <c r="C12" i="4"/>
  <c r="Q17" i="2" l="1"/>
  <c r="P60" i="2"/>
  <c r="P38" i="2" s="1"/>
  <c r="Q31" i="2" s="1"/>
  <c r="O13" i="2"/>
  <c r="O14" i="2"/>
  <c r="C14" i="4"/>
  <c r="C16" i="4"/>
  <c r="L17" i="4" s="1"/>
  <c r="C18" i="4"/>
  <c r="G15" i="4" l="1"/>
  <c r="L15" i="4"/>
  <c r="K15" i="4"/>
  <c r="P12" i="2"/>
  <c r="Q12" i="2" s="1"/>
  <c r="F10" i="5" s="1"/>
  <c r="F22" i="5" s="1"/>
  <c r="J17" i="4"/>
  <c r="J23" i="4" s="1"/>
  <c r="I17" i="4"/>
  <c r="I23" i="4" s="1"/>
  <c r="K17" i="4"/>
  <c r="M18" i="4"/>
  <c r="M16" i="4"/>
  <c r="M14" i="4"/>
  <c r="M10" i="4"/>
  <c r="K23" i="4" l="1"/>
  <c r="C10" i="4"/>
  <c r="F11" i="4" l="1"/>
  <c r="F23" i="4" s="1"/>
  <c r="M15" i="4"/>
  <c r="G17" i="4"/>
  <c r="G23" i="4" s="1"/>
  <c r="H17" i="4"/>
  <c r="H23" i="4" s="1"/>
  <c r="Q197" i="2"/>
  <c r="M11" i="4" l="1"/>
  <c r="L19" i="4"/>
  <c r="L23" i="4" s="1"/>
  <c r="M17" i="4"/>
  <c r="C21" i="4" l="1"/>
  <c r="M19" i="4"/>
  <c r="D16" i="4" l="1"/>
  <c r="D10" i="4"/>
  <c r="C22" i="4"/>
  <c r="D18" i="4"/>
  <c r="D12" i="4"/>
  <c r="D14" i="4"/>
  <c r="E24" i="4" l="1"/>
  <c r="E27" i="4" s="1"/>
  <c r="K24" i="4"/>
  <c r="K12" i="4" s="1"/>
  <c r="K13" i="4" s="1"/>
  <c r="K25" i="4" s="1"/>
  <c r="J24" i="4"/>
  <c r="J12" i="4" s="1"/>
  <c r="J13" i="4" s="1"/>
  <c r="J25" i="4" s="1"/>
  <c r="G24" i="4"/>
  <c r="I24" i="4"/>
  <c r="I12" i="4" s="1"/>
  <c r="I13" i="4" s="1"/>
  <c r="I25" i="4" s="1"/>
  <c r="H24" i="4"/>
  <c r="F24" i="4"/>
  <c r="F27" i="4" s="1"/>
  <c r="L24" i="4"/>
  <c r="F25" i="4"/>
  <c r="D21" i="4"/>
  <c r="D22" i="4" s="1"/>
  <c r="G12" i="4" l="1"/>
  <c r="H12" i="4"/>
  <c r="H13" i="4" s="1"/>
  <c r="H25" i="4" s="1"/>
  <c r="L12" i="4"/>
  <c r="L13" i="4" s="1"/>
  <c r="L25" i="4" s="1"/>
  <c r="E25" i="4"/>
  <c r="E26" i="4" s="1"/>
  <c r="F26" i="4" s="1"/>
  <c r="D22" i="5"/>
  <c r="E17" i="5" l="1"/>
  <c r="E10" i="5"/>
  <c r="E12" i="5"/>
  <c r="E14" i="5"/>
  <c r="E20" i="5"/>
  <c r="C12" i="5"/>
  <c r="C10" i="5"/>
  <c r="C14" i="5"/>
  <c r="C17" i="5"/>
  <c r="C20" i="5"/>
  <c r="E22" i="5" l="1"/>
  <c r="C22" i="5"/>
  <c r="G27" i="4" l="1"/>
  <c r="H27" i="4" s="1"/>
  <c r="I27" i="4" s="1"/>
  <c r="J27" i="4" s="1"/>
  <c r="K27" i="4" s="1"/>
  <c r="L27" i="4" s="1"/>
  <c r="G13" i="4"/>
  <c r="M12" i="4"/>
  <c r="G25" i="4" l="1"/>
  <c r="G26" i="4" s="1"/>
  <c r="H26" i="4" s="1"/>
  <c r="I26" i="4" s="1"/>
  <c r="J26" i="4" s="1"/>
  <c r="K26" i="4" s="1"/>
  <c r="L26" i="4" s="1"/>
  <c r="M13" i="4"/>
  <c r="M21" i="4" s="1"/>
</calcChain>
</file>

<file path=xl/sharedStrings.xml><?xml version="1.0" encoding="utf-8"?>
<sst xmlns="http://schemas.openxmlformats.org/spreadsheetml/2006/main" count="863" uniqueCount="468">
  <si>
    <t>ITEM</t>
  </si>
  <si>
    <t>DESCRIÇÃO DO ITEM</t>
  </si>
  <si>
    <t>UNID.</t>
  </si>
  <si>
    <t>QUANT.</t>
  </si>
  <si>
    <t>Local e data:</t>
  </si>
  <si>
    <t>OBSERVAÇÃO</t>
  </si>
  <si>
    <t>FONTE</t>
  </si>
  <si>
    <t>MÊS 1</t>
  </si>
  <si>
    <t>MÊS 2</t>
  </si>
  <si>
    <t>MÊS 3</t>
  </si>
  <si>
    <t>CÓDIGO</t>
  </si>
  <si>
    <t xml:space="preserve"> CUSTO UNITÁRIO</t>
  </si>
  <si>
    <t>BDI (%)</t>
  </si>
  <si>
    <t>CREA/CAU:</t>
  </si>
  <si>
    <t>DISCRIMINAÇÃO DO SERVIÇO</t>
  </si>
  <si>
    <t>VALOR (R$)</t>
  </si>
  <si>
    <t>%</t>
  </si>
  <si>
    <t>- A planilha deve ser assinada pelo responsável técnico pela sua confecção (Art. 14 Lei 5.194/66), identificado através de carimbo com número do CREA/CAU</t>
  </si>
  <si>
    <t>SERVIÇOS COMPLEMENTARES</t>
  </si>
  <si>
    <t>MÊS 4</t>
  </si>
  <si>
    <t>PERÍODO</t>
  </si>
  <si>
    <t>assinatura representante legal da empresa e carimbro CNPJ</t>
  </si>
  <si>
    <t>A planilha deve ser assinada pelo responsável técnico pela sua confecção (Art. 14 Lei 5.194/66), identificado através de carimbo com número do CREA e pelo representante legal da empresa, com carimbo do CNPJ.</t>
  </si>
  <si>
    <t>SUBITEM</t>
  </si>
  <si>
    <t>PREÇO (R$)</t>
  </si>
  <si>
    <t>(razão social da empresa licitante)</t>
  </si>
  <si>
    <t xml:space="preserve">(n.º do CNPJ) </t>
  </si>
  <si>
    <t>SERVIÇOS PRELIMINARES</t>
  </si>
  <si>
    <t xml:space="preserve">As composições que não constam no SINAPI, procedeu-se a obtenção da composição em outra fonte (SBC) e utilizou-se como base de cálculo os insumos do SINAPI. </t>
  </si>
  <si>
    <t>MÊS 5</t>
  </si>
  <si>
    <t>TOTAL DO ITEM</t>
  </si>
  <si>
    <t>Total do orçamento</t>
  </si>
  <si>
    <t>Total do orçamento sem Administração</t>
  </si>
  <si>
    <t>Total mensal executado sem Administração</t>
  </si>
  <si>
    <t>Total mensal excutado com Administração</t>
  </si>
  <si>
    <t>Total acumulado</t>
  </si>
  <si>
    <t>Percentual Acumulado</t>
  </si>
  <si>
    <t>1</t>
  </si>
  <si>
    <t>2</t>
  </si>
  <si>
    <t>3</t>
  </si>
  <si>
    <t>4</t>
  </si>
  <si>
    <t>PLANILHA DE CRONOGRAMA FÍSICO E FINANCEIRO</t>
  </si>
  <si>
    <t>PROJETO</t>
  </si>
  <si>
    <t>GERENCIAMENTO DA OBRA</t>
  </si>
  <si>
    <t>INSTALAÇÕES ELÉTRICAS</t>
  </si>
  <si>
    <t>(assinatura do representante legal da empresa e carimbo com CNPJ)</t>
  </si>
  <si>
    <t>5</t>
  </si>
  <si>
    <t>12</t>
  </si>
  <si>
    <t>Percentual correspondente à Administração</t>
  </si>
  <si>
    <t>No caso em que não houve o insumo no SINAPI, foi mantido a referência de valor indicada na cotação de mercado;</t>
  </si>
  <si>
    <t>Identificação e assinatura do Responsável Técnico pelo Orçamento:</t>
  </si>
  <si>
    <t>RESUMO DE ORÇAMENTO PARA EXECUÇÃO DE OBRA POR EMPREITADA POR PREÇO UNITÁRIO</t>
  </si>
  <si>
    <t>TOTAL DO ITEM (R$)</t>
  </si>
  <si>
    <t>SERVIÇO</t>
  </si>
  <si>
    <t>1.</t>
  </si>
  <si>
    <t>2.</t>
  </si>
  <si>
    <t>3.</t>
  </si>
  <si>
    <t>4.</t>
  </si>
  <si>
    <t>5.</t>
  </si>
  <si>
    <t xml:space="preserve">TOTAL GERAL </t>
  </si>
  <si>
    <t>PLANILHA DE SERVIÇOS E CUSTOS</t>
  </si>
  <si>
    <t>25</t>
  </si>
  <si>
    <t>PROPOSTO PELA EMPRESA LICITANTE</t>
  </si>
  <si>
    <t>VALOR ESTIMADO PELA UFF</t>
  </si>
  <si>
    <t>MÊS 6</t>
  </si>
  <si>
    <t>MÊS 7</t>
  </si>
  <si>
    <t>MÊS 8</t>
  </si>
  <si>
    <t>PROJETOS</t>
  </si>
  <si>
    <t>1.1</t>
  </si>
  <si>
    <t>SE 25.70.0050 (A)</t>
  </si>
  <si>
    <t>SCO/RJ</t>
  </si>
  <si>
    <t>Fornecimento de projeto executivo de instalacao eletrica em Autocad aprovado pela concessionaria, em predios escolares e administrativos com ate 500m2 de area.</t>
  </si>
  <si>
    <t>m2</t>
  </si>
  <si>
    <t>1.2</t>
  </si>
  <si>
    <t>SE 25.70.0100 (A)</t>
  </si>
  <si>
    <t>Fornecimento de projeto executivo de instalacao eletrica em Autocad aprovado pela concessionaria, em predios escolares e administrativos de 500 a 3000m2 de area, sendo os primeiros 500m2 medidos como o item SE 25.70.0050.</t>
  </si>
  <si>
    <t>GERENCIAMENTO DE OBRAS / FISCALIZAÇÃO</t>
  </si>
  <si>
    <t>2.1</t>
  </si>
  <si>
    <t>UFF-002-ADM-003</t>
  </si>
  <si>
    <t>UFF</t>
  </si>
  <si>
    <t>ADMINISTRAÇÃO LOCAL</t>
  </si>
  <si>
    <t>3.1</t>
  </si>
  <si>
    <t>Licenças / Taxas</t>
  </si>
  <si>
    <t>3.1.1</t>
  </si>
  <si>
    <t>016580</t>
  </si>
  <si>
    <t>SBC</t>
  </si>
  <si>
    <t>A R T TABELA A DO CREA ACIMA DE 15000,01</t>
  </si>
  <si>
    <t>UNIDADE</t>
  </si>
  <si>
    <t>3.2</t>
  </si>
  <si>
    <t>Canteiro de Obras</t>
  </si>
  <si>
    <t>3.2.1</t>
  </si>
  <si>
    <t>UFF-003-CAN-001</t>
  </si>
  <si>
    <t>PLACA DE OBRA EM CHAPA DE ACO GALVANIZADO - FORNECIMENTO E INSTALAÇÃO (2,00m X 1,125m)</t>
  </si>
  <si>
    <t>m²</t>
  </si>
  <si>
    <t>3.2.2</t>
  </si>
  <si>
    <t>00010527</t>
  </si>
  <si>
    <t>SINAPI-I</t>
  </si>
  <si>
    <t>LOCACAO DE ANDAIME METALICO TUBULAR DE ENCAIXE, TIPO DE TORRE, COM LARGURA DE 1 ATE 1,5 M E ALTURA DE *1,00* M (INCLUSO SAPATAS FIXAS OU RODIZIOS)</t>
  </si>
  <si>
    <t>MxMÊS</t>
  </si>
  <si>
    <t>3.2.3</t>
  </si>
  <si>
    <t>73847/002</t>
  </si>
  <si>
    <t>SINAPI</t>
  </si>
  <si>
    <t>ALUGUEL CONTAINER/ESCRIT/WC C/1 VASO/1 LAV/1 MIC/4 CHUV LARG          =2,20M COMPR=6,20M ALT=2,50M CHAPA ACO NERV TRAPEZ FORROC/            ISOL TERMO-ACUST CHASSIS REFORC PISO COMPENS NAVAL INCL INST          ELETR/HIDRO-SANIT EXCL TRANSP/CARGA/DESCARGA</t>
  </si>
  <si>
    <t>MES</t>
  </si>
  <si>
    <t>3.2.4</t>
  </si>
  <si>
    <t>73847/001</t>
  </si>
  <si>
    <t>ALUGUEL CONTAINER/ESCRIT INCL INST ELET LARG=2,20 COMP=6,20M          ALT=2,50M CHAPA ACO C/NERV TRAPEZ FORRO C/ISOL TERMO/ACUSTICO         CHASSIS REFORC PISO COMPENS NAVAL EXC TRANSP/CARGA/DESCARGA</t>
  </si>
  <si>
    <t>3.2.5</t>
  </si>
  <si>
    <t>UFF-003-CAN-007</t>
  </si>
  <si>
    <t>MOBILIZAÇÃO DE CONTAINER</t>
  </si>
  <si>
    <t>UND</t>
  </si>
  <si>
    <t>3.3</t>
  </si>
  <si>
    <t>Demolições / Remoções</t>
  </si>
  <si>
    <t>3.3.1</t>
  </si>
  <si>
    <t>REMOÇÃO DE LUMINÁRIAS, DE FORMA MANUAL, SEM REAPROVEITAMENTO. AF_12/2017</t>
  </si>
  <si>
    <t>UN</t>
  </si>
  <si>
    <t>3.3.2</t>
  </si>
  <si>
    <t>REMOÇÃO DE CABOS ELÉTRICOS, DE FORMA MANUAL, SEM REAPROVEITAMENTO. AF_12/2017</t>
  </si>
  <si>
    <t>M</t>
  </si>
  <si>
    <t>3.3.3</t>
  </si>
  <si>
    <t>RETIRADA ELETRODUTOS</t>
  </si>
  <si>
    <t>3.3.4</t>
  </si>
  <si>
    <t>RETIRADA QUADRO DE FORCA</t>
  </si>
  <si>
    <t>GERAÇÃO AUXILIAR</t>
  </si>
  <si>
    <t>GRUPO GERADOR DIESEL COM CARENAGEM POTENCIA 110KVA 1800RPM</t>
  </si>
  <si>
    <t>CABO DE COBRE FLEXÍVEL ISOLADO, 185 MM², ANTI-CHAMA 0,6/1,0 KV, PARA REDE ENTERRADA DE DISTRIBUIÇÃO DE ENERGIA ELÉTRICA - FORNECIMENTO E INSTALAÇÃO. AF_12/2021</t>
  </si>
  <si>
    <t>EXECUÇÃO DE LAJE SOBRE SOLO, ESPESSURA DE 25 CM, FCK = 30 MPA, COM USO DE FORMAS EM MADEIRA SERRADA. AF_09/2021</t>
  </si>
  <si>
    <t>COMPACTAÇÃO MECÂNICA DE SOLO PARA EXECUÇÃO DE RADIER, PISO DE CONCRETO OU LAJE SOBRE SOLO, COM COMPACTADOR DE SOLOS A PERCUSSÃO. AF_09/2021</t>
  </si>
  <si>
    <t>COMP ELETRICA 50</t>
  </si>
  <si>
    <t>SISTEMA DE TRANSFERÊNCIA AUTOMÁTICA REDE ELÉTRICA/GERADOR DE ENERGIA - FORNECIMENTO E INSTALAÇÃO</t>
  </si>
  <si>
    <t>UNID</t>
  </si>
  <si>
    <t>SUBESTAÇÃO 11,4/0,220kV</t>
  </si>
  <si>
    <t>TRANSFORMAÇÃO</t>
  </si>
  <si>
    <t>4.2.1.1</t>
  </si>
  <si>
    <t>TRANSFORMADOR DE POTENCIAL ISOLADO EPOXI CLASSE 36kV 500VA</t>
  </si>
  <si>
    <t>4.2.1.2</t>
  </si>
  <si>
    <t>TRANSFORMADOR DE CORRENTE 200/5A SCHNEIDER</t>
  </si>
  <si>
    <t>QGBT-SE</t>
  </si>
  <si>
    <t>4.2.2.1</t>
  </si>
  <si>
    <t>74130/009</t>
  </si>
  <si>
    <t>DISJUNTOR TERMOMAGNETICO TRIPOLAR EM CAIXA MOLDADA 500 A 600A 600V, FORNECIMENTO E INSTALACAO</t>
  </si>
  <si>
    <t>4.2.2.2</t>
  </si>
  <si>
    <t>74130/007</t>
  </si>
  <si>
    <t>DISJUNTOR TERMOMAGNETICO TRIPOLAR EM CAIXA MOLDADA 250A 600V, FORNECIMENTO E INSTALACAO</t>
  </si>
  <si>
    <t>4.2.2.3</t>
  </si>
  <si>
    <t>15.007.0608-0</t>
  </si>
  <si>
    <t>EMOP</t>
  </si>
  <si>
    <t>DISJUNTOR TERMOMAGNETICO,TRIPOLAR,DE 125 A 160A,50KA,MODELOCAIXA MOLDADA,TIPO C.FORNECIMENTO E COLOCACAO</t>
  </si>
  <si>
    <t>4.2.2.4</t>
  </si>
  <si>
    <t>COMP ELETRICA 07</t>
  </si>
  <si>
    <t>DISPOSITIVO DE PROTEÇÃO CONTRA SURTOS ATMOSFÉRICOS (DPS) 275V (CA) 30kA - FORNECIMENTO E INSTALAÇÃO</t>
  </si>
  <si>
    <t>4.2.2.5</t>
  </si>
  <si>
    <t>COMP ELETRICA 47</t>
  </si>
  <si>
    <t>QUADRO DE DISTRIBUICAO (QGBT-SE) COM BARRAMENTO TRIFASICO, DE SOBREPOR, PARA  DISJUNTORES DIN, DIMENSÕES 1900x1600x600mm EM CHAPA DE ACO GALVANIZADO, 1500 A - FORNECIMENTO E INSTALAÇÃO</t>
  </si>
  <si>
    <t>4.2.2.6</t>
  </si>
  <si>
    <t>COMP ELETRICA 49</t>
  </si>
  <si>
    <t>DISJUNTOR TRIFÁSICO CAIXA MOLDADA 1250A 220V - FORNECIEMNTO E INSTALAÇÃO</t>
  </si>
  <si>
    <t>QGBT</t>
  </si>
  <si>
    <t>4.2.3.1</t>
  </si>
  <si>
    <t>QUADRO DISTRIBUICAO SOBREPOR 70 DISJUNTORES +BARRAMENTO</t>
  </si>
  <si>
    <t>4.2.3.2</t>
  </si>
  <si>
    <t>4.2.3.3</t>
  </si>
  <si>
    <t>4.2.3.4</t>
  </si>
  <si>
    <t>DISJUNTOR TRIPOLAR 80A CURVA C</t>
  </si>
  <si>
    <t>4.2.3.5</t>
  </si>
  <si>
    <t>DISJUNTOR TRIPOLAR 70A/40KA</t>
  </si>
  <si>
    <t>4.2.3.6</t>
  </si>
  <si>
    <t>DISJUNTOR TRIPOLAR TIPO DIN, CORRENTE NOMINAL DE 32A - FORNECIMENTO E INSTALAÇÃO. AF_10/2020</t>
  </si>
  <si>
    <t>4.2.3.7</t>
  </si>
  <si>
    <t>DISJUNTOR BIPOLAR TIPO DIN, CORRENTE NOMINAL DE 20A - FORNECIMENTO E INSTALAÇÃO. AF_10/2020</t>
  </si>
  <si>
    <t>4.2.3.8</t>
  </si>
  <si>
    <t>DISJUNTOR BIPOLAR TIPO DIN, CORRENTE NOMINAL DE 16A - FORNECIMENTO E INSTALAÇÃO. AF_10/2020</t>
  </si>
  <si>
    <t>4.2.3.9</t>
  </si>
  <si>
    <t>15.007.0576-0</t>
  </si>
  <si>
    <t>DISJUNTOR TERMOMAGNETICO,BIPOLAR,DE 40 A 63A,3KA,MODELO DIN,TIPO C.FORNECIMENTO E COLOCACAO</t>
  </si>
  <si>
    <t>4.2.3.10</t>
  </si>
  <si>
    <t>QUADROS ELÉTRICOS</t>
  </si>
  <si>
    <t>QDLTA</t>
  </si>
  <si>
    <t>4.2.4.1.1</t>
  </si>
  <si>
    <t>15.007.0435-0</t>
  </si>
  <si>
    <t>QUADRO DE DISTRIBUICAO DE ENERGIA,150A,PARA DISJUNTORES TERMO-MAGNETICOS UNIPOLARES,DE SOBREPOR,COM PORTA E BARRAMENTOSDE FASE,NEUTRO E TERRA,TRIFASICO,PARA INSTALACAO DE ATE 50 DISJUNTORES COM DISPOSITIVO PARA CHAVE GERAL.FORNECIMENTO E COLOCACAO</t>
  </si>
  <si>
    <t>4.2.4.1.2</t>
  </si>
  <si>
    <t>4.2.4.1.3</t>
  </si>
  <si>
    <t>DISJUNTOR BIPOLAR TIPO DIN, CORRENTE NOMINAL DE 32A - FORNECIMENTO E INSTALAÇÃO. AF_10/2020</t>
  </si>
  <si>
    <t>4.2.4.1.4</t>
  </si>
  <si>
    <t>4.2.4.1.5</t>
  </si>
  <si>
    <t>DISJUNTOR BIPOLAR TIPO DIN, CORRENTE NOMINAL DE 10A - FORNECIMENTO E INSTALAÇÃO. AF_10/2020</t>
  </si>
  <si>
    <t>4.2.4.1.6</t>
  </si>
  <si>
    <t>4.2.4.1.7</t>
  </si>
  <si>
    <t>DISJUNTOR MONOPOLAR TIPO DIN, CORRENTE NOMINAL DE 10A - FORNECIMENTO E INSTALAÇÃO. AF_10/2020</t>
  </si>
  <si>
    <t>4.2.4.1.8</t>
  </si>
  <si>
    <t>4.2.4.2</t>
  </si>
  <si>
    <t>QDM</t>
  </si>
  <si>
    <t>4.2.4.2.1</t>
  </si>
  <si>
    <t>15.007.0430-0</t>
  </si>
  <si>
    <t>QUADRO DE DISTRIBUICAO DE ENERGIA,100A,PARA DISJUNTORES TERMO-MAGNETICOS UNIPOLARES,DE SOBREPOR,COM PORTA E BARRAMENTOSDE FASE,NEUTRO E TERRA,TRIFASICO,PARA INSTALACAO DE ATE 40 DISJUNTORES COM DISPOSITIVO PARA CHAVE GERAL.FORNECIMENTO E COLOCACAO</t>
  </si>
  <si>
    <t>4.2.4.2.2</t>
  </si>
  <si>
    <t>DISJUNTOR CAIXA MOLDADA LINHA FORMULA 3 POLOS 10 KA 70A</t>
  </si>
  <si>
    <t>4.2.4.2.3</t>
  </si>
  <si>
    <t>DISJUNTOR BIPOLAR TIPO DIN, CORRENTE NOMINAL DE 25A - FORNECIMENTO E INSTALAÇÃO. AF_10/2020</t>
  </si>
  <si>
    <t>4.2.4.2.4</t>
  </si>
  <si>
    <t>4.2.4.2.5</t>
  </si>
  <si>
    <t>4.2.4.2.6</t>
  </si>
  <si>
    <t>4.2.4.3</t>
  </si>
  <si>
    <t>QDLTP</t>
  </si>
  <si>
    <t>4.2.4.3.1</t>
  </si>
  <si>
    <t>15.007.0435-A</t>
  </si>
  <si>
    <t>4.2.4.3.2</t>
  </si>
  <si>
    <t>DISJUNTOR TRIPOLAR 150A CURVA C</t>
  </si>
  <si>
    <t>4.2.4.3.3</t>
  </si>
  <si>
    <t>4.2.4.3.4</t>
  </si>
  <si>
    <t>DISJUNTOR MONOPOLAR TIPO DIN, CORRENTE NOMINAL DE 32A - FORNECIMENTO E INSTALAÇÃO. AF_10/2020</t>
  </si>
  <si>
    <t>4.2.4.3.5</t>
  </si>
  <si>
    <t>DISJUNTOR MONOPOLAR TIPO DIN, CORRENTE NOMINAL DE 25A - FORNECIMENTO E INSTALAÇÃO. AF_10/2020</t>
  </si>
  <si>
    <t>4.2.4.3.6</t>
  </si>
  <si>
    <t>4.2.4.3.7</t>
  </si>
  <si>
    <t>4.2.4.4</t>
  </si>
  <si>
    <t>QDLTR01</t>
  </si>
  <si>
    <t>4.2.4.4.1</t>
  </si>
  <si>
    <t>4.2.4.4.2</t>
  </si>
  <si>
    <t>15.007.0430-A</t>
  </si>
  <si>
    <t>4.2.4.4.3</t>
  </si>
  <si>
    <t>4.2.4.4.4</t>
  </si>
  <si>
    <t>DISJUNTOR MONOPOLAR TIPO DIN, CORRENTE NOMINAL DE 20A - FORNECIMENTO E INSTALAÇÃO. AF_10/2020</t>
  </si>
  <si>
    <t>4.2.4.4.5</t>
  </si>
  <si>
    <t>4.2.4.4.6</t>
  </si>
  <si>
    <t>4.2.4.4.7</t>
  </si>
  <si>
    <t>4.2.4.4.8</t>
  </si>
  <si>
    <t>4.2.4.4.9</t>
  </si>
  <si>
    <t>4.2.4.5</t>
  </si>
  <si>
    <t>QDLTR02</t>
  </si>
  <si>
    <t>4.2.4.5.1</t>
  </si>
  <si>
    <t>4.2.4.5.2</t>
  </si>
  <si>
    <t>4.2.4.5.3</t>
  </si>
  <si>
    <t>4.2.4.5.4</t>
  </si>
  <si>
    <t>4.2.4.5.5</t>
  </si>
  <si>
    <t>4.2.4.5.6</t>
  </si>
  <si>
    <t>4.2.4.5.7</t>
  </si>
  <si>
    <t>DISJUNTOR MONOPOLAR TIPO DIN, CORRENTE NOMINAL DE 16A - FORNECIMENTO E INSTALAÇÃO. AF_10/2020</t>
  </si>
  <si>
    <t>4.2.4.5.8</t>
  </si>
  <si>
    <t>4.2.4.5.9</t>
  </si>
  <si>
    <t>4.2.4.6</t>
  </si>
  <si>
    <t>QDLTC</t>
  </si>
  <si>
    <t>4.2.4.6.1</t>
  </si>
  <si>
    <t>4.2.4.6.2</t>
  </si>
  <si>
    <t>DISJUNTOR BIPOLAR TIPO DIN, CORRENTE NOMINAL DE 50A - FORNECIMENTO E INSTALAÇÃO. AF_10/2020</t>
  </si>
  <si>
    <t>4.2.4.6.3</t>
  </si>
  <si>
    <t>4.2.4.6.4</t>
  </si>
  <si>
    <t>4.2.4.6.5</t>
  </si>
  <si>
    <t>4.2.4.6.6</t>
  </si>
  <si>
    <t>4.2.4.6.7</t>
  </si>
  <si>
    <t>4.2.4.6.8</t>
  </si>
  <si>
    <t>4.2.4.6.9</t>
  </si>
  <si>
    <t>4.2.4.6.10</t>
  </si>
  <si>
    <t>COMP ELETRICA 05</t>
  </si>
  <si>
    <t>DISPOSITIVO DR 2 POLOS, 30mA, CORRENTE ATÉ 25A - FORNECIMENTO E INSTALAÇÃO</t>
  </si>
  <si>
    <t>4.2.4.6.11</t>
  </si>
  <si>
    <t>4.2.4.7</t>
  </si>
  <si>
    <t>QDLTE</t>
  </si>
  <si>
    <t>4.2.4.7.1</t>
  </si>
  <si>
    <t>4.2.4.7.2</t>
  </si>
  <si>
    <t>4.2.4.7.3</t>
  </si>
  <si>
    <t>4.2.4.7.4</t>
  </si>
  <si>
    <t>4.2.4.7.5</t>
  </si>
  <si>
    <t>4.2.4.7.6</t>
  </si>
  <si>
    <t>4.2.4.7.7</t>
  </si>
  <si>
    <t>4.2.4.7.8</t>
  </si>
  <si>
    <t>CABOS ELÉTRICOS</t>
  </si>
  <si>
    <t>4.2.5.1</t>
  </si>
  <si>
    <t>15.017.0245-0</t>
  </si>
  <si>
    <t>TERMINAL MECANICO A COMPRESSAO,FABRICADO EM BRONZE,PARA CABODE 2,5MM2.FORNECIMENTO E COLOCACAO</t>
  </si>
  <si>
    <t>4.2.5.2</t>
  </si>
  <si>
    <t>15.017.0250-0</t>
  </si>
  <si>
    <t>TERMINAL MECANICO A COMPRESSAO,FABRICADO EM BRONZE,PARA CABODE 4MM2.FORNECIMENTO E COLOCACAO</t>
  </si>
  <si>
    <t>4.2.5.3</t>
  </si>
  <si>
    <t>15.017.0310-0</t>
  </si>
  <si>
    <t>TERMINAL MECANICO A COMPRESSAO,FABRICADO EM BRONZE,PARA CABODE 240MM2.FORNECIMENTO E COLOCACAO</t>
  </si>
  <si>
    <t>4.2.5.4</t>
  </si>
  <si>
    <t>15.017.0280-0</t>
  </si>
  <si>
    <t>TERMINAL MECANICO A COMPRESSAO,FABRICADO EM BRONZE,PARA CABODE 50MM2.FORNECIMENTO E COLOCACAO</t>
  </si>
  <si>
    <t>4.2.5.5</t>
  </si>
  <si>
    <t>15.017.0275-0</t>
  </si>
  <si>
    <t>TERMINAL MECANICO A COMPRESSAO,FABRICADO EM BRONZE,PARA CABODE 35MM2.FORNECIMENTO E COLOCACAO</t>
  </si>
  <si>
    <t>4.2.5.6</t>
  </si>
  <si>
    <t>CABO DE COBRE FLEXÍVEL ISOLADO, 2,5 MM², ANTI-CHAMA 0,6/1,0 KV, PARA CIRCUITOS TERMINAIS - FORNECIMENTO E INSTALAÇÃO. AF_12/2015</t>
  </si>
  <si>
    <t>4.2.5.7</t>
  </si>
  <si>
    <t>CABO DE COBRE FLEXÍVEL ISOLADO, 16 MM², ANTI-CHAMA 0,6/1,0 KV, PARA CIRCUITOS TERMINAIS - FORNECIMENTO E INSTALAÇÃO. AF_12/2015</t>
  </si>
  <si>
    <t>4.2.5.8</t>
  </si>
  <si>
    <t>CABO DE COBRE FLEXÍVEL ISOLADO, 4 MM², ANTI-CHAMA 0,6/1,0 KV, PARA CIRCUITOS TERMINAIS - FORNECIMENTO E INSTALAÇÃO. AF_12/2015</t>
  </si>
  <si>
    <t>4.2.5.9</t>
  </si>
  <si>
    <t>CABO DE COBRE FLEXÍVEL ISOLADO, 6 MM², ANTI-CHAMA 0,6/1,0 KV, PARA CIRCUITOS TERMINAIS - FORNECIMENTO E INSTALAÇÃO. AF_12/2015</t>
  </si>
  <si>
    <t>4.2.5.10</t>
  </si>
  <si>
    <t>CABO DE COBRE FLEXÍVEL ISOLADO, 25 MM², ANTI-CHAMA 0,6/1,0 KV, PARA REDE ENTERRADA DE DISTRIBUIÇÃO DE ENERGIA ELÉTRICA - FORNECIMENTO E INSTALAÇÃO. AF_12/2021</t>
  </si>
  <si>
    <t>4.2.5.11</t>
  </si>
  <si>
    <t>CABO DE COBRE FLEXÍVEL ISOLADO, 35 MM², 0,6/1,0 KV, PARA REDE AÉREA DE DISTRIBUIÇÃO DE ENERGIA ELÉTRICA DE BAIXA TENSÃO - FORNECIMENTO E INSTALAÇÃO. AF_07/2020</t>
  </si>
  <si>
    <t>4.2.5.12</t>
  </si>
  <si>
    <t>CABO DE COBRE FLEXÍVEL ISOLADO, 70 MM², 0,6/1,0 KV, PARA REDE AÉREA DE DISTRIBUIÇÃO DE ENERGIA ELÉTRICA DE BAIXA TENSÃO - FORNECIMENTO E INSTALAÇÃO. AF_07/2020</t>
  </si>
  <si>
    <t>ELETRODUTOS/ELETROCALHAS</t>
  </si>
  <si>
    <t>4.2.6.1</t>
  </si>
  <si>
    <t>ELETROCALHA PERFURADA TIPO ""U"" 300X100 CHAPA 18 SEM TAMPA</t>
  </si>
  <si>
    <t>4.2.6.2</t>
  </si>
  <si>
    <t>15.018.0766-0</t>
  </si>
  <si>
    <t>TE HORIZONTAL,90º,PARA ELETROCALHA PERFURADA OU LISA,300X100MM.FORNECIMENTO E COLOCACAO</t>
  </si>
  <si>
    <t>4.2.6.3</t>
  </si>
  <si>
    <t>15.018.0606-A</t>
  </si>
  <si>
    <t>CURVA HORIZONTAL,45º,PARA ELETROCALHA PERFURADA OU LISA,300X100MM.FORNECIMENTO E COLOCACAO</t>
  </si>
  <si>
    <t>4.2.6.4</t>
  </si>
  <si>
    <t>EMENDA INTERNA PARA ELETROCALHA TIPO U 300x100</t>
  </si>
  <si>
    <t>4.2.6.5</t>
  </si>
  <si>
    <t>TE VERTICAL DE SUBIDA PARA ELETROCALHA 300X100 CHAPA 18</t>
  </si>
  <si>
    <t>4.2.6.6</t>
  </si>
  <si>
    <t>15.018.0996-A</t>
  </si>
  <si>
    <t>ACOPLAMENTO EM PAINEL,PARA ELETROCALHA PERFURADA OU LISA,300X100MM.FORNECIMENTO E COLOCACAO</t>
  </si>
  <si>
    <t>4.2.6.7</t>
  </si>
  <si>
    <t>ELETROCALHA PERFURADA TIPO ""U"" 200X100 CHAPA 22 SEM TAMPA</t>
  </si>
  <si>
    <t>4.2.6.8</t>
  </si>
  <si>
    <t>EMENDA INTERNA PARA ELETROCALHA TIPO U 200x100</t>
  </si>
  <si>
    <t>4.2.6.9</t>
  </si>
  <si>
    <t>15.018.0994-0</t>
  </si>
  <si>
    <t>ACOPLAMENTO EM PAINEL,PARA ELETROCALHA PERFURADA OU LISA,200X100MM.FORNECIMENTO E COLOCACAO</t>
  </si>
  <si>
    <t>4.2.6.10</t>
  </si>
  <si>
    <t>ELETROCALHA PERFURADA TIPO ""U"" 100X100 CHAPA 22 SEM TAMPA</t>
  </si>
  <si>
    <t>4.2.6.11</t>
  </si>
  <si>
    <t>EMENDA PARA ELETROCALHA TIPO U 100X100</t>
  </si>
  <si>
    <t>4.2.6.12</t>
  </si>
  <si>
    <t>15.018.0992-0</t>
  </si>
  <si>
    <t>ACOPLAMENTO EM PAINEL,PARA ELETROCALHA PERFURADA OU LISA,100X100MM.FORNECIMENTO E COLOCACAO</t>
  </si>
  <si>
    <t>4.2.6.13</t>
  </si>
  <si>
    <t>15.018.0762-A</t>
  </si>
  <si>
    <t>TE HORIZONTAL,90º,PARA ELETROCALHA PERFURADA OU LISA,100X100MM.FORNECIMENTO E COLOCACAO</t>
  </si>
  <si>
    <t>4.2.6.14</t>
  </si>
  <si>
    <t>15.018.0764-0</t>
  </si>
  <si>
    <t>TE HORIZONTAL,90º,PARA ELETROCALHA PERFURADA OU LISA,200X100MM.FORNECIMENTO E COLOCACAO</t>
  </si>
  <si>
    <t>4.2.6.15</t>
  </si>
  <si>
    <t>15.018.0604-A</t>
  </si>
  <si>
    <t>CURVA HORIZONTAL,45º,PARA ELETROCALHA PERFURADA OU LISA,200X100MM.FORNECIMENTO E COLOCACAO</t>
  </si>
  <si>
    <t>4.2.6.16</t>
  </si>
  <si>
    <t>15.018.0602-A</t>
  </si>
  <si>
    <t>CURVA HORIZONTAL,45º,PARA ELETROCALHA PERFURADA OU LISA,100X100MM.FORNECIMENTO E COLOCACAO</t>
  </si>
  <si>
    <t>4.2.6.17</t>
  </si>
  <si>
    <t>15.018.0782-0</t>
  </si>
  <si>
    <t>TE VERTICAL DE DERIVACAO OU LATERAL,PARA ELETROCALHA PERFURADA OU LISA,100X100MM.FORNECIMENTO E COLOCACAO</t>
  </si>
  <si>
    <t>4.2.6.18</t>
  </si>
  <si>
    <t>PERFILADO PERFURADO 38x38mm</t>
  </si>
  <si>
    <t>4.2.6.19</t>
  </si>
  <si>
    <t>EMENDA INTERNA ""I"" PARA PERFILADO 38x38mm</t>
  </si>
  <si>
    <t>4.2.6.20</t>
  </si>
  <si>
    <t>EMENDA INTERNA ""L"" PARA PERFILADO 38x38mm</t>
  </si>
  <si>
    <t>4.2.6.21</t>
  </si>
  <si>
    <t>EMENDA INTERNA ""T"" PARA PERFILADO 38x38mm</t>
  </si>
  <si>
    <t>4.2.6.22</t>
  </si>
  <si>
    <t>ELETRODUTO RÍGIDO ROSCÁVEL, PVC, DN 25 MM (3/4"), PARA CIRCUITOS TERMINAIS, INSTALADO EM LAJE - FORNECIMENTO E INSTALAÇÃO. AF_12/2015</t>
  </si>
  <si>
    <t>4.2.6.23</t>
  </si>
  <si>
    <t>15.018.0118-A</t>
  </si>
  <si>
    <t>CAIXA DE LIGACAO DE PVC,TIPO CONDULETES,PARA 5 OU 6 ENTRADAS,COM DIAMETRO DE 3/4".FORNECIMENTO E COLOCACAO.</t>
  </si>
  <si>
    <t>4.2.6.24</t>
  </si>
  <si>
    <t>ELETRODUTO FLEXÍVEL CORRUGADO REFORÇADO, PVC, DN 25 MM (3/4"), PARA CIRCUITOS TERMINAIS, INSTALADO EM PAREDE - FORNECIMENTO E INSTALAÇÃO. AF_12/2015</t>
  </si>
  <si>
    <t>4.2.6.25</t>
  </si>
  <si>
    <t>COMP ELETRICA 39</t>
  </si>
  <si>
    <t>Próprio</t>
  </si>
  <si>
    <t>ACOPLAMENTO DE PAINEL 500X100M CHAPA 22 - FORNECIMENTO E INSTALAÇÃO</t>
  </si>
  <si>
    <t>4.2.6.26</t>
  </si>
  <si>
    <t>COMP ELETRICA 40</t>
  </si>
  <si>
    <t>CURVA HORIZONTAL 500X100MM CHAPA 22 FORNECIMENTO E INSTALAÇÃO</t>
  </si>
  <si>
    <t>4.2.6.27</t>
  </si>
  <si>
    <t>COMP ELETRICA 41</t>
  </si>
  <si>
    <t>ELETROCALHA PERFURADA 500X100X3000MM CHAPA 22 FORNECIMENTO E INSTALAÇÃO</t>
  </si>
  <si>
    <t>4.2.6.28</t>
  </si>
  <si>
    <t>COMP ELETRICA 42</t>
  </si>
  <si>
    <t>EMENDA PARA ELETROCALHA 500X100MM CHAPA 22 FORNECIMENTO E INSTALAÇÃO</t>
  </si>
  <si>
    <t>4.2.6.29</t>
  </si>
  <si>
    <t>COMP ELETRICA 43</t>
  </si>
  <si>
    <t>GANCHO VERTICAL 500X100MM CHAPA 22 FORNECIMENTO E INSALAÇÃO</t>
  </si>
  <si>
    <t>4.2.6.30</t>
  </si>
  <si>
    <t>COMP ELETRICA 44</t>
  </si>
  <si>
    <t>TÊ HORIZONTAL 500X100MM CHAPA 22 FORNECIMENTO E INSTALAÇÃO</t>
  </si>
  <si>
    <t>4.2.6.31</t>
  </si>
  <si>
    <t>COMP ELETRICA 45</t>
  </si>
  <si>
    <t>TÊ VERTICAL 500X100MM CHAPA 22 FORNECIMENTO E INSTALAÇÃO</t>
  </si>
  <si>
    <t>ILUMINAÇÃO</t>
  </si>
  <si>
    <t>4.2.7.1</t>
  </si>
  <si>
    <t>18.027.0110-0</t>
  </si>
  <si>
    <t>LUMINARIA A PROVA DE GASES,VAPORES E POS,HERMETICA,COM LENTEDE VIDRO TRANSPARENTE,CORPO E GRADE EM ALUMINIO FUNDIDO,PARA LAMPADA LED ATE 25W,MISTA OU VAPOR DE MERCURIO ATE 250W,PARA COLOCACAO EM TETO,EXCLUSIVE LAMPADA.FORNECIMENTO E COLOCACAO</t>
  </si>
  <si>
    <t>4.2.7.2</t>
  </si>
  <si>
    <t>15.020.0173-A</t>
  </si>
  <si>
    <t>LAMPADA LED,TUBULAR,1200MM,T8,18W,FLUXO LUMINOSO EM TORNO DE1850LM</t>
  </si>
  <si>
    <t>4.2.7.3</t>
  </si>
  <si>
    <t>18.027.0484-0</t>
  </si>
  <si>
    <t>LUMINARIA DE SOBREPOR, FIXADA EM LAJE OU FORRO, TIPO CALHA,CHANFRADA OU PRISMATICA, COMPLETA, COM LAMPADA LED TUBULARDE 4 X 18W. FORNECIMENTO E COLOCACAO</t>
  </si>
  <si>
    <t>TOMADAS</t>
  </si>
  <si>
    <t>4.2.8.1</t>
  </si>
  <si>
    <t>CAIXA COM TOMADA 10A PARA PERFILADO 38x38mm</t>
  </si>
  <si>
    <t>4.2.8.2</t>
  </si>
  <si>
    <t>TOMADA BAIXA DE EMBUTIR (1 MÓDULO), 2P+T 20 A, INCLUINDO SUPORTE E PLACA - FORNECIMENTO E INSTALAÇÃO. AF_12/2015</t>
  </si>
  <si>
    <t>4.2.8.3</t>
  </si>
  <si>
    <t>TOMADA BAIXA DE EMBUTIR (1 MÓDULO), 2P+T 10 A, INCLUINDO SUPORTE E PLACA - FORNECIMENTO E INSTALAÇÃO. AF_12/2015</t>
  </si>
  <si>
    <t>4.2.8.4</t>
  </si>
  <si>
    <t>INTERRUPTOR SIMPLES (1 MÓDULO) COM 1 TOMADA DE EMBUTIR 2P+T 10 A,  INCLUINDO SUPORTE E PLACA - FORNECIMENTO E INSTALAÇÃO. AF_12/2015</t>
  </si>
  <si>
    <t>REVISÕES / MANUTENÇÕES</t>
  </si>
  <si>
    <t>COMP ELETRICA 52</t>
  </si>
  <si>
    <t>REVISÃO DOS ISOLADORES DA SUBESTAÇÃO, INCLUÍNDO, TESTES DE ISOLAMENTO, REAPERTOS E TESTES DE FIXAÇÃO E EMISSÃO DE LAUDO TÉCNICO</t>
  </si>
  <si>
    <t>COMP ELETRICA 46</t>
  </si>
  <si>
    <t>REVISÃO DOS PARA-RAIOS DE LINHA DO RESTAURANTE UNIVERSITÁRIO DA UFF, INCLUÍNDO TESTES DE ISOLAMENTO DE RESISTÊNCIA, VERIFICAÇÃO DAS CONEXÕES E EMISSÃO DE REALATÓRIO TÉCNICO COM OS TESTES REALIZADOS</t>
  </si>
  <si>
    <t>COMP ELETRICA 51</t>
  </si>
  <si>
    <t>REVISÃO DA MALHA DE ATERRAMENTO DA SUBESTAÇÃO, INCLUÍNDO MEDIÇÃO DE RESISTEÊNCIA DE ATERRAMENTO, VERIFICAÇÃO E REAPERTO DAS CONEXÕES E EMISSÃO DE LAUDO TÉCNICO.</t>
  </si>
  <si>
    <t>COMP ELETRICA 53</t>
  </si>
  <si>
    <t>REVISÃO DE TRANSFORMADOR DE POTÊNCIA INCLUÍNDO: Realização de teste de rigidez dielétrica do óleo isolante; Realização de teste de resistência de isolamento; Realização de teste de relação de transformação; Verificação e substituição das juntas de vedação das buchas de baixa e média tensão; Elaboração de relatório contendo informações dos testes realizados</t>
  </si>
  <si>
    <t>5.1</t>
  </si>
  <si>
    <t>Transporte de Materiais</t>
  </si>
  <si>
    <t>5.1.1</t>
  </si>
  <si>
    <t>UFF-025-DVS-003</t>
  </si>
  <si>
    <t>DESMOBILIZAÇÃO DE CONTAINER</t>
  </si>
  <si>
    <t>5.1.2</t>
  </si>
  <si>
    <t>COMP QUIL 32</t>
  </si>
  <si>
    <t>CARGA MANUAL DE ENTULHO EM CAÇAMBA ESTACIONÁRIA [ADAPTADA SINAPI (72897 08/20)]</t>
  </si>
  <si>
    <t>M³</t>
  </si>
  <si>
    <t>5.1.3</t>
  </si>
  <si>
    <t>IEQ 003150</t>
  </si>
  <si>
    <t>SCO RJ - I</t>
  </si>
  <si>
    <t>CACAMBA DE ACO COM 5M³, PARA RETIRADA DE ENTULHO, INCLUSIVE TRANSPORTE E DESCARGA, ALUGUEL</t>
  </si>
  <si>
    <t>5.1.4</t>
  </si>
  <si>
    <t>MONTAGEM E DESMONTAGEM DE ANDAIME TUBULAR TIPO TORRE (EXCLUSIVE ANDAIME E LIMPEZA). AF_11/2017</t>
  </si>
  <si>
    <t>5.2</t>
  </si>
  <si>
    <t>Segurança e Saúde</t>
  </si>
  <si>
    <t>5.2.1</t>
  </si>
  <si>
    <t>ATESTADO PCMAT (NR18)</t>
  </si>
  <si>
    <t>5.2.2</t>
  </si>
  <si>
    <t>ATESTADO PCMSO (NR7)- ANUAL</t>
  </si>
  <si>
    <t>5.3</t>
  </si>
  <si>
    <t>Serviços Finais</t>
  </si>
  <si>
    <t>5.3.1</t>
  </si>
  <si>
    <t>SC 29.15.0350 (/)</t>
  </si>
  <si>
    <t>LIMPEZA DE PISOS CIMENTADOS (DESONERADO)</t>
  </si>
  <si>
    <t>M²</t>
  </si>
  <si>
    <t>4.1.1</t>
  </si>
  <si>
    <t>4.1.2</t>
  </si>
  <si>
    <t>4.1.3</t>
  </si>
  <si>
    <t>4.1.4</t>
  </si>
  <si>
    <t>4.1.5</t>
  </si>
  <si>
    <t>4.2.1</t>
  </si>
  <si>
    <t>4.2.2</t>
  </si>
  <si>
    <t>4.2.3</t>
  </si>
  <si>
    <t>4.2.4</t>
  </si>
  <si>
    <t>4.2.4.1</t>
  </si>
  <si>
    <t>4.2.5</t>
  </si>
  <si>
    <t>4.2.6</t>
  </si>
  <si>
    <t>4.2.7</t>
  </si>
  <si>
    <t>4.2.8</t>
  </si>
  <si>
    <t>4.3.2.1</t>
  </si>
  <si>
    <t>4.3.2.2</t>
  </si>
  <si>
    <t>4.3.2.3</t>
  </si>
  <si>
    <t>4.3.2.4</t>
  </si>
  <si>
    <t>UNITÁRIO C/ BDI</t>
  </si>
  <si>
    <t>TOTAL</t>
  </si>
  <si>
    <t xml:space="preserve"> ITEM</t>
  </si>
  <si>
    <t>VALOR TOTAL PARA A CONTRATAÇÃO ESTIMADO PELA UFF</t>
  </si>
  <si>
    <t>VALOR TOTAL PROPOSTO</t>
  </si>
  <si>
    <r>
      <t>A referência utilizada como base de custos é o SINAPI, SCO, SBC de Fev/2022</t>
    </r>
    <r>
      <rPr>
        <sz val="10"/>
        <color indexed="10"/>
        <rFont val="Verdana"/>
        <family val="2"/>
      </rPr>
      <t>;</t>
    </r>
  </si>
  <si>
    <t>Planilha protegida por senha, com exceção de partes editáveis como cabeçalho (A1:A2), colunas para preenchimento pela empresa e linhas inferiores;</t>
  </si>
  <si>
    <t>ANEXO III-B DO EDITAL DE LICITAÇÃO POR PREGÃO ELETRÔNICO N.º 67/2022</t>
  </si>
  <si>
    <t>OBRA:  Reforma das instalações elétricas do Restaurante Universitário (RU) da UFF - Campus do Gragoatá</t>
  </si>
  <si>
    <t>ESTIMADO PELA UFF</t>
  </si>
  <si>
    <t>PROPOSTO PELA EMPRESA</t>
  </si>
  <si>
    <t>ANEXO III-A DO EDITAL DE LICITAÇÃO POR PREGÃO ELETRÔNICO N.º 67/2022</t>
  </si>
  <si>
    <t>ANEXO V-C DO EDITAL DE LICITAÇÃO POR PREGÃO ELETRÔNICO N.º 67/2022</t>
  </si>
  <si>
    <t>Local: Marcos Waldemar de Freitas Reis, s/n.º, Campus do Gragoatá, bairro de São Domingos, Niterói - RJ</t>
  </si>
  <si>
    <t>Àrea (m²)  =</t>
  </si>
  <si>
    <t>Incluso BDI desonerado sobre preço unitário de:  28,97 %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</si>
</sst>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General_)"/>
    <numFmt numFmtId="169" formatCode="_-&quot;R$ &quot;* #,##0.00_-;&quot;-R$ &quot;* #,##0.00_-;_-&quot;R$ &quot;* \-??_-;_-@_-"/>
    <numFmt numFmtId="170" formatCode="[$R$]#,##0.00"/>
    <numFmt numFmtId="171" formatCode="d\.m"/>
    <numFmt numFmtId="172" formatCode="d\.m\.yyyy"/>
    <numFmt numFmtId="173" formatCode="#,##0.00;[Red]#,##0.00"/>
    <numFmt numFmtId="174" formatCode="#,##0.00_ ;\-#,##0.00\ "/>
  </numFmts>
  <fonts count="7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2"/>
      <name val="Courier"/>
      <family val="3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333399"/>
      <name val="Verdana"/>
      <family val="2"/>
    </font>
    <font>
      <b/>
      <sz val="9"/>
      <color rgb="FFFF0000"/>
      <name val="Verdana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indexed="10"/>
      <name val="Verdana"/>
      <family val="2"/>
    </font>
    <font>
      <b/>
      <sz val="12"/>
      <color rgb="FFFF0000"/>
      <name val="Verdana"/>
      <family val="2"/>
    </font>
    <font>
      <b/>
      <sz val="12"/>
      <color indexed="10"/>
      <name val="Verdana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FF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2"/>
      <name val="Courier New"/>
      <family val="3"/>
      <charset val="1"/>
    </font>
    <font>
      <b/>
      <sz val="11"/>
      <color rgb="FF333333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11"/>
      <color rgb="FFFF0000"/>
      <name val="Calibri"/>
      <family val="2"/>
      <charset val="1"/>
    </font>
    <font>
      <b/>
      <sz val="12"/>
      <name val="Verdana"/>
      <family val="2"/>
    </font>
    <font>
      <sz val="11"/>
      <name val="Arial"/>
      <family val="1"/>
      <charset val="1"/>
    </font>
    <font>
      <sz val="8"/>
      <color rgb="FF333399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Arial"/>
      <family val="2"/>
    </font>
    <font>
      <b/>
      <sz val="7"/>
      <color rgb="FFFF0000"/>
      <name val="Verdana"/>
      <family val="2"/>
    </font>
    <font>
      <i/>
      <sz val="7"/>
      <name val="Verdana"/>
      <family val="2"/>
    </font>
    <font>
      <i/>
      <sz val="7"/>
      <color rgb="FF000000"/>
      <name val="Verdana"/>
      <family val="2"/>
    </font>
    <font>
      <i/>
      <sz val="7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4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8EB4E3"/>
      </patternFill>
    </fill>
    <fill>
      <patternFill patternType="solid">
        <fgColor rgb="FF33CCCC"/>
        <bgColor rgb="FF00CCFF"/>
      </patternFill>
    </fill>
    <fill>
      <patternFill patternType="solid">
        <fgColor rgb="FF808000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FF99CC"/>
        <bgColor rgb="FFFF8080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8EB4E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8EB4E3"/>
      </patternFill>
    </fill>
    <fill>
      <patternFill patternType="solid">
        <fgColor theme="3" tint="0.79998168889431442"/>
        <bgColor rgb="FFFF9900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FF9900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 style="double">
        <color indexed="64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 diagonalUp="1"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 style="hair">
        <color rgb="FF000000"/>
      </diagonal>
    </border>
    <border diagonalUp="1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hair">
        <color rgb="FF000000"/>
      </diagonal>
    </border>
    <border diagonalUp="1">
      <left style="hair">
        <color rgb="FF000000"/>
      </left>
      <right/>
      <top style="hair">
        <color rgb="FF000000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 diagonalUp="1">
      <left style="hair">
        <color rgb="FF000000"/>
      </left>
      <right/>
      <top style="thin">
        <color indexed="64"/>
      </top>
      <bottom style="hair">
        <color rgb="FF000000"/>
      </bottom>
      <diagonal style="hair">
        <color rgb="FF000000"/>
      </diagonal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indexed="64"/>
      </right>
      <top style="thin">
        <color rgb="FF000000"/>
      </top>
      <bottom/>
      <diagonal/>
    </border>
    <border>
      <left style="double">
        <color rgb="FF000000"/>
      </left>
      <right style="hair">
        <color indexed="64"/>
      </right>
      <top/>
      <bottom style="hair">
        <color indexed="64"/>
      </bottom>
      <diagonal/>
    </border>
    <border>
      <left style="double">
        <color rgb="FF000000"/>
      </left>
      <right style="hair">
        <color indexed="64"/>
      </right>
      <top style="hair">
        <color indexed="64"/>
      </top>
      <bottom/>
      <diagonal/>
    </border>
    <border>
      <left style="double">
        <color rgb="FF000000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hair">
        <color indexed="64"/>
      </left>
      <right/>
      <top style="double">
        <color auto="1"/>
      </top>
      <bottom/>
      <diagonal/>
    </border>
    <border>
      <left/>
      <right style="hair">
        <color indexed="64"/>
      </right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6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9" fillId="6" borderId="0" applyNumberFormat="0" applyBorder="0" applyAlignment="0" applyProtection="0"/>
    <xf numFmtId="0" fontId="9" fillId="2" borderId="1" applyNumberFormat="0" applyAlignment="0" applyProtection="0"/>
    <xf numFmtId="0" fontId="10" fillId="16" borderId="2" applyNumberFormat="0" applyAlignment="0" applyProtection="0"/>
    <xf numFmtId="165" fontId="20" fillId="0" borderId="0" applyFill="0" applyBorder="0" applyAlignment="0" applyProtection="0"/>
    <xf numFmtId="0" fontId="21" fillId="0" borderId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2" fillId="3" borderId="1" applyNumberFormat="0" applyAlignment="0" applyProtection="0"/>
    <xf numFmtId="0" fontId="11" fillId="0" borderId="3" applyNumberFormat="0" applyFill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" borderId="7" applyNumberFormat="0" applyFont="0" applyAlignment="0" applyProtection="0"/>
    <xf numFmtId="0" fontId="14" fillId="2" borderId="8" applyNumberFormat="0" applyAlignment="0" applyProtection="0"/>
    <xf numFmtId="9" fontId="3" fillId="0" borderId="0" applyFont="0" applyFill="0" applyBorder="0" applyAlignment="0" applyProtection="0"/>
    <xf numFmtId="9" fontId="20" fillId="0" borderId="0" applyFill="0" applyBorder="0" applyAlignment="0" applyProtection="0"/>
    <xf numFmtId="9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0" fillId="0" borderId="0" applyFill="0" applyBorder="0" applyAlignment="0" applyProtection="0"/>
    <xf numFmtId="164" fontId="20" fillId="0" borderId="0" applyFill="0" applyBorder="0" applyAlignment="0" applyProtection="0"/>
    <xf numFmtId="166" fontId="2" fillId="0" borderId="0"/>
    <xf numFmtId="164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20" fillId="0" borderId="0"/>
    <xf numFmtId="0" fontId="15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8" fontId="30" fillId="0" borderId="0"/>
    <xf numFmtId="0" fontId="43" fillId="0" borderId="0"/>
    <xf numFmtId="9" fontId="43" fillId="0" borderId="0" applyBorder="0" applyProtection="0"/>
    <xf numFmtId="0" fontId="43" fillId="19" borderId="0" applyBorder="0" applyProtection="0"/>
    <xf numFmtId="0" fontId="43" fillId="20" borderId="0" applyBorder="0" applyProtection="0"/>
    <xf numFmtId="0" fontId="43" fillId="21" borderId="0" applyBorder="0" applyProtection="0"/>
    <xf numFmtId="0" fontId="43" fillId="19" borderId="0" applyBorder="0" applyProtection="0"/>
    <xf numFmtId="0" fontId="43" fillId="22" borderId="0" applyBorder="0" applyProtection="0"/>
    <xf numFmtId="0" fontId="43" fillId="20" borderId="0" applyBorder="0" applyProtection="0"/>
    <xf numFmtId="0" fontId="43" fillId="23" borderId="0" applyBorder="0" applyProtection="0"/>
    <xf numFmtId="0" fontId="43" fillId="24" borderId="0" applyBorder="0" applyProtection="0"/>
    <xf numFmtId="0" fontId="43" fillId="25" borderId="0" applyBorder="0" applyProtection="0"/>
    <xf numFmtId="0" fontId="43" fillId="23" borderId="0" applyBorder="0" applyProtection="0"/>
    <xf numFmtId="0" fontId="43" fillId="26" borderId="0" applyBorder="0" applyProtection="0"/>
    <xf numFmtId="0" fontId="43" fillId="20" borderId="0" applyBorder="0" applyProtection="0"/>
    <xf numFmtId="0" fontId="44" fillId="27" borderId="0" applyBorder="0" applyProtection="0"/>
    <xf numFmtId="0" fontId="44" fillId="24" borderId="0" applyBorder="0" applyProtection="0"/>
    <xf numFmtId="0" fontId="44" fillId="25" borderId="0" applyBorder="0" applyProtection="0"/>
    <xf numFmtId="0" fontId="44" fillId="23" borderId="0" applyBorder="0" applyProtection="0"/>
    <xf numFmtId="0" fontId="44" fillId="27" borderId="0" applyBorder="0" applyProtection="0"/>
    <xf numFmtId="0" fontId="44" fillId="20" borderId="0" applyBorder="0" applyProtection="0"/>
    <xf numFmtId="0" fontId="44" fillId="27" borderId="0" applyBorder="0" applyProtection="0"/>
    <xf numFmtId="0" fontId="44" fillId="28" borderId="0" applyBorder="0" applyProtection="0"/>
    <xf numFmtId="0" fontId="44" fillId="28" borderId="0" applyBorder="0" applyProtection="0"/>
    <xf numFmtId="0" fontId="44" fillId="29" borderId="0" applyBorder="0" applyProtection="0"/>
    <xf numFmtId="0" fontId="44" fillId="27" borderId="0" applyBorder="0" applyProtection="0"/>
    <xf numFmtId="0" fontId="44" fillId="30" borderId="0" applyBorder="0" applyProtection="0"/>
    <xf numFmtId="0" fontId="45" fillId="31" borderId="0" applyBorder="0" applyProtection="0"/>
    <xf numFmtId="0" fontId="46" fillId="19" borderId="30" applyProtection="0"/>
    <xf numFmtId="0" fontId="47" fillId="32" borderId="31" applyProtection="0"/>
    <xf numFmtId="0" fontId="48" fillId="0" borderId="0" applyBorder="0" applyProtection="0"/>
    <xf numFmtId="0" fontId="49" fillId="33" borderId="0" applyBorder="0" applyProtection="0"/>
    <xf numFmtId="0" fontId="50" fillId="0" borderId="32" applyProtection="0"/>
    <xf numFmtId="0" fontId="51" fillId="0" borderId="33" applyProtection="0"/>
    <xf numFmtId="0" fontId="52" fillId="0" borderId="34" applyProtection="0"/>
    <xf numFmtId="0" fontId="52" fillId="0" borderId="0" applyBorder="0" applyProtection="0"/>
    <xf numFmtId="0" fontId="53" fillId="20" borderId="30" applyProtection="0"/>
    <xf numFmtId="0" fontId="54" fillId="0" borderId="35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0" fontId="55" fillId="25" borderId="0" applyBorder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8" fontId="56" fillId="0" borderId="0"/>
    <xf numFmtId="0" fontId="21" fillId="0" borderId="0"/>
    <xf numFmtId="0" fontId="21" fillId="0" borderId="0"/>
    <xf numFmtId="0" fontId="43" fillId="21" borderId="36" applyProtection="0"/>
    <xf numFmtId="0" fontId="57" fillId="19" borderId="37" applyProtection="0"/>
    <xf numFmtId="9" fontId="21" fillId="0" borderId="0" applyBorder="0" applyProtection="0"/>
    <xf numFmtId="9" fontId="43" fillId="0" borderId="0"/>
    <xf numFmtId="9" fontId="43" fillId="0" borderId="0" applyBorder="0" applyProtection="0"/>
    <xf numFmtId="166" fontId="43" fillId="0" borderId="0" applyBorder="0" applyProtection="0"/>
    <xf numFmtId="166" fontId="43" fillId="0" borderId="0" applyBorder="0" applyProtection="0"/>
    <xf numFmtId="166" fontId="43" fillId="0" borderId="0" applyBorder="0" applyProtection="0"/>
    <xf numFmtId="167" fontId="21" fillId="0" borderId="0" applyBorder="0" applyProtection="0"/>
    <xf numFmtId="167" fontId="21" fillId="0" borderId="0" applyBorder="0" applyProtection="0"/>
    <xf numFmtId="166" fontId="43" fillId="0" borderId="0"/>
    <xf numFmtId="167" fontId="43" fillId="0" borderId="0" applyBorder="0" applyProtection="0"/>
    <xf numFmtId="0" fontId="58" fillId="0" borderId="0" applyBorder="0" applyProtection="0"/>
    <xf numFmtId="0" fontId="59" fillId="0" borderId="38" applyProtection="0"/>
    <xf numFmtId="0" fontId="59" fillId="0" borderId="38" applyProtection="0"/>
    <xf numFmtId="0" fontId="60" fillId="0" borderId="0" applyBorder="0" applyProtection="0"/>
    <xf numFmtId="0" fontId="60" fillId="0" borderId="0" applyBorder="0" applyProtection="0"/>
    <xf numFmtId="167" fontId="21" fillId="0" borderId="0"/>
    <xf numFmtId="0" fontId="61" fillId="0" borderId="0" applyBorder="0" applyProtection="0"/>
    <xf numFmtId="0" fontId="63" fillId="0" borderId="0"/>
    <xf numFmtId="0" fontId="76" fillId="0" borderId="0"/>
    <xf numFmtId="43" fontId="77" fillId="0" borderId="0" applyFont="0" applyFill="0" applyBorder="0" applyAlignment="0" applyProtection="0"/>
  </cellStyleXfs>
  <cellXfs count="406">
    <xf numFmtId="0" fontId="0" fillId="0" borderId="0" xfId="0"/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/>
    <xf numFmtId="44" fontId="4" fillId="0" borderId="0" xfId="38" applyFont="1"/>
    <xf numFmtId="0" fontId="6" fillId="0" borderId="0" xfId="0" applyFont="1" applyBorder="1" applyAlignment="1">
      <alignment vertical="distributed" wrapText="1"/>
    </xf>
    <xf numFmtId="0" fontId="26" fillId="0" borderId="0" xfId="0" applyFont="1" applyBorder="1" applyAlignment="1">
      <alignment vertical="distributed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/>
    <xf numFmtId="0" fontId="32" fillId="0" borderId="0" xfId="0" applyFont="1"/>
    <xf numFmtId="4" fontId="27" fillId="0" borderId="0" xfId="0" applyNumberFormat="1" applyFont="1"/>
    <xf numFmtId="10" fontId="29" fillId="18" borderId="21" xfId="0" applyNumberFormat="1" applyFont="1" applyFill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 vertical="center"/>
    </xf>
    <xf numFmtId="10" fontId="5" fillId="0" borderId="19" xfId="60" applyNumberFormat="1" applyFont="1" applyBorder="1" applyAlignment="1">
      <alignment horizontal="center" vertical="center"/>
    </xf>
    <xf numFmtId="0" fontId="31" fillId="18" borderId="15" xfId="0" applyFont="1" applyFill="1" applyBorder="1" applyAlignment="1">
      <alignment horizontal="center"/>
    </xf>
    <xf numFmtId="0" fontId="20" fillId="0" borderId="0" xfId="0" applyFont="1"/>
    <xf numFmtId="4" fontId="20" fillId="0" borderId="0" xfId="0" applyNumberFormat="1" applyFont="1"/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2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right"/>
    </xf>
    <xf numFmtId="44" fontId="20" fillId="0" borderId="0" xfId="38" applyFont="1"/>
    <xf numFmtId="44" fontId="35" fillId="0" borderId="0" xfId="38" applyFont="1"/>
    <xf numFmtId="0" fontId="35" fillId="0" borderId="0" xfId="0" applyFont="1"/>
    <xf numFmtId="43" fontId="20" fillId="0" borderId="0" xfId="0" applyNumberFormat="1" applyFont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43" fontId="4" fillId="0" borderId="0" xfId="0" applyNumberFormat="1" applyFont="1" applyAlignment="1">
      <alignment horizontal="right"/>
    </xf>
    <xf numFmtId="44" fontId="5" fillId="0" borderId="0" xfId="38" applyFont="1"/>
    <xf numFmtId="0" fontId="5" fillId="0" borderId="0" xfId="0" applyFont="1"/>
    <xf numFmtId="0" fontId="32" fillId="0" borderId="39" xfId="0" applyFont="1" applyBorder="1"/>
    <xf numFmtId="0" fontId="5" fillId="0" borderId="0" xfId="0" applyFont="1" applyAlignment="1">
      <alignment vertical="center" wrapText="1"/>
    </xf>
    <xf numFmtId="2" fontId="5" fillId="17" borderId="25" xfId="0" applyNumberFormat="1" applyFont="1" applyFill="1" applyBorder="1" applyAlignment="1" applyProtection="1">
      <alignment vertical="center" wrapText="1"/>
    </xf>
    <xf numFmtId="4" fontId="5" fillId="18" borderId="24" xfId="0" applyNumberFormat="1" applyFont="1" applyFill="1" applyBorder="1" applyAlignment="1">
      <alignment vertical="center"/>
    </xf>
    <xf numFmtId="4" fontId="33" fillId="17" borderId="10" xfId="0" applyNumberFormat="1" applyFont="1" applyFill="1" applyBorder="1" applyAlignment="1">
      <alignment horizontal="center"/>
    </xf>
    <xf numFmtId="0" fontId="31" fillId="18" borderId="48" xfId="0" applyFont="1" applyFill="1" applyBorder="1" applyAlignment="1">
      <alignment horizontal="center"/>
    </xf>
    <xf numFmtId="4" fontId="33" fillId="17" borderId="11" xfId="0" applyNumberFormat="1" applyFont="1" applyFill="1" applyBorder="1" applyAlignment="1">
      <alignment horizontal="center"/>
    </xf>
    <xf numFmtId="0" fontId="41" fillId="0" borderId="0" xfId="0" applyFont="1" applyBorder="1" applyAlignment="1"/>
    <xf numFmtId="0" fontId="42" fillId="0" borderId="0" xfId="0" applyFont="1" applyBorder="1" applyAlignment="1"/>
    <xf numFmtId="0" fontId="5" fillId="17" borderId="0" xfId="0" applyFont="1" applyFill="1" applyBorder="1" applyAlignment="1">
      <alignment vertical="center"/>
    </xf>
    <xf numFmtId="4" fontId="5" fillId="18" borderId="14" xfId="0" applyNumberFormat="1" applyFont="1" applyFill="1" applyBorder="1" applyAlignment="1"/>
    <xf numFmtId="10" fontId="4" fillId="0" borderId="14" xfId="60" applyNumberFormat="1" applyFont="1" applyFill="1" applyBorder="1" applyAlignment="1">
      <alignment horizontal="center" vertical="center" wrapText="1"/>
    </xf>
    <xf numFmtId="4" fontId="28" fillId="18" borderId="14" xfId="0" applyNumberFormat="1" applyFont="1" applyFill="1" applyBorder="1" applyAlignment="1">
      <alignment horizontal="center"/>
    </xf>
    <xf numFmtId="4" fontId="4" fillId="0" borderId="56" xfId="60" applyNumberFormat="1" applyFont="1" applyFill="1" applyBorder="1" applyAlignment="1">
      <alignment horizontal="center" vertical="center" wrapText="1"/>
    </xf>
    <xf numFmtId="4" fontId="5" fillId="0" borderId="56" xfId="60" applyNumberFormat="1" applyFont="1" applyFill="1" applyBorder="1" applyAlignment="1">
      <alignment horizontal="center" vertical="center" wrapText="1"/>
    </xf>
    <xf numFmtId="4" fontId="29" fillId="18" borderId="63" xfId="0" applyNumberFormat="1" applyFont="1" applyFill="1" applyBorder="1" applyAlignment="1">
      <alignment horizontal="center"/>
    </xf>
    <xf numFmtId="0" fontId="32" fillId="0" borderId="63" xfId="0" applyFont="1" applyBorder="1"/>
    <xf numFmtId="4" fontId="32" fillId="18" borderId="64" xfId="0" applyNumberFormat="1" applyFont="1" applyFill="1" applyBorder="1" applyAlignment="1">
      <alignment horizontal="center"/>
    </xf>
    <xf numFmtId="4" fontId="32" fillId="18" borderId="65" xfId="0" applyNumberFormat="1" applyFont="1" applyFill="1" applyBorder="1" applyAlignment="1">
      <alignment horizontal="center"/>
    </xf>
    <xf numFmtId="49" fontId="4" fillId="34" borderId="10" xfId="8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10" fontId="32" fillId="0" borderId="0" xfId="60" applyNumberFormat="1" applyFont="1" applyBorder="1" applyAlignment="1">
      <alignment horizontal="center"/>
    </xf>
    <xf numFmtId="10" fontId="0" fillId="0" borderId="0" xfId="60" applyNumberFormat="1" applyFont="1" applyAlignment="1">
      <alignment horizontal="center"/>
    </xf>
    <xf numFmtId="10" fontId="64" fillId="35" borderId="16" xfId="0" applyNumberFormat="1" applyFont="1" applyFill="1" applyBorder="1" applyAlignment="1">
      <alignment horizontal="center"/>
    </xf>
    <xf numFmtId="10" fontId="64" fillId="35" borderId="52" xfId="0" applyNumberFormat="1" applyFont="1" applyFill="1" applyBorder="1" applyAlignment="1">
      <alignment horizontal="center"/>
    </xf>
    <xf numFmtId="4" fontId="33" fillId="0" borderId="10" xfId="0" applyNumberFormat="1" applyFont="1" applyBorder="1" applyAlignment="1">
      <alignment horizontal="center" vertical="center"/>
    </xf>
    <xf numFmtId="10" fontId="32" fillId="35" borderId="10" xfId="0" applyNumberFormat="1" applyFont="1" applyFill="1" applyBorder="1" applyAlignment="1">
      <alignment horizontal="center" vertical="center"/>
    </xf>
    <xf numFmtId="10" fontId="32" fillId="35" borderId="11" xfId="0" applyNumberFormat="1" applyFont="1" applyFill="1" applyBorder="1" applyAlignment="1">
      <alignment horizontal="center" vertical="center"/>
    </xf>
    <xf numFmtId="4" fontId="33" fillId="17" borderId="10" xfId="0" applyNumberFormat="1" applyFont="1" applyFill="1" applyBorder="1" applyAlignment="1">
      <alignment horizontal="center" vertical="center"/>
    </xf>
    <xf numFmtId="4" fontId="33" fillId="17" borderId="11" xfId="0" applyNumberFormat="1" applyFont="1" applyFill="1" applyBorder="1" applyAlignment="1">
      <alignment horizontal="center" vertical="center"/>
    </xf>
    <xf numFmtId="10" fontId="64" fillId="36" borderId="11" xfId="60" applyNumberFormat="1" applyFont="1" applyFill="1" applyBorder="1" applyAlignment="1">
      <alignment horizontal="center" vertical="center"/>
    </xf>
    <xf numFmtId="4" fontId="31" fillId="18" borderId="19" xfId="0" applyNumberFormat="1" applyFont="1" applyFill="1" applyBorder="1" applyAlignment="1">
      <alignment horizontal="center" vertical="center"/>
    </xf>
    <xf numFmtId="4" fontId="31" fillId="18" borderId="53" xfId="0" applyNumberFormat="1" applyFont="1" applyFill="1" applyBorder="1" applyAlignment="1">
      <alignment horizontal="center" vertical="center"/>
    </xf>
    <xf numFmtId="10" fontId="64" fillId="0" borderId="51" xfId="0" applyNumberFormat="1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10" fontId="31" fillId="0" borderId="21" xfId="0" applyNumberFormat="1" applyFont="1" applyBorder="1" applyAlignment="1">
      <alignment horizontal="center"/>
    </xf>
    <xf numFmtId="0" fontId="32" fillId="0" borderId="0" xfId="0" applyFont="1" applyBorder="1"/>
    <xf numFmtId="10" fontId="64" fillId="0" borderId="54" xfId="0" applyNumberFormat="1" applyFont="1" applyBorder="1" applyAlignment="1">
      <alignment horizontal="center" vertical="center"/>
    </xf>
    <xf numFmtId="4" fontId="32" fillId="0" borderId="54" xfId="0" applyNumberFormat="1" applyFont="1" applyBorder="1" applyAlignment="1">
      <alignment horizontal="center" vertical="center"/>
    </xf>
    <xf numFmtId="10" fontId="32" fillId="0" borderId="54" xfId="0" applyNumberFormat="1" applyFont="1" applyBorder="1" applyAlignment="1">
      <alignment horizontal="center" vertical="center"/>
    </xf>
    <xf numFmtId="0" fontId="32" fillId="0" borderId="68" xfId="0" applyFont="1" applyBorder="1"/>
    <xf numFmtId="2" fontId="5" fillId="17" borderId="75" xfId="0" applyNumberFormat="1" applyFont="1" applyFill="1" applyBorder="1" applyAlignment="1" applyProtection="1">
      <alignment vertical="center" wrapText="1"/>
    </xf>
    <xf numFmtId="10" fontId="5" fillId="18" borderId="14" xfId="60" applyNumberFormat="1" applyFont="1" applyFill="1" applyBorder="1" applyAlignment="1">
      <alignment horizontal="center" vertical="center"/>
    </xf>
    <xf numFmtId="10" fontId="5" fillId="18" borderId="62" xfId="60" applyNumberFormat="1" applyFont="1" applyFill="1" applyBorder="1" applyAlignment="1">
      <alignment horizontal="center" vertical="center"/>
    </xf>
    <xf numFmtId="0" fontId="41" fillId="0" borderId="0" xfId="0" applyFont="1"/>
    <xf numFmtId="0" fontId="65" fillId="0" borderId="0" xfId="0" applyFont="1"/>
    <xf numFmtId="0" fontId="69" fillId="0" borderId="0" xfId="0" applyFont="1" applyAlignment="1">
      <alignment vertical="center" textRotation="255"/>
    </xf>
    <xf numFmtId="0" fontId="27" fillId="0" borderId="0" xfId="0" applyFont="1"/>
    <xf numFmtId="0" fontId="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 wrapText="1"/>
    </xf>
    <xf numFmtId="0" fontId="34" fillId="0" borderId="0" xfId="0" applyFont="1" applyAlignment="1">
      <alignment vertical="center" textRotation="255"/>
    </xf>
    <xf numFmtId="0" fontId="68" fillId="0" borderId="0" xfId="0" applyFont="1"/>
    <xf numFmtId="0" fontId="37" fillId="0" borderId="0" xfId="0" applyFont="1" applyBorder="1" applyAlignment="1" applyProtection="1">
      <alignment vertical="top" wrapText="1"/>
      <protection locked="0"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4" fontId="32" fillId="0" borderId="54" xfId="0" applyNumberFormat="1" applyFont="1" applyBorder="1" applyAlignment="1">
      <alignment horizontal="center"/>
    </xf>
    <xf numFmtId="0" fontId="72" fillId="0" borderId="14" xfId="0" applyFont="1" applyBorder="1" applyAlignment="1">
      <alignment horizontal="center" vertical="top" wrapText="1"/>
    </xf>
    <xf numFmtId="10" fontId="64" fillId="35" borderId="10" xfId="0" applyNumberFormat="1" applyFont="1" applyFill="1" applyBorder="1" applyAlignment="1">
      <alignment horizontal="center" vertical="center"/>
    </xf>
    <xf numFmtId="10" fontId="64" fillId="38" borderId="16" xfId="0" applyNumberFormat="1" applyFont="1" applyFill="1" applyBorder="1" applyAlignment="1">
      <alignment horizontal="center" vertical="center"/>
    </xf>
    <xf numFmtId="10" fontId="64" fillId="38" borderId="10" xfId="0" applyNumberFormat="1" applyFont="1" applyFill="1" applyBorder="1" applyAlignment="1">
      <alignment horizontal="center" vertical="center"/>
    </xf>
    <xf numFmtId="10" fontId="64" fillId="37" borderId="10" xfId="60" applyNumberFormat="1" applyFont="1" applyFill="1" applyBorder="1" applyAlignment="1">
      <alignment horizontal="center" vertical="center"/>
    </xf>
    <xf numFmtId="10" fontId="64" fillId="17" borderId="10" xfId="60" applyNumberFormat="1" applyFont="1" applyFill="1" applyBorder="1" applyAlignment="1">
      <alignment horizontal="center" vertical="center"/>
    </xf>
    <xf numFmtId="10" fontId="64" fillId="17" borderId="11" xfId="6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 applyProtection="1">
      <alignment horizontal="center" vertical="center" wrapText="1"/>
    </xf>
    <xf numFmtId="49" fontId="4" fillId="34" borderId="17" xfId="80" applyNumberFormat="1" applyFont="1" applyFill="1" applyBorder="1" applyAlignment="1" applyProtection="1">
      <alignment horizontal="center" vertical="center" wrapText="1"/>
    </xf>
    <xf numFmtId="170" fontId="4" fillId="34" borderId="10" xfId="80" applyNumberFormat="1" applyFont="1" applyFill="1" applyBorder="1" applyAlignment="1" applyProtection="1">
      <alignment horizontal="center" vertical="center" wrapText="1"/>
    </xf>
    <xf numFmtId="0" fontId="4" fillId="17" borderId="10" xfId="0" applyFont="1" applyFill="1" applyBorder="1" applyAlignment="1" applyProtection="1">
      <alignment horizontal="left" vertical="center" wrapText="1"/>
    </xf>
    <xf numFmtId="49" fontId="5" fillId="39" borderId="10" xfId="80" applyNumberFormat="1" applyFont="1" applyFill="1" applyBorder="1" applyAlignment="1" applyProtection="1">
      <alignment horizontal="center" vertical="center" wrapText="1"/>
    </xf>
    <xf numFmtId="170" fontId="5" fillId="37" borderId="10" xfId="0" applyNumberFormat="1" applyFont="1" applyFill="1" applyBorder="1" applyAlignment="1" applyProtection="1">
      <alignment horizontal="left" vertical="center" wrapText="1"/>
    </xf>
    <xf numFmtId="10" fontId="66" fillId="36" borderId="10" xfId="78" applyNumberFormat="1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 wrapText="1"/>
    </xf>
    <xf numFmtId="10" fontId="66" fillId="0" borderId="10" xfId="0" applyNumberFormat="1" applyFont="1" applyBorder="1"/>
    <xf numFmtId="10" fontId="66" fillId="17" borderId="10" xfId="0" applyNumberFormat="1" applyFont="1" applyFill="1" applyBorder="1"/>
    <xf numFmtId="4" fontId="67" fillId="36" borderId="10" xfId="79" applyNumberFormat="1" applyFont="1" applyFill="1" applyBorder="1" applyAlignment="1">
      <alignment vertical="center" wrapText="1"/>
    </xf>
    <xf numFmtId="44" fontId="5" fillId="37" borderId="10" xfId="38" applyFont="1" applyFill="1" applyBorder="1" applyAlignment="1">
      <alignment horizontal="center" vertical="center" wrapText="1"/>
    </xf>
    <xf numFmtId="0" fontId="66" fillId="0" borderId="88" xfId="0" applyFont="1" applyBorder="1"/>
    <xf numFmtId="4" fontId="67" fillId="36" borderId="88" xfId="0" applyNumberFormat="1" applyFont="1" applyFill="1" applyBorder="1"/>
    <xf numFmtId="0" fontId="67" fillId="0" borderId="88" xfId="0" applyFont="1" applyBorder="1"/>
    <xf numFmtId="10" fontId="66" fillId="37" borderId="89" xfId="0" applyNumberFormat="1" applyFont="1" applyFill="1" applyBorder="1" applyAlignment="1">
      <alignment horizontal="center" vertical="center"/>
    </xf>
    <xf numFmtId="4" fontId="67" fillId="37" borderId="90" xfId="38" applyNumberFormat="1" applyFont="1" applyFill="1" applyBorder="1" applyAlignment="1">
      <alignment vertical="center"/>
    </xf>
    <xf numFmtId="44" fontId="5" fillId="37" borderId="81" xfId="38" applyFont="1" applyFill="1" applyBorder="1" applyAlignment="1">
      <alignment horizontal="center" vertical="center" wrapText="1"/>
    </xf>
    <xf numFmtId="10" fontId="66" fillId="36" borderId="81" xfId="78" applyNumberFormat="1" applyFont="1" applyFill="1" applyBorder="1" applyAlignment="1">
      <alignment horizontal="center" vertical="center"/>
    </xf>
    <xf numFmtId="10" fontId="66" fillId="0" borderId="81" xfId="0" applyNumberFormat="1" applyFont="1" applyBorder="1"/>
    <xf numFmtId="10" fontId="66" fillId="17" borderId="81" xfId="0" applyNumberFormat="1" applyFont="1" applyFill="1" applyBorder="1"/>
    <xf numFmtId="0" fontId="66" fillId="0" borderId="18" xfId="0" applyFont="1" applyBorder="1"/>
    <xf numFmtId="4" fontId="67" fillId="36" borderId="18" xfId="0" applyNumberFormat="1" applyFont="1" applyFill="1" applyBorder="1"/>
    <xf numFmtId="0" fontId="67" fillId="0" borderId="18" xfId="0" applyFont="1" applyBorder="1"/>
    <xf numFmtId="4" fontId="67" fillId="37" borderId="92" xfId="38" applyNumberFormat="1" applyFont="1" applyFill="1" applyBorder="1" applyAlignment="1">
      <alignment vertical="center"/>
    </xf>
    <xf numFmtId="0" fontId="67" fillId="36" borderId="94" xfId="0" applyFont="1" applyFill="1" applyBorder="1" applyAlignment="1">
      <alignment horizontal="center" vertical="center" wrapText="1"/>
    </xf>
    <xf numFmtId="0" fontId="67" fillId="17" borderId="94" xfId="0" applyFont="1" applyFill="1" applyBorder="1" applyAlignment="1">
      <alignment horizontal="center" vertical="center" wrapText="1"/>
    </xf>
    <xf numFmtId="0" fontId="67" fillId="36" borderId="97" xfId="0" applyFont="1" applyFill="1" applyBorder="1" applyAlignment="1">
      <alignment horizontal="center" vertical="center" wrapText="1"/>
    </xf>
    <xf numFmtId="2" fontId="67" fillId="36" borderId="16" xfId="0" applyNumberFormat="1" applyFont="1" applyFill="1" applyBorder="1" applyAlignment="1" applyProtection="1">
      <alignment horizontal="left" vertical="center" wrapText="1"/>
    </xf>
    <xf numFmtId="10" fontId="66" fillId="36" borderId="16" xfId="78" applyNumberFormat="1" applyFont="1" applyFill="1" applyBorder="1" applyAlignment="1">
      <alignment horizontal="center" vertical="center"/>
    </xf>
    <xf numFmtId="4" fontId="67" fillId="36" borderId="98" xfId="0" applyNumberFormat="1" applyFont="1" applyFill="1" applyBorder="1" applyAlignment="1">
      <alignment vertical="center"/>
    </xf>
    <xf numFmtId="10" fontId="66" fillId="36" borderId="76" xfId="78" applyNumberFormat="1" applyFont="1" applyFill="1" applyBorder="1" applyAlignment="1">
      <alignment horizontal="center" vertical="center"/>
    </xf>
    <xf numFmtId="4" fontId="67" fillId="36" borderId="99" xfId="0" applyNumberFormat="1" applyFont="1" applyFill="1" applyBorder="1" applyAlignment="1">
      <alignment vertical="center"/>
    </xf>
    <xf numFmtId="44" fontId="5" fillId="37" borderId="19" xfId="38" applyFont="1" applyFill="1" applyBorder="1" applyAlignment="1">
      <alignment horizontal="center" vertical="center" wrapText="1"/>
    </xf>
    <xf numFmtId="44" fontId="5" fillId="37" borderId="25" xfId="38" applyFont="1" applyFill="1" applyBorder="1" applyAlignment="1">
      <alignment horizontal="center" vertical="center" wrapText="1"/>
    </xf>
    <xf numFmtId="170" fontId="78" fillId="45" borderId="10" xfId="79" applyNumberFormat="1" applyFont="1" applyFill="1" applyBorder="1" applyAlignment="1">
      <alignment vertical="center" wrapText="1"/>
    </xf>
    <xf numFmtId="170" fontId="67" fillId="45" borderId="10" xfId="79" applyNumberFormat="1" applyFont="1" applyFill="1" applyBorder="1" applyAlignment="1">
      <alignment vertical="center" wrapText="1"/>
    </xf>
    <xf numFmtId="10" fontId="32" fillId="38" borderId="11" xfId="0" applyNumberFormat="1" applyFont="1" applyFill="1" applyBorder="1" applyAlignment="1">
      <alignment horizontal="center" vertical="center"/>
    </xf>
    <xf numFmtId="174" fontId="5" fillId="0" borderId="0" xfId="159" applyNumberFormat="1" applyFont="1" applyAlignment="1">
      <alignment horizontal="center" vertical="center" wrapText="1"/>
    </xf>
    <xf numFmtId="44" fontId="5" fillId="37" borderId="88" xfId="38" applyFont="1" applyFill="1" applyBorder="1" applyAlignment="1">
      <alignment horizontal="center" vertical="center" wrapText="1"/>
    </xf>
    <xf numFmtId="44" fontId="5" fillId="37" borderId="102" xfId="38" applyFont="1" applyFill="1" applyBorder="1" applyAlignment="1">
      <alignment horizontal="center" vertical="center" wrapText="1"/>
    </xf>
    <xf numFmtId="0" fontId="5" fillId="37" borderId="85" xfId="0" applyFont="1" applyFill="1" applyBorder="1" applyAlignment="1">
      <alignment horizontal="center" vertical="center"/>
    </xf>
    <xf numFmtId="0" fontId="5" fillId="37" borderId="87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quotePrefix="1" applyFont="1" applyAlignment="1">
      <alignment horizontal="left" vertical="distributed" wrapText="1"/>
    </xf>
    <xf numFmtId="4" fontId="5" fillId="37" borderId="93" xfId="38" applyNumberFormat="1" applyFont="1" applyFill="1" applyBorder="1" applyAlignment="1">
      <alignment horizontal="center" vertical="center"/>
    </xf>
    <xf numFmtId="4" fontId="5" fillId="37" borderId="91" xfId="38" applyNumberFormat="1" applyFont="1" applyFill="1" applyBorder="1" applyAlignment="1">
      <alignment horizontal="center" vertical="center"/>
    </xf>
    <xf numFmtId="0" fontId="5" fillId="37" borderId="93" xfId="0" applyFont="1" applyFill="1" applyBorder="1" applyAlignment="1">
      <alignment horizontal="center" vertical="center"/>
    </xf>
    <xf numFmtId="0" fontId="5" fillId="37" borderId="100" xfId="0" applyFont="1" applyFill="1" applyBorder="1" applyAlignment="1">
      <alignment horizontal="center" vertical="center"/>
    </xf>
    <xf numFmtId="0" fontId="5" fillId="37" borderId="86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44" fontId="5" fillId="37" borderId="18" xfId="38" applyFont="1" applyFill="1" applyBorder="1" applyAlignment="1">
      <alignment horizontal="center" vertical="center" wrapText="1"/>
    </xf>
    <xf numFmtId="44" fontId="5" fillId="37" borderId="101" xfId="38" applyFont="1" applyFill="1" applyBorder="1" applyAlignment="1">
      <alignment horizontal="center" vertical="center" wrapText="1"/>
    </xf>
    <xf numFmtId="0" fontId="67" fillId="37" borderId="95" xfId="0" applyFont="1" applyFill="1" applyBorder="1" applyAlignment="1">
      <alignment horizontal="center" vertical="center" wrapText="1"/>
    </xf>
    <xf numFmtId="0" fontId="67" fillId="37" borderId="96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71" fillId="0" borderId="104" xfId="0" applyFont="1" applyBorder="1" applyAlignment="1" applyProtection="1">
      <alignment horizontal="center" vertical="top" wrapText="1"/>
      <protection locked="0"/>
    </xf>
    <xf numFmtId="0" fontId="71" fillId="0" borderId="103" xfId="0" applyFont="1" applyBorder="1" applyAlignment="1" applyProtection="1">
      <alignment horizontal="center" vertical="top" wrapText="1"/>
      <protection locked="0"/>
    </xf>
    <xf numFmtId="0" fontId="71" fillId="0" borderId="105" xfId="0" applyFont="1" applyBorder="1" applyAlignment="1" applyProtection="1">
      <alignment horizontal="center" vertical="top" wrapText="1"/>
      <protection locked="0"/>
    </xf>
    <xf numFmtId="0" fontId="71" fillId="0" borderId="52" xfId="0" applyFont="1" applyBorder="1" applyAlignment="1" applyProtection="1">
      <alignment horizontal="center" vertical="top" wrapText="1"/>
      <protection locked="0"/>
    </xf>
    <xf numFmtId="0" fontId="71" fillId="0" borderId="26" xfId="0" applyFont="1" applyBorder="1" applyAlignment="1" applyProtection="1">
      <alignment horizontal="center" vertical="top" wrapText="1"/>
      <protection locked="0"/>
    </xf>
    <xf numFmtId="0" fontId="71" fillId="0" borderId="76" xfId="0" applyFont="1" applyBorder="1" applyAlignment="1" applyProtection="1">
      <alignment horizontal="center" vertical="top" wrapText="1"/>
      <protection locked="0"/>
    </xf>
    <xf numFmtId="4" fontId="39" fillId="0" borderId="0" xfId="0" applyNumberFormat="1" applyFont="1" applyAlignment="1" applyProtection="1">
      <alignment horizontal="left" vertical="center"/>
      <protection locked="0"/>
    </xf>
    <xf numFmtId="10" fontId="5" fillId="37" borderId="27" xfId="60" applyNumberFormat="1" applyFont="1" applyFill="1" applyBorder="1" applyAlignment="1" applyProtection="1">
      <alignment horizontal="center" vertical="center" wrapText="1"/>
      <protection locked="0"/>
    </xf>
    <xf numFmtId="10" fontId="5" fillId="37" borderId="12" xfId="60" applyNumberFormat="1" applyFont="1" applyFill="1" applyBorder="1" applyAlignment="1" applyProtection="1">
      <alignment horizontal="center" vertical="center" wrapText="1"/>
      <protection locked="0"/>
    </xf>
    <xf numFmtId="10" fontId="5" fillId="37" borderId="83" xfId="60" applyNumberFormat="1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Alignment="1">
      <alignment horizontal="center" vertical="center"/>
    </xf>
    <xf numFmtId="0" fontId="74" fillId="0" borderId="106" xfId="0" applyFont="1" applyBorder="1" applyAlignment="1">
      <alignment horizontal="center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71" fillId="0" borderId="10" xfId="0" applyFont="1" applyBorder="1" applyAlignment="1" applyProtection="1">
      <alignment horizontal="center" vertical="top" wrapText="1"/>
      <protection locked="0"/>
    </xf>
    <xf numFmtId="0" fontId="72" fillId="0" borderId="10" xfId="0" applyFont="1" applyBorder="1" applyAlignment="1" applyProtection="1">
      <alignment horizontal="center" vertical="top" wrapText="1"/>
      <protection locked="0"/>
    </xf>
    <xf numFmtId="0" fontId="70" fillId="0" borderId="10" xfId="0" applyFont="1" applyFill="1" applyBorder="1" applyAlignment="1" applyProtection="1">
      <alignment horizontal="center" vertical="top" wrapText="1"/>
      <protection locked="0"/>
    </xf>
    <xf numFmtId="0" fontId="38" fillId="0" borderId="13" xfId="0" applyFont="1" applyBorder="1" applyAlignment="1" applyProtection="1">
      <alignment horizontal="center" vertical="center" textRotation="255"/>
      <protection locked="0"/>
    </xf>
    <xf numFmtId="0" fontId="38" fillId="0" borderId="0" xfId="0" applyFont="1" applyBorder="1" applyAlignment="1" applyProtection="1">
      <alignment horizontal="center" vertical="center" textRotation="255"/>
      <protection locked="0"/>
    </xf>
    <xf numFmtId="0" fontId="40" fillId="0" borderId="0" xfId="0" quotePrefix="1" applyFont="1" applyBorder="1" applyAlignment="1" applyProtection="1">
      <alignment horizontal="left" vertical="center" wrapText="1"/>
      <protection locked="0"/>
    </xf>
    <xf numFmtId="4" fontId="39" fillId="0" borderId="0" xfId="0" applyNumberFormat="1" applyFont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62" fillId="0" borderId="0" xfId="0" applyFont="1" applyBorder="1" applyAlignment="1">
      <alignment horizontal="center"/>
    </xf>
    <xf numFmtId="0" fontId="5" fillId="36" borderId="23" xfId="0" applyFont="1" applyFill="1" applyBorder="1" applyAlignment="1" applyProtection="1">
      <alignment horizontal="center" vertical="center" wrapText="1"/>
    </xf>
    <xf numFmtId="0" fontId="5" fillId="36" borderId="16" xfId="0" applyFont="1" applyFill="1" applyBorder="1" applyAlignment="1" applyProtection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</xf>
    <xf numFmtId="0" fontId="62" fillId="17" borderId="0" xfId="0" applyFont="1" applyFill="1" applyBorder="1" applyAlignment="1">
      <alignment horizontal="center" vertical="center"/>
    </xf>
    <xf numFmtId="4" fontId="31" fillId="0" borderId="49" xfId="0" applyNumberFormat="1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10" fontId="28" fillId="18" borderId="16" xfId="78" applyNumberFormat="1" applyFont="1" applyFill="1" applyBorder="1" applyAlignment="1">
      <alignment horizontal="center" vertical="center"/>
    </xf>
    <xf numFmtId="10" fontId="28" fillId="18" borderId="10" xfId="78" applyNumberFormat="1" applyFont="1" applyFill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top" wrapText="1"/>
    </xf>
    <xf numFmtId="0" fontId="72" fillId="0" borderId="20" xfId="0" applyFont="1" applyBorder="1" applyAlignment="1">
      <alignment horizontal="center" vertical="top" wrapText="1"/>
    </xf>
    <xf numFmtId="0" fontId="72" fillId="0" borderId="14" xfId="0" applyFont="1" applyBorder="1" applyAlignment="1">
      <alignment horizontal="center" vertical="top" wrapText="1"/>
    </xf>
    <xf numFmtId="0" fontId="34" fillId="0" borderId="58" xfId="0" applyFont="1" applyBorder="1" applyAlignment="1">
      <alignment horizontal="center"/>
    </xf>
    <xf numFmtId="49" fontId="5" fillId="18" borderId="74" xfId="0" applyNumberFormat="1" applyFont="1" applyFill="1" applyBorder="1" applyAlignment="1">
      <alignment horizontal="center" vertical="center" wrapText="1"/>
    </xf>
    <xf numFmtId="49" fontId="5" fillId="18" borderId="73" xfId="0" applyNumberFormat="1" applyFont="1" applyFill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top" wrapText="1"/>
    </xf>
    <xf numFmtId="0" fontId="72" fillId="0" borderId="46" xfId="0" applyFont="1" applyBorder="1" applyAlignment="1">
      <alignment horizontal="center" vertical="top" wrapText="1"/>
    </xf>
    <xf numFmtId="0" fontId="72" fillId="0" borderId="47" xfId="0" applyFont="1" applyBorder="1" applyAlignment="1">
      <alignment horizontal="center" vertical="top" wrapText="1"/>
    </xf>
    <xf numFmtId="10" fontId="5" fillId="18" borderId="57" xfId="0" applyNumberFormat="1" applyFont="1" applyFill="1" applyBorder="1" applyAlignment="1">
      <alignment horizontal="center"/>
    </xf>
    <xf numFmtId="10" fontId="5" fillId="18" borderId="46" xfId="0" applyNumberFormat="1" applyFont="1" applyFill="1" applyBorder="1" applyAlignment="1">
      <alignment horizontal="center"/>
    </xf>
    <xf numFmtId="10" fontId="5" fillId="18" borderId="47" xfId="0" applyNumberFormat="1" applyFont="1" applyFill="1" applyBorder="1" applyAlignment="1">
      <alignment horizontal="center"/>
    </xf>
    <xf numFmtId="10" fontId="5" fillId="18" borderId="59" xfId="0" applyNumberFormat="1" applyFont="1" applyFill="1" applyBorder="1" applyAlignment="1">
      <alignment horizontal="center" vertical="center"/>
    </xf>
    <xf numFmtId="10" fontId="5" fillId="18" borderId="60" xfId="0" applyNumberFormat="1" applyFont="1" applyFill="1" applyBorder="1" applyAlignment="1">
      <alignment horizontal="center" vertical="center"/>
    </xf>
    <xf numFmtId="10" fontId="5" fillId="18" borderId="61" xfId="0" applyNumberFormat="1" applyFont="1" applyFill="1" applyBorder="1" applyAlignment="1">
      <alignment horizontal="center" vertical="center"/>
    </xf>
    <xf numFmtId="0" fontId="5" fillId="18" borderId="57" xfId="0" applyFont="1" applyFill="1" applyBorder="1" applyAlignment="1">
      <alignment horizontal="center" vertical="center"/>
    </xf>
    <xf numFmtId="0" fontId="5" fillId="18" borderId="47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top" wrapText="1"/>
    </xf>
    <xf numFmtId="0" fontId="70" fillId="0" borderId="44" xfId="0" applyFont="1" applyFill="1" applyBorder="1" applyAlignment="1">
      <alignment horizontal="center" vertical="top" wrapText="1"/>
    </xf>
    <xf numFmtId="0" fontId="70" fillId="0" borderId="45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0" fontId="74" fillId="17" borderId="0" xfId="0" applyFont="1" applyFill="1" applyBorder="1" applyAlignment="1">
      <alignment horizontal="center" vertical="center"/>
    </xf>
    <xf numFmtId="49" fontId="5" fillId="18" borderId="72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5" fillId="18" borderId="66" xfId="0" applyFont="1" applyFill="1" applyBorder="1" applyAlignment="1">
      <alignment horizontal="center" vertical="center"/>
    </xf>
    <xf numFmtId="0" fontId="5" fillId="18" borderId="67" xfId="0" applyFont="1" applyFill="1" applyBorder="1" applyAlignment="1">
      <alignment horizontal="center" vertical="center"/>
    </xf>
    <xf numFmtId="0" fontId="5" fillId="18" borderId="20" xfId="0" applyFont="1" applyFill="1" applyBorder="1" applyAlignment="1">
      <alignment horizontal="center"/>
    </xf>
    <xf numFmtId="0" fontId="5" fillId="18" borderId="43" xfId="0" applyFont="1" applyFill="1" applyBorder="1" applyAlignment="1">
      <alignment horizontal="center"/>
    </xf>
    <xf numFmtId="4" fontId="5" fillId="34" borderId="41" xfId="79" applyNumberFormat="1" applyFont="1" applyFill="1" applyBorder="1" applyAlignment="1">
      <alignment horizontal="center" vertical="center" wrapText="1"/>
    </xf>
    <xf numFmtId="4" fontId="5" fillId="34" borderId="16" xfId="79" applyNumberFormat="1" applyFont="1" applyFill="1" applyBorder="1" applyAlignment="1">
      <alignment horizontal="center" vertical="center" wrapText="1"/>
    </xf>
    <xf numFmtId="4" fontId="28" fillId="18" borderId="41" xfId="0" applyNumberFormat="1" applyFont="1" applyFill="1" applyBorder="1" applyAlignment="1">
      <alignment horizontal="center" vertical="center"/>
    </xf>
    <xf numFmtId="4" fontId="28" fillId="18" borderId="16" xfId="0" applyNumberFormat="1" applyFont="1" applyFill="1" applyBorder="1" applyAlignment="1">
      <alignment horizontal="center" vertical="center"/>
    </xf>
    <xf numFmtId="0" fontId="31" fillId="18" borderId="70" xfId="0" applyFont="1" applyFill="1" applyBorder="1" applyAlignment="1">
      <alignment horizontal="center" vertical="center"/>
    </xf>
    <xf numFmtId="0" fontId="31" fillId="18" borderId="71" xfId="0" applyFont="1" applyFill="1" applyBorder="1" applyAlignment="1">
      <alignment horizontal="center" vertical="center"/>
    </xf>
    <xf numFmtId="4" fontId="5" fillId="17" borderId="41" xfId="79" applyNumberFormat="1" applyFont="1" applyFill="1" applyBorder="1" applyAlignment="1">
      <alignment horizontal="center" vertical="center" wrapText="1"/>
    </xf>
    <xf numFmtId="4" fontId="5" fillId="17" borderId="16" xfId="79" applyNumberFormat="1" applyFont="1" applyFill="1" applyBorder="1" applyAlignment="1">
      <alignment horizontal="center" vertical="center" wrapText="1"/>
    </xf>
    <xf numFmtId="2" fontId="5" fillId="17" borderId="42" xfId="0" applyNumberFormat="1" applyFont="1" applyFill="1" applyBorder="1" applyAlignment="1" applyProtection="1">
      <alignment horizontal="center" vertical="center" wrapText="1"/>
    </xf>
    <xf numFmtId="2" fontId="5" fillId="17" borderId="16" xfId="0" applyNumberFormat="1" applyFont="1" applyFill="1" applyBorder="1" applyAlignment="1" applyProtection="1">
      <alignment horizontal="center" vertical="center" wrapText="1"/>
    </xf>
    <xf numFmtId="4" fontId="28" fillId="18" borderId="42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 applyProtection="1">
      <alignment horizontal="left" vertical="center" wrapText="1"/>
      <protection locked="0"/>
    </xf>
    <xf numFmtId="0" fontId="5" fillId="36" borderId="77" xfId="0" applyFont="1" applyFill="1" applyBorder="1" applyAlignment="1" applyProtection="1">
      <alignment horizontal="center" vertical="center" wrapText="1"/>
    </xf>
    <xf numFmtId="0" fontId="5" fillId="36" borderId="11" xfId="0" applyFont="1" applyFill="1" applyBorder="1" applyAlignment="1" applyProtection="1">
      <alignment horizontal="center" vertical="center" wrapText="1"/>
    </xf>
    <xf numFmtId="0" fontId="5" fillId="36" borderId="12" xfId="0" applyFont="1" applyFill="1" applyBorder="1" applyAlignment="1" applyProtection="1">
      <alignment horizontal="center" vertical="center" wrapText="1"/>
    </xf>
    <xf numFmtId="0" fontId="5" fillId="36" borderId="83" xfId="0" applyFont="1" applyFill="1" applyBorder="1" applyAlignment="1" applyProtection="1">
      <alignment horizontal="center" vertical="center" wrapText="1"/>
    </xf>
    <xf numFmtId="0" fontId="5" fillId="36" borderId="52" xfId="0" applyFont="1" applyFill="1" applyBorder="1" applyAlignment="1" applyProtection="1">
      <alignment horizontal="center" vertical="center" wrapText="1"/>
    </xf>
    <xf numFmtId="0" fontId="5" fillId="37" borderId="10" xfId="0" applyFont="1" applyFill="1" applyBorder="1" applyAlignment="1" applyProtection="1">
      <alignment horizontal="center" vertical="center" wrapText="1"/>
    </xf>
    <xf numFmtId="4" fontId="4" fillId="37" borderId="10" xfId="0" applyNumberFormat="1" applyFont="1" applyFill="1" applyBorder="1" applyAlignment="1" applyProtection="1">
      <alignment horizontal="right" vertical="center" wrapText="1"/>
    </xf>
    <xf numFmtId="4" fontId="5" fillId="37" borderId="18" xfId="38" applyNumberFormat="1" applyFont="1" applyFill="1" applyBorder="1" applyAlignment="1" applyProtection="1">
      <alignment horizontal="right" vertical="center" wrapText="1"/>
    </xf>
    <xf numFmtId="4" fontId="4" fillId="17" borderId="11" xfId="38" applyNumberFormat="1" applyFont="1" applyFill="1" applyBorder="1" applyAlignment="1" applyProtection="1">
      <alignment vertical="center"/>
    </xf>
    <xf numFmtId="4" fontId="4" fillId="17" borderId="11" xfId="38" applyNumberFormat="1" applyFont="1" applyFill="1" applyBorder="1" applyAlignment="1" applyProtection="1">
      <alignment horizontal="right" vertical="center"/>
    </xf>
    <xf numFmtId="4" fontId="4" fillId="17" borderId="18" xfId="0" applyNumberFormat="1" applyFont="1" applyFill="1" applyBorder="1" applyAlignment="1" applyProtection="1">
      <alignment horizontal="right" vertical="center"/>
    </xf>
    <xf numFmtId="4" fontId="4" fillId="17" borderId="18" xfId="0" applyNumberFormat="1" applyFont="1" applyFill="1" applyBorder="1" applyAlignment="1" applyProtection="1">
      <alignment vertical="center"/>
    </xf>
    <xf numFmtId="4" fontId="5" fillId="39" borderId="11" xfId="38" applyNumberFormat="1" applyFont="1" applyFill="1" applyBorder="1" applyAlignment="1" applyProtection="1">
      <alignment vertical="center"/>
    </xf>
    <xf numFmtId="4" fontId="4" fillId="39" borderId="11" xfId="38" applyNumberFormat="1" applyFont="1" applyFill="1" applyBorder="1" applyAlignment="1" applyProtection="1">
      <alignment horizontal="right" vertical="center"/>
    </xf>
    <xf numFmtId="4" fontId="5" fillId="39" borderId="18" xfId="0" applyNumberFormat="1" applyFont="1" applyFill="1" applyBorder="1" applyAlignment="1" applyProtection="1">
      <alignment horizontal="right" vertical="center"/>
    </xf>
    <xf numFmtId="4" fontId="5" fillId="17" borderId="18" xfId="0" applyNumberFormat="1" applyFont="1" applyFill="1" applyBorder="1" applyAlignment="1" applyProtection="1">
      <alignment horizontal="right" vertical="center"/>
    </xf>
    <xf numFmtId="4" fontId="5" fillId="36" borderId="11" xfId="38" applyNumberFormat="1" applyFont="1" applyFill="1" applyBorder="1" applyAlignment="1" applyProtection="1">
      <alignment vertical="center"/>
    </xf>
    <xf numFmtId="4" fontId="4" fillId="36" borderId="11" xfId="38" applyNumberFormat="1" applyFont="1" applyFill="1" applyBorder="1" applyAlignment="1" applyProtection="1">
      <alignment vertical="center"/>
    </xf>
    <xf numFmtId="4" fontId="4" fillId="40" borderId="11" xfId="38" applyNumberFormat="1" applyFont="1" applyFill="1" applyBorder="1" applyAlignment="1" applyProtection="1">
      <alignment vertical="center"/>
    </xf>
    <xf numFmtId="4" fontId="4" fillId="34" borderId="18" xfId="0" applyNumberFormat="1" applyFont="1" applyFill="1" applyBorder="1" applyAlignment="1" applyProtection="1">
      <alignment horizontal="right" vertical="center"/>
    </xf>
    <xf numFmtId="4" fontId="4" fillId="34" borderId="11" xfId="38" applyNumberFormat="1" applyFont="1" applyFill="1" applyBorder="1" applyAlignment="1" applyProtection="1">
      <alignment vertical="center"/>
    </xf>
    <xf numFmtId="4" fontId="4" fillId="42" borderId="11" xfId="38" applyNumberFormat="1" applyFont="1" applyFill="1" applyBorder="1" applyAlignment="1" applyProtection="1">
      <alignment vertical="center"/>
    </xf>
    <xf numFmtId="4" fontId="4" fillId="41" borderId="11" xfId="38" applyNumberFormat="1" applyFont="1" applyFill="1" applyBorder="1" applyAlignment="1" applyProtection="1">
      <alignment vertical="center"/>
    </xf>
    <xf numFmtId="4" fontId="4" fillId="44" borderId="11" xfId="38" applyNumberFormat="1" applyFont="1" applyFill="1" applyBorder="1" applyAlignment="1" applyProtection="1">
      <alignment vertical="center"/>
    </xf>
    <xf numFmtId="4" fontId="4" fillId="43" borderId="11" xfId="38" applyNumberFormat="1" applyFont="1" applyFill="1" applyBorder="1" applyAlignment="1" applyProtection="1">
      <alignment vertical="center"/>
    </xf>
    <xf numFmtId="4" fontId="5" fillId="37" borderId="28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5" fillId="36" borderId="78" xfId="0" applyFont="1" applyFill="1" applyBorder="1" applyAlignment="1" applyProtection="1">
      <alignment horizontal="center" vertical="center" wrapText="1"/>
    </xf>
    <xf numFmtId="0" fontId="5" fillId="36" borderId="79" xfId="0" applyFont="1" applyFill="1" applyBorder="1" applyAlignment="1" applyProtection="1">
      <alignment horizontal="center" vertical="center" wrapText="1"/>
    </xf>
    <xf numFmtId="0" fontId="5" fillId="36" borderId="84" xfId="0" applyFont="1" applyFill="1" applyBorder="1" applyAlignment="1" applyProtection="1">
      <alignment horizontal="center" vertical="center" wrapText="1"/>
    </xf>
    <xf numFmtId="0" fontId="5" fillId="36" borderId="22" xfId="0" applyFont="1" applyFill="1" applyBorder="1" applyAlignment="1" applyProtection="1">
      <alignment horizontal="center" vertical="center"/>
    </xf>
    <xf numFmtId="2" fontId="5" fillId="36" borderId="10" xfId="0" applyNumberFormat="1" applyFont="1" applyFill="1" applyBorder="1" applyAlignment="1" applyProtection="1">
      <alignment horizontal="center" vertical="center"/>
    </xf>
    <xf numFmtId="43" fontId="5" fillId="36" borderId="10" xfId="0" applyNumberFormat="1" applyFont="1" applyFill="1" applyBorder="1" applyAlignment="1" applyProtection="1">
      <alignment horizontal="center" vertical="center" wrapText="1"/>
    </xf>
    <xf numFmtId="0" fontId="5" fillId="36" borderId="82" xfId="0" applyFont="1" applyFill="1" applyBorder="1" applyAlignment="1" applyProtection="1">
      <alignment horizontal="center" vertical="center"/>
    </xf>
    <xf numFmtId="0" fontId="5" fillId="36" borderId="17" xfId="0" applyFont="1" applyFill="1" applyBorder="1" applyAlignment="1" applyProtection="1">
      <alignment horizontal="center" vertical="center"/>
    </xf>
    <xf numFmtId="0" fontId="5" fillId="36" borderId="18" xfId="0" applyFont="1" applyFill="1" applyBorder="1" applyAlignment="1" applyProtection="1">
      <alignment horizontal="center" vertical="center" wrapText="1"/>
    </xf>
    <xf numFmtId="49" fontId="5" fillId="39" borderId="10" xfId="80" applyNumberFormat="1" applyFont="1" applyFill="1" applyBorder="1" applyAlignment="1" applyProtection="1">
      <alignment horizontal="center" vertical="center"/>
    </xf>
    <xf numFmtId="49" fontId="4" fillId="37" borderId="10" xfId="0" applyNumberFormat="1" applyFont="1" applyFill="1" applyBorder="1" applyAlignment="1" applyProtection="1">
      <alignment horizontal="center" vertical="center"/>
    </xf>
    <xf numFmtId="2" fontId="5" fillId="37" borderId="10" xfId="0" applyNumberFormat="1" applyFont="1" applyFill="1" applyBorder="1" applyAlignment="1" applyProtection="1">
      <alignment horizontal="center" vertical="center"/>
    </xf>
    <xf numFmtId="43" fontId="5" fillId="37" borderId="10" xfId="0" applyNumberFormat="1" applyFont="1" applyFill="1" applyBorder="1" applyAlignment="1" applyProtection="1">
      <alignment horizontal="center" vertical="center" wrapText="1"/>
    </xf>
    <xf numFmtId="0" fontId="4" fillId="17" borderId="10" xfId="0" applyFont="1" applyFill="1" applyBorder="1" applyAlignment="1" applyProtection="1">
      <alignment horizontal="center" vertical="center" wrapText="1"/>
    </xf>
    <xf numFmtId="2" fontId="4" fillId="17" borderId="10" xfId="0" applyNumberFormat="1" applyFont="1" applyFill="1" applyBorder="1" applyAlignment="1" applyProtection="1">
      <alignment horizontal="right" vertical="center" wrapText="1"/>
    </xf>
    <xf numFmtId="173" fontId="4" fillId="17" borderId="10" xfId="0" applyNumberFormat="1" applyFont="1" applyFill="1" applyBorder="1" applyAlignment="1" applyProtection="1">
      <alignment horizontal="right" vertical="center"/>
    </xf>
    <xf numFmtId="10" fontId="4" fillId="17" borderId="10" xfId="60" applyNumberFormat="1" applyFont="1" applyFill="1" applyBorder="1" applyAlignment="1" applyProtection="1">
      <alignment horizontal="right" vertical="center"/>
    </xf>
    <xf numFmtId="4" fontId="4" fillId="34" borderId="10" xfId="80" applyNumberFormat="1" applyFont="1" applyFill="1" applyBorder="1" applyAlignment="1" applyProtection="1">
      <alignment horizontal="right" vertical="center" wrapText="1"/>
    </xf>
    <xf numFmtId="173" fontId="4" fillId="34" borderId="10" xfId="80" applyNumberFormat="1" applyFont="1" applyFill="1" applyBorder="1" applyAlignment="1" applyProtection="1">
      <alignment horizontal="right" vertical="center"/>
    </xf>
    <xf numFmtId="49" fontId="5" fillId="39" borderId="17" xfId="135" applyNumberFormat="1" applyFont="1" applyFill="1" applyBorder="1" applyAlignment="1" applyProtection="1">
      <alignment horizontal="center" vertical="center"/>
    </xf>
    <xf numFmtId="49" fontId="29" fillId="39" borderId="10" xfId="135" applyNumberFormat="1" applyFont="1" applyFill="1" applyBorder="1" applyAlignment="1" applyProtection="1">
      <alignment horizontal="center" vertical="center" wrapText="1"/>
    </xf>
    <xf numFmtId="49" fontId="29" fillId="39" borderId="10" xfId="135" applyNumberFormat="1" applyFont="1" applyFill="1" applyBorder="1" applyAlignment="1" applyProtection="1">
      <alignment horizontal="center" vertical="center"/>
    </xf>
    <xf numFmtId="170" fontId="31" fillId="39" borderId="10" xfId="79" applyNumberFormat="1" applyFont="1" applyFill="1" applyBorder="1" applyAlignment="1" applyProtection="1">
      <alignment vertical="center" wrapText="1"/>
    </xf>
    <xf numFmtId="49" fontId="5" fillId="39" borderId="10" xfId="0" applyNumberFormat="1" applyFont="1" applyFill="1" applyBorder="1" applyAlignment="1" applyProtection="1">
      <alignment horizontal="center" vertical="center" wrapText="1"/>
    </xf>
    <xf numFmtId="4" fontId="5" fillId="39" borderId="10" xfId="80" applyNumberFormat="1" applyFont="1" applyFill="1" applyBorder="1" applyAlignment="1" applyProtection="1">
      <alignment horizontal="right" vertical="center" wrapText="1"/>
    </xf>
    <xf numFmtId="173" fontId="5" fillId="39" borderId="10" xfId="80" applyNumberFormat="1" applyFont="1" applyFill="1" applyBorder="1" applyAlignment="1" applyProtection="1">
      <alignment horizontal="right" vertical="center"/>
    </xf>
    <xf numFmtId="10" fontId="5" fillId="39" borderId="10" xfId="60" applyNumberFormat="1" applyFont="1" applyFill="1" applyBorder="1" applyAlignment="1" applyProtection="1">
      <alignment horizontal="right" vertical="center"/>
    </xf>
    <xf numFmtId="49" fontId="4" fillId="34" borderId="17" xfId="135" applyNumberFormat="1" applyFont="1" applyFill="1" applyBorder="1" applyAlignment="1" applyProtection="1">
      <alignment horizontal="center" vertical="center"/>
    </xf>
    <xf numFmtId="49" fontId="4" fillId="34" borderId="10" xfId="135" applyNumberFormat="1" applyFont="1" applyFill="1" applyBorder="1" applyAlignment="1" applyProtection="1">
      <alignment horizontal="center" vertical="center" wrapText="1"/>
    </xf>
    <xf numFmtId="49" fontId="4" fillId="34" borderId="10" xfId="135" applyNumberFormat="1" applyFont="1" applyFill="1" applyBorder="1" applyAlignment="1" applyProtection="1">
      <alignment horizontal="center" vertical="center"/>
    </xf>
    <xf numFmtId="170" fontId="4" fillId="17" borderId="10" xfId="79" applyNumberFormat="1" applyFont="1" applyFill="1" applyBorder="1" applyAlignment="1" applyProtection="1">
      <alignment vertical="center" wrapText="1"/>
    </xf>
    <xf numFmtId="49" fontId="4" fillId="17" borderId="10" xfId="0" applyNumberFormat="1" applyFont="1" applyFill="1" applyBorder="1" applyAlignment="1" applyProtection="1">
      <alignment horizontal="center" vertical="center" wrapText="1"/>
    </xf>
    <xf numFmtId="9" fontId="4" fillId="34" borderId="10" xfId="60" applyFont="1" applyFill="1" applyBorder="1" applyAlignment="1" applyProtection="1">
      <alignment horizontal="right" vertical="center" wrapText="1"/>
    </xf>
    <xf numFmtId="49" fontId="5" fillId="39" borderId="10" xfId="135" applyNumberFormat="1" applyFont="1" applyFill="1" applyBorder="1" applyAlignment="1" applyProtection="1">
      <alignment horizontal="center" vertical="center" wrapText="1"/>
    </xf>
    <xf numFmtId="49" fontId="5" fillId="39" borderId="10" xfId="135" applyNumberFormat="1" applyFont="1" applyFill="1" applyBorder="1" applyAlignment="1" applyProtection="1">
      <alignment horizontal="center" vertical="center"/>
    </xf>
    <xf numFmtId="170" fontId="5" fillId="39" borderId="10" xfId="79" applyNumberFormat="1" applyFont="1" applyFill="1" applyBorder="1" applyAlignment="1" applyProtection="1">
      <alignment vertical="center" wrapText="1"/>
    </xf>
    <xf numFmtId="10" fontId="5" fillId="39" borderId="10" xfId="60" applyNumberFormat="1" applyFont="1" applyFill="1" applyBorder="1" applyAlignment="1" applyProtection="1">
      <alignment horizontal="right" vertical="center" wrapText="1"/>
    </xf>
    <xf numFmtId="49" fontId="4" fillId="40" borderId="17" xfId="135" applyNumberFormat="1" applyFont="1" applyFill="1" applyBorder="1" applyAlignment="1" applyProtection="1">
      <alignment horizontal="center" vertical="center"/>
    </xf>
    <xf numFmtId="49" fontId="4" fillId="40" borderId="10" xfId="135" applyNumberFormat="1" applyFont="1" applyFill="1" applyBorder="1" applyAlignment="1" applyProtection="1">
      <alignment horizontal="center" vertical="center" wrapText="1"/>
    </xf>
    <xf numFmtId="49" fontId="4" fillId="40" borderId="10" xfId="135" applyNumberFormat="1" applyFont="1" applyFill="1" applyBorder="1" applyAlignment="1" applyProtection="1">
      <alignment horizontal="center" vertical="center"/>
    </xf>
    <xf numFmtId="170" fontId="4" fillId="36" borderId="10" xfId="79" applyNumberFormat="1" applyFont="1" applyFill="1" applyBorder="1" applyAlignment="1" applyProtection="1">
      <alignment vertical="center" wrapText="1"/>
    </xf>
    <xf numFmtId="49" fontId="4" fillId="36" borderId="10" xfId="0" applyNumberFormat="1" applyFont="1" applyFill="1" applyBorder="1" applyAlignment="1" applyProtection="1">
      <alignment horizontal="center" vertical="center" wrapText="1"/>
    </xf>
    <xf numFmtId="4" fontId="4" fillId="40" borderId="10" xfId="80" applyNumberFormat="1" applyFont="1" applyFill="1" applyBorder="1" applyAlignment="1" applyProtection="1">
      <alignment horizontal="right" vertical="center" wrapText="1"/>
    </xf>
    <xf numFmtId="173" fontId="4" fillId="40" borderId="10" xfId="80" applyNumberFormat="1" applyFont="1" applyFill="1" applyBorder="1" applyAlignment="1" applyProtection="1">
      <alignment horizontal="right" vertical="center"/>
    </xf>
    <xf numFmtId="10" fontId="5" fillId="36" borderId="10" xfId="60" applyNumberFormat="1" applyFont="1" applyFill="1" applyBorder="1" applyAlignment="1" applyProtection="1">
      <alignment horizontal="right" vertical="center"/>
    </xf>
    <xf numFmtId="49" fontId="28" fillId="34" borderId="10" xfId="135" applyNumberFormat="1" applyFont="1" applyFill="1" applyBorder="1" applyAlignment="1" applyProtection="1">
      <alignment horizontal="center" vertical="center" wrapText="1"/>
    </xf>
    <xf numFmtId="49" fontId="28" fillId="34" borderId="10" xfId="135" applyNumberFormat="1" applyFont="1" applyFill="1" applyBorder="1" applyAlignment="1" applyProtection="1">
      <alignment horizontal="center" vertical="center"/>
    </xf>
    <xf numFmtId="170" fontId="1" fillId="17" borderId="10" xfId="79" applyNumberFormat="1" applyFont="1" applyFill="1" applyBorder="1" applyAlignment="1" applyProtection="1">
      <alignment vertical="center" wrapText="1"/>
    </xf>
    <xf numFmtId="4" fontId="4" fillId="34" borderId="10" xfId="80" applyNumberFormat="1" applyFont="1" applyFill="1" applyBorder="1" applyAlignment="1" applyProtection="1">
      <alignment horizontal="center" vertical="center" wrapText="1"/>
    </xf>
    <xf numFmtId="170" fontId="4" fillId="40" borderId="10" xfId="79" applyNumberFormat="1" applyFont="1" applyFill="1" applyBorder="1" applyAlignment="1" applyProtection="1">
      <alignment vertical="center" wrapText="1"/>
    </xf>
    <xf numFmtId="49" fontId="4" fillId="40" borderId="10" xfId="0" applyNumberFormat="1" applyFont="1" applyFill="1" applyBorder="1" applyAlignment="1" applyProtection="1">
      <alignment horizontal="center" vertical="center" wrapText="1"/>
    </xf>
    <xf numFmtId="4" fontId="4" fillId="40" borderId="10" xfId="80" applyNumberFormat="1" applyFont="1" applyFill="1" applyBorder="1" applyAlignment="1" applyProtection="1">
      <alignment horizontal="center" vertical="center" wrapText="1"/>
    </xf>
    <xf numFmtId="10" fontId="4" fillId="40" borderId="10" xfId="60" applyNumberFormat="1" applyFont="1" applyFill="1" applyBorder="1" applyAlignment="1" applyProtection="1">
      <alignment horizontal="right" vertical="center"/>
    </xf>
    <xf numFmtId="0" fontId="4" fillId="34" borderId="10" xfId="135" applyNumberFormat="1" applyFont="1" applyFill="1" applyBorder="1" applyAlignment="1" applyProtection="1">
      <alignment horizontal="center" vertical="center" wrapText="1"/>
    </xf>
    <xf numFmtId="0" fontId="4" fillId="34" borderId="10" xfId="135" applyNumberFormat="1" applyFont="1" applyFill="1" applyBorder="1" applyAlignment="1" applyProtection="1">
      <alignment horizontal="center" vertical="center"/>
    </xf>
    <xf numFmtId="0" fontId="4" fillId="17" borderId="10" xfId="79" applyNumberFormat="1" applyFont="1" applyFill="1" applyBorder="1" applyAlignment="1" applyProtection="1">
      <alignment vertical="center" wrapText="1"/>
    </xf>
    <xf numFmtId="0" fontId="4" fillId="34" borderId="10" xfId="79" applyNumberFormat="1" applyFont="1" applyFill="1" applyBorder="1" applyAlignment="1" applyProtection="1">
      <alignment vertical="center" wrapText="1"/>
    </xf>
    <xf numFmtId="0" fontId="4" fillId="34" borderId="10" xfId="0" applyFont="1" applyFill="1" applyBorder="1" applyAlignment="1" applyProtection="1">
      <alignment horizontal="center" vertical="center" wrapText="1"/>
    </xf>
    <xf numFmtId="4" fontId="5" fillId="39" borderId="10" xfId="80" applyNumberFormat="1" applyFont="1" applyFill="1" applyBorder="1" applyAlignment="1" applyProtection="1">
      <alignment horizontal="center" vertical="center" wrapText="1"/>
    </xf>
    <xf numFmtId="171" fontId="4" fillId="40" borderId="17" xfId="135" applyNumberFormat="1" applyFont="1" applyFill="1" applyBorder="1" applyAlignment="1" applyProtection="1">
      <alignment horizontal="center" vertical="center"/>
    </xf>
    <xf numFmtId="0" fontId="4" fillId="40" borderId="10" xfId="135" applyNumberFormat="1" applyFont="1" applyFill="1" applyBorder="1" applyAlignment="1" applyProtection="1">
      <alignment horizontal="center" vertical="center" wrapText="1"/>
    </xf>
    <xf numFmtId="0" fontId="4" fillId="40" borderId="10" xfId="135" applyNumberFormat="1" applyFont="1" applyFill="1" applyBorder="1" applyAlignment="1" applyProtection="1">
      <alignment horizontal="center" vertical="center"/>
    </xf>
    <xf numFmtId="0" fontId="4" fillId="40" borderId="10" xfId="79" applyNumberFormat="1" applyFont="1" applyFill="1" applyBorder="1" applyAlignment="1" applyProtection="1">
      <alignment vertical="center" wrapText="1"/>
    </xf>
    <xf numFmtId="0" fontId="4" fillId="40" borderId="10" xfId="0" applyFont="1" applyFill="1" applyBorder="1" applyAlignment="1" applyProtection="1">
      <alignment horizontal="center" vertical="center" wrapText="1"/>
    </xf>
    <xf numFmtId="172" fontId="4" fillId="34" borderId="17" xfId="135" applyNumberFormat="1" applyFont="1" applyFill="1" applyBorder="1" applyAlignment="1" applyProtection="1">
      <alignment horizontal="center" vertical="center"/>
    </xf>
    <xf numFmtId="172" fontId="4" fillId="41" borderId="17" xfId="135" applyNumberFormat="1" applyFont="1" applyFill="1" applyBorder="1" applyAlignment="1" applyProtection="1">
      <alignment horizontal="center" vertical="center"/>
    </xf>
    <xf numFmtId="0" fontId="4" fillId="41" borderId="10" xfId="135" applyNumberFormat="1" applyFont="1" applyFill="1" applyBorder="1" applyAlignment="1" applyProtection="1">
      <alignment horizontal="center" vertical="center" wrapText="1"/>
    </xf>
    <xf numFmtId="0" fontId="4" fillId="41" borderId="10" xfId="135" applyNumberFormat="1" applyFont="1" applyFill="1" applyBorder="1" applyAlignment="1" applyProtection="1">
      <alignment horizontal="center" vertical="center"/>
    </xf>
    <xf numFmtId="0" fontId="4" fillId="42" borderId="10" xfId="79" applyNumberFormat="1" applyFont="1" applyFill="1" applyBorder="1" applyAlignment="1" applyProtection="1">
      <alignment vertical="center" wrapText="1"/>
    </xf>
    <xf numFmtId="0" fontId="4" fillId="42" borderId="10" xfId="0" applyFont="1" applyFill="1" applyBorder="1" applyAlignment="1" applyProtection="1">
      <alignment horizontal="center" vertical="center" wrapText="1"/>
    </xf>
    <xf numFmtId="4" fontId="4" fillId="41" borderId="10" xfId="80" applyNumberFormat="1" applyFont="1" applyFill="1" applyBorder="1" applyAlignment="1" applyProtection="1">
      <alignment horizontal="center" vertical="center" wrapText="1"/>
    </xf>
    <xf numFmtId="173" fontId="4" fillId="41" borderId="10" xfId="80" applyNumberFormat="1" applyFont="1" applyFill="1" applyBorder="1" applyAlignment="1" applyProtection="1">
      <alignment horizontal="right" vertical="center"/>
    </xf>
    <xf numFmtId="10" fontId="4" fillId="42" borderId="10" xfId="60" applyNumberFormat="1" applyFont="1" applyFill="1" applyBorder="1" applyAlignment="1" applyProtection="1">
      <alignment horizontal="right" vertical="center"/>
    </xf>
    <xf numFmtId="0" fontId="4" fillId="34" borderId="17" xfId="135" applyNumberFormat="1" applyFont="1" applyFill="1" applyBorder="1" applyAlignment="1" applyProtection="1">
      <alignment horizontal="center" vertical="center"/>
    </xf>
    <xf numFmtId="0" fontId="4" fillId="41" borderId="10" xfId="79" applyNumberFormat="1" applyFont="1" applyFill="1" applyBorder="1" applyAlignment="1" applyProtection="1">
      <alignment vertical="center" wrapText="1"/>
    </xf>
    <xf numFmtId="0" fontId="4" fillId="41" borderId="10" xfId="0" applyFont="1" applyFill="1" applyBorder="1" applyAlignment="1" applyProtection="1">
      <alignment horizontal="center" vertical="center" wrapText="1"/>
    </xf>
    <xf numFmtId="10" fontId="4" fillId="41" borderId="10" xfId="60" applyNumberFormat="1" applyFont="1" applyFill="1" applyBorder="1" applyAlignment="1" applyProtection="1">
      <alignment horizontal="right" vertical="center"/>
    </xf>
    <xf numFmtId="0" fontId="4" fillId="43" borderId="17" xfId="135" applyNumberFormat="1" applyFont="1" applyFill="1" applyBorder="1" applyAlignment="1" applyProtection="1">
      <alignment horizontal="center" vertical="center"/>
    </xf>
    <xf numFmtId="0" fontId="4" fillId="43" borderId="10" xfId="135" applyNumberFormat="1" applyFont="1" applyFill="1" applyBorder="1" applyAlignment="1" applyProtection="1">
      <alignment horizontal="center" vertical="center" wrapText="1"/>
    </xf>
    <xf numFmtId="0" fontId="4" fillId="43" borderId="10" xfId="135" applyNumberFormat="1" applyFont="1" applyFill="1" applyBorder="1" applyAlignment="1" applyProtection="1">
      <alignment horizontal="center" vertical="center"/>
    </xf>
    <xf numFmtId="0" fontId="4" fillId="44" borderId="10" xfId="79" applyNumberFormat="1" applyFont="1" applyFill="1" applyBorder="1" applyAlignment="1" applyProtection="1">
      <alignment vertical="center" wrapText="1"/>
    </xf>
    <xf numFmtId="0" fontId="4" fillId="44" borderId="10" xfId="0" applyFont="1" applyFill="1" applyBorder="1" applyAlignment="1" applyProtection="1">
      <alignment horizontal="center" vertical="center" wrapText="1"/>
    </xf>
    <xf numFmtId="4" fontId="4" fillId="43" borderId="10" xfId="80" applyNumberFormat="1" applyFont="1" applyFill="1" applyBorder="1" applyAlignment="1" applyProtection="1">
      <alignment horizontal="center" vertical="center" wrapText="1"/>
    </xf>
    <xf numFmtId="173" fontId="4" fillId="43" borderId="10" xfId="80" applyNumberFormat="1" applyFont="1" applyFill="1" applyBorder="1" applyAlignment="1" applyProtection="1">
      <alignment horizontal="right" vertical="center"/>
    </xf>
    <xf numFmtId="10" fontId="4" fillId="44" borderId="10" xfId="60" applyNumberFormat="1" applyFont="1" applyFill="1" applyBorder="1" applyAlignment="1" applyProtection="1">
      <alignment horizontal="right" vertical="center"/>
    </xf>
    <xf numFmtId="0" fontId="4" fillId="43" borderId="10" xfId="79" applyNumberFormat="1" applyFont="1" applyFill="1" applyBorder="1" applyAlignment="1" applyProtection="1">
      <alignment vertical="center" wrapText="1"/>
    </xf>
    <xf numFmtId="0" fontId="4" fillId="43" borderId="10" xfId="0" applyFont="1" applyFill="1" applyBorder="1" applyAlignment="1" applyProtection="1">
      <alignment horizontal="center" vertical="center" wrapText="1"/>
    </xf>
    <xf numFmtId="10" fontId="4" fillId="43" borderId="10" xfId="60" applyNumberFormat="1" applyFont="1" applyFill="1" applyBorder="1" applyAlignment="1" applyProtection="1">
      <alignment horizontal="right" vertical="center"/>
    </xf>
    <xf numFmtId="0" fontId="4" fillId="36" borderId="10" xfId="79" applyNumberFormat="1" applyFont="1" applyFill="1" applyBorder="1" applyAlignment="1" applyProtection="1">
      <alignment vertical="center" wrapText="1"/>
    </xf>
    <xf numFmtId="0" fontId="4" fillId="36" borderId="10" xfId="0" applyFont="1" applyFill="1" applyBorder="1" applyAlignment="1" applyProtection="1">
      <alignment horizontal="center" vertical="center" wrapText="1"/>
    </xf>
    <xf numFmtId="10" fontId="4" fillId="36" borderId="10" xfId="60" applyNumberFormat="1" applyFont="1" applyFill="1" applyBorder="1" applyAlignment="1" applyProtection="1">
      <alignment horizontal="right" vertical="center"/>
    </xf>
    <xf numFmtId="170" fontId="4" fillId="17" borderId="10" xfId="0" applyNumberFormat="1" applyFont="1" applyFill="1" applyBorder="1" applyAlignment="1" applyProtection="1">
      <alignment horizontal="center" vertical="center" wrapText="1"/>
    </xf>
    <xf numFmtId="4" fontId="4" fillId="17" borderId="10" xfId="79" applyNumberFormat="1" applyFont="1" applyFill="1" applyBorder="1" applyAlignment="1" applyProtection="1">
      <alignment vertical="center" wrapText="1"/>
    </xf>
    <xf numFmtId="166" fontId="4" fillId="34" borderId="10" xfId="80" applyNumberFormat="1" applyFont="1" applyFill="1" applyBorder="1" applyAlignment="1" applyProtection="1">
      <alignment horizontal="right" vertical="center"/>
    </xf>
    <xf numFmtId="4" fontId="4" fillId="17" borderId="10" xfId="38" applyNumberFormat="1" applyFont="1" applyFill="1" applyBorder="1" applyAlignment="1" applyProtection="1">
      <alignment vertical="center"/>
    </xf>
    <xf numFmtId="4" fontId="4" fillId="17" borderId="18" xfId="38" applyNumberFormat="1" applyFont="1" applyFill="1" applyBorder="1" applyAlignment="1" applyProtection="1">
      <alignment vertical="center"/>
    </xf>
    <xf numFmtId="0" fontId="5" fillId="37" borderId="27" xfId="0" applyFont="1" applyFill="1" applyBorder="1" applyAlignment="1" applyProtection="1">
      <alignment horizontal="center" vertical="center" wrapText="1"/>
    </xf>
    <xf numFmtId="0" fontId="5" fillId="37" borderId="12" xfId="0" applyFont="1" applyFill="1" applyBorder="1" applyAlignment="1" applyProtection="1">
      <alignment horizontal="center" vertical="center" wrapText="1"/>
    </xf>
    <xf numFmtId="0" fontId="5" fillId="37" borderId="26" xfId="0" applyFont="1" applyFill="1" applyBorder="1" applyAlignment="1" applyProtection="1">
      <alignment horizontal="center" vertical="center" wrapText="1"/>
    </xf>
    <xf numFmtId="0" fontId="5" fillId="36" borderId="80" xfId="0" applyFont="1" applyFill="1" applyBorder="1" applyAlignment="1" applyProtection="1">
      <alignment horizontal="center" vertical="center" wrapText="1"/>
      <protection locked="0"/>
    </xf>
    <xf numFmtId="0" fontId="5" fillId="36" borderId="23" xfId="0" applyFont="1" applyFill="1" applyBorder="1" applyAlignment="1" applyProtection="1">
      <alignment horizontal="center" vertical="center" wrapText="1"/>
      <protection locked="0"/>
    </xf>
    <xf numFmtId="0" fontId="5" fillId="36" borderId="29" xfId="0" applyFont="1" applyFill="1" applyBorder="1" applyAlignment="1" applyProtection="1">
      <alignment horizontal="center" vertical="center" wrapText="1"/>
      <protection locked="0"/>
    </xf>
    <xf numFmtId="0" fontId="5" fillId="36" borderId="81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18" xfId="0" applyFont="1" applyFill="1" applyBorder="1" applyAlignment="1" applyProtection="1">
      <alignment horizontal="center" vertical="center" wrapText="1"/>
      <protection locked="0"/>
    </xf>
    <xf numFmtId="0" fontId="5" fillId="36" borderId="77" xfId="0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5" fillId="36" borderId="12" xfId="0" applyFont="1" applyFill="1" applyBorder="1" applyAlignment="1" applyProtection="1">
      <alignment horizontal="center" vertical="center" wrapText="1"/>
      <protection locked="0"/>
    </xf>
    <xf numFmtId="0" fontId="5" fillId="36" borderId="83" xfId="0" applyFont="1" applyFill="1" applyBorder="1" applyAlignment="1" applyProtection="1">
      <alignment horizontal="center" vertical="center" wrapText="1"/>
      <protection locked="0"/>
    </xf>
    <xf numFmtId="0" fontId="5" fillId="36" borderId="52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44" fontId="5" fillId="36" borderId="18" xfId="38" applyFont="1" applyFill="1" applyBorder="1" applyAlignment="1" applyProtection="1">
      <alignment horizontal="center" vertical="center" wrapText="1"/>
      <protection locked="0"/>
    </xf>
    <xf numFmtId="0" fontId="5" fillId="37" borderId="81" xfId="0" applyFont="1" applyFill="1" applyBorder="1" applyAlignment="1" applyProtection="1">
      <alignment horizontal="center" vertical="center" wrapText="1"/>
      <protection locked="0"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8" xfId="38" applyNumberFormat="1" applyFont="1" applyFill="1" applyBorder="1" applyAlignment="1" applyProtection="1">
      <alignment horizontal="right" vertical="center" wrapText="1"/>
      <protection locked="0"/>
    </xf>
    <xf numFmtId="10" fontId="4" fillId="17" borderId="12" xfId="60" applyNumberFormat="1" applyFont="1" applyFill="1" applyBorder="1" applyAlignment="1" applyProtection="1">
      <alignment vertical="center"/>
      <protection locked="0"/>
    </xf>
    <xf numFmtId="4" fontId="4" fillId="17" borderId="11" xfId="38" applyNumberFormat="1" applyFont="1" applyFill="1" applyBorder="1" applyAlignment="1" applyProtection="1">
      <alignment vertical="center"/>
      <protection locked="0"/>
    </xf>
    <xf numFmtId="4" fontId="4" fillId="17" borderId="11" xfId="38" applyNumberFormat="1" applyFont="1" applyFill="1" applyBorder="1" applyAlignment="1" applyProtection="1">
      <alignment horizontal="right" vertical="center"/>
      <protection locked="0"/>
    </xf>
    <xf numFmtId="4" fontId="4" fillId="17" borderId="18" xfId="0" applyNumberFormat="1" applyFont="1" applyFill="1" applyBorder="1" applyAlignment="1" applyProtection="1">
      <alignment horizontal="right" vertical="center"/>
      <protection locked="0"/>
    </xf>
    <xf numFmtId="4" fontId="4" fillId="17" borderId="18" xfId="0" applyNumberFormat="1" applyFont="1" applyFill="1" applyBorder="1" applyAlignment="1" applyProtection="1">
      <alignment vertical="center"/>
      <protection locked="0"/>
    </xf>
    <xf numFmtId="10" fontId="5" fillId="39" borderId="12" xfId="60" applyNumberFormat="1" applyFont="1" applyFill="1" applyBorder="1" applyAlignment="1" applyProtection="1">
      <alignment vertical="center"/>
      <protection locked="0"/>
    </xf>
    <xf numFmtId="4" fontId="5" fillId="39" borderId="11" xfId="38" applyNumberFormat="1" applyFont="1" applyFill="1" applyBorder="1" applyAlignment="1" applyProtection="1">
      <alignment vertical="center"/>
      <protection locked="0"/>
    </xf>
    <xf numFmtId="4" fontId="4" fillId="39" borderId="11" xfId="38" applyNumberFormat="1" applyFont="1" applyFill="1" applyBorder="1" applyAlignment="1" applyProtection="1">
      <alignment horizontal="right" vertical="center"/>
      <protection locked="0"/>
    </xf>
    <xf numFmtId="4" fontId="5" fillId="39" borderId="18" xfId="0" applyNumberFormat="1" applyFont="1" applyFill="1" applyBorder="1" applyAlignment="1" applyProtection="1">
      <alignment horizontal="right" vertical="center"/>
      <protection locked="0"/>
    </xf>
    <xf numFmtId="4" fontId="5" fillId="17" borderId="18" xfId="0" applyNumberFormat="1" applyFont="1" applyFill="1" applyBorder="1" applyAlignment="1" applyProtection="1">
      <alignment horizontal="right" vertical="center"/>
      <protection locked="0"/>
    </xf>
    <xf numFmtId="10" fontId="5" fillId="36" borderId="12" xfId="60" applyNumberFormat="1" applyFont="1" applyFill="1" applyBorder="1" applyAlignment="1" applyProtection="1">
      <alignment vertical="center"/>
      <protection locked="0"/>
    </xf>
    <xf numFmtId="4" fontId="5" fillId="36" borderId="11" xfId="38" applyNumberFormat="1" applyFont="1" applyFill="1" applyBorder="1" applyAlignment="1" applyProtection="1">
      <alignment vertical="center"/>
      <protection locked="0"/>
    </xf>
    <xf numFmtId="4" fontId="4" fillId="36" borderId="11" xfId="38" applyNumberFormat="1" applyFont="1" applyFill="1" applyBorder="1" applyAlignment="1" applyProtection="1">
      <alignment vertical="center"/>
      <protection locked="0"/>
    </xf>
    <xf numFmtId="10" fontId="4" fillId="40" borderId="12" xfId="60" applyNumberFormat="1" applyFont="1" applyFill="1" applyBorder="1" applyAlignment="1" applyProtection="1">
      <alignment vertical="center"/>
      <protection locked="0"/>
    </xf>
    <xf numFmtId="4" fontId="4" fillId="40" borderId="11" xfId="38" applyNumberFormat="1" applyFont="1" applyFill="1" applyBorder="1" applyAlignment="1" applyProtection="1">
      <alignment vertical="center"/>
      <protection locked="0"/>
    </xf>
    <xf numFmtId="4" fontId="4" fillId="34" borderId="18" xfId="0" applyNumberFormat="1" applyFont="1" applyFill="1" applyBorder="1" applyAlignment="1" applyProtection="1">
      <alignment horizontal="right" vertical="center"/>
      <protection locked="0"/>
    </xf>
    <xf numFmtId="4" fontId="4" fillId="34" borderId="11" xfId="38" applyNumberFormat="1" applyFont="1" applyFill="1" applyBorder="1" applyAlignment="1" applyProtection="1">
      <alignment vertical="center"/>
      <protection locked="0"/>
    </xf>
    <xf numFmtId="10" fontId="4" fillId="42" borderId="12" xfId="60" applyNumberFormat="1" applyFont="1" applyFill="1" applyBorder="1" applyAlignment="1" applyProtection="1">
      <alignment vertical="center"/>
      <protection locked="0"/>
    </xf>
    <xf numFmtId="4" fontId="4" fillId="42" borderId="11" xfId="38" applyNumberFormat="1" applyFont="1" applyFill="1" applyBorder="1" applyAlignment="1" applyProtection="1">
      <alignment vertical="center"/>
      <protection locked="0"/>
    </xf>
    <xf numFmtId="10" fontId="4" fillId="41" borderId="12" xfId="60" applyNumberFormat="1" applyFont="1" applyFill="1" applyBorder="1" applyAlignment="1" applyProtection="1">
      <alignment vertical="center"/>
      <protection locked="0"/>
    </xf>
    <xf numFmtId="4" fontId="4" fillId="41" borderId="11" xfId="38" applyNumberFormat="1" applyFont="1" applyFill="1" applyBorder="1" applyAlignment="1" applyProtection="1">
      <alignment vertical="center"/>
      <protection locked="0"/>
    </xf>
    <xf numFmtId="10" fontId="4" fillId="44" borderId="12" xfId="60" applyNumberFormat="1" applyFont="1" applyFill="1" applyBorder="1" applyAlignment="1" applyProtection="1">
      <alignment vertical="center"/>
      <protection locked="0"/>
    </xf>
    <xf numFmtId="4" fontId="4" fillId="44" borderId="11" xfId="38" applyNumberFormat="1" applyFont="1" applyFill="1" applyBorder="1" applyAlignment="1" applyProtection="1">
      <alignment vertical="center"/>
      <protection locked="0"/>
    </xf>
    <xf numFmtId="10" fontId="4" fillId="43" borderId="12" xfId="60" applyNumberFormat="1" applyFont="1" applyFill="1" applyBorder="1" applyAlignment="1" applyProtection="1">
      <alignment vertical="center"/>
      <protection locked="0"/>
    </xf>
    <xf numFmtId="4" fontId="4" fillId="43" borderId="11" xfId="38" applyNumberFormat="1" applyFont="1" applyFill="1" applyBorder="1" applyAlignment="1" applyProtection="1">
      <alignment vertical="center"/>
      <protection locked="0"/>
    </xf>
    <xf numFmtId="10" fontId="4" fillId="36" borderId="12" xfId="60" applyNumberFormat="1" applyFont="1" applyFill="1" applyBorder="1" applyAlignment="1" applyProtection="1">
      <alignment vertical="center"/>
      <protection locked="0"/>
    </xf>
    <xf numFmtId="4" fontId="5" fillId="37" borderId="28" xfId="0" applyNumberFormat="1" applyFont="1" applyFill="1" applyBorder="1" applyAlignment="1" applyProtection="1">
      <alignment vertical="center" wrapText="1"/>
      <protection locked="0"/>
    </xf>
  </cellXfs>
  <cellStyles count="160">
    <cellStyle name="20% - Accent1" xfId="1" xr:uid="{00000000-0005-0000-0000-000000000000}"/>
    <cellStyle name="20% - Accent1 2" xfId="82" xr:uid="{6EA22489-E878-4057-8CC9-1C3D386052BB}"/>
    <cellStyle name="20% - Accent2" xfId="2" xr:uid="{00000000-0005-0000-0000-000001000000}"/>
    <cellStyle name="20% - Accent2 2" xfId="83" xr:uid="{8F1AF56A-1B81-4818-89BB-FCCC688574C0}"/>
    <cellStyle name="20% - Accent3" xfId="3" xr:uid="{00000000-0005-0000-0000-000002000000}"/>
    <cellStyle name="20% - Accent3 2" xfId="84" xr:uid="{21F623E8-6667-4A16-9DAD-EF02736813FD}"/>
    <cellStyle name="20% - Accent4" xfId="4" xr:uid="{00000000-0005-0000-0000-000003000000}"/>
    <cellStyle name="20% - Accent4 2" xfId="85" xr:uid="{A0081B75-1FCE-4E5C-9AD4-5A890C5D6D99}"/>
    <cellStyle name="20% - Accent5" xfId="5" xr:uid="{00000000-0005-0000-0000-000004000000}"/>
    <cellStyle name="20% - Accent5 2" xfId="86" xr:uid="{6591025F-8866-4A71-92F1-BC8BFA7FFA3A}"/>
    <cellStyle name="20% - Accent6" xfId="6" xr:uid="{00000000-0005-0000-0000-000005000000}"/>
    <cellStyle name="20% - Accent6 2" xfId="87" xr:uid="{F89C2452-2804-4DD4-B3D9-FE005ACB648C}"/>
    <cellStyle name="40% - Accent1" xfId="7" xr:uid="{00000000-0005-0000-0000-000006000000}"/>
    <cellStyle name="40% - Accent1 2" xfId="88" xr:uid="{8331BE74-05C8-4767-8ACB-ECD79AE694B4}"/>
    <cellStyle name="40% - Accent2" xfId="8" xr:uid="{00000000-0005-0000-0000-000007000000}"/>
    <cellStyle name="40% - Accent2 2" xfId="89" xr:uid="{CAA0119F-9640-4DA3-B046-030C79651796}"/>
    <cellStyle name="40% - Accent3" xfId="9" xr:uid="{00000000-0005-0000-0000-000008000000}"/>
    <cellStyle name="40% - Accent3 2" xfId="90" xr:uid="{B25DCED8-150A-46F3-B508-5B0A7AA46FE9}"/>
    <cellStyle name="40% - Accent4" xfId="10" xr:uid="{00000000-0005-0000-0000-000009000000}"/>
    <cellStyle name="40% - Accent4 2" xfId="91" xr:uid="{2B5BA9CF-0D9C-4379-A335-4BA340041942}"/>
    <cellStyle name="40% - Accent5" xfId="11" xr:uid="{00000000-0005-0000-0000-00000A000000}"/>
    <cellStyle name="40% - Accent5 2" xfId="92" xr:uid="{0C721342-F308-4FA3-968A-93F4C81FCFFE}"/>
    <cellStyle name="40% - Accent6" xfId="12" xr:uid="{00000000-0005-0000-0000-00000B000000}"/>
    <cellStyle name="40% - Accent6 2" xfId="93" xr:uid="{23953EFB-302F-4C5E-AFF3-0EF04EA55D05}"/>
    <cellStyle name="60% - Accent1" xfId="13" xr:uid="{00000000-0005-0000-0000-00000C000000}"/>
    <cellStyle name="60% - Accent1 2" xfId="94" xr:uid="{8C9F63D6-4185-48F8-9BC0-5C93C7815ACB}"/>
    <cellStyle name="60% - Accent2" xfId="14" xr:uid="{00000000-0005-0000-0000-00000D000000}"/>
    <cellStyle name="60% - Accent2 2" xfId="95" xr:uid="{3556FF82-21B1-4563-814B-4168C19F45FF}"/>
    <cellStyle name="60% - Accent3" xfId="15" xr:uid="{00000000-0005-0000-0000-00000E000000}"/>
    <cellStyle name="60% - Accent3 2" xfId="96" xr:uid="{AC3A798B-295F-41EC-B90B-BF5EB3F7E9D0}"/>
    <cellStyle name="60% - Accent4" xfId="16" xr:uid="{00000000-0005-0000-0000-00000F000000}"/>
    <cellStyle name="60% - Accent4 2" xfId="97" xr:uid="{D842E986-2C84-4525-AFA7-4DB7BC8CC745}"/>
    <cellStyle name="60% - Accent5" xfId="17" xr:uid="{00000000-0005-0000-0000-000010000000}"/>
    <cellStyle name="60% - Accent5 2" xfId="98" xr:uid="{1F66D0F8-B25E-46DB-BA04-FC92D5C461FB}"/>
    <cellStyle name="60% - Accent6" xfId="18" xr:uid="{00000000-0005-0000-0000-000011000000}"/>
    <cellStyle name="60% - Accent6 2" xfId="99" xr:uid="{7D0D3557-8559-4ABC-B75E-E9561BE09B51}"/>
    <cellStyle name="Accent1" xfId="19" xr:uid="{00000000-0005-0000-0000-000012000000}"/>
    <cellStyle name="Accent1 2" xfId="100" xr:uid="{A8CAC750-669C-44EF-B37D-E2AFB3097F46}"/>
    <cellStyle name="Accent2" xfId="20" xr:uid="{00000000-0005-0000-0000-000013000000}"/>
    <cellStyle name="Accent2 2" xfId="101" xr:uid="{9A07E7AF-F4DC-4DE8-8439-DBAA01803EA1}"/>
    <cellStyle name="Accent3" xfId="21" xr:uid="{00000000-0005-0000-0000-000014000000}"/>
    <cellStyle name="Accent3 2" xfId="102" xr:uid="{D95376B5-7114-4729-BB1A-6C5096FB191D}"/>
    <cellStyle name="Accent4" xfId="22" xr:uid="{00000000-0005-0000-0000-000015000000}"/>
    <cellStyle name="Accent4 2" xfId="103" xr:uid="{D0313D64-8828-4450-A563-6D86ADAC61C5}"/>
    <cellStyle name="Accent5" xfId="23" xr:uid="{00000000-0005-0000-0000-000016000000}"/>
    <cellStyle name="Accent5 2" xfId="104" xr:uid="{5F4DE979-617F-4108-B06D-3AA53FC211A5}"/>
    <cellStyle name="Accent6" xfId="24" xr:uid="{00000000-0005-0000-0000-000017000000}"/>
    <cellStyle name="Accent6 2" xfId="105" xr:uid="{11D7A5A5-346F-473D-A64B-7641574CD590}"/>
    <cellStyle name="Bad" xfId="25" xr:uid="{00000000-0005-0000-0000-000018000000}"/>
    <cellStyle name="Bad 1" xfId="106" xr:uid="{6E63682B-873C-4C60-A3A0-05A340F12EB3}"/>
    <cellStyle name="Calculation" xfId="26" xr:uid="{00000000-0005-0000-0000-000019000000}"/>
    <cellStyle name="Calculation 2" xfId="107" xr:uid="{F3937F04-D8AA-4EA7-A5C1-2C44C67BE3B7}"/>
    <cellStyle name="Check Cell" xfId="27" xr:uid="{00000000-0005-0000-0000-00001A000000}"/>
    <cellStyle name="Check Cell 2" xfId="108" xr:uid="{0A17B1A0-B494-42FC-A595-7055340D4FB3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Explanatory Text 2" xfId="109" xr:uid="{20DD98A0-A286-4AC8-A5E7-FDAA4DD7535C}"/>
    <cellStyle name="Good" xfId="31" xr:uid="{00000000-0005-0000-0000-00001E000000}"/>
    <cellStyle name="Good 2" xfId="110" xr:uid="{AF5094F6-6DF7-4BF8-973C-8972E8BA5BAE}"/>
    <cellStyle name="Heading 1" xfId="32" xr:uid="{00000000-0005-0000-0000-00001F000000}"/>
    <cellStyle name="Heading 1 3" xfId="111" xr:uid="{CF4D433D-D3EF-4B12-925D-54D12E765927}"/>
    <cellStyle name="Heading 2" xfId="33" xr:uid="{00000000-0005-0000-0000-000020000000}"/>
    <cellStyle name="Heading 2 4" xfId="112" xr:uid="{E9F28D95-08AC-4D9B-A85A-14DF60AE65A1}"/>
    <cellStyle name="Heading 3" xfId="34" xr:uid="{00000000-0005-0000-0000-000021000000}"/>
    <cellStyle name="Heading 3 2" xfId="113" xr:uid="{22F85C92-5536-45E2-93FD-4B14F2FEDF7F}"/>
    <cellStyle name="Heading 4" xfId="35" xr:uid="{00000000-0005-0000-0000-000022000000}"/>
    <cellStyle name="Heading 4 2" xfId="114" xr:uid="{C74D8742-EB41-4844-8D37-8380981C1147}"/>
    <cellStyle name="Input" xfId="36" xr:uid="{00000000-0005-0000-0000-000023000000}"/>
    <cellStyle name="Input 2" xfId="115" xr:uid="{F505660A-4D92-460A-BC5F-FC431EA181AF}"/>
    <cellStyle name="Linked Cell" xfId="37" xr:uid="{00000000-0005-0000-0000-000024000000}"/>
    <cellStyle name="Linked Cell 2" xfId="116" xr:uid="{C0BADD4B-C496-4394-A7A2-B0A02A4E7506}"/>
    <cellStyle name="Moeda 10" xfId="38" xr:uid="{00000000-0005-0000-0000-000025000000}"/>
    <cellStyle name="Moeda 10 2" xfId="39" xr:uid="{00000000-0005-0000-0000-000026000000}"/>
    <cellStyle name="Moeda 10 2 2" xfId="118" xr:uid="{1148E757-F62C-4442-B46D-A9186FDB1CD9}"/>
    <cellStyle name="Moeda 10 3" xfId="117" xr:uid="{B4493A3C-D04A-40EA-9650-5E41476F1481}"/>
    <cellStyle name="Moeda 13 2" xfId="40" xr:uid="{00000000-0005-0000-0000-000027000000}"/>
    <cellStyle name="Moeda 13 2 2" xfId="119" xr:uid="{903DA971-56E0-4790-A186-E17B2CE73D30}"/>
    <cellStyle name="Moeda 14 2" xfId="41" xr:uid="{00000000-0005-0000-0000-000028000000}"/>
    <cellStyle name="Moeda 14 2 2" xfId="120" xr:uid="{BB166D96-0265-4F1A-986E-3F56221A5DAC}"/>
    <cellStyle name="Moeda 15 2" xfId="42" xr:uid="{00000000-0005-0000-0000-000029000000}"/>
    <cellStyle name="Moeda 15 2 2" xfId="121" xr:uid="{DD2A01D2-A62B-48FE-8B44-A32F72526C93}"/>
    <cellStyle name="Moeda 2 2" xfId="43" xr:uid="{00000000-0005-0000-0000-00002A000000}"/>
    <cellStyle name="Moeda 2 2 2" xfId="122" xr:uid="{76F78B95-3028-49C9-8B5A-1558A35B33F2}"/>
    <cellStyle name="Moeda 3 2" xfId="44" xr:uid="{00000000-0005-0000-0000-00002B000000}"/>
    <cellStyle name="Moeda 3 2 2" xfId="123" xr:uid="{8E0D82A7-FBA1-43F1-B326-C0EC43D931CA}"/>
    <cellStyle name="Moeda 4 2" xfId="45" xr:uid="{00000000-0005-0000-0000-00002C000000}"/>
    <cellStyle name="Moeda 4 2 2" xfId="124" xr:uid="{CF37DA9D-F668-4153-8659-26026E7EC27C}"/>
    <cellStyle name="Moeda 5 2" xfId="46" xr:uid="{00000000-0005-0000-0000-00002D000000}"/>
    <cellStyle name="Moeda 5 2 2" xfId="125" xr:uid="{7BC3AC28-245C-49F2-954D-54DD601E930E}"/>
    <cellStyle name="Moeda 6 2" xfId="47" xr:uid="{00000000-0005-0000-0000-00002E000000}"/>
    <cellStyle name="Moeda 6 2 2" xfId="126" xr:uid="{C9A5D03D-5911-478F-8625-5EE946ED3756}"/>
    <cellStyle name="Moeda 7 2" xfId="48" xr:uid="{00000000-0005-0000-0000-00002F000000}"/>
    <cellStyle name="Moeda 7 2 2" xfId="127" xr:uid="{4D6400B5-579A-4CBC-B2F6-8C7A69F4FF5F}"/>
    <cellStyle name="Moeda 8 2" xfId="49" xr:uid="{00000000-0005-0000-0000-000030000000}"/>
    <cellStyle name="Moeda 8 2 2" xfId="128" xr:uid="{D8369FF1-4BE5-4306-8717-F6F83386E6D4}"/>
    <cellStyle name="Moeda 9 2" xfId="50" xr:uid="{00000000-0005-0000-0000-000031000000}"/>
    <cellStyle name="Moeda 9 2 2" xfId="129" xr:uid="{6AD779EF-0112-48D1-BA95-E7022B56018B}"/>
    <cellStyle name="Neutral" xfId="51" xr:uid="{00000000-0005-0000-0000-000032000000}"/>
    <cellStyle name="Neutral 5" xfId="130" xr:uid="{2F6B1B8C-15A6-4668-BB39-E4779133105F}"/>
    <cellStyle name="Normal" xfId="0" builtinId="0"/>
    <cellStyle name="Normal 2" xfId="52" xr:uid="{00000000-0005-0000-0000-000034000000}"/>
    <cellStyle name="Normal 2 2" xfId="131" xr:uid="{78748288-3D67-43CE-A9C1-E6FCB396BFEC}"/>
    <cellStyle name="Normal 2 3" xfId="157" xr:uid="{E75D1203-67DE-407C-9BB7-1F01B369387D}"/>
    <cellStyle name="Normal 3" xfId="53" xr:uid="{00000000-0005-0000-0000-000035000000}"/>
    <cellStyle name="Normal 3 2" xfId="54" xr:uid="{00000000-0005-0000-0000-000036000000}"/>
    <cellStyle name="Normal 3 2 2" xfId="133" xr:uid="{8D293B45-35F8-4D02-9DC2-19C2BD2C7056}"/>
    <cellStyle name="Normal 3 3" xfId="132" xr:uid="{58D8B7FE-9774-4E03-A7FB-FAE6EE25A006}"/>
    <cellStyle name="Normal 4" xfId="55" xr:uid="{00000000-0005-0000-0000-000037000000}"/>
    <cellStyle name="Normal 4 2" xfId="134" xr:uid="{97C81010-3560-42B3-83DE-7C54CC2A24D4}"/>
    <cellStyle name="Normal 40" xfId="79" xr:uid="{00000000-0005-0000-0000-000038000000}"/>
    <cellStyle name="Normal 40 2" xfId="135" xr:uid="{3C853BEC-1FE0-4EF4-89F0-5C2A2ADD64EC}"/>
    <cellStyle name="Normal 5" xfId="56" xr:uid="{00000000-0005-0000-0000-000039000000}"/>
    <cellStyle name="Normal 5 2" xfId="136" xr:uid="{14AB83FF-E519-406D-A786-2C43209A7FFD}"/>
    <cellStyle name="Normal 6" xfId="57" xr:uid="{00000000-0005-0000-0000-00003A000000}"/>
    <cellStyle name="Normal 6 2" xfId="137" xr:uid="{0FB1887E-19FC-4CD9-B89E-9360E3379C3A}"/>
    <cellStyle name="Normal 7" xfId="80" xr:uid="{A659EBBE-E5AE-4C08-9DF7-922D27A0FF3C}"/>
    <cellStyle name="Normal 8" xfId="158" xr:uid="{D42ECDBD-7541-4AA2-8982-4F5D03E5FD10}"/>
    <cellStyle name="Note" xfId="58" xr:uid="{00000000-0005-0000-0000-00003B000000}"/>
    <cellStyle name="Note 6" xfId="138" xr:uid="{C210C29F-8A93-49AE-8935-E10E12832E76}"/>
    <cellStyle name="Output" xfId="59" xr:uid="{00000000-0005-0000-0000-00003C000000}"/>
    <cellStyle name="Output 2" xfId="139" xr:uid="{8873B12A-9A4A-492B-A979-2989C56ABED1}"/>
    <cellStyle name="Porcentagem" xfId="60" builtinId="5"/>
    <cellStyle name="Porcentagem 2" xfId="61" xr:uid="{00000000-0005-0000-0000-00003E000000}"/>
    <cellStyle name="Porcentagem 2 2" xfId="62" xr:uid="{00000000-0005-0000-0000-00003F000000}"/>
    <cellStyle name="Porcentagem 2 2 2" xfId="141" xr:uid="{B61972AE-4725-4B2F-95B5-B0411662D505}"/>
    <cellStyle name="Porcentagem 2 3" xfId="140" xr:uid="{A7916C29-F573-42CF-A067-AE5B3A0AB00E}"/>
    <cellStyle name="Porcentagem 3" xfId="78" xr:uid="{00000000-0005-0000-0000-000040000000}"/>
    <cellStyle name="Porcentagem 3 2" xfId="142" xr:uid="{6DED4622-8C1B-473F-ADDE-BB85EDAE7A17}"/>
    <cellStyle name="Porcentagem 4" xfId="81" xr:uid="{01CCE418-5219-40BA-A736-F56053E7E538}"/>
    <cellStyle name="Separador de milhares 10 2" xfId="63" xr:uid="{00000000-0005-0000-0000-000041000000}"/>
    <cellStyle name="Separador de milhares 10 2 2" xfId="143" xr:uid="{77251A53-DEDF-45C5-89C1-11922E34809C}"/>
    <cellStyle name="Separador de milhares 13 2" xfId="64" xr:uid="{00000000-0005-0000-0000-000042000000}"/>
    <cellStyle name="Separador de milhares 13 2 2" xfId="144" xr:uid="{312A4A58-0C61-4B55-ADAE-3A525B5E8E08}"/>
    <cellStyle name="Separador de milhares 15 2" xfId="65" xr:uid="{00000000-0005-0000-0000-000043000000}"/>
    <cellStyle name="Separador de milhares 15 2 2" xfId="145" xr:uid="{C7645385-5C5B-4D69-B9E0-EC0DECF5D399}"/>
    <cellStyle name="Separador de milhares 2 2" xfId="66" xr:uid="{00000000-0005-0000-0000-000044000000}"/>
    <cellStyle name="Separador de milhares 2 2 2" xfId="67" xr:uid="{00000000-0005-0000-0000-000045000000}"/>
    <cellStyle name="Separador de milhares 2 2 2 2" xfId="147" xr:uid="{E69094FF-377B-40F4-B81F-97EEB960B5DE}"/>
    <cellStyle name="Separador de milhares 2 2 3" xfId="146" xr:uid="{91CA30AC-0717-40F6-8284-70F80D31DA8A}"/>
    <cellStyle name="Separador de milhares 2 3" xfId="68" xr:uid="{00000000-0005-0000-0000-000046000000}"/>
    <cellStyle name="Separador de milhares 2 3 2" xfId="148" xr:uid="{E0201ECD-12E7-495F-9612-F04A68238595}"/>
    <cellStyle name="Separador de milhares 3 2" xfId="69" xr:uid="{00000000-0005-0000-0000-000047000000}"/>
    <cellStyle name="Separador de milhares 3 2 2" xfId="149" xr:uid="{1825E9EF-5854-498D-8E6E-4132AC114F0B}"/>
    <cellStyle name="Title" xfId="70" xr:uid="{00000000-0005-0000-0000-000048000000}"/>
    <cellStyle name="Title 2" xfId="150" xr:uid="{1E601794-2019-4DFC-9EC8-05895D061BC7}"/>
    <cellStyle name="Título 1 1" xfId="71" xr:uid="{00000000-0005-0000-0000-000049000000}"/>
    <cellStyle name="Título 1 1 1" xfId="72" xr:uid="{00000000-0005-0000-0000-00004A000000}"/>
    <cellStyle name="Título 1 1 1 2" xfId="152" xr:uid="{43D5B364-77BD-4D39-B381-B4B47B3BDD4B}"/>
    <cellStyle name="Título 1 1 2" xfId="151" xr:uid="{B980D61D-3E67-421F-A660-C88172E0890F}"/>
    <cellStyle name="Título 1 1_ANEXO A - 049.016.G00.PL.002.01Memória" xfId="73" xr:uid="{00000000-0005-0000-0000-00004B000000}"/>
    <cellStyle name="Título 5" xfId="74" xr:uid="{00000000-0005-0000-0000-00004C000000}"/>
    <cellStyle name="Título 5 2" xfId="153" xr:uid="{9C287C5C-0920-4835-95D4-3C6EC42831D1}"/>
    <cellStyle name="Título 6" xfId="75" xr:uid="{00000000-0005-0000-0000-00004D000000}"/>
    <cellStyle name="Título 6 2" xfId="154" xr:uid="{E69A59B4-26EE-4CEF-B89D-FAFFF75D238B}"/>
    <cellStyle name="Vírgula" xfId="159" builtinId="3"/>
    <cellStyle name="Vírgula 2" xfId="76" xr:uid="{00000000-0005-0000-0000-00004E000000}"/>
    <cellStyle name="Vírgula 2 2" xfId="155" xr:uid="{5D98EA9D-F630-4414-80EB-40110B30F915}"/>
    <cellStyle name="Warning Text" xfId="77" xr:uid="{00000000-0005-0000-0000-00004F000000}"/>
    <cellStyle name="Warning Text 2" xfId="156" xr:uid="{5C3108F0-338F-4DC3-A3FA-B25C491595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15F6-7775-42F7-9E71-D020A2E6DE18}">
  <dimension ref="A1:Q59"/>
  <sheetViews>
    <sheetView zoomScaleNormal="100" workbookViewId="0">
      <selection activeCell="A6" sqref="A6:F6"/>
    </sheetView>
  </sheetViews>
  <sheetFormatPr defaultRowHeight="15" x14ac:dyDescent="0.2"/>
  <cols>
    <col min="1" max="1" width="5.5703125" style="82" bestFit="1" customWidth="1"/>
    <col min="2" max="2" width="57.42578125" style="83" customWidth="1"/>
    <col min="3" max="3" width="11.28515625" style="78" customWidth="1"/>
    <col min="4" max="4" width="16.85546875" style="78" customWidth="1"/>
    <col min="5" max="5" width="14.140625" style="78" customWidth="1"/>
    <col min="6" max="6" width="17.28515625" style="78" customWidth="1"/>
    <col min="7" max="16384" width="9.140625" style="78"/>
  </cols>
  <sheetData>
    <row r="1" spans="1:17" x14ac:dyDescent="0.2">
      <c r="A1" s="141" t="s">
        <v>25</v>
      </c>
      <c r="B1" s="141"/>
      <c r="C1" s="141"/>
      <c r="D1" s="141"/>
      <c r="E1" s="141"/>
      <c r="F1" s="141"/>
      <c r="G1" s="77"/>
      <c r="H1" s="77"/>
      <c r="I1" s="77"/>
      <c r="J1" s="77"/>
      <c r="K1" s="77"/>
      <c r="L1" s="77"/>
      <c r="M1" s="77"/>
      <c r="N1" s="77"/>
    </row>
    <row r="2" spans="1:17" x14ac:dyDescent="0.2">
      <c r="A2" s="141" t="s">
        <v>26</v>
      </c>
      <c r="B2" s="141"/>
      <c r="C2" s="141"/>
      <c r="D2" s="141"/>
      <c r="E2" s="141"/>
      <c r="F2" s="141"/>
    </row>
    <row r="3" spans="1:17" x14ac:dyDescent="0.2">
      <c r="A3" s="140" t="s">
        <v>463</v>
      </c>
      <c r="B3" s="140"/>
      <c r="C3" s="140"/>
      <c r="D3" s="140"/>
      <c r="E3" s="140"/>
      <c r="F3" s="140"/>
    </row>
    <row r="4" spans="1:17" x14ac:dyDescent="0.2">
      <c r="A4" s="142" t="s">
        <v>51</v>
      </c>
      <c r="B4" s="142"/>
      <c r="C4" s="142"/>
      <c r="D4" s="142"/>
      <c r="E4" s="142"/>
      <c r="F4" s="142"/>
    </row>
    <row r="5" spans="1:17" ht="31.5" customHeight="1" x14ac:dyDescent="0.2">
      <c r="A5" s="143" t="s">
        <v>460</v>
      </c>
      <c r="B5" s="143"/>
      <c r="C5" s="143"/>
      <c r="D5" s="143"/>
      <c r="E5" s="143"/>
      <c r="F5" s="143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ht="30.75" customHeight="1" thickBot="1" x14ac:dyDescent="0.25">
      <c r="A6" s="144" t="s">
        <v>465</v>
      </c>
      <c r="B6" s="144"/>
      <c r="C6" s="144"/>
      <c r="D6" s="144"/>
      <c r="E6" s="144"/>
      <c r="F6" s="144"/>
      <c r="G6" s="88"/>
      <c r="H6" s="88"/>
      <c r="I6" s="88"/>
      <c r="J6" s="88"/>
      <c r="K6" s="88"/>
      <c r="L6" s="88"/>
      <c r="M6" s="88"/>
      <c r="N6" s="88"/>
      <c r="O6" s="88"/>
    </row>
    <row r="7" spans="1:17" ht="15.75" customHeight="1" thickTop="1" thickBot="1" x14ac:dyDescent="0.25">
      <c r="A7" s="81"/>
      <c r="B7" s="29"/>
      <c r="C7" s="147" t="s">
        <v>461</v>
      </c>
      <c r="D7" s="148"/>
      <c r="E7" s="138" t="s">
        <v>462</v>
      </c>
      <c r="F7" s="139"/>
    </row>
    <row r="8" spans="1:17" ht="15.75" thickTop="1" x14ac:dyDescent="0.2">
      <c r="A8" s="149" t="s">
        <v>0</v>
      </c>
      <c r="B8" s="151" t="s">
        <v>1</v>
      </c>
      <c r="C8" s="108" t="s">
        <v>16</v>
      </c>
      <c r="D8" s="153" t="s">
        <v>52</v>
      </c>
      <c r="E8" s="114" t="s">
        <v>16</v>
      </c>
      <c r="F8" s="136" t="s">
        <v>52</v>
      </c>
    </row>
    <row r="9" spans="1:17" x14ac:dyDescent="0.2">
      <c r="A9" s="150"/>
      <c r="B9" s="152"/>
      <c r="C9" s="130" t="s">
        <v>53</v>
      </c>
      <c r="D9" s="154"/>
      <c r="E9" s="131" t="s">
        <v>53</v>
      </c>
      <c r="F9" s="137"/>
    </row>
    <row r="10" spans="1:17" x14ac:dyDescent="0.2">
      <c r="A10" s="124" t="s">
        <v>54</v>
      </c>
      <c r="B10" s="125" t="s">
        <v>67</v>
      </c>
      <c r="C10" s="126">
        <f>D10/$D$22</f>
        <v>3.8819655617627763E-2</v>
      </c>
      <c r="D10" s="127">
        <f>Orçamento!$L$12</f>
        <v>28451.91</v>
      </c>
      <c r="E10" s="128">
        <f>F10/$D$22</f>
        <v>0</v>
      </c>
      <c r="F10" s="129">
        <f>Orçamento!$Q$12</f>
        <v>0</v>
      </c>
    </row>
    <row r="11" spans="1:17" ht="6.95" customHeight="1" x14ac:dyDescent="0.2">
      <c r="A11" s="123"/>
      <c r="B11" s="104"/>
      <c r="C11" s="105"/>
      <c r="D11" s="118"/>
      <c r="E11" s="116"/>
      <c r="F11" s="109"/>
    </row>
    <row r="12" spans="1:17" x14ac:dyDescent="0.2">
      <c r="A12" s="122" t="s">
        <v>55</v>
      </c>
      <c r="B12" s="132" t="s">
        <v>76</v>
      </c>
      <c r="C12" s="103">
        <f>D12/$D$22</f>
        <v>0.14530841211017442</v>
      </c>
      <c r="D12" s="119">
        <f>Orçamento!$L$15</f>
        <v>106500.22</v>
      </c>
      <c r="E12" s="115">
        <f>F12/$D$22</f>
        <v>0</v>
      </c>
      <c r="F12" s="110">
        <f>Orçamento!$Q$16</f>
        <v>0</v>
      </c>
    </row>
    <row r="13" spans="1:17" ht="6.95" customHeight="1" x14ac:dyDescent="0.2">
      <c r="A13" s="123"/>
      <c r="B13" s="104"/>
      <c r="C13" s="106"/>
      <c r="D13" s="120"/>
      <c r="E13" s="117"/>
      <c r="F13" s="111"/>
    </row>
    <row r="14" spans="1:17" x14ac:dyDescent="0.2">
      <c r="A14" s="122" t="s">
        <v>56</v>
      </c>
      <c r="B14" s="133" t="s">
        <v>27</v>
      </c>
      <c r="C14" s="103">
        <f>D14/$D$22</f>
        <v>3.7868440064543929E-2</v>
      </c>
      <c r="D14" s="119">
        <f>Orçamento!$L$17</f>
        <v>27754.74</v>
      </c>
      <c r="E14" s="115">
        <f>F14/$D$22</f>
        <v>0</v>
      </c>
      <c r="F14" s="110">
        <f>Orçamento!$Q$18</f>
        <v>0</v>
      </c>
    </row>
    <row r="15" spans="1:17" ht="6.95" customHeight="1" x14ac:dyDescent="0.2">
      <c r="A15" s="123"/>
      <c r="B15" s="104"/>
      <c r="C15" s="105"/>
      <c r="D15" s="120"/>
      <c r="E15" s="116"/>
      <c r="F15" s="111"/>
    </row>
    <row r="16" spans="1:17" ht="6.95" customHeight="1" x14ac:dyDescent="0.2">
      <c r="A16" s="123"/>
      <c r="B16" s="104"/>
      <c r="C16" s="105"/>
      <c r="D16" s="120"/>
      <c r="E16" s="116"/>
      <c r="F16" s="111"/>
    </row>
    <row r="17" spans="1:10" x14ac:dyDescent="0.2">
      <c r="A17" s="122" t="s">
        <v>57</v>
      </c>
      <c r="B17" s="107" t="s">
        <v>44</v>
      </c>
      <c r="C17" s="103">
        <f>D17/$D$22</f>
        <v>0.75984473995476243</v>
      </c>
      <c r="D17" s="119">
        <f>Orçamento!$L$31</f>
        <v>556909.47823218803</v>
      </c>
      <c r="E17" s="115">
        <f>F17/$D$22</f>
        <v>0</v>
      </c>
      <c r="F17" s="110">
        <f>Orçamento!$Q$154</f>
        <v>0</v>
      </c>
    </row>
    <row r="18" spans="1:10" ht="6.95" customHeight="1" x14ac:dyDescent="0.2">
      <c r="A18" s="123"/>
      <c r="B18" s="104"/>
      <c r="C18" s="105"/>
      <c r="D18" s="120"/>
      <c r="E18" s="116"/>
      <c r="F18" s="111"/>
    </row>
    <row r="19" spans="1:10" ht="6.95" customHeight="1" x14ac:dyDescent="0.2">
      <c r="A19" s="123"/>
      <c r="B19" s="104"/>
      <c r="C19" s="105"/>
      <c r="D19" s="120"/>
      <c r="E19" s="116"/>
      <c r="F19" s="111"/>
    </row>
    <row r="20" spans="1:10" ht="15" customHeight="1" x14ac:dyDescent="0.2">
      <c r="A20" s="122" t="s">
        <v>58</v>
      </c>
      <c r="B20" s="107" t="s">
        <v>18</v>
      </c>
      <c r="C20" s="103">
        <f>D20/$D$22</f>
        <v>1.8158752252891427E-2</v>
      </c>
      <c r="D20" s="119">
        <f>Orçamento!$L$185</f>
        <v>13309.01</v>
      </c>
      <c r="E20" s="115">
        <f>F20/$D$22</f>
        <v>0</v>
      </c>
      <c r="F20" s="110">
        <f>Orçamento!$Q$185</f>
        <v>0</v>
      </c>
    </row>
    <row r="21" spans="1:10" ht="6.95" customHeight="1" x14ac:dyDescent="0.2">
      <c r="A21" s="123"/>
      <c r="B21" s="104"/>
      <c r="C21" s="105"/>
      <c r="D21" s="120"/>
      <c r="E21" s="116"/>
      <c r="F21" s="111"/>
    </row>
    <row r="22" spans="1:10" ht="15" customHeight="1" thickBot="1" x14ac:dyDescent="0.25">
      <c r="A22" s="155" t="s">
        <v>59</v>
      </c>
      <c r="B22" s="156"/>
      <c r="C22" s="112">
        <f>SUM(C10:C21)</f>
        <v>1</v>
      </c>
      <c r="D22" s="121">
        <f>SUM(D10:D20)</f>
        <v>732925.35823218804</v>
      </c>
      <c r="E22" s="112">
        <f>SUM(E10:E21)</f>
        <v>0</v>
      </c>
      <c r="F22" s="113">
        <f>SUM(F10:F20)</f>
        <v>0</v>
      </c>
    </row>
    <row r="23" spans="1:10" ht="19.5" customHeight="1" thickTop="1" x14ac:dyDescent="0.2">
      <c r="A23" s="157" t="s">
        <v>4</v>
      </c>
      <c r="B23" s="157"/>
      <c r="C23" s="159" t="s">
        <v>45</v>
      </c>
      <c r="D23" s="160"/>
      <c r="E23" s="160"/>
      <c r="F23" s="161"/>
      <c r="G23" s="86"/>
      <c r="H23" s="86"/>
      <c r="I23" s="86"/>
      <c r="J23" s="86"/>
    </row>
    <row r="24" spans="1:10" ht="42.75" customHeight="1" x14ac:dyDescent="0.2">
      <c r="A24" s="158" t="s">
        <v>50</v>
      </c>
      <c r="B24" s="158"/>
      <c r="C24" s="162"/>
      <c r="D24" s="163"/>
      <c r="E24" s="163"/>
      <c r="F24" s="164"/>
      <c r="G24" s="86"/>
      <c r="H24" s="86"/>
      <c r="I24" s="86"/>
      <c r="J24" s="86"/>
    </row>
    <row r="25" spans="1:10" x14ac:dyDescent="0.2">
      <c r="A25" s="84"/>
      <c r="B25" s="29"/>
      <c r="C25" s="85"/>
      <c r="D25" s="85"/>
    </row>
    <row r="26" spans="1:10" x14ac:dyDescent="0.2">
      <c r="A26" s="79"/>
      <c r="B26" s="29"/>
    </row>
    <row r="27" spans="1:10" x14ac:dyDescent="0.2">
      <c r="A27" s="79"/>
      <c r="B27" s="145"/>
      <c r="C27" s="145"/>
      <c r="D27" s="145"/>
    </row>
    <row r="28" spans="1:10" x14ac:dyDescent="0.2">
      <c r="A28" s="79"/>
      <c r="B28" s="145"/>
      <c r="C28" s="145"/>
      <c r="D28" s="145"/>
    </row>
    <row r="29" spans="1:10" x14ac:dyDescent="0.2">
      <c r="A29" s="79"/>
      <c r="B29" s="80"/>
    </row>
    <row r="30" spans="1:10" ht="24" customHeight="1" x14ac:dyDescent="0.2">
      <c r="A30" s="79"/>
      <c r="B30" s="146"/>
      <c r="C30" s="146"/>
      <c r="D30" s="146"/>
    </row>
    <row r="31" spans="1:10" x14ac:dyDescent="0.2">
      <c r="A31" s="81"/>
      <c r="B31" s="29"/>
    </row>
    <row r="32" spans="1:10" x14ac:dyDescent="0.2">
      <c r="A32" s="81"/>
      <c r="B32" s="29"/>
    </row>
    <row r="33" spans="1:2" x14ac:dyDescent="0.2">
      <c r="A33" s="81"/>
      <c r="B33" s="29"/>
    </row>
    <row r="34" spans="1:2" x14ac:dyDescent="0.2">
      <c r="A34" s="81"/>
      <c r="B34" s="29"/>
    </row>
    <row r="35" spans="1:2" x14ac:dyDescent="0.2">
      <c r="A35" s="81"/>
      <c r="B35" s="29"/>
    </row>
    <row r="36" spans="1:2" x14ac:dyDescent="0.2">
      <c r="A36" s="81"/>
      <c r="B36" s="29"/>
    </row>
    <row r="37" spans="1:2" x14ac:dyDescent="0.2">
      <c r="A37" s="81"/>
      <c r="B37" s="29"/>
    </row>
    <row r="38" spans="1:2" x14ac:dyDescent="0.2">
      <c r="A38" s="81"/>
      <c r="B38" s="29"/>
    </row>
    <row r="39" spans="1:2" x14ac:dyDescent="0.2">
      <c r="A39" s="81"/>
      <c r="B39" s="29"/>
    </row>
    <row r="40" spans="1:2" x14ac:dyDescent="0.2">
      <c r="A40" s="81"/>
      <c r="B40" s="29"/>
    </row>
    <row r="41" spans="1:2" x14ac:dyDescent="0.2">
      <c r="A41" s="81"/>
      <c r="B41" s="29"/>
    </row>
    <row r="42" spans="1:2" x14ac:dyDescent="0.2">
      <c r="A42" s="81"/>
      <c r="B42" s="29"/>
    </row>
    <row r="43" spans="1:2" x14ac:dyDescent="0.2">
      <c r="A43" s="81"/>
      <c r="B43" s="29"/>
    </row>
    <row r="44" spans="1:2" x14ac:dyDescent="0.2">
      <c r="A44" s="81"/>
      <c r="B44" s="29"/>
    </row>
    <row r="45" spans="1:2" x14ac:dyDescent="0.2">
      <c r="A45" s="81"/>
      <c r="B45" s="29"/>
    </row>
    <row r="46" spans="1:2" x14ac:dyDescent="0.2">
      <c r="A46" s="81"/>
      <c r="B46" s="29"/>
    </row>
    <row r="47" spans="1:2" x14ac:dyDescent="0.2">
      <c r="A47" s="81"/>
      <c r="B47" s="29"/>
    </row>
    <row r="48" spans="1:2" x14ac:dyDescent="0.2">
      <c r="A48" s="81"/>
      <c r="B48" s="29"/>
    </row>
    <row r="49" spans="1:2" x14ac:dyDescent="0.2">
      <c r="A49" s="81"/>
      <c r="B49" s="29"/>
    </row>
    <row r="50" spans="1:2" x14ac:dyDescent="0.2">
      <c r="A50" s="81"/>
      <c r="B50" s="29"/>
    </row>
    <row r="51" spans="1:2" x14ac:dyDescent="0.2">
      <c r="A51" s="81"/>
      <c r="B51" s="29"/>
    </row>
    <row r="52" spans="1:2" x14ac:dyDescent="0.2">
      <c r="A52" s="81"/>
      <c r="B52" s="29"/>
    </row>
    <row r="53" spans="1:2" x14ac:dyDescent="0.2">
      <c r="A53" s="81"/>
      <c r="B53" s="29"/>
    </row>
    <row r="54" spans="1:2" x14ac:dyDescent="0.2">
      <c r="A54" s="81"/>
      <c r="B54" s="29"/>
    </row>
    <row r="55" spans="1:2" x14ac:dyDescent="0.2">
      <c r="A55" s="81"/>
      <c r="B55" s="29"/>
    </row>
    <row r="56" spans="1:2" x14ac:dyDescent="0.2">
      <c r="A56" s="81"/>
      <c r="B56" s="29"/>
    </row>
    <row r="57" spans="1:2" x14ac:dyDescent="0.2">
      <c r="A57" s="81"/>
      <c r="B57" s="29"/>
    </row>
    <row r="58" spans="1:2" x14ac:dyDescent="0.2">
      <c r="A58" s="81"/>
      <c r="B58" s="29"/>
    </row>
    <row r="59" spans="1:2" x14ac:dyDescent="0.2">
      <c r="A59" s="81"/>
      <c r="B59" s="29"/>
    </row>
  </sheetData>
  <mergeCells count="19">
    <mergeCell ref="B27:D27"/>
    <mergeCell ref="B28:D28"/>
    <mergeCell ref="B30:D30"/>
    <mergeCell ref="C7:D7"/>
    <mergeCell ref="A8:A9"/>
    <mergeCell ref="B8:B9"/>
    <mergeCell ref="D8:D9"/>
    <mergeCell ref="A22:B22"/>
    <mergeCell ref="A23:B23"/>
    <mergeCell ref="A24:B24"/>
    <mergeCell ref="C23:F24"/>
    <mergeCell ref="F8:F9"/>
    <mergeCell ref="E7:F7"/>
    <mergeCell ref="A3:F3"/>
    <mergeCell ref="A2:F2"/>
    <mergeCell ref="A1:F1"/>
    <mergeCell ref="A4:F4"/>
    <mergeCell ref="A5:F5"/>
    <mergeCell ref="A6:F6"/>
  </mergeCells>
  <printOptions horizontalCentered="1"/>
  <pageMargins left="0" right="0" top="1.64" bottom="0.55118110236220474" header="0.68" footer="0.35433070866141736"/>
  <pageSetup paperSize="9" scale="80" fitToHeight="16" orientation="portrait" r:id="rId1"/>
  <headerFooter>
    <oddHeader>&amp;R&amp;"Verdana,Normal"&amp;8Fls.:______
Processo n.º 23069.163730/2022-45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8"/>
  <sheetViews>
    <sheetView tabSelected="1" topLeftCell="B1" zoomScaleNormal="100" workbookViewId="0">
      <selection activeCell="B203" sqref="B203:Q203"/>
    </sheetView>
  </sheetViews>
  <sheetFormatPr defaultRowHeight="12.75" x14ac:dyDescent="0.2"/>
  <cols>
    <col min="1" max="1" width="10.140625" style="19" bestFit="1" customWidth="1"/>
    <col min="2" max="2" width="14.5703125" style="27" customWidth="1"/>
    <col min="3" max="3" width="9.85546875" style="19" bestFit="1" customWidth="1"/>
    <col min="4" max="4" width="42.140625" style="20" customWidth="1"/>
    <col min="5" max="5" width="7" style="21" bestFit="1" customWidth="1"/>
    <col min="6" max="6" width="9" style="21" bestFit="1" customWidth="1"/>
    <col min="7" max="7" width="11.28515625" style="26" customWidth="1"/>
    <col min="8" max="8" width="9.140625" style="22" customWidth="1"/>
    <col min="9" max="10" width="11.28515625" style="23" customWidth="1"/>
    <col min="11" max="11" width="11.28515625" style="23" bestFit="1" customWidth="1"/>
    <col min="12" max="12" width="12.85546875" style="23" customWidth="1"/>
    <col min="13" max="13" width="8.140625" style="23" customWidth="1"/>
    <col min="14" max="14" width="11.5703125" style="23" customWidth="1"/>
    <col min="15" max="15" width="10" style="23" bestFit="1" customWidth="1"/>
    <col min="16" max="16" width="9.42578125" style="24" bestFit="1" customWidth="1"/>
    <col min="17" max="17" width="11.28515625" style="25" bestFit="1" customWidth="1"/>
    <col min="18" max="18" width="9.140625" style="17"/>
    <col min="19" max="19" width="15.140625" style="17" customWidth="1"/>
    <col min="20" max="16384" width="9.140625" style="17"/>
  </cols>
  <sheetData>
    <row r="1" spans="1:17" ht="15" x14ac:dyDescent="0.2">
      <c r="A1" s="179" t="s">
        <v>25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15" x14ac:dyDescent="0.2">
      <c r="A2" s="179" t="s">
        <v>26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5" x14ac:dyDescent="0.2">
      <c r="A3" s="180" t="s">
        <v>459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x14ac:dyDescent="0.2">
      <c r="A4" s="1"/>
      <c r="B4" s="28"/>
      <c r="C4" s="1"/>
      <c r="D4" s="29"/>
      <c r="E4" s="2"/>
      <c r="F4" s="2"/>
      <c r="G4" s="30"/>
      <c r="H4" s="3"/>
      <c r="I4" s="5"/>
      <c r="J4" s="5"/>
      <c r="K4" s="5"/>
      <c r="L4" s="5"/>
      <c r="M4" s="5"/>
      <c r="N4" s="5"/>
      <c r="O4" s="5"/>
      <c r="P4" s="31"/>
      <c r="Q4" s="32"/>
    </row>
    <row r="5" spans="1:17" ht="15" x14ac:dyDescent="0.2">
      <c r="A5" s="184" t="s">
        <v>60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ht="21" customHeight="1" x14ac:dyDescent="0.2">
      <c r="A6" s="143" t="s">
        <v>460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17" ht="21" customHeight="1" x14ac:dyDescent="0.2">
      <c r="A7" s="169" t="s">
        <v>465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0" t="s">
        <v>466</v>
      </c>
      <c r="P7" s="170"/>
      <c r="Q7" s="135">
        <v>4000</v>
      </c>
    </row>
    <row r="8" spans="1:17" ht="15.75" customHeight="1" x14ac:dyDescent="0.2">
      <c r="A8" s="260"/>
      <c r="B8" s="261"/>
      <c r="C8" s="260"/>
      <c r="D8" s="262"/>
      <c r="E8" s="263" t="s">
        <v>63</v>
      </c>
      <c r="F8" s="264"/>
      <c r="G8" s="264"/>
      <c r="H8" s="264"/>
      <c r="I8" s="264"/>
      <c r="J8" s="264"/>
      <c r="K8" s="264"/>
      <c r="L8" s="265"/>
      <c r="M8" s="362" t="s">
        <v>62</v>
      </c>
      <c r="N8" s="363"/>
      <c r="O8" s="363"/>
      <c r="P8" s="363"/>
      <c r="Q8" s="364"/>
    </row>
    <row r="9" spans="1:17" ht="15.75" customHeight="1" x14ac:dyDescent="0.2">
      <c r="A9" s="266" t="s">
        <v>0</v>
      </c>
      <c r="B9" s="181" t="s">
        <v>10</v>
      </c>
      <c r="C9" s="181" t="s">
        <v>6</v>
      </c>
      <c r="D9" s="181" t="s">
        <v>1</v>
      </c>
      <c r="E9" s="267" t="s">
        <v>2</v>
      </c>
      <c r="F9" s="267" t="s">
        <v>3</v>
      </c>
      <c r="G9" s="268" t="s">
        <v>11</v>
      </c>
      <c r="H9" s="183" t="s">
        <v>12</v>
      </c>
      <c r="I9" s="235" t="s">
        <v>24</v>
      </c>
      <c r="J9" s="236"/>
      <c r="K9" s="236"/>
      <c r="L9" s="237"/>
      <c r="M9" s="365" t="s">
        <v>12</v>
      </c>
      <c r="N9" s="366" t="s">
        <v>24</v>
      </c>
      <c r="O9" s="366"/>
      <c r="P9" s="366"/>
      <c r="Q9" s="367"/>
    </row>
    <row r="10" spans="1:17" ht="15.75" customHeight="1" x14ac:dyDescent="0.2">
      <c r="A10" s="269"/>
      <c r="B10" s="182"/>
      <c r="C10" s="182"/>
      <c r="D10" s="182"/>
      <c r="E10" s="267"/>
      <c r="F10" s="267"/>
      <c r="G10" s="268"/>
      <c r="H10" s="183"/>
      <c r="I10" s="234" t="s">
        <v>452</v>
      </c>
      <c r="J10" s="235" t="s">
        <v>453</v>
      </c>
      <c r="K10" s="236"/>
      <c r="L10" s="237"/>
      <c r="M10" s="365"/>
      <c r="N10" s="368" t="s">
        <v>452</v>
      </c>
      <c r="O10" s="369" t="s">
        <v>453</v>
      </c>
      <c r="P10" s="370"/>
      <c r="Q10" s="371"/>
    </row>
    <row r="11" spans="1:17" x14ac:dyDescent="0.2">
      <c r="A11" s="270"/>
      <c r="B11" s="183"/>
      <c r="C11" s="183"/>
      <c r="D11" s="183"/>
      <c r="E11" s="267"/>
      <c r="F11" s="267"/>
      <c r="G11" s="268"/>
      <c r="H11" s="183"/>
      <c r="I11" s="238"/>
      <c r="J11" s="97" t="s">
        <v>23</v>
      </c>
      <c r="K11" s="97" t="s">
        <v>0</v>
      </c>
      <c r="L11" s="271" t="s">
        <v>53</v>
      </c>
      <c r="M11" s="365"/>
      <c r="N11" s="372"/>
      <c r="O11" s="373" t="s">
        <v>23</v>
      </c>
      <c r="P11" s="373" t="s">
        <v>454</v>
      </c>
      <c r="Q11" s="374" t="s">
        <v>53</v>
      </c>
    </row>
    <row r="12" spans="1:17" x14ac:dyDescent="0.2">
      <c r="A12" s="272" t="s">
        <v>37</v>
      </c>
      <c r="B12" s="272"/>
      <c r="C12" s="101"/>
      <c r="D12" s="102" t="s">
        <v>67</v>
      </c>
      <c r="E12" s="273"/>
      <c r="F12" s="274"/>
      <c r="G12" s="275"/>
      <c r="H12" s="239"/>
      <c r="I12" s="239"/>
      <c r="J12" s="239"/>
      <c r="K12" s="240">
        <f>SUM(J13:J14)</f>
        <v>28451.91</v>
      </c>
      <c r="L12" s="241">
        <f>K12</f>
        <v>28451.91</v>
      </c>
      <c r="M12" s="375"/>
      <c r="N12" s="376"/>
      <c r="O12" s="376"/>
      <c r="P12" s="377">
        <f>SUM(O13:O14)</f>
        <v>0</v>
      </c>
      <c r="Q12" s="378">
        <f>P12</f>
        <v>0</v>
      </c>
    </row>
    <row r="13" spans="1:17" ht="45" x14ac:dyDescent="0.2">
      <c r="A13" s="98" t="s">
        <v>68</v>
      </c>
      <c r="B13" s="99" t="s">
        <v>69</v>
      </c>
      <c r="C13" s="52" t="s">
        <v>70</v>
      </c>
      <c r="D13" s="100" t="s">
        <v>71</v>
      </c>
      <c r="E13" s="276" t="s">
        <v>72</v>
      </c>
      <c r="F13" s="277">
        <v>500</v>
      </c>
      <c r="G13" s="278">
        <v>21.21</v>
      </c>
      <c r="H13" s="279">
        <v>0.28970000000000001</v>
      </c>
      <c r="I13" s="242">
        <f>TRUNC(G13*(1+H13),2)</f>
        <v>27.35</v>
      </c>
      <c r="J13" s="242">
        <f>TRUNC(F13*I13,2)</f>
        <v>13675</v>
      </c>
      <c r="K13" s="243"/>
      <c r="L13" s="244"/>
      <c r="M13" s="379"/>
      <c r="N13" s="380"/>
      <c r="O13" s="380">
        <f>F13*N13</f>
        <v>0</v>
      </c>
      <c r="P13" s="381"/>
      <c r="Q13" s="382"/>
    </row>
    <row r="14" spans="1:17" ht="67.5" x14ac:dyDescent="0.2">
      <c r="A14" s="98" t="s">
        <v>73</v>
      </c>
      <c r="B14" s="99" t="s">
        <v>74</v>
      </c>
      <c r="C14" s="52" t="s">
        <v>70</v>
      </c>
      <c r="D14" s="100" t="s">
        <v>75</v>
      </c>
      <c r="E14" s="276" t="s">
        <v>72</v>
      </c>
      <c r="F14" s="280">
        <v>645.28</v>
      </c>
      <c r="G14" s="281">
        <v>17.760000000000002</v>
      </c>
      <c r="H14" s="279">
        <v>0.28970000000000001</v>
      </c>
      <c r="I14" s="242">
        <f>TRUNC(G14*(1+H14),2)</f>
        <v>22.9</v>
      </c>
      <c r="J14" s="242">
        <f>TRUNC(F14*I14,2)</f>
        <v>14776.91</v>
      </c>
      <c r="K14" s="243"/>
      <c r="L14" s="245"/>
      <c r="M14" s="379"/>
      <c r="N14" s="380"/>
      <c r="O14" s="380">
        <f t="shared" ref="O14" si="0">F14*N14</f>
        <v>0</v>
      </c>
      <c r="P14" s="381"/>
      <c r="Q14" s="383"/>
    </row>
    <row r="15" spans="1:17" ht="22.5" x14ac:dyDescent="0.2">
      <c r="A15" s="282" t="s">
        <v>38</v>
      </c>
      <c r="B15" s="283"/>
      <c r="C15" s="284"/>
      <c r="D15" s="285" t="s">
        <v>76</v>
      </c>
      <c r="E15" s="286"/>
      <c r="F15" s="287"/>
      <c r="G15" s="288"/>
      <c r="H15" s="289"/>
      <c r="I15" s="246"/>
      <c r="J15" s="246"/>
      <c r="K15" s="247">
        <f>SUM(J16)</f>
        <v>106500.22</v>
      </c>
      <c r="L15" s="248">
        <f>K15</f>
        <v>106500.22</v>
      </c>
      <c r="M15" s="384"/>
      <c r="N15" s="385"/>
      <c r="O15" s="385"/>
      <c r="P15" s="386">
        <f>SUM(O16)</f>
        <v>0</v>
      </c>
      <c r="Q15" s="387">
        <f>P15</f>
        <v>0</v>
      </c>
    </row>
    <row r="16" spans="1:17" ht="22.5" x14ac:dyDescent="0.2">
      <c r="A16" s="290" t="s">
        <v>77</v>
      </c>
      <c r="B16" s="291" t="s">
        <v>78</v>
      </c>
      <c r="C16" s="292" t="s">
        <v>79</v>
      </c>
      <c r="D16" s="293" t="s">
        <v>80</v>
      </c>
      <c r="E16" s="294" t="s">
        <v>16</v>
      </c>
      <c r="F16" s="295">
        <v>1</v>
      </c>
      <c r="G16" s="281">
        <v>82577.52</v>
      </c>
      <c r="H16" s="279">
        <v>0.28970000000000001</v>
      </c>
      <c r="I16" s="242">
        <f>TRUNC(G16*(1+H16),2)</f>
        <v>106500.22</v>
      </c>
      <c r="J16" s="242">
        <f>TRUNC(F16*I16,2)</f>
        <v>106500.22</v>
      </c>
      <c r="K16" s="243"/>
      <c r="L16" s="249"/>
      <c r="M16" s="379"/>
      <c r="N16" s="380"/>
      <c r="O16" s="380">
        <f t="shared" ref="O16" si="1">F16*N16</f>
        <v>0</v>
      </c>
      <c r="P16" s="381"/>
      <c r="Q16" s="388"/>
    </row>
    <row r="17" spans="1:17" x14ac:dyDescent="0.2">
      <c r="A17" s="282" t="s">
        <v>39</v>
      </c>
      <c r="B17" s="296"/>
      <c r="C17" s="297"/>
      <c r="D17" s="298" t="s">
        <v>27</v>
      </c>
      <c r="E17" s="286"/>
      <c r="F17" s="299"/>
      <c r="G17" s="288"/>
      <c r="H17" s="289"/>
      <c r="I17" s="246"/>
      <c r="J17" s="246"/>
      <c r="K17" s="246"/>
      <c r="L17" s="248">
        <f>SUM(K18:K26)</f>
        <v>27754.74</v>
      </c>
      <c r="M17" s="384"/>
      <c r="N17" s="385"/>
      <c r="O17" s="385"/>
      <c r="P17" s="385"/>
      <c r="Q17" s="387">
        <f>SUM(P18:P26)</f>
        <v>0</v>
      </c>
    </row>
    <row r="18" spans="1:17" x14ac:dyDescent="0.2">
      <c r="A18" s="300" t="s">
        <v>81</v>
      </c>
      <c r="B18" s="301"/>
      <c r="C18" s="302"/>
      <c r="D18" s="303" t="s">
        <v>82</v>
      </c>
      <c r="E18" s="304"/>
      <c r="F18" s="305"/>
      <c r="G18" s="306"/>
      <c r="H18" s="307"/>
      <c r="I18" s="250"/>
      <c r="J18" s="250"/>
      <c r="K18" s="251">
        <f>SUM(J19)</f>
        <v>603.41999999999996</v>
      </c>
      <c r="L18" s="249"/>
      <c r="M18" s="389"/>
      <c r="N18" s="390"/>
      <c r="O18" s="390"/>
      <c r="P18" s="391">
        <f>SUM(O19)</f>
        <v>0</v>
      </c>
      <c r="Q18" s="388"/>
    </row>
    <row r="19" spans="1:17" ht="22.5" x14ac:dyDescent="0.2">
      <c r="A19" s="290" t="s">
        <v>83</v>
      </c>
      <c r="B19" s="308" t="s">
        <v>84</v>
      </c>
      <c r="C19" s="309" t="s">
        <v>85</v>
      </c>
      <c r="D19" s="310" t="s">
        <v>86</v>
      </c>
      <c r="E19" s="294" t="s">
        <v>87</v>
      </c>
      <c r="F19" s="311">
        <v>2</v>
      </c>
      <c r="G19" s="281">
        <v>233.94</v>
      </c>
      <c r="H19" s="279">
        <v>0.28970000000000001</v>
      </c>
      <c r="I19" s="242">
        <f>TRUNC(G19*(1+H19),2)</f>
        <v>301.70999999999998</v>
      </c>
      <c r="J19" s="242">
        <f>TRUNC(F19*I19,2)</f>
        <v>603.41999999999996</v>
      </c>
      <c r="K19" s="242"/>
      <c r="L19" s="244"/>
      <c r="M19" s="379"/>
      <c r="N19" s="380"/>
      <c r="O19" s="380">
        <f t="shared" ref="O19" si="2">F19*N19</f>
        <v>0</v>
      </c>
      <c r="P19" s="380"/>
      <c r="Q19" s="382"/>
    </row>
    <row r="20" spans="1:17" x14ac:dyDescent="0.2">
      <c r="A20" s="300" t="s">
        <v>88</v>
      </c>
      <c r="B20" s="301"/>
      <c r="C20" s="302"/>
      <c r="D20" s="312" t="s">
        <v>89</v>
      </c>
      <c r="E20" s="313"/>
      <c r="F20" s="314"/>
      <c r="G20" s="306"/>
      <c r="H20" s="315"/>
      <c r="I20" s="252"/>
      <c r="J20" s="252"/>
      <c r="K20" s="252">
        <f>SUM(J21:J25)</f>
        <v>12010.970000000001</v>
      </c>
      <c r="L20" s="253"/>
      <c r="M20" s="392"/>
      <c r="N20" s="393"/>
      <c r="O20" s="393"/>
      <c r="P20" s="393">
        <f>SUM(O21:O25)</f>
        <v>0</v>
      </c>
      <c r="Q20" s="394"/>
    </row>
    <row r="21" spans="1:17" ht="33.75" x14ac:dyDescent="0.2">
      <c r="A21" s="290" t="s">
        <v>90</v>
      </c>
      <c r="B21" s="316" t="s">
        <v>91</v>
      </c>
      <c r="C21" s="317" t="s">
        <v>79</v>
      </c>
      <c r="D21" s="318" t="s">
        <v>92</v>
      </c>
      <c r="E21" s="276" t="s">
        <v>93</v>
      </c>
      <c r="F21" s="311">
        <v>2.25</v>
      </c>
      <c r="G21" s="281">
        <v>338.17</v>
      </c>
      <c r="H21" s="279">
        <v>0.28970000000000001</v>
      </c>
      <c r="I21" s="242">
        <f t="shared" ref="I21:I25" si="3">TRUNC(G21*(1+H21),2)</f>
        <v>436.13</v>
      </c>
      <c r="J21" s="242">
        <f t="shared" ref="J21:J25" si="4">TRUNC(F21*I21,2)</f>
        <v>981.29</v>
      </c>
      <c r="K21" s="242"/>
      <c r="L21" s="244"/>
      <c r="M21" s="379"/>
      <c r="N21" s="380"/>
      <c r="O21" s="380">
        <f t="shared" ref="O21:O25" si="5">F21*N21</f>
        <v>0</v>
      </c>
      <c r="P21" s="380"/>
      <c r="Q21" s="382"/>
    </row>
    <row r="22" spans="1:17" ht="45" x14ac:dyDescent="0.2">
      <c r="A22" s="290" t="s">
        <v>94</v>
      </c>
      <c r="B22" s="291" t="s">
        <v>95</v>
      </c>
      <c r="C22" s="317" t="s">
        <v>96</v>
      </c>
      <c r="D22" s="318" t="s">
        <v>97</v>
      </c>
      <c r="E22" s="276" t="s">
        <v>98</v>
      </c>
      <c r="F22" s="311">
        <v>120</v>
      </c>
      <c r="G22" s="281">
        <v>20</v>
      </c>
      <c r="H22" s="279">
        <v>0.28970000000000001</v>
      </c>
      <c r="I22" s="242">
        <f t="shared" si="3"/>
        <v>25.79</v>
      </c>
      <c r="J22" s="242">
        <f t="shared" si="4"/>
        <v>3094.8</v>
      </c>
      <c r="K22" s="242"/>
      <c r="L22" s="244"/>
      <c r="M22" s="379"/>
      <c r="N22" s="380"/>
      <c r="O22" s="380">
        <f t="shared" si="5"/>
        <v>0</v>
      </c>
      <c r="P22" s="380"/>
      <c r="Q22" s="382"/>
    </row>
    <row r="23" spans="1:17" ht="90" x14ac:dyDescent="0.2">
      <c r="A23" s="290" t="s">
        <v>99</v>
      </c>
      <c r="B23" s="316" t="s">
        <v>100</v>
      </c>
      <c r="C23" s="317" t="s">
        <v>101</v>
      </c>
      <c r="D23" s="318" t="s">
        <v>102</v>
      </c>
      <c r="E23" s="276" t="s">
        <v>103</v>
      </c>
      <c r="F23" s="311">
        <v>4</v>
      </c>
      <c r="G23" s="281">
        <v>822.41</v>
      </c>
      <c r="H23" s="279">
        <v>0.28970000000000001</v>
      </c>
      <c r="I23" s="242">
        <f t="shared" si="3"/>
        <v>1060.6600000000001</v>
      </c>
      <c r="J23" s="242">
        <f t="shared" si="4"/>
        <v>4242.6400000000003</v>
      </c>
      <c r="K23" s="242"/>
      <c r="L23" s="244"/>
      <c r="M23" s="379"/>
      <c r="N23" s="380"/>
      <c r="O23" s="380">
        <f t="shared" si="5"/>
        <v>0</v>
      </c>
      <c r="P23" s="380"/>
      <c r="Q23" s="382"/>
    </row>
    <row r="24" spans="1:17" ht="67.5" x14ac:dyDescent="0.2">
      <c r="A24" s="290" t="s">
        <v>104</v>
      </c>
      <c r="B24" s="316" t="s">
        <v>105</v>
      </c>
      <c r="C24" s="317" t="s">
        <v>101</v>
      </c>
      <c r="D24" s="318" t="s">
        <v>106</v>
      </c>
      <c r="E24" s="276" t="s">
        <v>103</v>
      </c>
      <c r="F24" s="311">
        <v>4</v>
      </c>
      <c r="G24" s="281">
        <v>590.62</v>
      </c>
      <c r="H24" s="279">
        <v>0.28970000000000001</v>
      </c>
      <c r="I24" s="242">
        <f t="shared" si="3"/>
        <v>761.72</v>
      </c>
      <c r="J24" s="242">
        <f t="shared" si="4"/>
        <v>3046.88</v>
      </c>
      <c r="K24" s="242"/>
      <c r="L24" s="244"/>
      <c r="M24" s="379"/>
      <c r="N24" s="380"/>
      <c r="O24" s="380">
        <f t="shared" si="5"/>
        <v>0</v>
      </c>
      <c r="P24" s="380"/>
      <c r="Q24" s="382"/>
    </row>
    <row r="25" spans="1:17" ht="22.5" x14ac:dyDescent="0.2">
      <c r="A25" s="290" t="s">
        <v>107</v>
      </c>
      <c r="B25" s="316" t="s">
        <v>108</v>
      </c>
      <c r="C25" s="317" t="s">
        <v>79</v>
      </c>
      <c r="D25" s="318" t="s">
        <v>109</v>
      </c>
      <c r="E25" s="276" t="s">
        <v>110</v>
      </c>
      <c r="F25" s="311">
        <v>2</v>
      </c>
      <c r="G25" s="281">
        <v>250.2</v>
      </c>
      <c r="H25" s="279">
        <v>0.28970000000000001</v>
      </c>
      <c r="I25" s="242">
        <f t="shared" si="3"/>
        <v>322.68</v>
      </c>
      <c r="J25" s="242">
        <f t="shared" si="4"/>
        <v>645.36</v>
      </c>
      <c r="K25" s="242"/>
      <c r="L25" s="244"/>
      <c r="M25" s="379"/>
      <c r="N25" s="380"/>
      <c r="O25" s="380">
        <f t="shared" si="5"/>
        <v>0</v>
      </c>
      <c r="P25" s="380"/>
      <c r="Q25" s="382"/>
    </row>
    <row r="26" spans="1:17" x14ac:dyDescent="0.2">
      <c r="A26" s="300" t="s">
        <v>111</v>
      </c>
      <c r="B26" s="301"/>
      <c r="C26" s="302"/>
      <c r="D26" s="312" t="s">
        <v>112</v>
      </c>
      <c r="E26" s="313"/>
      <c r="F26" s="314"/>
      <c r="G26" s="306"/>
      <c r="H26" s="315"/>
      <c r="I26" s="252"/>
      <c r="J26" s="252"/>
      <c r="K26" s="252">
        <f>SUM(J27:J30)</f>
        <v>15140.35</v>
      </c>
      <c r="L26" s="244"/>
      <c r="M26" s="392"/>
      <c r="N26" s="393"/>
      <c r="O26" s="393"/>
      <c r="P26" s="393">
        <f>SUM(O27:O30)</f>
        <v>0</v>
      </c>
      <c r="Q26" s="382"/>
    </row>
    <row r="27" spans="1:17" ht="33.75" x14ac:dyDescent="0.2">
      <c r="A27" s="290" t="s">
        <v>113</v>
      </c>
      <c r="B27" s="316">
        <v>97665</v>
      </c>
      <c r="C27" s="317" t="s">
        <v>101</v>
      </c>
      <c r="D27" s="318" t="s">
        <v>114</v>
      </c>
      <c r="E27" s="276" t="s">
        <v>115</v>
      </c>
      <c r="F27" s="311">
        <v>80</v>
      </c>
      <c r="G27" s="281">
        <v>1.26</v>
      </c>
      <c r="H27" s="279">
        <v>0.28970000000000001</v>
      </c>
      <c r="I27" s="242">
        <f t="shared" ref="I27:I30" si="6">TRUNC(G27*(1+H27),2)</f>
        <v>1.62</v>
      </c>
      <c r="J27" s="242">
        <f t="shared" ref="J27:J30" si="7">TRUNC(F27*I27,2)</f>
        <v>129.6</v>
      </c>
      <c r="K27" s="242"/>
      <c r="L27" s="244"/>
      <c r="M27" s="379"/>
      <c r="N27" s="380"/>
      <c r="O27" s="380">
        <f t="shared" ref="O27:O30" si="8">F27*N27</f>
        <v>0</v>
      </c>
      <c r="P27" s="380"/>
      <c r="Q27" s="382"/>
    </row>
    <row r="28" spans="1:17" ht="33.75" x14ac:dyDescent="0.2">
      <c r="A28" s="290" t="s">
        <v>116</v>
      </c>
      <c r="B28" s="316">
        <v>97661</v>
      </c>
      <c r="C28" s="317" t="s">
        <v>101</v>
      </c>
      <c r="D28" s="319" t="s">
        <v>117</v>
      </c>
      <c r="E28" s="320" t="s">
        <v>118</v>
      </c>
      <c r="F28" s="311">
        <v>7000</v>
      </c>
      <c r="G28" s="281">
        <v>0.66</v>
      </c>
      <c r="H28" s="279">
        <v>0.28970000000000001</v>
      </c>
      <c r="I28" s="242">
        <f t="shared" si="6"/>
        <v>0.85</v>
      </c>
      <c r="J28" s="242">
        <f t="shared" si="7"/>
        <v>5950</v>
      </c>
      <c r="K28" s="254"/>
      <c r="L28" s="244"/>
      <c r="M28" s="379"/>
      <c r="N28" s="380"/>
      <c r="O28" s="380">
        <f t="shared" si="8"/>
        <v>0</v>
      </c>
      <c r="P28" s="395"/>
      <c r="Q28" s="382"/>
    </row>
    <row r="29" spans="1:17" x14ac:dyDescent="0.2">
      <c r="A29" s="290" t="s">
        <v>119</v>
      </c>
      <c r="B29" s="316">
        <v>22022</v>
      </c>
      <c r="C29" s="317" t="s">
        <v>85</v>
      </c>
      <c r="D29" s="318" t="s">
        <v>120</v>
      </c>
      <c r="E29" s="276" t="s">
        <v>118</v>
      </c>
      <c r="F29" s="311">
        <v>300</v>
      </c>
      <c r="G29" s="281">
        <v>10.050000000000001</v>
      </c>
      <c r="H29" s="279">
        <v>0.28970000000000001</v>
      </c>
      <c r="I29" s="242">
        <f t="shared" si="6"/>
        <v>12.96</v>
      </c>
      <c r="J29" s="242">
        <f t="shared" si="7"/>
        <v>3888</v>
      </c>
      <c r="K29" s="242"/>
      <c r="L29" s="244"/>
      <c r="M29" s="379"/>
      <c r="N29" s="380"/>
      <c r="O29" s="380">
        <f t="shared" si="8"/>
        <v>0</v>
      </c>
      <c r="P29" s="380"/>
      <c r="Q29" s="382"/>
    </row>
    <row r="30" spans="1:17" x14ac:dyDescent="0.2">
      <c r="A30" s="290" t="s">
        <v>121</v>
      </c>
      <c r="B30" s="316">
        <v>22717</v>
      </c>
      <c r="C30" s="317" t="s">
        <v>85</v>
      </c>
      <c r="D30" s="318" t="s">
        <v>122</v>
      </c>
      <c r="E30" s="276" t="s">
        <v>115</v>
      </c>
      <c r="F30" s="311">
        <v>11</v>
      </c>
      <c r="G30" s="281">
        <v>364.62</v>
      </c>
      <c r="H30" s="279">
        <v>0.28970000000000001</v>
      </c>
      <c r="I30" s="242">
        <f t="shared" si="6"/>
        <v>470.25</v>
      </c>
      <c r="J30" s="242">
        <f t="shared" si="7"/>
        <v>5172.75</v>
      </c>
      <c r="K30" s="242"/>
      <c r="L30" s="244"/>
      <c r="M30" s="379"/>
      <c r="N30" s="380"/>
      <c r="O30" s="380">
        <f t="shared" si="8"/>
        <v>0</v>
      </c>
      <c r="P30" s="380"/>
      <c r="Q30" s="382"/>
    </row>
    <row r="31" spans="1:17" ht="24.75" customHeight="1" x14ac:dyDescent="0.2">
      <c r="A31" s="282" t="s">
        <v>40</v>
      </c>
      <c r="B31" s="296"/>
      <c r="C31" s="297"/>
      <c r="D31" s="298" t="s">
        <v>44</v>
      </c>
      <c r="E31" s="286"/>
      <c r="F31" s="321"/>
      <c r="G31" s="288"/>
      <c r="H31" s="289"/>
      <c r="I31" s="246"/>
      <c r="J31" s="246"/>
      <c r="K31" s="246"/>
      <c r="L31" s="248">
        <f>SUM(K32:K38)+K180</f>
        <v>556909.47823218803</v>
      </c>
      <c r="M31" s="384"/>
      <c r="N31" s="385"/>
      <c r="O31" s="385"/>
      <c r="P31" s="385"/>
      <c r="Q31" s="387">
        <f>SUM(P32:P38)+P180</f>
        <v>0</v>
      </c>
    </row>
    <row r="32" spans="1:17" x14ac:dyDescent="0.2">
      <c r="A32" s="322">
        <v>44565</v>
      </c>
      <c r="B32" s="323"/>
      <c r="C32" s="324"/>
      <c r="D32" s="325" t="s">
        <v>123</v>
      </c>
      <c r="E32" s="326"/>
      <c r="F32" s="314"/>
      <c r="G32" s="306"/>
      <c r="H32" s="315"/>
      <c r="I32" s="252"/>
      <c r="J32" s="252"/>
      <c r="K32" s="252">
        <f>SUM(J33:J37)</f>
        <v>237123.87</v>
      </c>
      <c r="L32" s="244"/>
      <c r="M32" s="392"/>
      <c r="N32" s="393"/>
      <c r="O32" s="393"/>
      <c r="P32" s="393">
        <f>SUM(O33:O37)</f>
        <v>0</v>
      </c>
      <c r="Q32" s="382"/>
    </row>
    <row r="33" spans="1:17" ht="22.5" x14ac:dyDescent="0.2">
      <c r="A33" s="327" t="s">
        <v>434</v>
      </c>
      <c r="B33" s="316">
        <v>65006</v>
      </c>
      <c r="C33" s="317" t="s">
        <v>85</v>
      </c>
      <c r="D33" s="318" t="s">
        <v>124</v>
      </c>
      <c r="E33" s="276" t="s">
        <v>115</v>
      </c>
      <c r="F33" s="311">
        <v>1</v>
      </c>
      <c r="G33" s="281">
        <v>94888.09</v>
      </c>
      <c r="H33" s="279">
        <v>0.28970000000000001</v>
      </c>
      <c r="I33" s="242">
        <f t="shared" ref="I33:I37" si="9">TRUNC(G33*(1+H33),2)</f>
        <v>122377.16</v>
      </c>
      <c r="J33" s="242">
        <f t="shared" ref="J33:J37" si="10">TRUNC(F33*I33,2)</f>
        <v>122377.16</v>
      </c>
      <c r="K33" s="242"/>
      <c r="L33" s="244"/>
      <c r="M33" s="379"/>
      <c r="N33" s="380"/>
      <c r="O33" s="380">
        <f t="shared" ref="O33:O37" si="11">F33*N33</f>
        <v>0</v>
      </c>
      <c r="P33" s="380"/>
      <c r="Q33" s="382"/>
    </row>
    <row r="34" spans="1:17" ht="56.25" x14ac:dyDescent="0.2">
      <c r="A34" s="327" t="s">
        <v>435</v>
      </c>
      <c r="B34" s="316">
        <v>92998</v>
      </c>
      <c r="C34" s="317" t="s">
        <v>101</v>
      </c>
      <c r="D34" s="318" t="s">
        <v>125</v>
      </c>
      <c r="E34" s="276" t="s">
        <v>118</v>
      </c>
      <c r="F34" s="311">
        <v>450</v>
      </c>
      <c r="G34" s="281">
        <v>186.57</v>
      </c>
      <c r="H34" s="279">
        <v>0.28970000000000001</v>
      </c>
      <c r="I34" s="242">
        <f t="shared" si="9"/>
        <v>240.61</v>
      </c>
      <c r="J34" s="242">
        <f t="shared" si="10"/>
        <v>108274.5</v>
      </c>
      <c r="K34" s="242"/>
      <c r="L34" s="244"/>
      <c r="M34" s="379"/>
      <c r="N34" s="380"/>
      <c r="O34" s="380">
        <f t="shared" si="11"/>
        <v>0</v>
      </c>
      <c r="P34" s="380"/>
      <c r="Q34" s="382"/>
    </row>
    <row r="35" spans="1:17" ht="45" x14ac:dyDescent="0.2">
      <c r="A35" s="327" t="s">
        <v>436</v>
      </c>
      <c r="B35" s="316">
        <v>103079</v>
      </c>
      <c r="C35" s="317" t="s">
        <v>101</v>
      </c>
      <c r="D35" s="318" t="s">
        <v>126</v>
      </c>
      <c r="E35" s="276" t="s">
        <v>93</v>
      </c>
      <c r="F35" s="311">
        <v>7</v>
      </c>
      <c r="G35" s="281">
        <v>252.47</v>
      </c>
      <c r="H35" s="279">
        <v>0.28970000000000001</v>
      </c>
      <c r="I35" s="242">
        <f t="shared" si="9"/>
        <v>325.61</v>
      </c>
      <c r="J35" s="242">
        <f t="shared" si="10"/>
        <v>2279.27</v>
      </c>
      <c r="K35" s="242"/>
      <c r="L35" s="244"/>
      <c r="M35" s="379"/>
      <c r="N35" s="380"/>
      <c r="O35" s="380">
        <f t="shared" si="11"/>
        <v>0</v>
      </c>
      <c r="P35" s="380"/>
      <c r="Q35" s="382"/>
    </row>
    <row r="36" spans="1:17" ht="45" x14ac:dyDescent="0.2">
      <c r="A36" s="327" t="s">
        <v>437</v>
      </c>
      <c r="B36" s="316">
        <v>97083</v>
      </c>
      <c r="C36" s="317" t="s">
        <v>101</v>
      </c>
      <c r="D36" s="318" t="s">
        <v>127</v>
      </c>
      <c r="E36" s="276" t="s">
        <v>93</v>
      </c>
      <c r="F36" s="311">
        <v>7</v>
      </c>
      <c r="G36" s="281">
        <v>3.36</v>
      </c>
      <c r="H36" s="279">
        <v>0.28970000000000001</v>
      </c>
      <c r="I36" s="242">
        <f t="shared" si="9"/>
        <v>4.33</v>
      </c>
      <c r="J36" s="242">
        <f t="shared" si="10"/>
        <v>30.31</v>
      </c>
      <c r="K36" s="242"/>
      <c r="L36" s="244"/>
      <c r="M36" s="379"/>
      <c r="N36" s="380"/>
      <c r="O36" s="380">
        <f t="shared" si="11"/>
        <v>0</v>
      </c>
      <c r="P36" s="380"/>
      <c r="Q36" s="382"/>
    </row>
    <row r="37" spans="1:17" ht="33.75" x14ac:dyDescent="0.2">
      <c r="A37" s="327" t="s">
        <v>438</v>
      </c>
      <c r="B37" s="316" t="s">
        <v>128</v>
      </c>
      <c r="C37" s="317" t="s">
        <v>79</v>
      </c>
      <c r="D37" s="318" t="s">
        <v>129</v>
      </c>
      <c r="E37" s="276" t="s">
        <v>130</v>
      </c>
      <c r="F37" s="311">
        <v>1</v>
      </c>
      <c r="G37" s="281">
        <v>3227.6</v>
      </c>
      <c r="H37" s="279">
        <v>0.28970000000000001</v>
      </c>
      <c r="I37" s="242">
        <f t="shared" si="9"/>
        <v>4162.63</v>
      </c>
      <c r="J37" s="242">
        <f t="shared" si="10"/>
        <v>4162.63</v>
      </c>
      <c r="K37" s="242"/>
      <c r="L37" s="244"/>
      <c r="M37" s="379"/>
      <c r="N37" s="380"/>
      <c r="O37" s="380">
        <f t="shared" si="11"/>
        <v>0</v>
      </c>
      <c r="P37" s="380"/>
      <c r="Q37" s="382"/>
    </row>
    <row r="38" spans="1:17" x14ac:dyDescent="0.2">
      <c r="A38" s="322">
        <v>44596</v>
      </c>
      <c r="B38" s="323"/>
      <c r="C38" s="324"/>
      <c r="D38" s="325" t="s">
        <v>131</v>
      </c>
      <c r="E38" s="326"/>
      <c r="F38" s="314"/>
      <c r="G38" s="306"/>
      <c r="H38" s="315"/>
      <c r="I38" s="252"/>
      <c r="J38" s="252"/>
      <c r="K38" s="252">
        <f>K39+K42+K49+K60+K126+K139+K171+K175</f>
        <v>306419.44823218801</v>
      </c>
      <c r="L38" s="244"/>
      <c r="M38" s="392"/>
      <c r="N38" s="393"/>
      <c r="O38" s="393"/>
      <c r="P38" s="393">
        <f>P39+P42+P49+P60+P126+P139+P171+P175</f>
        <v>0</v>
      </c>
      <c r="Q38" s="382"/>
    </row>
    <row r="39" spans="1:17" x14ac:dyDescent="0.2">
      <c r="A39" s="328" t="s">
        <v>439</v>
      </c>
      <c r="B39" s="329"/>
      <c r="C39" s="330"/>
      <c r="D39" s="331" t="s">
        <v>132</v>
      </c>
      <c r="E39" s="332"/>
      <c r="F39" s="333"/>
      <c r="G39" s="334"/>
      <c r="H39" s="335"/>
      <c r="I39" s="255"/>
      <c r="J39" s="255"/>
      <c r="K39" s="255">
        <f>SUM(J40:J41)</f>
        <v>1776.85</v>
      </c>
      <c r="L39" s="244"/>
      <c r="M39" s="396"/>
      <c r="N39" s="397"/>
      <c r="O39" s="397"/>
      <c r="P39" s="397">
        <f>SUM(O40:O41)</f>
        <v>0</v>
      </c>
      <c r="Q39" s="382"/>
    </row>
    <row r="40" spans="1:17" ht="22.5" x14ac:dyDescent="0.2">
      <c r="A40" s="336" t="s">
        <v>133</v>
      </c>
      <c r="B40" s="316">
        <v>65820</v>
      </c>
      <c r="C40" s="317" t="s">
        <v>85</v>
      </c>
      <c r="D40" s="318" t="s">
        <v>134</v>
      </c>
      <c r="E40" s="276" t="s">
        <v>115</v>
      </c>
      <c r="F40" s="311">
        <v>1</v>
      </c>
      <c r="G40" s="281">
        <v>765.54</v>
      </c>
      <c r="H40" s="279">
        <v>0.28970000000000001</v>
      </c>
      <c r="I40" s="242">
        <f t="shared" ref="I40:I41" si="12">TRUNC(G40*(1+H40),2)</f>
        <v>987.31</v>
      </c>
      <c r="J40" s="242">
        <f t="shared" ref="J40:J41" si="13">TRUNC(F40*I40,2)</f>
        <v>987.31</v>
      </c>
      <c r="K40" s="242"/>
      <c r="L40" s="244"/>
      <c r="M40" s="379"/>
      <c r="N40" s="380"/>
      <c r="O40" s="380">
        <f t="shared" ref="O40:O41" si="14">F40*N40</f>
        <v>0</v>
      </c>
      <c r="P40" s="380"/>
      <c r="Q40" s="382"/>
    </row>
    <row r="41" spans="1:17" ht="22.5" x14ac:dyDescent="0.2">
      <c r="A41" s="336" t="s">
        <v>135</v>
      </c>
      <c r="B41" s="316">
        <v>68817</v>
      </c>
      <c r="C41" s="317" t="s">
        <v>85</v>
      </c>
      <c r="D41" s="318" t="s">
        <v>136</v>
      </c>
      <c r="E41" s="276" t="s">
        <v>115</v>
      </c>
      <c r="F41" s="311">
        <v>3</v>
      </c>
      <c r="G41" s="281">
        <v>204.07</v>
      </c>
      <c r="H41" s="279">
        <v>0.28970000000000001</v>
      </c>
      <c r="I41" s="242">
        <f t="shared" si="12"/>
        <v>263.18</v>
      </c>
      <c r="J41" s="242">
        <f t="shared" si="13"/>
        <v>789.54</v>
      </c>
      <c r="K41" s="242"/>
      <c r="L41" s="244"/>
      <c r="M41" s="379"/>
      <c r="N41" s="380"/>
      <c r="O41" s="380">
        <f t="shared" si="14"/>
        <v>0</v>
      </c>
      <c r="P41" s="380"/>
      <c r="Q41" s="382"/>
    </row>
    <row r="42" spans="1:17" x14ac:dyDescent="0.2">
      <c r="A42" s="328" t="s">
        <v>440</v>
      </c>
      <c r="B42" s="329"/>
      <c r="C42" s="330"/>
      <c r="D42" s="337" t="s">
        <v>137</v>
      </c>
      <c r="E42" s="338"/>
      <c r="F42" s="333"/>
      <c r="G42" s="334"/>
      <c r="H42" s="339"/>
      <c r="I42" s="256"/>
      <c r="J42" s="256"/>
      <c r="K42" s="256">
        <f>SUM(J43:J48)</f>
        <v>21368.663151500001</v>
      </c>
      <c r="L42" s="244"/>
      <c r="M42" s="398"/>
      <c r="N42" s="399"/>
      <c r="O42" s="399"/>
      <c r="P42" s="399">
        <f>SUM(O43:O48)</f>
        <v>0</v>
      </c>
      <c r="Q42" s="382"/>
    </row>
    <row r="43" spans="1:17" ht="33.75" x14ac:dyDescent="0.2">
      <c r="A43" s="336" t="s">
        <v>138</v>
      </c>
      <c r="B43" s="316" t="s">
        <v>139</v>
      </c>
      <c r="C43" s="317" t="s">
        <v>101</v>
      </c>
      <c r="D43" s="318" t="s">
        <v>140</v>
      </c>
      <c r="E43" s="276" t="s">
        <v>115</v>
      </c>
      <c r="F43" s="311">
        <v>1</v>
      </c>
      <c r="G43" s="281">
        <v>1962.38</v>
      </c>
      <c r="H43" s="279">
        <v>0.28970000000000001</v>
      </c>
      <c r="I43" s="242">
        <f t="shared" ref="I43:I47" si="15">TRUNC(G43*(1+H43),2)</f>
        <v>2530.88</v>
      </c>
      <c r="J43" s="242">
        <f t="shared" ref="J43:J47" si="16">TRUNC(F43*I43,2)</f>
        <v>2530.88</v>
      </c>
      <c r="K43" s="242"/>
      <c r="L43" s="244"/>
      <c r="M43" s="379"/>
      <c r="N43" s="380"/>
      <c r="O43" s="380">
        <f t="shared" ref="O43:O48" si="17">F43*N43</f>
        <v>0</v>
      </c>
      <c r="P43" s="380"/>
      <c r="Q43" s="382"/>
    </row>
    <row r="44" spans="1:17" ht="33.75" x14ac:dyDescent="0.2">
      <c r="A44" s="336" t="s">
        <v>141</v>
      </c>
      <c r="B44" s="316" t="s">
        <v>142</v>
      </c>
      <c r="C44" s="317" t="s">
        <v>101</v>
      </c>
      <c r="D44" s="318" t="s">
        <v>143</v>
      </c>
      <c r="E44" s="276" t="s">
        <v>115</v>
      </c>
      <c r="F44" s="311">
        <v>1</v>
      </c>
      <c r="G44" s="281">
        <v>878.28</v>
      </c>
      <c r="H44" s="279">
        <v>0.28970000000000001</v>
      </c>
      <c r="I44" s="242">
        <f t="shared" si="15"/>
        <v>1132.71</v>
      </c>
      <c r="J44" s="242">
        <f t="shared" si="16"/>
        <v>1132.71</v>
      </c>
      <c r="K44" s="242"/>
      <c r="L44" s="244"/>
      <c r="M44" s="379"/>
      <c r="N44" s="380"/>
      <c r="O44" s="380">
        <f t="shared" si="17"/>
        <v>0</v>
      </c>
      <c r="P44" s="380"/>
      <c r="Q44" s="382"/>
    </row>
    <row r="45" spans="1:17" ht="45" x14ac:dyDescent="0.2">
      <c r="A45" s="336" t="s">
        <v>144</v>
      </c>
      <c r="B45" s="316" t="s">
        <v>145</v>
      </c>
      <c r="C45" s="317" t="s">
        <v>146</v>
      </c>
      <c r="D45" s="318" t="s">
        <v>147</v>
      </c>
      <c r="E45" s="276" t="s">
        <v>115</v>
      </c>
      <c r="F45" s="311">
        <v>1</v>
      </c>
      <c r="G45" s="281">
        <v>277.11</v>
      </c>
      <c r="H45" s="279">
        <v>0.28970000000000001</v>
      </c>
      <c r="I45" s="242">
        <f t="shared" si="15"/>
        <v>357.38</v>
      </c>
      <c r="J45" s="242">
        <f t="shared" si="16"/>
        <v>357.38</v>
      </c>
      <c r="K45" s="242"/>
      <c r="L45" s="244"/>
      <c r="M45" s="379"/>
      <c r="N45" s="380"/>
      <c r="O45" s="380">
        <f t="shared" si="17"/>
        <v>0</v>
      </c>
      <c r="P45" s="380"/>
      <c r="Q45" s="382"/>
    </row>
    <row r="46" spans="1:17" ht="33.75" x14ac:dyDescent="0.2">
      <c r="A46" s="336" t="s">
        <v>148</v>
      </c>
      <c r="B46" s="316" t="s">
        <v>149</v>
      </c>
      <c r="C46" s="317" t="s">
        <v>79</v>
      </c>
      <c r="D46" s="318" t="s">
        <v>150</v>
      </c>
      <c r="E46" s="276" t="s">
        <v>87</v>
      </c>
      <c r="F46" s="311">
        <v>3</v>
      </c>
      <c r="G46" s="281">
        <v>88.02</v>
      </c>
      <c r="H46" s="279">
        <v>0.28970000000000001</v>
      </c>
      <c r="I46" s="242">
        <f>G46*(1+H46)</f>
        <v>113.51939400000001</v>
      </c>
      <c r="J46" s="242">
        <f>F46*I46</f>
        <v>340.55818199999999</v>
      </c>
      <c r="K46" s="242"/>
      <c r="L46" s="244"/>
      <c r="M46" s="379"/>
      <c r="N46" s="380"/>
      <c r="O46" s="380">
        <f t="shared" si="17"/>
        <v>0</v>
      </c>
      <c r="P46" s="380"/>
      <c r="Q46" s="382"/>
    </row>
    <row r="47" spans="1:17" ht="67.5" x14ac:dyDescent="0.2">
      <c r="A47" s="336" t="s">
        <v>151</v>
      </c>
      <c r="B47" s="316" t="s">
        <v>152</v>
      </c>
      <c r="C47" s="317" t="s">
        <v>79</v>
      </c>
      <c r="D47" s="318" t="s">
        <v>153</v>
      </c>
      <c r="E47" s="276" t="s">
        <v>130</v>
      </c>
      <c r="F47" s="311">
        <v>1</v>
      </c>
      <c r="G47" s="281">
        <v>9082.9599999999991</v>
      </c>
      <c r="H47" s="279">
        <v>0.28970000000000001</v>
      </c>
      <c r="I47" s="242">
        <f t="shared" si="15"/>
        <v>11714.29</v>
      </c>
      <c r="J47" s="242">
        <f t="shared" si="16"/>
        <v>11714.29</v>
      </c>
      <c r="K47" s="242"/>
      <c r="L47" s="249"/>
      <c r="M47" s="379"/>
      <c r="N47" s="380"/>
      <c r="O47" s="380">
        <f t="shared" si="17"/>
        <v>0</v>
      </c>
      <c r="P47" s="380"/>
      <c r="Q47" s="388"/>
    </row>
    <row r="48" spans="1:17" ht="33.75" x14ac:dyDescent="0.2">
      <c r="A48" s="336" t="s">
        <v>154</v>
      </c>
      <c r="B48" s="316" t="s">
        <v>155</v>
      </c>
      <c r="C48" s="317" t="s">
        <v>79</v>
      </c>
      <c r="D48" s="318" t="s">
        <v>156</v>
      </c>
      <c r="E48" s="276" t="s">
        <v>130</v>
      </c>
      <c r="F48" s="311">
        <v>1</v>
      </c>
      <c r="G48" s="281">
        <v>4103.9350000000004</v>
      </c>
      <c r="H48" s="279">
        <v>0.28970000000000001</v>
      </c>
      <c r="I48" s="242">
        <f>G48*(1+H48)</f>
        <v>5292.8449695000008</v>
      </c>
      <c r="J48" s="242">
        <f>F48*I48</f>
        <v>5292.8449695000008</v>
      </c>
      <c r="K48" s="242"/>
      <c r="L48" s="244"/>
      <c r="M48" s="379"/>
      <c r="N48" s="380"/>
      <c r="O48" s="380">
        <f t="shared" si="17"/>
        <v>0</v>
      </c>
      <c r="P48" s="380"/>
      <c r="Q48" s="382"/>
    </row>
    <row r="49" spans="1:17" x14ac:dyDescent="0.2">
      <c r="A49" s="328" t="s">
        <v>441</v>
      </c>
      <c r="B49" s="329"/>
      <c r="C49" s="330"/>
      <c r="D49" s="337" t="s">
        <v>157</v>
      </c>
      <c r="E49" s="338"/>
      <c r="F49" s="333"/>
      <c r="G49" s="334"/>
      <c r="H49" s="339"/>
      <c r="I49" s="256"/>
      <c r="J49" s="256"/>
      <c r="K49" s="256">
        <f>SUM(J50:J59)</f>
        <v>8411.8600006359993</v>
      </c>
      <c r="L49" s="244"/>
      <c r="M49" s="398"/>
      <c r="N49" s="399"/>
      <c r="O49" s="399"/>
      <c r="P49" s="399">
        <f>SUM(O50:O59)</f>
        <v>0</v>
      </c>
      <c r="Q49" s="382"/>
    </row>
    <row r="50" spans="1:17" ht="22.5" x14ac:dyDescent="0.2">
      <c r="A50" s="336" t="s">
        <v>158</v>
      </c>
      <c r="B50" s="316">
        <v>64206</v>
      </c>
      <c r="C50" s="317" t="s">
        <v>85</v>
      </c>
      <c r="D50" s="318" t="s">
        <v>159</v>
      </c>
      <c r="E50" s="276" t="s">
        <v>115</v>
      </c>
      <c r="F50" s="311">
        <v>1</v>
      </c>
      <c r="G50" s="281">
        <v>1488.35</v>
      </c>
      <c r="H50" s="279">
        <v>0.28970000000000001</v>
      </c>
      <c r="I50" s="242">
        <f t="shared" ref="I50:I58" si="18">TRUNC(G50*(1+H50),2)</f>
        <v>1919.52</v>
      </c>
      <c r="J50" s="242">
        <f t="shared" ref="J50:J58" si="19">TRUNC(F50*I50,2)</f>
        <v>1919.52</v>
      </c>
      <c r="K50" s="242"/>
      <c r="L50" s="244"/>
      <c r="M50" s="379"/>
      <c r="N50" s="380"/>
      <c r="O50" s="380">
        <f t="shared" ref="O50:O59" si="20">F50*N50</f>
        <v>0</v>
      </c>
      <c r="P50" s="380"/>
      <c r="Q50" s="382"/>
    </row>
    <row r="51" spans="1:17" ht="33.75" x14ac:dyDescent="0.2">
      <c r="A51" s="336" t="s">
        <v>160</v>
      </c>
      <c r="B51" s="316" t="s">
        <v>139</v>
      </c>
      <c r="C51" s="317" t="s">
        <v>101</v>
      </c>
      <c r="D51" s="318" t="s">
        <v>140</v>
      </c>
      <c r="E51" s="276" t="s">
        <v>115</v>
      </c>
      <c r="F51" s="311">
        <v>1</v>
      </c>
      <c r="G51" s="281">
        <v>1962.38</v>
      </c>
      <c r="H51" s="279">
        <v>0.28970000000000001</v>
      </c>
      <c r="I51" s="242">
        <f t="shared" si="18"/>
        <v>2530.88</v>
      </c>
      <c r="J51" s="242">
        <f t="shared" si="19"/>
        <v>2530.88</v>
      </c>
      <c r="K51" s="242"/>
      <c r="L51" s="249"/>
      <c r="M51" s="379"/>
      <c r="N51" s="380"/>
      <c r="O51" s="380">
        <f t="shared" si="20"/>
        <v>0</v>
      </c>
      <c r="P51" s="380"/>
      <c r="Q51" s="388"/>
    </row>
    <row r="52" spans="1:17" ht="45" x14ac:dyDescent="0.2">
      <c r="A52" s="336" t="s">
        <v>161</v>
      </c>
      <c r="B52" s="316" t="s">
        <v>145</v>
      </c>
      <c r="C52" s="317" t="s">
        <v>146</v>
      </c>
      <c r="D52" s="319" t="s">
        <v>147</v>
      </c>
      <c r="E52" s="320" t="s">
        <v>115</v>
      </c>
      <c r="F52" s="311">
        <v>1</v>
      </c>
      <c r="G52" s="281">
        <v>277.11</v>
      </c>
      <c r="H52" s="279">
        <v>0.28970000000000001</v>
      </c>
      <c r="I52" s="242">
        <f t="shared" si="18"/>
        <v>357.38</v>
      </c>
      <c r="J52" s="242">
        <f t="shared" si="19"/>
        <v>357.38</v>
      </c>
      <c r="K52" s="254"/>
      <c r="L52" s="244"/>
      <c r="M52" s="379"/>
      <c r="N52" s="380"/>
      <c r="O52" s="380">
        <f t="shared" si="20"/>
        <v>0</v>
      </c>
      <c r="P52" s="395"/>
      <c r="Q52" s="382"/>
    </row>
    <row r="53" spans="1:17" x14ac:dyDescent="0.2">
      <c r="A53" s="336" t="s">
        <v>162</v>
      </c>
      <c r="B53" s="316">
        <v>64410</v>
      </c>
      <c r="C53" s="317" t="s">
        <v>85</v>
      </c>
      <c r="D53" s="318" t="s">
        <v>163</v>
      </c>
      <c r="E53" s="276" t="s">
        <v>115</v>
      </c>
      <c r="F53" s="311">
        <v>1</v>
      </c>
      <c r="G53" s="281">
        <v>183.15</v>
      </c>
      <c r="H53" s="279">
        <v>0.28970000000000001</v>
      </c>
      <c r="I53" s="242">
        <f t="shared" si="18"/>
        <v>236.2</v>
      </c>
      <c r="J53" s="242">
        <f t="shared" si="19"/>
        <v>236.2</v>
      </c>
      <c r="K53" s="242"/>
      <c r="L53" s="244"/>
      <c r="M53" s="379"/>
      <c r="N53" s="380"/>
      <c r="O53" s="380">
        <f t="shared" si="20"/>
        <v>0</v>
      </c>
      <c r="P53" s="380"/>
      <c r="Q53" s="382"/>
    </row>
    <row r="54" spans="1:17" x14ac:dyDescent="0.2">
      <c r="A54" s="336" t="s">
        <v>164</v>
      </c>
      <c r="B54" s="316">
        <v>64329</v>
      </c>
      <c r="C54" s="317" t="s">
        <v>85</v>
      </c>
      <c r="D54" s="318" t="s">
        <v>165</v>
      </c>
      <c r="E54" s="276" t="s">
        <v>115</v>
      </c>
      <c r="F54" s="311">
        <v>1</v>
      </c>
      <c r="G54" s="281">
        <v>276.18</v>
      </c>
      <c r="H54" s="279">
        <v>0.28970000000000001</v>
      </c>
      <c r="I54" s="242">
        <f t="shared" si="18"/>
        <v>356.18</v>
      </c>
      <c r="J54" s="242">
        <f t="shared" si="19"/>
        <v>356.18</v>
      </c>
      <c r="K54" s="242"/>
      <c r="L54" s="244"/>
      <c r="M54" s="379"/>
      <c r="N54" s="380"/>
      <c r="O54" s="380">
        <f t="shared" si="20"/>
        <v>0</v>
      </c>
      <c r="P54" s="380"/>
      <c r="Q54" s="382"/>
    </row>
    <row r="55" spans="1:17" ht="33.75" x14ac:dyDescent="0.2">
      <c r="A55" s="336" t="s">
        <v>166</v>
      </c>
      <c r="B55" s="316">
        <v>93671</v>
      </c>
      <c r="C55" s="317" t="s">
        <v>101</v>
      </c>
      <c r="D55" s="318" t="s">
        <v>167</v>
      </c>
      <c r="E55" s="276" t="s">
        <v>115</v>
      </c>
      <c r="F55" s="311">
        <v>4</v>
      </c>
      <c r="G55" s="281">
        <v>75.400000000000006</v>
      </c>
      <c r="H55" s="279">
        <v>0.28970000000000001</v>
      </c>
      <c r="I55" s="242">
        <f t="shared" si="18"/>
        <v>97.24</v>
      </c>
      <c r="J55" s="242">
        <f t="shared" si="19"/>
        <v>388.96</v>
      </c>
      <c r="K55" s="242"/>
      <c r="L55" s="244"/>
      <c r="M55" s="379"/>
      <c r="N55" s="380"/>
      <c r="O55" s="380">
        <f t="shared" si="20"/>
        <v>0</v>
      </c>
      <c r="P55" s="380"/>
      <c r="Q55" s="382"/>
    </row>
    <row r="56" spans="1:17" ht="33.75" x14ac:dyDescent="0.2">
      <c r="A56" s="336" t="s">
        <v>168</v>
      </c>
      <c r="B56" s="316">
        <v>93662</v>
      </c>
      <c r="C56" s="317" t="s">
        <v>101</v>
      </c>
      <c r="D56" s="318" t="s">
        <v>169</v>
      </c>
      <c r="E56" s="276" t="s">
        <v>115</v>
      </c>
      <c r="F56" s="311">
        <v>4</v>
      </c>
      <c r="G56" s="281">
        <v>56.35</v>
      </c>
      <c r="H56" s="279">
        <v>0.28970000000000001</v>
      </c>
      <c r="I56" s="242">
        <f t="shared" si="18"/>
        <v>72.67</v>
      </c>
      <c r="J56" s="242">
        <f t="shared" si="19"/>
        <v>290.68</v>
      </c>
      <c r="K56" s="242"/>
      <c r="L56" s="244"/>
      <c r="M56" s="379"/>
      <c r="N56" s="380"/>
      <c r="O56" s="380">
        <f t="shared" si="20"/>
        <v>0</v>
      </c>
      <c r="P56" s="380"/>
      <c r="Q56" s="382"/>
    </row>
    <row r="57" spans="1:17" ht="33.75" x14ac:dyDescent="0.2">
      <c r="A57" s="336" t="s">
        <v>170</v>
      </c>
      <c r="B57" s="316">
        <v>93661</v>
      </c>
      <c r="C57" s="317" t="s">
        <v>101</v>
      </c>
      <c r="D57" s="318" t="s">
        <v>171</v>
      </c>
      <c r="E57" s="276" t="s">
        <v>115</v>
      </c>
      <c r="F57" s="311">
        <v>17</v>
      </c>
      <c r="G57" s="281">
        <v>54.13</v>
      </c>
      <c r="H57" s="279">
        <v>0.28970000000000001</v>
      </c>
      <c r="I57" s="242">
        <f t="shared" si="18"/>
        <v>69.81</v>
      </c>
      <c r="J57" s="242">
        <f t="shared" si="19"/>
        <v>1186.77</v>
      </c>
      <c r="K57" s="242"/>
      <c r="L57" s="244"/>
      <c r="M57" s="379"/>
      <c r="N57" s="380"/>
      <c r="O57" s="380">
        <f t="shared" si="20"/>
        <v>0</v>
      </c>
      <c r="P57" s="380"/>
      <c r="Q57" s="382"/>
    </row>
    <row r="58" spans="1:17" ht="33.75" x14ac:dyDescent="0.2">
      <c r="A58" s="336" t="s">
        <v>172</v>
      </c>
      <c r="B58" s="316" t="s">
        <v>173</v>
      </c>
      <c r="C58" s="317" t="s">
        <v>146</v>
      </c>
      <c r="D58" s="318" t="s">
        <v>174</v>
      </c>
      <c r="E58" s="276" t="s">
        <v>115</v>
      </c>
      <c r="F58" s="311">
        <v>13</v>
      </c>
      <c r="G58" s="281">
        <v>41.23</v>
      </c>
      <c r="H58" s="279">
        <v>0.28970000000000001</v>
      </c>
      <c r="I58" s="242">
        <f t="shared" si="18"/>
        <v>53.17</v>
      </c>
      <c r="J58" s="242">
        <f t="shared" si="19"/>
        <v>691.21</v>
      </c>
      <c r="K58" s="242"/>
      <c r="L58" s="244"/>
      <c r="M58" s="379"/>
      <c r="N58" s="380"/>
      <c r="O58" s="380">
        <f t="shared" si="20"/>
        <v>0</v>
      </c>
      <c r="P58" s="380"/>
      <c r="Q58" s="382"/>
    </row>
    <row r="59" spans="1:17" ht="33.75" x14ac:dyDescent="0.2">
      <c r="A59" s="336" t="s">
        <v>175</v>
      </c>
      <c r="B59" s="316" t="s">
        <v>149</v>
      </c>
      <c r="C59" s="317" t="s">
        <v>79</v>
      </c>
      <c r="D59" s="318" t="s">
        <v>150</v>
      </c>
      <c r="E59" s="276" t="s">
        <v>87</v>
      </c>
      <c r="F59" s="311">
        <v>4</v>
      </c>
      <c r="G59" s="281">
        <v>88.020470000000003</v>
      </c>
      <c r="H59" s="279">
        <v>0.28970000000000001</v>
      </c>
      <c r="I59" s="242">
        <f>G59*(1+H59)</f>
        <v>113.52000015900001</v>
      </c>
      <c r="J59" s="242">
        <f>F59*I59</f>
        <v>454.08000063600002</v>
      </c>
      <c r="K59" s="242"/>
      <c r="L59" s="244"/>
      <c r="M59" s="379"/>
      <c r="N59" s="380"/>
      <c r="O59" s="380">
        <f t="shared" si="20"/>
        <v>0</v>
      </c>
      <c r="P59" s="380"/>
      <c r="Q59" s="382"/>
    </row>
    <row r="60" spans="1:17" x14ac:dyDescent="0.2">
      <c r="A60" s="328" t="s">
        <v>442</v>
      </c>
      <c r="B60" s="329"/>
      <c r="C60" s="330"/>
      <c r="D60" s="337" t="s">
        <v>176</v>
      </c>
      <c r="E60" s="338"/>
      <c r="F60" s="333"/>
      <c r="G60" s="334"/>
      <c r="H60" s="339"/>
      <c r="I60" s="256"/>
      <c r="J60" s="256"/>
      <c r="K60" s="256">
        <f>SUM(K61:K117)</f>
        <v>22481.500004451995</v>
      </c>
      <c r="L60" s="244"/>
      <c r="M60" s="398"/>
      <c r="N60" s="399"/>
      <c r="O60" s="399"/>
      <c r="P60" s="399">
        <f>SUM(P61:P117)</f>
        <v>0</v>
      </c>
      <c r="Q60" s="382"/>
    </row>
    <row r="61" spans="1:17" x14ac:dyDescent="0.2">
      <c r="A61" s="340" t="s">
        <v>443</v>
      </c>
      <c r="B61" s="341"/>
      <c r="C61" s="342"/>
      <c r="D61" s="343" t="s">
        <v>177</v>
      </c>
      <c r="E61" s="344"/>
      <c r="F61" s="345"/>
      <c r="G61" s="346"/>
      <c r="H61" s="347"/>
      <c r="I61" s="257"/>
      <c r="J61" s="257"/>
      <c r="K61" s="257">
        <f>SUM(J62:J69)</f>
        <v>3401.4400006359997</v>
      </c>
      <c r="L61" s="244"/>
      <c r="M61" s="400"/>
      <c r="N61" s="401"/>
      <c r="O61" s="401"/>
      <c r="P61" s="401">
        <f>SUM(O62:O69)</f>
        <v>0</v>
      </c>
      <c r="Q61" s="382"/>
    </row>
    <row r="62" spans="1:17" ht="90" x14ac:dyDescent="0.2">
      <c r="A62" s="336" t="s">
        <v>178</v>
      </c>
      <c r="B62" s="316" t="s">
        <v>179</v>
      </c>
      <c r="C62" s="317" t="s">
        <v>146</v>
      </c>
      <c r="D62" s="318" t="s">
        <v>180</v>
      </c>
      <c r="E62" s="276" t="s">
        <v>115</v>
      </c>
      <c r="F62" s="311">
        <v>1</v>
      </c>
      <c r="G62" s="281">
        <v>1133.82</v>
      </c>
      <c r="H62" s="279">
        <v>0.28970000000000001</v>
      </c>
      <c r="I62" s="242">
        <f t="shared" ref="I62:I68" si="21">TRUNC(G62*(1+H62),2)</f>
        <v>1462.28</v>
      </c>
      <c r="J62" s="242">
        <f t="shared" ref="J62:J68" si="22">TRUNC(F62*I62,2)</f>
        <v>1462.28</v>
      </c>
      <c r="K62" s="242"/>
      <c r="L62" s="244"/>
      <c r="M62" s="379"/>
      <c r="N62" s="380"/>
      <c r="O62" s="380">
        <f t="shared" ref="O62:O69" si="23">F62*N62</f>
        <v>0</v>
      </c>
      <c r="P62" s="380"/>
      <c r="Q62" s="382"/>
    </row>
    <row r="63" spans="1:17" ht="45" x14ac:dyDescent="0.2">
      <c r="A63" s="336" t="s">
        <v>181</v>
      </c>
      <c r="B63" s="316" t="s">
        <v>145</v>
      </c>
      <c r="C63" s="317" t="s">
        <v>146</v>
      </c>
      <c r="D63" s="318" t="s">
        <v>147</v>
      </c>
      <c r="E63" s="276" t="s">
        <v>115</v>
      </c>
      <c r="F63" s="311">
        <v>1</v>
      </c>
      <c r="G63" s="281">
        <v>277.11</v>
      </c>
      <c r="H63" s="279">
        <v>0.28970000000000001</v>
      </c>
      <c r="I63" s="242">
        <f t="shared" si="21"/>
        <v>357.38</v>
      </c>
      <c r="J63" s="242">
        <f t="shared" si="22"/>
        <v>357.38</v>
      </c>
      <c r="K63" s="242"/>
      <c r="L63" s="244"/>
      <c r="M63" s="379"/>
      <c r="N63" s="380"/>
      <c r="O63" s="380">
        <f t="shared" si="23"/>
        <v>0</v>
      </c>
      <c r="P63" s="380"/>
      <c r="Q63" s="382"/>
    </row>
    <row r="64" spans="1:17" ht="33.75" x14ac:dyDescent="0.2">
      <c r="A64" s="336" t="s">
        <v>182</v>
      </c>
      <c r="B64" s="316">
        <v>93664</v>
      </c>
      <c r="C64" s="317" t="s">
        <v>101</v>
      </c>
      <c r="D64" s="318" t="s">
        <v>183</v>
      </c>
      <c r="E64" s="276" t="s">
        <v>115</v>
      </c>
      <c r="F64" s="311">
        <v>10</v>
      </c>
      <c r="G64" s="281">
        <v>59.1</v>
      </c>
      <c r="H64" s="279">
        <v>0.28970000000000001</v>
      </c>
      <c r="I64" s="242">
        <f t="shared" si="21"/>
        <v>76.22</v>
      </c>
      <c r="J64" s="242">
        <f t="shared" si="22"/>
        <v>762.2</v>
      </c>
      <c r="K64" s="242"/>
      <c r="L64" s="244"/>
      <c r="M64" s="379"/>
      <c r="N64" s="380"/>
      <c r="O64" s="380">
        <f t="shared" si="23"/>
        <v>0</v>
      </c>
      <c r="P64" s="380"/>
      <c r="Q64" s="382"/>
    </row>
    <row r="65" spans="1:17" ht="33.75" x14ac:dyDescent="0.2">
      <c r="A65" s="336" t="s">
        <v>184</v>
      </c>
      <c r="B65" s="316">
        <v>93661</v>
      </c>
      <c r="C65" s="317" t="s">
        <v>101</v>
      </c>
      <c r="D65" s="318" t="s">
        <v>171</v>
      </c>
      <c r="E65" s="276" t="s">
        <v>115</v>
      </c>
      <c r="F65" s="311">
        <v>1</v>
      </c>
      <c r="G65" s="281">
        <v>54.13</v>
      </c>
      <c r="H65" s="279">
        <v>0.28970000000000001</v>
      </c>
      <c r="I65" s="242">
        <f t="shared" si="21"/>
        <v>69.81</v>
      </c>
      <c r="J65" s="242">
        <f t="shared" si="22"/>
        <v>69.81</v>
      </c>
      <c r="K65" s="242"/>
      <c r="L65" s="244"/>
      <c r="M65" s="379"/>
      <c r="N65" s="380"/>
      <c r="O65" s="380">
        <f t="shared" si="23"/>
        <v>0</v>
      </c>
      <c r="P65" s="380"/>
      <c r="Q65" s="382"/>
    </row>
    <row r="66" spans="1:17" ht="33.75" x14ac:dyDescent="0.2">
      <c r="A66" s="336" t="s">
        <v>185</v>
      </c>
      <c r="B66" s="316">
        <v>93660</v>
      </c>
      <c r="C66" s="317" t="s">
        <v>101</v>
      </c>
      <c r="D66" s="318" t="s">
        <v>186</v>
      </c>
      <c r="E66" s="276" t="s">
        <v>115</v>
      </c>
      <c r="F66" s="311">
        <v>2</v>
      </c>
      <c r="G66" s="281">
        <v>52.91</v>
      </c>
      <c r="H66" s="279">
        <v>0.28970000000000001</v>
      </c>
      <c r="I66" s="242">
        <f t="shared" si="21"/>
        <v>68.23</v>
      </c>
      <c r="J66" s="242">
        <f t="shared" si="22"/>
        <v>136.46</v>
      </c>
      <c r="K66" s="242"/>
      <c r="L66" s="244"/>
      <c r="M66" s="379"/>
      <c r="N66" s="380"/>
      <c r="O66" s="380">
        <f t="shared" si="23"/>
        <v>0</v>
      </c>
      <c r="P66" s="380"/>
      <c r="Q66" s="382"/>
    </row>
    <row r="67" spans="1:17" ht="33.75" x14ac:dyDescent="0.2">
      <c r="A67" s="336" t="s">
        <v>187</v>
      </c>
      <c r="B67" s="316">
        <v>93662</v>
      </c>
      <c r="C67" s="317" t="s">
        <v>101</v>
      </c>
      <c r="D67" s="318" t="s">
        <v>169</v>
      </c>
      <c r="E67" s="276" t="s">
        <v>115</v>
      </c>
      <c r="F67" s="311">
        <v>2</v>
      </c>
      <c r="G67" s="281">
        <v>56.35</v>
      </c>
      <c r="H67" s="279">
        <v>0.28970000000000001</v>
      </c>
      <c r="I67" s="242">
        <f t="shared" si="21"/>
        <v>72.67</v>
      </c>
      <c r="J67" s="242">
        <f t="shared" si="22"/>
        <v>145.34</v>
      </c>
      <c r="K67" s="242"/>
      <c r="L67" s="244"/>
      <c r="M67" s="379"/>
      <c r="N67" s="380"/>
      <c r="O67" s="380">
        <f t="shared" si="23"/>
        <v>0</v>
      </c>
      <c r="P67" s="380"/>
      <c r="Q67" s="382"/>
    </row>
    <row r="68" spans="1:17" ht="33.75" x14ac:dyDescent="0.2">
      <c r="A68" s="336" t="s">
        <v>188</v>
      </c>
      <c r="B68" s="316">
        <v>93653</v>
      </c>
      <c r="C68" s="317" t="s">
        <v>101</v>
      </c>
      <c r="D68" s="318" t="s">
        <v>189</v>
      </c>
      <c r="E68" s="276" t="s">
        <v>115</v>
      </c>
      <c r="F68" s="311">
        <v>1</v>
      </c>
      <c r="G68" s="281">
        <v>10.77</v>
      </c>
      <c r="H68" s="279">
        <v>0.28970000000000001</v>
      </c>
      <c r="I68" s="242">
        <f t="shared" si="21"/>
        <v>13.89</v>
      </c>
      <c r="J68" s="242">
        <f t="shared" si="22"/>
        <v>13.89</v>
      </c>
      <c r="K68" s="242"/>
      <c r="L68" s="244"/>
      <c r="M68" s="379"/>
      <c r="N68" s="380"/>
      <c r="O68" s="380">
        <f t="shared" si="23"/>
        <v>0</v>
      </c>
      <c r="P68" s="380"/>
      <c r="Q68" s="382"/>
    </row>
    <row r="69" spans="1:17" ht="33.75" x14ac:dyDescent="0.2">
      <c r="A69" s="336" t="s">
        <v>190</v>
      </c>
      <c r="B69" s="316" t="s">
        <v>149</v>
      </c>
      <c r="C69" s="317" t="s">
        <v>79</v>
      </c>
      <c r="D69" s="318" t="s">
        <v>150</v>
      </c>
      <c r="E69" s="276" t="s">
        <v>87</v>
      </c>
      <c r="F69" s="311">
        <v>4</v>
      </c>
      <c r="G69" s="281">
        <v>88.020470000000003</v>
      </c>
      <c r="H69" s="279">
        <v>0.28970000000000001</v>
      </c>
      <c r="I69" s="242">
        <f>G69*(1+H69)</f>
        <v>113.52000015900001</v>
      </c>
      <c r="J69" s="242">
        <f>F69*I69</f>
        <v>454.08000063600002</v>
      </c>
      <c r="K69" s="242"/>
      <c r="L69" s="244"/>
      <c r="M69" s="379"/>
      <c r="N69" s="380"/>
      <c r="O69" s="380">
        <f t="shared" si="23"/>
        <v>0</v>
      </c>
      <c r="P69" s="380"/>
      <c r="Q69" s="382"/>
    </row>
    <row r="70" spans="1:17" x14ac:dyDescent="0.2">
      <c r="A70" s="340" t="s">
        <v>191</v>
      </c>
      <c r="B70" s="341"/>
      <c r="C70" s="342"/>
      <c r="D70" s="348" t="s">
        <v>192</v>
      </c>
      <c r="E70" s="349"/>
      <c r="F70" s="345"/>
      <c r="G70" s="346"/>
      <c r="H70" s="350"/>
      <c r="I70" s="258"/>
      <c r="J70" s="258"/>
      <c r="K70" s="258">
        <f>SUM(J71:J76)</f>
        <v>3004.1300006359997</v>
      </c>
      <c r="L70" s="244"/>
      <c r="M70" s="402"/>
      <c r="N70" s="403"/>
      <c r="O70" s="403"/>
      <c r="P70" s="403">
        <f>SUM(O71:O76)</f>
        <v>0</v>
      </c>
      <c r="Q70" s="382"/>
    </row>
    <row r="71" spans="1:17" ht="90" x14ac:dyDescent="0.2">
      <c r="A71" s="336" t="s">
        <v>193</v>
      </c>
      <c r="B71" s="316" t="s">
        <v>194</v>
      </c>
      <c r="C71" s="317" t="s">
        <v>146</v>
      </c>
      <c r="D71" s="318" t="s">
        <v>195</v>
      </c>
      <c r="E71" s="276" t="s">
        <v>115</v>
      </c>
      <c r="F71" s="311">
        <v>1</v>
      </c>
      <c r="G71" s="281">
        <v>726.53</v>
      </c>
      <c r="H71" s="279">
        <v>0.28970000000000001</v>
      </c>
      <c r="I71" s="242">
        <f t="shared" ref="I71:I75" si="24">TRUNC(G71*(1+H71),2)</f>
        <v>937</v>
      </c>
      <c r="J71" s="242">
        <f t="shared" ref="J71:J75" si="25">TRUNC(F71*I71,2)</f>
        <v>937</v>
      </c>
      <c r="K71" s="242"/>
      <c r="L71" s="249"/>
      <c r="M71" s="379"/>
      <c r="N71" s="380"/>
      <c r="O71" s="380">
        <f t="shared" ref="O71:O76" si="26">F71*N71</f>
        <v>0</v>
      </c>
      <c r="P71" s="380"/>
      <c r="Q71" s="388"/>
    </row>
    <row r="72" spans="1:17" ht="22.5" x14ac:dyDescent="0.2">
      <c r="A72" s="336" t="s">
        <v>196</v>
      </c>
      <c r="B72" s="316">
        <v>64611</v>
      </c>
      <c r="C72" s="317" t="s">
        <v>85</v>
      </c>
      <c r="D72" s="318" t="s">
        <v>197</v>
      </c>
      <c r="E72" s="276" t="s">
        <v>115</v>
      </c>
      <c r="F72" s="311">
        <v>1</v>
      </c>
      <c r="G72" s="281">
        <v>634.35</v>
      </c>
      <c r="H72" s="279">
        <v>0.28970000000000001</v>
      </c>
      <c r="I72" s="242">
        <f t="shared" si="24"/>
        <v>818.12</v>
      </c>
      <c r="J72" s="242">
        <f t="shared" si="25"/>
        <v>818.12</v>
      </c>
      <c r="K72" s="242"/>
      <c r="L72" s="244"/>
      <c r="M72" s="379"/>
      <c r="N72" s="380"/>
      <c r="O72" s="380">
        <f t="shared" si="26"/>
        <v>0</v>
      </c>
      <c r="P72" s="380"/>
      <c r="Q72" s="382"/>
    </row>
    <row r="73" spans="1:17" ht="33.75" x14ac:dyDescent="0.2">
      <c r="A73" s="336" t="s">
        <v>198</v>
      </c>
      <c r="B73" s="316">
        <v>93663</v>
      </c>
      <c r="C73" s="317" t="s">
        <v>101</v>
      </c>
      <c r="D73" s="318" t="s">
        <v>199</v>
      </c>
      <c r="E73" s="276" t="s">
        <v>115</v>
      </c>
      <c r="F73" s="311">
        <v>5</v>
      </c>
      <c r="G73" s="281">
        <v>56.35</v>
      </c>
      <c r="H73" s="279">
        <v>0.28970000000000001</v>
      </c>
      <c r="I73" s="242">
        <f t="shared" si="24"/>
        <v>72.67</v>
      </c>
      <c r="J73" s="242">
        <f t="shared" si="25"/>
        <v>363.35</v>
      </c>
      <c r="K73" s="242"/>
      <c r="L73" s="249"/>
      <c r="M73" s="379"/>
      <c r="N73" s="380"/>
      <c r="O73" s="380">
        <f t="shared" si="26"/>
        <v>0</v>
      </c>
      <c r="P73" s="380"/>
      <c r="Q73" s="388"/>
    </row>
    <row r="74" spans="1:17" ht="33.75" x14ac:dyDescent="0.2">
      <c r="A74" s="336" t="s">
        <v>200</v>
      </c>
      <c r="B74" s="316">
        <v>93662</v>
      </c>
      <c r="C74" s="317" t="s">
        <v>101</v>
      </c>
      <c r="D74" s="318" t="s">
        <v>169</v>
      </c>
      <c r="E74" s="276" t="s">
        <v>115</v>
      </c>
      <c r="F74" s="311">
        <v>5</v>
      </c>
      <c r="G74" s="281">
        <v>56.35</v>
      </c>
      <c r="H74" s="279">
        <v>0.28970000000000001</v>
      </c>
      <c r="I74" s="242">
        <f t="shared" si="24"/>
        <v>72.67</v>
      </c>
      <c r="J74" s="242">
        <f t="shared" si="25"/>
        <v>363.35</v>
      </c>
      <c r="K74" s="242"/>
      <c r="L74" s="244"/>
      <c r="M74" s="379"/>
      <c r="N74" s="380"/>
      <c r="O74" s="380">
        <f t="shared" si="26"/>
        <v>0</v>
      </c>
      <c r="P74" s="380"/>
      <c r="Q74" s="382"/>
    </row>
    <row r="75" spans="1:17" ht="33.75" x14ac:dyDescent="0.2">
      <c r="A75" s="336" t="s">
        <v>201</v>
      </c>
      <c r="B75" s="316">
        <v>93660</v>
      </c>
      <c r="C75" s="317" t="s">
        <v>101</v>
      </c>
      <c r="D75" s="318" t="s">
        <v>186</v>
      </c>
      <c r="E75" s="276" t="s">
        <v>115</v>
      </c>
      <c r="F75" s="311">
        <v>1</v>
      </c>
      <c r="G75" s="281">
        <v>52.91</v>
      </c>
      <c r="H75" s="279">
        <v>0.28970000000000001</v>
      </c>
      <c r="I75" s="242">
        <f t="shared" si="24"/>
        <v>68.23</v>
      </c>
      <c r="J75" s="242">
        <f t="shared" si="25"/>
        <v>68.23</v>
      </c>
      <c r="K75" s="242"/>
      <c r="L75" s="249"/>
      <c r="M75" s="379"/>
      <c r="N75" s="380"/>
      <c r="O75" s="380">
        <f t="shared" si="26"/>
        <v>0</v>
      </c>
      <c r="P75" s="380"/>
      <c r="Q75" s="388"/>
    </row>
    <row r="76" spans="1:17" ht="33.75" x14ac:dyDescent="0.2">
      <c r="A76" s="336" t="s">
        <v>202</v>
      </c>
      <c r="B76" s="316" t="s">
        <v>149</v>
      </c>
      <c r="C76" s="317" t="s">
        <v>79</v>
      </c>
      <c r="D76" s="318" t="s">
        <v>150</v>
      </c>
      <c r="E76" s="276" t="s">
        <v>87</v>
      </c>
      <c r="F76" s="311">
        <v>4</v>
      </c>
      <c r="G76" s="281">
        <v>88.020470000000003</v>
      </c>
      <c r="H76" s="279">
        <v>0.28970000000000001</v>
      </c>
      <c r="I76" s="242">
        <f>G76*(1+H76)</f>
        <v>113.52000015900001</v>
      </c>
      <c r="J76" s="242">
        <f>F76*I76</f>
        <v>454.08000063600002</v>
      </c>
      <c r="K76" s="242"/>
      <c r="L76" s="244"/>
      <c r="M76" s="379"/>
      <c r="N76" s="380"/>
      <c r="O76" s="380">
        <f t="shared" si="26"/>
        <v>0</v>
      </c>
      <c r="P76" s="380"/>
      <c r="Q76" s="382"/>
    </row>
    <row r="77" spans="1:17" x14ac:dyDescent="0.2">
      <c r="A77" s="340" t="s">
        <v>203</v>
      </c>
      <c r="B77" s="341"/>
      <c r="C77" s="342"/>
      <c r="D77" s="348" t="s">
        <v>204</v>
      </c>
      <c r="E77" s="349"/>
      <c r="F77" s="345"/>
      <c r="G77" s="346"/>
      <c r="H77" s="350"/>
      <c r="I77" s="258"/>
      <c r="J77" s="258"/>
      <c r="K77" s="258">
        <f>SUM(J78:J84)</f>
        <v>4407.5700006359993</v>
      </c>
      <c r="L77" s="244"/>
      <c r="M77" s="402"/>
      <c r="N77" s="403"/>
      <c r="O77" s="403"/>
      <c r="P77" s="403">
        <f>SUM(O78:O84)</f>
        <v>0</v>
      </c>
      <c r="Q77" s="382"/>
    </row>
    <row r="78" spans="1:17" ht="90" x14ac:dyDescent="0.2">
      <c r="A78" s="336" t="s">
        <v>205</v>
      </c>
      <c r="B78" s="316" t="s">
        <v>206</v>
      </c>
      <c r="C78" s="317" t="s">
        <v>146</v>
      </c>
      <c r="D78" s="318" t="s">
        <v>180</v>
      </c>
      <c r="E78" s="276" t="s">
        <v>115</v>
      </c>
      <c r="F78" s="311">
        <v>1</v>
      </c>
      <c r="G78" s="281">
        <v>1109.44</v>
      </c>
      <c r="H78" s="279">
        <v>0.28970000000000001</v>
      </c>
      <c r="I78" s="242">
        <f t="shared" ref="I78:I83" si="27">TRUNC(G78*(1+H78),2)</f>
        <v>1430.84</v>
      </c>
      <c r="J78" s="242">
        <f t="shared" ref="J78:J83" si="28">TRUNC(F78*I78,2)</f>
        <v>1430.84</v>
      </c>
      <c r="K78" s="242"/>
      <c r="L78" s="249"/>
      <c r="M78" s="379"/>
      <c r="N78" s="380"/>
      <c r="O78" s="380">
        <f t="shared" ref="O78:O84" si="29">F78*N78</f>
        <v>0</v>
      </c>
      <c r="P78" s="380"/>
      <c r="Q78" s="388"/>
    </row>
    <row r="79" spans="1:17" x14ac:dyDescent="0.2">
      <c r="A79" s="336" t="s">
        <v>207</v>
      </c>
      <c r="B79" s="316">
        <v>64334</v>
      </c>
      <c r="C79" s="317" t="s">
        <v>85</v>
      </c>
      <c r="D79" s="318" t="s">
        <v>208</v>
      </c>
      <c r="E79" s="276" t="s">
        <v>115</v>
      </c>
      <c r="F79" s="311">
        <v>1</v>
      </c>
      <c r="G79" s="281">
        <v>1330.95</v>
      </c>
      <c r="H79" s="279">
        <v>0.28970000000000001</v>
      </c>
      <c r="I79" s="242">
        <f t="shared" si="27"/>
        <v>1716.52</v>
      </c>
      <c r="J79" s="242">
        <f t="shared" si="28"/>
        <v>1716.52</v>
      </c>
      <c r="K79" s="242"/>
      <c r="L79" s="244"/>
      <c r="M79" s="379"/>
      <c r="N79" s="380"/>
      <c r="O79" s="380">
        <f t="shared" si="29"/>
        <v>0</v>
      </c>
      <c r="P79" s="380"/>
      <c r="Q79" s="382"/>
    </row>
    <row r="80" spans="1:17" ht="33.75" x14ac:dyDescent="0.2">
      <c r="A80" s="336" t="s">
        <v>209</v>
      </c>
      <c r="B80" s="316">
        <v>93664</v>
      </c>
      <c r="C80" s="317" t="s">
        <v>101</v>
      </c>
      <c r="D80" s="318" t="s">
        <v>183</v>
      </c>
      <c r="E80" s="276" t="s">
        <v>115</v>
      </c>
      <c r="F80" s="311">
        <v>7</v>
      </c>
      <c r="G80" s="281">
        <v>59.1</v>
      </c>
      <c r="H80" s="279">
        <v>0.28970000000000001</v>
      </c>
      <c r="I80" s="242">
        <f t="shared" si="27"/>
        <v>76.22</v>
      </c>
      <c r="J80" s="242">
        <f t="shared" si="28"/>
        <v>533.54</v>
      </c>
      <c r="K80" s="242"/>
      <c r="L80" s="249"/>
      <c r="M80" s="379"/>
      <c r="N80" s="380"/>
      <c r="O80" s="380">
        <f t="shared" si="29"/>
        <v>0</v>
      </c>
      <c r="P80" s="380"/>
      <c r="Q80" s="388"/>
    </row>
    <row r="81" spans="1:17" ht="33.75" x14ac:dyDescent="0.2">
      <c r="A81" s="336" t="s">
        <v>210</v>
      </c>
      <c r="B81" s="316">
        <v>93657</v>
      </c>
      <c r="C81" s="317" t="s">
        <v>101</v>
      </c>
      <c r="D81" s="318" t="s">
        <v>211</v>
      </c>
      <c r="E81" s="276" t="s">
        <v>115</v>
      </c>
      <c r="F81" s="311">
        <v>2</v>
      </c>
      <c r="G81" s="281">
        <v>13.85</v>
      </c>
      <c r="H81" s="279">
        <v>0.28970000000000001</v>
      </c>
      <c r="I81" s="242">
        <f t="shared" si="27"/>
        <v>17.86</v>
      </c>
      <c r="J81" s="242">
        <f t="shared" si="28"/>
        <v>35.72</v>
      </c>
      <c r="K81" s="242"/>
      <c r="L81" s="244"/>
      <c r="M81" s="379"/>
      <c r="N81" s="380"/>
      <c r="O81" s="380">
        <f t="shared" si="29"/>
        <v>0</v>
      </c>
      <c r="P81" s="380"/>
      <c r="Q81" s="382"/>
    </row>
    <row r="82" spans="1:17" ht="33.75" x14ac:dyDescent="0.2">
      <c r="A82" s="336" t="s">
        <v>212</v>
      </c>
      <c r="B82" s="316">
        <v>93656</v>
      </c>
      <c r="C82" s="317" t="s">
        <v>101</v>
      </c>
      <c r="D82" s="318" t="s">
        <v>213</v>
      </c>
      <c r="E82" s="276" t="s">
        <v>115</v>
      </c>
      <c r="F82" s="311">
        <v>2</v>
      </c>
      <c r="G82" s="281">
        <v>12.48</v>
      </c>
      <c r="H82" s="279">
        <v>0.28970000000000001</v>
      </c>
      <c r="I82" s="242">
        <f t="shared" si="27"/>
        <v>16.09</v>
      </c>
      <c r="J82" s="242">
        <f t="shared" si="28"/>
        <v>32.18</v>
      </c>
      <c r="K82" s="242"/>
      <c r="L82" s="244"/>
      <c r="M82" s="379"/>
      <c r="N82" s="380"/>
      <c r="O82" s="380">
        <f t="shared" si="29"/>
        <v>0</v>
      </c>
      <c r="P82" s="380"/>
      <c r="Q82" s="382"/>
    </row>
    <row r="83" spans="1:17" ht="33.75" x14ac:dyDescent="0.2">
      <c r="A83" s="336" t="s">
        <v>214</v>
      </c>
      <c r="B83" s="316">
        <v>93660</v>
      </c>
      <c r="C83" s="317" t="s">
        <v>101</v>
      </c>
      <c r="D83" s="318" t="s">
        <v>186</v>
      </c>
      <c r="E83" s="276" t="s">
        <v>115</v>
      </c>
      <c r="F83" s="311">
        <v>3</v>
      </c>
      <c r="G83" s="281">
        <v>52.91</v>
      </c>
      <c r="H83" s="279">
        <v>0.28970000000000001</v>
      </c>
      <c r="I83" s="242">
        <f t="shared" si="27"/>
        <v>68.23</v>
      </c>
      <c r="J83" s="242">
        <f t="shared" si="28"/>
        <v>204.69</v>
      </c>
      <c r="K83" s="242"/>
      <c r="L83" s="244"/>
      <c r="M83" s="379"/>
      <c r="N83" s="380"/>
      <c r="O83" s="380">
        <f t="shared" si="29"/>
        <v>0</v>
      </c>
      <c r="P83" s="380"/>
      <c r="Q83" s="382"/>
    </row>
    <row r="84" spans="1:17" ht="33.75" x14ac:dyDescent="0.2">
      <c r="A84" s="336" t="s">
        <v>215</v>
      </c>
      <c r="B84" s="316" t="s">
        <v>149</v>
      </c>
      <c r="C84" s="317" t="s">
        <v>79</v>
      </c>
      <c r="D84" s="318" t="s">
        <v>150</v>
      </c>
      <c r="E84" s="276" t="s">
        <v>87</v>
      </c>
      <c r="F84" s="311">
        <v>4</v>
      </c>
      <c r="G84" s="281">
        <v>88.020470000000003</v>
      </c>
      <c r="H84" s="279">
        <v>0.28970000000000001</v>
      </c>
      <c r="I84" s="242">
        <f>G84*(1+H84)</f>
        <v>113.52000015900001</v>
      </c>
      <c r="J84" s="242">
        <f>F84*I84</f>
        <v>454.08000063600002</v>
      </c>
      <c r="K84" s="242"/>
      <c r="L84" s="244"/>
      <c r="M84" s="379"/>
      <c r="N84" s="380"/>
      <c r="O84" s="380">
        <f t="shared" si="29"/>
        <v>0</v>
      </c>
      <c r="P84" s="380"/>
      <c r="Q84" s="382"/>
    </row>
    <row r="85" spans="1:17" x14ac:dyDescent="0.2">
      <c r="A85" s="340" t="s">
        <v>216</v>
      </c>
      <c r="B85" s="341"/>
      <c r="C85" s="342"/>
      <c r="D85" s="348" t="s">
        <v>217</v>
      </c>
      <c r="E85" s="349"/>
      <c r="F85" s="345"/>
      <c r="G85" s="346"/>
      <c r="H85" s="350"/>
      <c r="I85" s="258"/>
      <c r="J85" s="258"/>
      <c r="K85" s="258">
        <f>SUM(J86:J94)</f>
        <v>3334.7700006360001</v>
      </c>
      <c r="L85" s="244"/>
      <c r="M85" s="402"/>
      <c r="N85" s="403"/>
      <c r="O85" s="403"/>
      <c r="P85" s="403">
        <f>SUM(O86:O94)</f>
        <v>0</v>
      </c>
      <c r="Q85" s="382"/>
    </row>
    <row r="86" spans="1:17" ht="90" x14ac:dyDescent="0.2">
      <c r="A86" s="336" t="s">
        <v>218</v>
      </c>
      <c r="B86" s="316" t="s">
        <v>194</v>
      </c>
      <c r="C86" s="317" t="s">
        <v>146</v>
      </c>
      <c r="D86" s="318" t="s">
        <v>195</v>
      </c>
      <c r="E86" s="276" t="s">
        <v>115</v>
      </c>
      <c r="F86" s="311">
        <v>1</v>
      </c>
      <c r="G86" s="281">
        <v>726.53</v>
      </c>
      <c r="H86" s="279">
        <v>0.28970000000000001</v>
      </c>
      <c r="I86" s="242">
        <f t="shared" ref="I86:I93" si="30">TRUNC(G86*(1+H86),2)</f>
        <v>937</v>
      </c>
      <c r="J86" s="242">
        <f t="shared" ref="J86:J93" si="31">TRUNC(F86*I86,2)</f>
        <v>937</v>
      </c>
      <c r="K86" s="242"/>
      <c r="L86" s="244"/>
      <c r="M86" s="379"/>
      <c r="N86" s="380"/>
      <c r="O86" s="380">
        <f t="shared" ref="O86:O94" si="32">F86*N86</f>
        <v>0</v>
      </c>
      <c r="P86" s="380"/>
      <c r="Q86" s="382"/>
    </row>
    <row r="87" spans="1:17" ht="90" x14ac:dyDescent="0.2">
      <c r="A87" s="336" t="s">
        <v>219</v>
      </c>
      <c r="B87" s="316" t="s">
        <v>220</v>
      </c>
      <c r="C87" s="317" t="s">
        <v>146</v>
      </c>
      <c r="D87" s="318" t="s">
        <v>195</v>
      </c>
      <c r="E87" s="276" t="s">
        <v>115</v>
      </c>
      <c r="F87" s="311">
        <v>1</v>
      </c>
      <c r="G87" s="281">
        <v>702.15</v>
      </c>
      <c r="H87" s="279">
        <v>0.28970000000000001</v>
      </c>
      <c r="I87" s="242">
        <f t="shared" si="30"/>
        <v>905.56</v>
      </c>
      <c r="J87" s="242">
        <f t="shared" si="31"/>
        <v>905.56</v>
      </c>
      <c r="K87" s="242"/>
      <c r="L87" s="244"/>
      <c r="M87" s="379"/>
      <c r="N87" s="380"/>
      <c r="O87" s="380">
        <f t="shared" si="32"/>
        <v>0</v>
      </c>
      <c r="P87" s="380"/>
      <c r="Q87" s="382"/>
    </row>
    <row r="88" spans="1:17" ht="45" x14ac:dyDescent="0.2">
      <c r="A88" s="336" t="s">
        <v>221</v>
      </c>
      <c r="B88" s="316" t="s">
        <v>145</v>
      </c>
      <c r="C88" s="317" t="s">
        <v>146</v>
      </c>
      <c r="D88" s="318" t="s">
        <v>147</v>
      </c>
      <c r="E88" s="276" t="s">
        <v>115</v>
      </c>
      <c r="F88" s="311">
        <v>1</v>
      </c>
      <c r="G88" s="281">
        <v>277.11</v>
      </c>
      <c r="H88" s="279">
        <v>0.28970000000000001</v>
      </c>
      <c r="I88" s="242">
        <f t="shared" si="30"/>
        <v>357.38</v>
      </c>
      <c r="J88" s="242">
        <f t="shared" si="31"/>
        <v>357.38</v>
      </c>
      <c r="K88" s="242"/>
      <c r="L88" s="244"/>
      <c r="M88" s="379"/>
      <c r="N88" s="380"/>
      <c r="O88" s="380">
        <f t="shared" si="32"/>
        <v>0</v>
      </c>
      <c r="P88" s="380"/>
      <c r="Q88" s="382"/>
    </row>
    <row r="89" spans="1:17" ht="33.75" x14ac:dyDescent="0.2">
      <c r="A89" s="336" t="s">
        <v>222</v>
      </c>
      <c r="B89" s="316">
        <v>93655</v>
      </c>
      <c r="C89" s="317" t="s">
        <v>101</v>
      </c>
      <c r="D89" s="318" t="s">
        <v>223</v>
      </c>
      <c r="E89" s="276" t="s">
        <v>115</v>
      </c>
      <c r="F89" s="311">
        <v>1</v>
      </c>
      <c r="G89" s="281">
        <v>12.48</v>
      </c>
      <c r="H89" s="279">
        <v>0.28970000000000001</v>
      </c>
      <c r="I89" s="242">
        <f t="shared" si="30"/>
        <v>16.09</v>
      </c>
      <c r="J89" s="242">
        <f t="shared" si="31"/>
        <v>16.09</v>
      </c>
      <c r="K89" s="242"/>
      <c r="L89" s="244"/>
      <c r="M89" s="379"/>
      <c r="N89" s="380"/>
      <c r="O89" s="380">
        <f t="shared" si="32"/>
        <v>0</v>
      </c>
      <c r="P89" s="380"/>
      <c r="Q89" s="382"/>
    </row>
    <row r="90" spans="1:17" ht="33.75" x14ac:dyDescent="0.2">
      <c r="A90" s="336" t="s">
        <v>224</v>
      </c>
      <c r="B90" s="316">
        <v>93660</v>
      </c>
      <c r="C90" s="317" t="s">
        <v>101</v>
      </c>
      <c r="D90" s="318" t="s">
        <v>186</v>
      </c>
      <c r="E90" s="276" t="s">
        <v>115</v>
      </c>
      <c r="F90" s="311">
        <v>2</v>
      </c>
      <c r="G90" s="281">
        <v>52.91</v>
      </c>
      <c r="H90" s="279">
        <v>0.28970000000000001</v>
      </c>
      <c r="I90" s="242">
        <f t="shared" si="30"/>
        <v>68.23</v>
      </c>
      <c r="J90" s="242">
        <f t="shared" si="31"/>
        <v>136.46</v>
      </c>
      <c r="K90" s="242"/>
      <c r="L90" s="249"/>
      <c r="M90" s="379"/>
      <c r="N90" s="380"/>
      <c r="O90" s="380">
        <f t="shared" si="32"/>
        <v>0</v>
      </c>
      <c r="P90" s="380"/>
      <c r="Q90" s="388"/>
    </row>
    <row r="91" spans="1:17" ht="33.75" x14ac:dyDescent="0.2">
      <c r="A91" s="336" t="s">
        <v>225</v>
      </c>
      <c r="B91" s="316">
        <v>93664</v>
      </c>
      <c r="C91" s="317" t="s">
        <v>101</v>
      </c>
      <c r="D91" s="319" t="s">
        <v>183</v>
      </c>
      <c r="E91" s="320" t="s">
        <v>115</v>
      </c>
      <c r="F91" s="311">
        <v>4</v>
      </c>
      <c r="G91" s="281">
        <v>59.1</v>
      </c>
      <c r="H91" s="279">
        <v>0.28970000000000001</v>
      </c>
      <c r="I91" s="242">
        <f t="shared" si="30"/>
        <v>76.22</v>
      </c>
      <c r="J91" s="242">
        <f t="shared" si="31"/>
        <v>304.88</v>
      </c>
      <c r="K91" s="254"/>
      <c r="L91" s="244"/>
      <c r="M91" s="379"/>
      <c r="N91" s="380"/>
      <c r="O91" s="380">
        <f t="shared" si="32"/>
        <v>0</v>
      </c>
      <c r="P91" s="395"/>
      <c r="Q91" s="382"/>
    </row>
    <row r="92" spans="1:17" ht="33.75" x14ac:dyDescent="0.2">
      <c r="A92" s="336" t="s">
        <v>226</v>
      </c>
      <c r="B92" s="316">
        <v>93661</v>
      </c>
      <c r="C92" s="317" t="s">
        <v>101</v>
      </c>
      <c r="D92" s="318" t="s">
        <v>171</v>
      </c>
      <c r="E92" s="276" t="s">
        <v>115</v>
      </c>
      <c r="F92" s="311">
        <v>3</v>
      </c>
      <c r="G92" s="281">
        <v>54.13</v>
      </c>
      <c r="H92" s="279">
        <v>0.28970000000000001</v>
      </c>
      <c r="I92" s="242">
        <f t="shared" si="30"/>
        <v>69.81</v>
      </c>
      <c r="J92" s="242">
        <f t="shared" si="31"/>
        <v>209.43</v>
      </c>
      <c r="K92" s="242"/>
      <c r="L92" s="244"/>
      <c r="M92" s="379"/>
      <c r="N92" s="380"/>
      <c r="O92" s="380">
        <f t="shared" si="32"/>
        <v>0</v>
      </c>
      <c r="P92" s="380"/>
      <c r="Q92" s="382"/>
    </row>
    <row r="93" spans="1:17" ht="33.75" x14ac:dyDescent="0.2">
      <c r="A93" s="336" t="s">
        <v>227</v>
      </c>
      <c r="B93" s="316">
        <v>93653</v>
      </c>
      <c r="C93" s="317" t="s">
        <v>101</v>
      </c>
      <c r="D93" s="318" t="s">
        <v>189</v>
      </c>
      <c r="E93" s="276" t="s">
        <v>115</v>
      </c>
      <c r="F93" s="311">
        <v>1</v>
      </c>
      <c r="G93" s="281">
        <v>10.77</v>
      </c>
      <c r="H93" s="279">
        <v>0.28970000000000001</v>
      </c>
      <c r="I93" s="242">
        <f t="shared" si="30"/>
        <v>13.89</v>
      </c>
      <c r="J93" s="242">
        <f t="shared" si="31"/>
        <v>13.89</v>
      </c>
      <c r="K93" s="242"/>
      <c r="L93" s="244"/>
      <c r="M93" s="379"/>
      <c r="N93" s="380"/>
      <c r="O93" s="380">
        <f t="shared" si="32"/>
        <v>0</v>
      </c>
      <c r="P93" s="380"/>
      <c r="Q93" s="382"/>
    </row>
    <row r="94" spans="1:17" ht="33.75" x14ac:dyDescent="0.2">
      <c r="A94" s="336" t="s">
        <v>228</v>
      </c>
      <c r="B94" s="316" t="s">
        <v>149</v>
      </c>
      <c r="C94" s="317" t="s">
        <v>79</v>
      </c>
      <c r="D94" s="318" t="s">
        <v>150</v>
      </c>
      <c r="E94" s="276" t="s">
        <v>87</v>
      </c>
      <c r="F94" s="311">
        <v>4</v>
      </c>
      <c r="G94" s="281">
        <v>88.020470000000003</v>
      </c>
      <c r="H94" s="279">
        <v>0.28970000000000001</v>
      </c>
      <c r="I94" s="242">
        <f>G94*(1+H94)</f>
        <v>113.52000015900001</v>
      </c>
      <c r="J94" s="242">
        <f>F94*I94</f>
        <v>454.08000063600002</v>
      </c>
      <c r="K94" s="242"/>
      <c r="L94" s="244"/>
      <c r="M94" s="379"/>
      <c r="N94" s="380"/>
      <c r="O94" s="380">
        <f t="shared" si="32"/>
        <v>0</v>
      </c>
      <c r="P94" s="380"/>
      <c r="Q94" s="382"/>
    </row>
    <row r="95" spans="1:17" x14ac:dyDescent="0.2">
      <c r="A95" s="340" t="s">
        <v>229</v>
      </c>
      <c r="B95" s="341"/>
      <c r="C95" s="342"/>
      <c r="D95" s="348" t="s">
        <v>230</v>
      </c>
      <c r="E95" s="349"/>
      <c r="F95" s="345"/>
      <c r="G95" s="346"/>
      <c r="H95" s="350"/>
      <c r="I95" s="258"/>
      <c r="J95" s="258"/>
      <c r="K95" s="258">
        <f>SUM(J96:J104)</f>
        <v>3121.1800006360004</v>
      </c>
      <c r="L95" s="244"/>
      <c r="M95" s="402"/>
      <c r="N95" s="403"/>
      <c r="O95" s="403"/>
      <c r="P95" s="403">
        <f>SUM(O96:O104)</f>
        <v>0</v>
      </c>
      <c r="Q95" s="382"/>
    </row>
    <row r="96" spans="1:17" ht="90" x14ac:dyDescent="0.2">
      <c r="A96" s="336" t="s">
        <v>231</v>
      </c>
      <c r="B96" s="316" t="s">
        <v>194</v>
      </c>
      <c r="C96" s="317" t="s">
        <v>146</v>
      </c>
      <c r="D96" s="319" t="s">
        <v>195</v>
      </c>
      <c r="E96" s="320" t="s">
        <v>115</v>
      </c>
      <c r="F96" s="311">
        <v>1</v>
      </c>
      <c r="G96" s="281">
        <v>726.53</v>
      </c>
      <c r="H96" s="279">
        <v>0.28970000000000001</v>
      </c>
      <c r="I96" s="242">
        <f t="shared" ref="I96:I103" si="33">TRUNC(G96*(1+H96),2)</f>
        <v>937</v>
      </c>
      <c r="J96" s="242">
        <f t="shared" ref="J96:J103" si="34">TRUNC(F96*I96,2)</f>
        <v>937</v>
      </c>
      <c r="K96" s="254"/>
      <c r="L96" s="244"/>
      <c r="M96" s="379"/>
      <c r="N96" s="380"/>
      <c r="O96" s="380">
        <f t="shared" ref="O96:O104" si="35">F96*N96</f>
        <v>0</v>
      </c>
      <c r="P96" s="395"/>
      <c r="Q96" s="382"/>
    </row>
    <row r="97" spans="1:17" ht="33.75" x14ac:dyDescent="0.2">
      <c r="A97" s="336" t="s">
        <v>232</v>
      </c>
      <c r="B97" s="316">
        <v>93655</v>
      </c>
      <c r="C97" s="317" t="s">
        <v>101</v>
      </c>
      <c r="D97" s="318" t="s">
        <v>223</v>
      </c>
      <c r="E97" s="276" t="s">
        <v>115</v>
      </c>
      <c r="F97" s="311">
        <v>1</v>
      </c>
      <c r="G97" s="281">
        <v>12.48</v>
      </c>
      <c r="H97" s="279">
        <v>0.28970000000000001</v>
      </c>
      <c r="I97" s="242">
        <f t="shared" si="33"/>
        <v>16.09</v>
      </c>
      <c r="J97" s="242">
        <f t="shared" si="34"/>
        <v>16.09</v>
      </c>
      <c r="K97" s="242"/>
      <c r="L97" s="244"/>
      <c r="M97" s="379"/>
      <c r="N97" s="380"/>
      <c r="O97" s="380">
        <f t="shared" si="35"/>
        <v>0</v>
      </c>
      <c r="P97" s="380"/>
      <c r="Q97" s="382"/>
    </row>
    <row r="98" spans="1:17" ht="33.75" x14ac:dyDescent="0.2">
      <c r="A98" s="336" t="s">
        <v>233</v>
      </c>
      <c r="B98" s="316">
        <v>93660</v>
      </c>
      <c r="C98" s="317" t="s">
        <v>101</v>
      </c>
      <c r="D98" s="318" t="s">
        <v>186</v>
      </c>
      <c r="E98" s="276" t="s">
        <v>115</v>
      </c>
      <c r="F98" s="311">
        <v>5</v>
      </c>
      <c r="G98" s="281">
        <v>52.91</v>
      </c>
      <c r="H98" s="279">
        <v>0.28970000000000001</v>
      </c>
      <c r="I98" s="242">
        <f t="shared" si="33"/>
        <v>68.23</v>
      </c>
      <c r="J98" s="242">
        <f t="shared" si="34"/>
        <v>341.15</v>
      </c>
      <c r="K98" s="242"/>
      <c r="L98" s="244"/>
      <c r="M98" s="379"/>
      <c r="N98" s="380"/>
      <c r="O98" s="380">
        <f t="shared" si="35"/>
        <v>0</v>
      </c>
      <c r="P98" s="380"/>
      <c r="Q98" s="382"/>
    </row>
    <row r="99" spans="1:17" ht="33.75" x14ac:dyDescent="0.2">
      <c r="A99" s="336" t="s">
        <v>234</v>
      </c>
      <c r="B99" s="316">
        <v>93664</v>
      </c>
      <c r="C99" s="317" t="s">
        <v>101</v>
      </c>
      <c r="D99" s="318" t="s">
        <v>183</v>
      </c>
      <c r="E99" s="276" t="s">
        <v>115</v>
      </c>
      <c r="F99" s="311">
        <v>3</v>
      </c>
      <c r="G99" s="281">
        <v>59.1</v>
      </c>
      <c r="H99" s="279">
        <v>0.28970000000000001</v>
      </c>
      <c r="I99" s="242">
        <f t="shared" si="33"/>
        <v>76.22</v>
      </c>
      <c r="J99" s="242">
        <f t="shared" si="34"/>
        <v>228.66</v>
      </c>
      <c r="K99" s="242"/>
      <c r="L99" s="244"/>
      <c r="M99" s="379"/>
      <c r="N99" s="380"/>
      <c r="O99" s="380">
        <f t="shared" si="35"/>
        <v>0</v>
      </c>
      <c r="P99" s="380"/>
      <c r="Q99" s="382"/>
    </row>
    <row r="100" spans="1:17" ht="33.75" x14ac:dyDescent="0.2">
      <c r="A100" s="336" t="s">
        <v>235</v>
      </c>
      <c r="B100" s="316">
        <v>93661</v>
      </c>
      <c r="C100" s="317" t="s">
        <v>101</v>
      </c>
      <c r="D100" s="318" t="s">
        <v>171</v>
      </c>
      <c r="E100" s="276" t="s">
        <v>115</v>
      </c>
      <c r="F100" s="311">
        <v>3</v>
      </c>
      <c r="G100" s="281">
        <v>54.13</v>
      </c>
      <c r="H100" s="279">
        <v>0.28970000000000001</v>
      </c>
      <c r="I100" s="242">
        <f t="shared" si="33"/>
        <v>69.81</v>
      </c>
      <c r="J100" s="242">
        <f t="shared" si="34"/>
        <v>209.43</v>
      </c>
      <c r="K100" s="242"/>
      <c r="L100" s="244"/>
      <c r="M100" s="379"/>
      <c r="N100" s="380"/>
      <c r="O100" s="380">
        <f t="shared" si="35"/>
        <v>0</v>
      </c>
      <c r="P100" s="380"/>
      <c r="Q100" s="382"/>
    </row>
    <row r="101" spans="1:17" ht="33.75" x14ac:dyDescent="0.2">
      <c r="A101" s="336" t="s">
        <v>236</v>
      </c>
      <c r="B101" s="316">
        <v>93662</v>
      </c>
      <c r="C101" s="317" t="s">
        <v>101</v>
      </c>
      <c r="D101" s="318" t="s">
        <v>169</v>
      </c>
      <c r="E101" s="276" t="s">
        <v>115</v>
      </c>
      <c r="F101" s="311">
        <v>1</v>
      </c>
      <c r="G101" s="281">
        <v>56.35</v>
      </c>
      <c r="H101" s="279">
        <v>0.28970000000000001</v>
      </c>
      <c r="I101" s="242">
        <f t="shared" si="33"/>
        <v>72.67</v>
      </c>
      <c r="J101" s="242">
        <f t="shared" si="34"/>
        <v>72.67</v>
      </c>
      <c r="K101" s="242"/>
      <c r="L101" s="244"/>
      <c r="M101" s="379"/>
      <c r="N101" s="380"/>
      <c r="O101" s="380">
        <f t="shared" si="35"/>
        <v>0</v>
      </c>
      <c r="P101" s="380"/>
      <c r="Q101" s="382"/>
    </row>
    <row r="102" spans="1:17" ht="33.75" x14ac:dyDescent="0.2">
      <c r="A102" s="336" t="s">
        <v>237</v>
      </c>
      <c r="B102" s="316">
        <v>93654</v>
      </c>
      <c r="C102" s="317" t="s">
        <v>101</v>
      </c>
      <c r="D102" s="319" t="s">
        <v>238</v>
      </c>
      <c r="E102" s="320" t="s">
        <v>115</v>
      </c>
      <c r="F102" s="311">
        <v>3</v>
      </c>
      <c r="G102" s="281">
        <v>11.37</v>
      </c>
      <c r="H102" s="279">
        <v>0.28970000000000001</v>
      </c>
      <c r="I102" s="242">
        <f t="shared" si="33"/>
        <v>14.66</v>
      </c>
      <c r="J102" s="242">
        <f t="shared" si="34"/>
        <v>43.98</v>
      </c>
      <c r="K102" s="254"/>
      <c r="L102" s="244"/>
      <c r="M102" s="379"/>
      <c r="N102" s="380"/>
      <c r="O102" s="380">
        <f t="shared" si="35"/>
        <v>0</v>
      </c>
      <c r="P102" s="395"/>
      <c r="Q102" s="382"/>
    </row>
    <row r="103" spans="1:17" ht="22.5" x14ac:dyDescent="0.2">
      <c r="A103" s="336" t="s">
        <v>239</v>
      </c>
      <c r="B103" s="316">
        <v>65260</v>
      </c>
      <c r="C103" s="317" t="s">
        <v>85</v>
      </c>
      <c r="D103" s="318" t="s">
        <v>197</v>
      </c>
      <c r="E103" s="276" t="s">
        <v>115</v>
      </c>
      <c r="F103" s="311">
        <v>1</v>
      </c>
      <c r="G103" s="281">
        <v>634.35</v>
      </c>
      <c r="H103" s="279">
        <v>0.28970000000000001</v>
      </c>
      <c r="I103" s="242">
        <f t="shared" si="33"/>
        <v>818.12</v>
      </c>
      <c r="J103" s="242">
        <f t="shared" si="34"/>
        <v>818.12</v>
      </c>
      <c r="K103" s="242"/>
      <c r="L103" s="244"/>
      <c r="M103" s="379"/>
      <c r="N103" s="380"/>
      <c r="O103" s="380">
        <f t="shared" si="35"/>
        <v>0</v>
      </c>
      <c r="P103" s="380"/>
      <c r="Q103" s="382"/>
    </row>
    <row r="104" spans="1:17" ht="33.75" x14ac:dyDescent="0.2">
      <c r="A104" s="336" t="s">
        <v>240</v>
      </c>
      <c r="B104" s="316" t="s">
        <v>149</v>
      </c>
      <c r="C104" s="317" t="s">
        <v>79</v>
      </c>
      <c r="D104" s="318" t="s">
        <v>150</v>
      </c>
      <c r="E104" s="276" t="s">
        <v>87</v>
      </c>
      <c r="F104" s="311">
        <v>4</v>
      </c>
      <c r="G104" s="281">
        <v>88.020470000000003</v>
      </c>
      <c r="H104" s="279">
        <v>0.28970000000000001</v>
      </c>
      <c r="I104" s="242">
        <f>G104*(1+H104)</f>
        <v>113.52000015900001</v>
      </c>
      <c r="J104" s="242">
        <f>F104*I104</f>
        <v>454.08000063600002</v>
      </c>
      <c r="K104" s="242"/>
      <c r="L104" s="244"/>
      <c r="M104" s="379"/>
      <c r="N104" s="380"/>
      <c r="O104" s="380">
        <f t="shared" si="35"/>
        <v>0</v>
      </c>
      <c r="P104" s="380"/>
      <c r="Q104" s="382"/>
    </row>
    <row r="105" spans="1:17" x14ac:dyDescent="0.2">
      <c r="A105" s="340" t="s">
        <v>241</v>
      </c>
      <c r="B105" s="341"/>
      <c r="C105" s="342"/>
      <c r="D105" s="348" t="s">
        <v>242</v>
      </c>
      <c r="E105" s="349"/>
      <c r="F105" s="345"/>
      <c r="G105" s="346"/>
      <c r="H105" s="350"/>
      <c r="I105" s="258"/>
      <c r="J105" s="258"/>
      <c r="K105" s="258">
        <f>SUM(J106:J116)</f>
        <v>3342.0900006360002</v>
      </c>
      <c r="L105" s="244"/>
      <c r="M105" s="402"/>
      <c r="N105" s="403"/>
      <c r="O105" s="403"/>
      <c r="P105" s="403">
        <f>SUM(O106:O116)</f>
        <v>0</v>
      </c>
      <c r="Q105" s="382"/>
    </row>
    <row r="106" spans="1:17" ht="90" x14ac:dyDescent="0.2">
      <c r="A106" s="336" t="s">
        <v>243</v>
      </c>
      <c r="B106" s="316" t="s">
        <v>194</v>
      </c>
      <c r="C106" s="317" t="s">
        <v>146</v>
      </c>
      <c r="D106" s="318" t="s">
        <v>195</v>
      </c>
      <c r="E106" s="276" t="s">
        <v>115</v>
      </c>
      <c r="F106" s="311">
        <v>1</v>
      </c>
      <c r="G106" s="281">
        <v>726.53</v>
      </c>
      <c r="H106" s="279">
        <v>0.28970000000000001</v>
      </c>
      <c r="I106" s="242">
        <f t="shared" ref="I106:I114" si="36">TRUNC(G106*(1+H106),2)</f>
        <v>937</v>
      </c>
      <c r="J106" s="242">
        <f t="shared" ref="J106:J114" si="37">TRUNC(F106*I106,2)</f>
        <v>937</v>
      </c>
      <c r="K106" s="242"/>
      <c r="L106" s="244"/>
      <c r="M106" s="379"/>
      <c r="N106" s="380"/>
      <c r="O106" s="380">
        <f t="shared" ref="O106:O116" si="38">F106*N106</f>
        <v>0</v>
      </c>
      <c r="P106" s="380"/>
      <c r="Q106" s="382"/>
    </row>
    <row r="107" spans="1:17" ht="33.75" x14ac:dyDescent="0.2">
      <c r="A107" s="336" t="s">
        <v>244</v>
      </c>
      <c r="B107" s="316">
        <v>93666</v>
      </c>
      <c r="C107" s="317" t="s">
        <v>101</v>
      </c>
      <c r="D107" s="318" t="s">
        <v>245</v>
      </c>
      <c r="E107" s="276" t="s">
        <v>115</v>
      </c>
      <c r="F107" s="311">
        <v>1</v>
      </c>
      <c r="G107" s="281">
        <v>68.510000000000005</v>
      </c>
      <c r="H107" s="279">
        <v>0.28970000000000001</v>
      </c>
      <c r="I107" s="242">
        <f t="shared" si="36"/>
        <v>88.35</v>
      </c>
      <c r="J107" s="242">
        <f t="shared" si="37"/>
        <v>88.35</v>
      </c>
      <c r="K107" s="242"/>
      <c r="L107" s="244"/>
      <c r="M107" s="379"/>
      <c r="N107" s="380"/>
      <c r="O107" s="380">
        <f t="shared" si="38"/>
        <v>0</v>
      </c>
      <c r="P107" s="380"/>
      <c r="Q107" s="382"/>
    </row>
    <row r="108" spans="1:17" ht="33.75" x14ac:dyDescent="0.2">
      <c r="A108" s="336" t="s">
        <v>246</v>
      </c>
      <c r="B108" s="316">
        <v>93653</v>
      </c>
      <c r="C108" s="317" t="s">
        <v>101</v>
      </c>
      <c r="D108" s="318" t="s">
        <v>189</v>
      </c>
      <c r="E108" s="276" t="s">
        <v>115</v>
      </c>
      <c r="F108" s="311">
        <v>1</v>
      </c>
      <c r="G108" s="281">
        <v>10.77</v>
      </c>
      <c r="H108" s="279">
        <v>0.28970000000000001</v>
      </c>
      <c r="I108" s="242">
        <f t="shared" si="36"/>
        <v>13.89</v>
      </c>
      <c r="J108" s="242">
        <f t="shared" si="37"/>
        <v>13.89</v>
      </c>
      <c r="K108" s="242"/>
      <c r="L108" s="244"/>
      <c r="M108" s="379"/>
      <c r="N108" s="380"/>
      <c r="O108" s="380">
        <f t="shared" si="38"/>
        <v>0</v>
      </c>
      <c r="P108" s="380"/>
      <c r="Q108" s="382"/>
    </row>
    <row r="109" spans="1:17" ht="33.75" x14ac:dyDescent="0.2">
      <c r="A109" s="336" t="s">
        <v>247</v>
      </c>
      <c r="B109" s="316">
        <v>93654</v>
      </c>
      <c r="C109" s="317" t="s">
        <v>101</v>
      </c>
      <c r="D109" s="318" t="s">
        <v>238</v>
      </c>
      <c r="E109" s="276" t="s">
        <v>115</v>
      </c>
      <c r="F109" s="311">
        <v>4</v>
      </c>
      <c r="G109" s="281">
        <v>11.37</v>
      </c>
      <c r="H109" s="279">
        <v>0.28970000000000001</v>
      </c>
      <c r="I109" s="242">
        <f t="shared" si="36"/>
        <v>14.66</v>
      </c>
      <c r="J109" s="242">
        <f t="shared" si="37"/>
        <v>58.64</v>
      </c>
      <c r="K109" s="242"/>
      <c r="L109" s="244"/>
      <c r="M109" s="379"/>
      <c r="N109" s="380"/>
      <c r="O109" s="380">
        <f t="shared" si="38"/>
        <v>0</v>
      </c>
      <c r="P109" s="380"/>
      <c r="Q109" s="382"/>
    </row>
    <row r="110" spans="1:17" ht="33.75" x14ac:dyDescent="0.2">
      <c r="A110" s="336" t="s">
        <v>248</v>
      </c>
      <c r="B110" s="316">
        <v>93655</v>
      </c>
      <c r="C110" s="317" t="s">
        <v>101</v>
      </c>
      <c r="D110" s="318" t="s">
        <v>223</v>
      </c>
      <c r="E110" s="276" t="s">
        <v>115</v>
      </c>
      <c r="F110" s="311">
        <v>2</v>
      </c>
      <c r="G110" s="281">
        <v>12.48</v>
      </c>
      <c r="H110" s="279">
        <v>0.28970000000000001</v>
      </c>
      <c r="I110" s="242">
        <f t="shared" si="36"/>
        <v>16.09</v>
      </c>
      <c r="J110" s="242">
        <f t="shared" si="37"/>
        <v>32.18</v>
      </c>
      <c r="K110" s="242"/>
      <c r="L110" s="244"/>
      <c r="M110" s="379"/>
      <c r="N110" s="380"/>
      <c r="O110" s="380">
        <f t="shared" si="38"/>
        <v>0</v>
      </c>
      <c r="P110" s="380"/>
      <c r="Q110" s="382"/>
    </row>
    <row r="111" spans="1:17" ht="33.75" x14ac:dyDescent="0.2">
      <c r="A111" s="336" t="s">
        <v>249</v>
      </c>
      <c r="B111" s="316">
        <v>93664</v>
      </c>
      <c r="C111" s="317" t="s">
        <v>101</v>
      </c>
      <c r="D111" s="318" t="s">
        <v>183</v>
      </c>
      <c r="E111" s="276" t="s">
        <v>115</v>
      </c>
      <c r="F111" s="311">
        <v>3</v>
      </c>
      <c r="G111" s="281">
        <v>59.1</v>
      </c>
      <c r="H111" s="279">
        <v>0.28970000000000001</v>
      </c>
      <c r="I111" s="242">
        <f t="shared" si="36"/>
        <v>76.22</v>
      </c>
      <c r="J111" s="242">
        <f t="shared" si="37"/>
        <v>228.66</v>
      </c>
      <c r="K111" s="242"/>
      <c r="L111" s="244"/>
      <c r="M111" s="379"/>
      <c r="N111" s="380"/>
      <c r="O111" s="380">
        <f t="shared" si="38"/>
        <v>0</v>
      </c>
      <c r="P111" s="380"/>
      <c r="Q111" s="382"/>
    </row>
    <row r="112" spans="1:17" ht="33.75" x14ac:dyDescent="0.2">
      <c r="A112" s="336" t="s">
        <v>250</v>
      </c>
      <c r="B112" s="316">
        <v>93660</v>
      </c>
      <c r="C112" s="317" t="s">
        <v>101</v>
      </c>
      <c r="D112" s="318" t="s">
        <v>186</v>
      </c>
      <c r="E112" s="276" t="s">
        <v>115</v>
      </c>
      <c r="F112" s="311">
        <v>3</v>
      </c>
      <c r="G112" s="281">
        <v>52.91</v>
      </c>
      <c r="H112" s="279">
        <v>0.28970000000000001</v>
      </c>
      <c r="I112" s="242">
        <f t="shared" si="36"/>
        <v>68.23</v>
      </c>
      <c r="J112" s="242">
        <f t="shared" si="37"/>
        <v>204.69</v>
      </c>
      <c r="K112" s="242"/>
      <c r="L112" s="244"/>
      <c r="M112" s="379"/>
      <c r="N112" s="380"/>
      <c r="O112" s="380">
        <f t="shared" si="38"/>
        <v>0</v>
      </c>
      <c r="P112" s="380"/>
      <c r="Q112" s="382"/>
    </row>
    <row r="113" spans="1:17" ht="33.75" x14ac:dyDescent="0.2">
      <c r="A113" s="336" t="s">
        <v>251</v>
      </c>
      <c r="B113" s="316">
        <v>93662</v>
      </c>
      <c r="C113" s="317" t="s">
        <v>101</v>
      </c>
      <c r="D113" s="319" t="s">
        <v>169</v>
      </c>
      <c r="E113" s="320" t="s">
        <v>115</v>
      </c>
      <c r="F113" s="311">
        <v>1</v>
      </c>
      <c r="G113" s="281">
        <v>56.35</v>
      </c>
      <c r="H113" s="279">
        <v>0.28970000000000001</v>
      </c>
      <c r="I113" s="242">
        <f t="shared" si="36"/>
        <v>72.67</v>
      </c>
      <c r="J113" s="242">
        <f t="shared" si="37"/>
        <v>72.67</v>
      </c>
      <c r="K113" s="254"/>
      <c r="L113" s="244"/>
      <c r="M113" s="379"/>
      <c r="N113" s="380"/>
      <c r="O113" s="380">
        <f t="shared" si="38"/>
        <v>0</v>
      </c>
      <c r="P113" s="395"/>
      <c r="Q113" s="382"/>
    </row>
    <row r="114" spans="1:17" ht="33.75" x14ac:dyDescent="0.2">
      <c r="A114" s="336" t="s">
        <v>252</v>
      </c>
      <c r="B114" s="316">
        <v>93661</v>
      </c>
      <c r="C114" s="317" t="s">
        <v>101</v>
      </c>
      <c r="D114" s="318" t="s">
        <v>171</v>
      </c>
      <c r="E114" s="276" t="s">
        <v>115</v>
      </c>
      <c r="F114" s="311">
        <v>3</v>
      </c>
      <c r="G114" s="281">
        <v>54.13</v>
      </c>
      <c r="H114" s="279">
        <v>0.28970000000000001</v>
      </c>
      <c r="I114" s="242">
        <f t="shared" si="36"/>
        <v>69.81</v>
      </c>
      <c r="J114" s="242">
        <f t="shared" si="37"/>
        <v>209.43</v>
      </c>
      <c r="K114" s="242"/>
      <c r="L114" s="244"/>
      <c r="M114" s="379"/>
      <c r="N114" s="380"/>
      <c r="O114" s="380">
        <f t="shared" si="38"/>
        <v>0</v>
      </c>
      <c r="P114" s="380"/>
      <c r="Q114" s="382"/>
    </row>
    <row r="115" spans="1:17" ht="33.75" x14ac:dyDescent="0.2">
      <c r="A115" s="336" t="s">
        <v>253</v>
      </c>
      <c r="B115" s="316" t="s">
        <v>254</v>
      </c>
      <c r="C115" s="317" t="s">
        <v>79</v>
      </c>
      <c r="D115" s="318" t="s">
        <v>255</v>
      </c>
      <c r="E115" s="276" t="s">
        <v>87</v>
      </c>
      <c r="F115" s="311">
        <v>6</v>
      </c>
      <c r="G115" s="281">
        <v>134.72800000000001</v>
      </c>
      <c r="H115" s="279">
        <v>0.28970000000000001</v>
      </c>
      <c r="I115" s="242">
        <f t="shared" ref="I115" si="39">TRUNC(G115*(1+H115),2)</f>
        <v>173.75</v>
      </c>
      <c r="J115" s="242">
        <f t="shared" ref="J115" si="40">TRUNC(F115*I115,2)</f>
        <v>1042.5</v>
      </c>
      <c r="K115" s="242"/>
      <c r="L115" s="244"/>
      <c r="M115" s="379"/>
      <c r="N115" s="380"/>
      <c r="O115" s="380">
        <f t="shared" si="38"/>
        <v>0</v>
      </c>
      <c r="P115" s="380"/>
      <c r="Q115" s="382"/>
    </row>
    <row r="116" spans="1:17" ht="33.75" x14ac:dyDescent="0.2">
      <c r="A116" s="336" t="s">
        <v>256</v>
      </c>
      <c r="B116" s="316" t="s">
        <v>149</v>
      </c>
      <c r="C116" s="317" t="s">
        <v>79</v>
      </c>
      <c r="D116" s="318" t="s">
        <v>150</v>
      </c>
      <c r="E116" s="276" t="s">
        <v>87</v>
      </c>
      <c r="F116" s="311">
        <v>4</v>
      </c>
      <c r="G116" s="281">
        <v>88.020470000000003</v>
      </c>
      <c r="H116" s="279">
        <v>0.28970000000000001</v>
      </c>
      <c r="I116" s="242">
        <f>G116*(1+H116)</f>
        <v>113.52000015900001</v>
      </c>
      <c r="J116" s="242">
        <f>F116*I116</f>
        <v>454.08000063600002</v>
      </c>
      <c r="K116" s="242"/>
      <c r="L116" s="244"/>
      <c r="M116" s="379"/>
      <c r="N116" s="380"/>
      <c r="O116" s="380">
        <f t="shared" si="38"/>
        <v>0</v>
      </c>
      <c r="P116" s="380"/>
      <c r="Q116" s="382"/>
    </row>
    <row r="117" spans="1:17" x14ac:dyDescent="0.2">
      <c r="A117" s="340" t="s">
        <v>257</v>
      </c>
      <c r="B117" s="341"/>
      <c r="C117" s="342"/>
      <c r="D117" s="348" t="s">
        <v>258</v>
      </c>
      <c r="E117" s="349"/>
      <c r="F117" s="345"/>
      <c r="G117" s="346"/>
      <c r="H117" s="350"/>
      <c r="I117" s="258"/>
      <c r="J117" s="258"/>
      <c r="K117" s="258">
        <f>SUM(J118:J125)</f>
        <v>1870.3200006359998</v>
      </c>
      <c r="L117" s="244"/>
      <c r="M117" s="402"/>
      <c r="N117" s="403"/>
      <c r="O117" s="403"/>
      <c r="P117" s="403">
        <f>SUM(O118:O125)</f>
        <v>0</v>
      </c>
      <c r="Q117" s="382"/>
    </row>
    <row r="118" spans="1:17" ht="90" x14ac:dyDescent="0.2">
      <c r="A118" s="336" t="s">
        <v>259</v>
      </c>
      <c r="B118" s="316" t="s">
        <v>194</v>
      </c>
      <c r="C118" s="317" t="s">
        <v>146</v>
      </c>
      <c r="D118" s="318" t="s">
        <v>195</v>
      </c>
      <c r="E118" s="276" t="s">
        <v>115</v>
      </c>
      <c r="F118" s="311">
        <v>1</v>
      </c>
      <c r="G118" s="281">
        <v>726.53</v>
      </c>
      <c r="H118" s="279">
        <v>0.28970000000000001</v>
      </c>
      <c r="I118" s="242">
        <f t="shared" ref="I118:I124" si="41">TRUNC(G118*(1+H118),2)</f>
        <v>937</v>
      </c>
      <c r="J118" s="242">
        <f t="shared" ref="J118:J124" si="42">TRUNC(F118*I118,2)</f>
        <v>937</v>
      </c>
      <c r="K118" s="242"/>
      <c r="L118" s="244"/>
      <c r="M118" s="379"/>
      <c r="N118" s="380"/>
      <c r="O118" s="380">
        <f t="shared" ref="O118:O125" si="43">F118*N118</f>
        <v>0</v>
      </c>
      <c r="P118" s="380"/>
      <c r="Q118" s="382"/>
    </row>
    <row r="119" spans="1:17" ht="33.75" x14ac:dyDescent="0.2">
      <c r="A119" s="336" t="s">
        <v>260</v>
      </c>
      <c r="B119" s="316">
        <v>93666</v>
      </c>
      <c r="C119" s="317" t="s">
        <v>101</v>
      </c>
      <c r="D119" s="318" t="s">
        <v>245</v>
      </c>
      <c r="E119" s="276" t="s">
        <v>115</v>
      </c>
      <c r="F119" s="311">
        <v>1</v>
      </c>
      <c r="G119" s="281">
        <v>68.510000000000005</v>
      </c>
      <c r="H119" s="279">
        <v>0.28970000000000001</v>
      </c>
      <c r="I119" s="242">
        <f t="shared" si="41"/>
        <v>88.35</v>
      </c>
      <c r="J119" s="242">
        <f t="shared" si="42"/>
        <v>88.35</v>
      </c>
      <c r="K119" s="242"/>
      <c r="L119" s="244"/>
      <c r="M119" s="379"/>
      <c r="N119" s="380"/>
      <c r="O119" s="380">
        <f t="shared" si="43"/>
        <v>0</v>
      </c>
      <c r="P119" s="380"/>
      <c r="Q119" s="382"/>
    </row>
    <row r="120" spans="1:17" ht="33.75" x14ac:dyDescent="0.2">
      <c r="A120" s="336" t="s">
        <v>261</v>
      </c>
      <c r="B120" s="316">
        <v>93655</v>
      </c>
      <c r="C120" s="317" t="s">
        <v>101</v>
      </c>
      <c r="D120" s="318" t="s">
        <v>223</v>
      </c>
      <c r="E120" s="276" t="s">
        <v>115</v>
      </c>
      <c r="F120" s="311">
        <v>1</v>
      </c>
      <c r="G120" s="281">
        <v>12.48</v>
      </c>
      <c r="H120" s="279">
        <v>0.28970000000000001</v>
      </c>
      <c r="I120" s="242">
        <f t="shared" si="41"/>
        <v>16.09</v>
      </c>
      <c r="J120" s="242">
        <f t="shared" si="42"/>
        <v>16.09</v>
      </c>
      <c r="K120" s="242"/>
      <c r="L120" s="244"/>
      <c r="M120" s="379"/>
      <c r="N120" s="380"/>
      <c r="O120" s="380">
        <f t="shared" si="43"/>
        <v>0</v>
      </c>
      <c r="P120" s="380"/>
      <c r="Q120" s="382"/>
    </row>
    <row r="121" spans="1:17" ht="33.75" x14ac:dyDescent="0.2">
      <c r="A121" s="336" t="s">
        <v>262</v>
      </c>
      <c r="B121" s="316">
        <v>93656</v>
      </c>
      <c r="C121" s="317" t="s">
        <v>101</v>
      </c>
      <c r="D121" s="318" t="s">
        <v>213</v>
      </c>
      <c r="E121" s="276" t="s">
        <v>115</v>
      </c>
      <c r="F121" s="311">
        <v>1</v>
      </c>
      <c r="G121" s="281">
        <v>12.48</v>
      </c>
      <c r="H121" s="279">
        <v>0.28970000000000001</v>
      </c>
      <c r="I121" s="242">
        <f t="shared" si="41"/>
        <v>16.09</v>
      </c>
      <c r="J121" s="242">
        <f t="shared" si="42"/>
        <v>16.09</v>
      </c>
      <c r="K121" s="242"/>
      <c r="L121" s="244"/>
      <c r="M121" s="379"/>
      <c r="N121" s="380"/>
      <c r="O121" s="380">
        <f t="shared" si="43"/>
        <v>0</v>
      </c>
      <c r="P121" s="380"/>
      <c r="Q121" s="382"/>
    </row>
    <row r="122" spans="1:17" ht="33.75" x14ac:dyDescent="0.2">
      <c r="A122" s="336" t="s">
        <v>263</v>
      </c>
      <c r="B122" s="316">
        <v>93660</v>
      </c>
      <c r="C122" s="317" t="s">
        <v>101</v>
      </c>
      <c r="D122" s="318" t="s">
        <v>186</v>
      </c>
      <c r="E122" s="276" t="s">
        <v>115</v>
      </c>
      <c r="F122" s="311">
        <v>2</v>
      </c>
      <c r="G122" s="281">
        <v>52.91</v>
      </c>
      <c r="H122" s="279">
        <v>0.28970000000000001</v>
      </c>
      <c r="I122" s="242">
        <f t="shared" si="41"/>
        <v>68.23</v>
      </c>
      <c r="J122" s="242">
        <f t="shared" si="42"/>
        <v>136.46</v>
      </c>
      <c r="K122" s="242"/>
      <c r="L122" s="244"/>
      <c r="M122" s="379"/>
      <c r="N122" s="380"/>
      <c r="O122" s="380">
        <f t="shared" si="43"/>
        <v>0</v>
      </c>
      <c r="P122" s="380"/>
      <c r="Q122" s="382"/>
    </row>
    <row r="123" spans="1:17" ht="33.75" x14ac:dyDescent="0.2">
      <c r="A123" s="336" t="s">
        <v>264</v>
      </c>
      <c r="B123" s="316">
        <v>93661</v>
      </c>
      <c r="C123" s="317" t="s">
        <v>101</v>
      </c>
      <c r="D123" s="318" t="s">
        <v>171</v>
      </c>
      <c r="E123" s="276" t="s">
        <v>115</v>
      </c>
      <c r="F123" s="311">
        <v>1</v>
      </c>
      <c r="G123" s="281">
        <v>54.13</v>
      </c>
      <c r="H123" s="279">
        <v>0.28970000000000001</v>
      </c>
      <c r="I123" s="242">
        <f t="shared" si="41"/>
        <v>69.81</v>
      </c>
      <c r="J123" s="242">
        <f t="shared" si="42"/>
        <v>69.81</v>
      </c>
      <c r="K123" s="242"/>
      <c r="L123" s="244"/>
      <c r="M123" s="379"/>
      <c r="N123" s="380"/>
      <c r="O123" s="380">
        <f t="shared" si="43"/>
        <v>0</v>
      </c>
      <c r="P123" s="380"/>
      <c r="Q123" s="382"/>
    </row>
    <row r="124" spans="1:17" ht="33.75" x14ac:dyDescent="0.2">
      <c r="A124" s="336" t="s">
        <v>265</v>
      </c>
      <c r="B124" s="316">
        <v>93664</v>
      </c>
      <c r="C124" s="317" t="s">
        <v>101</v>
      </c>
      <c r="D124" s="318" t="s">
        <v>183</v>
      </c>
      <c r="E124" s="276" t="s">
        <v>115</v>
      </c>
      <c r="F124" s="311">
        <v>2</v>
      </c>
      <c r="G124" s="281">
        <v>59.1</v>
      </c>
      <c r="H124" s="279">
        <v>0.28970000000000001</v>
      </c>
      <c r="I124" s="242">
        <f t="shared" si="41"/>
        <v>76.22</v>
      </c>
      <c r="J124" s="242">
        <f t="shared" si="42"/>
        <v>152.44</v>
      </c>
      <c r="K124" s="242"/>
      <c r="L124" s="244"/>
      <c r="M124" s="379"/>
      <c r="N124" s="380"/>
      <c r="O124" s="380">
        <f t="shared" si="43"/>
        <v>0</v>
      </c>
      <c r="P124" s="380"/>
      <c r="Q124" s="382"/>
    </row>
    <row r="125" spans="1:17" ht="33.75" x14ac:dyDescent="0.2">
      <c r="A125" s="336" t="s">
        <v>266</v>
      </c>
      <c r="B125" s="316" t="s">
        <v>149</v>
      </c>
      <c r="C125" s="317" t="s">
        <v>79</v>
      </c>
      <c r="D125" s="318" t="s">
        <v>150</v>
      </c>
      <c r="E125" s="276" t="s">
        <v>115</v>
      </c>
      <c r="F125" s="311">
        <v>4</v>
      </c>
      <c r="G125" s="281">
        <v>88.020470000000003</v>
      </c>
      <c r="H125" s="279">
        <v>0.28970000000000001</v>
      </c>
      <c r="I125" s="242">
        <f>G125*(1+H125)</f>
        <v>113.52000015900001</v>
      </c>
      <c r="J125" s="242">
        <f>F125*I125</f>
        <v>454.08000063600002</v>
      </c>
      <c r="K125" s="242"/>
      <c r="L125" s="244"/>
      <c r="M125" s="379"/>
      <c r="N125" s="380"/>
      <c r="O125" s="380">
        <f t="shared" si="43"/>
        <v>0</v>
      </c>
      <c r="P125" s="380"/>
      <c r="Q125" s="382"/>
    </row>
    <row r="126" spans="1:17" x14ac:dyDescent="0.2">
      <c r="A126" s="328" t="s">
        <v>444</v>
      </c>
      <c r="B126" s="329"/>
      <c r="C126" s="330"/>
      <c r="D126" s="331" t="s">
        <v>267</v>
      </c>
      <c r="E126" s="332"/>
      <c r="F126" s="333"/>
      <c r="G126" s="334"/>
      <c r="H126" s="335"/>
      <c r="I126" s="255"/>
      <c r="J126" s="255"/>
      <c r="K126" s="255">
        <f>SUM(J127:J138)</f>
        <v>98872.6</v>
      </c>
      <c r="L126" s="244"/>
      <c r="M126" s="396"/>
      <c r="N126" s="397"/>
      <c r="O126" s="397"/>
      <c r="P126" s="397">
        <f>SUM(O127:O138)</f>
        <v>0</v>
      </c>
      <c r="Q126" s="382"/>
    </row>
    <row r="127" spans="1:17" ht="45" x14ac:dyDescent="0.2">
      <c r="A127" s="336" t="s">
        <v>268</v>
      </c>
      <c r="B127" s="316" t="s">
        <v>269</v>
      </c>
      <c r="C127" s="317" t="s">
        <v>146</v>
      </c>
      <c r="D127" s="318" t="s">
        <v>270</v>
      </c>
      <c r="E127" s="276" t="s">
        <v>115</v>
      </c>
      <c r="F127" s="311">
        <v>250</v>
      </c>
      <c r="G127" s="281">
        <v>11.17</v>
      </c>
      <c r="H127" s="279">
        <v>0.28970000000000001</v>
      </c>
      <c r="I127" s="242">
        <f t="shared" ref="I127:I138" si="44">TRUNC(G127*(1+H127),2)</f>
        <v>14.4</v>
      </c>
      <c r="J127" s="242">
        <f t="shared" ref="J127:J138" si="45">TRUNC(F127*I127,2)</f>
        <v>3600</v>
      </c>
      <c r="K127" s="242"/>
      <c r="L127" s="244"/>
      <c r="M127" s="379"/>
      <c r="N127" s="380"/>
      <c r="O127" s="380">
        <f t="shared" ref="O127:O138" si="46">F127*N127</f>
        <v>0</v>
      </c>
      <c r="P127" s="380"/>
      <c r="Q127" s="382"/>
    </row>
    <row r="128" spans="1:17" ht="45" x14ac:dyDescent="0.2">
      <c r="A128" s="336" t="s">
        <v>271</v>
      </c>
      <c r="B128" s="316" t="s">
        <v>272</v>
      </c>
      <c r="C128" s="317" t="s">
        <v>146</v>
      </c>
      <c r="D128" s="318" t="s">
        <v>273</v>
      </c>
      <c r="E128" s="276" t="s">
        <v>115</v>
      </c>
      <c r="F128" s="311">
        <v>300</v>
      </c>
      <c r="G128" s="281">
        <v>11.33</v>
      </c>
      <c r="H128" s="279">
        <v>0.28970000000000001</v>
      </c>
      <c r="I128" s="242">
        <f t="shared" si="44"/>
        <v>14.61</v>
      </c>
      <c r="J128" s="242">
        <f t="shared" si="45"/>
        <v>4383</v>
      </c>
      <c r="K128" s="242"/>
      <c r="L128" s="244"/>
      <c r="M128" s="379"/>
      <c r="N128" s="380"/>
      <c r="O128" s="380">
        <f t="shared" si="46"/>
        <v>0</v>
      </c>
      <c r="P128" s="380"/>
      <c r="Q128" s="382"/>
    </row>
    <row r="129" spans="1:17" ht="45" x14ac:dyDescent="0.2">
      <c r="A129" s="336" t="s">
        <v>274</v>
      </c>
      <c r="B129" s="316" t="s">
        <v>275</v>
      </c>
      <c r="C129" s="317" t="s">
        <v>146</v>
      </c>
      <c r="D129" s="318" t="s">
        <v>276</v>
      </c>
      <c r="E129" s="276" t="s">
        <v>115</v>
      </c>
      <c r="F129" s="311">
        <v>30</v>
      </c>
      <c r="G129" s="281">
        <v>47.92</v>
      </c>
      <c r="H129" s="279">
        <v>0.28970000000000001</v>
      </c>
      <c r="I129" s="242">
        <f t="shared" si="44"/>
        <v>61.8</v>
      </c>
      <c r="J129" s="242">
        <f t="shared" si="45"/>
        <v>1854</v>
      </c>
      <c r="K129" s="242"/>
      <c r="L129" s="244"/>
      <c r="M129" s="379"/>
      <c r="N129" s="380"/>
      <c r="O129" s="380">
        <f t="shared" si="46"/>
        <v>0</v>
      </c>
      <c r="P129" s="380"/>
      <c r="Q129" s="382"/>
    </row>
    <row r="130" spans="1:17" ht="45" x14ac:dyDescent="0.2">
      <c r="A130" s="336" t="s">
        <v>277</v>
      </c>
      <c r="B130" s="316" t="s">
        <v>278</v>
      </c>
      <c r="C130" s="317" t="s">
        <v>146</v>
      </c>
      <c r="D130" s="318" t="s">
        <v>279</v>
      </c>
      <c r="E130" s="276" t="s">
        <v>115</v>
      </c>
      <c r="F130" s="311">
        <v>20</v>
      </c>
      <c r="G130" s="281">
        <v>18.77</v>
      </c>
      <c r="H130" s="279">
        <v>0.28970000000000001</v>
      </c>
      <c r="I130" s="242">
        <f t="shared" si="44"/>
        <v>24.2</v>
      </c>
      <c r="J130" s="242">
        <f t="shared" si="45"/>
        <v>484</v>
      </c>
      <c r="K130" s="242"/>
      <c r="L130" s="244"/>
      <c r="M130" s="379"/>
      <c r="N130" s="380"/>
      <c r="O130" s="380">
        <f t="shared" si="46"/>
        <v>0</v>
      </c>
      <c r="P130" s="380"/>
      <c r="Q130" s="382"/>
    </row>
    <row r="131" spans="1:17" ht="45" x14ac:dyDescent="0.2">
      <c r="A131" s="336" t="s">
        <v>280</v>
      </c>
      <c r="B131" s="316" t="s">
        <v>281</v>
      </c>
      <c r="C131" s="317" t="s">
        <v>146</v>
      </c>
      <c r="D131" s="318" t="s">
        <v>282</v>
      </c>
      <c r="E131" s="276" t="s">
        <v>115</v>
      </c>
      <c r="F131" s="311">
        <v>20</v>
      </c>
      <c r="G131" s="281">
        <v>15.34</v>
      </c>
      <c r="H131" s="279">
        <v>0.28970000000000001</v>
      </c>
      <c r="I131" s="242">
        <f t="shared" si="44"/>
        <v>19.78</v>
      </c>
      <c r="J131" s="242">
        <f t="shared" si="45"/>
        <v>395.6</v>
      </c>
      <c r="K131" s="242"/>
      <c r="L131" s="244"/>
      <c r="M131" s="379"/>
      <c r="N131" s="380"/>
      <c r="O131" s="380">
        <f t="shared" si="46"/>
        <v>0</v>
      </c>
      <c r="P131" s="380"/>
      <c r="Q131" s="382"/>
    </row>
    <row r="132" spans="1:17" ht="45" x14ac:dyDescent="0.2">
      <c r="A132" s="336" t="s">
        <v>283</v>
      </c>
      <c r="B132" s="316">
        <v>91927</v>
      </c>
      <c r="C132" s="317" t="s">
        <v>101</v>
      </c>
      <c r="D132" s="318" t="s">
        <v>284</v>
      </c>
      <c r="E132" s="276" t="s">
        <v>118</v>
      </c>
      <c r="F132" s="311">
        <v>1400</v>
      </c>
      <c r="G132" s="281">
        <v>5.46</v>
      </c>
      <c r="H132" s="279">
        <v>0.28970000000000001</v>
      </c>
      <c r="I132" s="242">
        <f t="shared" si="44"/>
        <v>7.04</v>
      </c>
      <c r="J132" s="242">
        <f t="shared" si="45"/>
        <v>9856</v>
      </c>
      <c r="K132" s="242"/>
      <c r="L132" s="244"/>
      <c r="M132" s="379"/>
      <c r="N132" s="380"/>
      <c r="O132" s="380">
        <f t="shared" si="46"/>
        <v>0</v>
      </c>
      <c r="P132" s="380"/>
      <c r="Q132" s="382"/>
    </row>
    <row r="133" spans="1:17" ht="45" x14ac:dyDescent="0.2">
      <c r="A133" s="336" t="s">
        <v>285</v>
      </c>
      <c r="B133" s="316">
        <v>91935</v>
      </c>
      <c r="C133" s="317" t="s">
        <v>101</v>
      </c>
      <c r="D133" s="318" t="s">
        <v>286</v>
      </c>
      <c r="E133" s="276" t="s">
        <v>118</v>
      </c>
      <c r="F133" s="311">
        <v>400</v>
      </c>
      <c r="G133" s="281">
        <v>24.67</v>
      </c>
      <c r="H133" s="279">
        <v>0.28970000000000001</v>
      </c>
      <c r="I133" s="242">
        <f t="shared" si="44"/>
        <v>31.81</v>
      </c>
      <c r="J133" s="242">
        <f t="shared" si="45"/>
        <v>12724</v>
      </c>
      <c r="K133" s="242"/>
      <c r="L133" s="244"/>
      <c r="M133" s="379"/>
      <c r="N133" s="380"/>
      <c r="O133" s="380">
        <f t="shared" si="46"/>
        <v>0</v>
      </c>
      <c r="P133" s="380"/>
      <c r="Q133" s="382"/>
    </row>
    <row r="134" spans="1:17" ht="45" x14ac:dyDescent="0.2">
      <c r="A134" s="336" t="s">
        <v>287</v>
      </c>
      <c r="B134" s="316">
        <v>91929</v>
      </c>
      <c r="C134" s="317" t="s">
        <v>101</v>
      </c>
      <c r="D134" s="318" t="s">
        <v>288</v>
      </c>
      <c r="E134" s="276" t="s">
        <v>118</v>
      </c>
      <c r="F134" s="311">
        <v>1400</v>
      </c>
      <c r="G134" s="281">
        <v>7.66</v>
      </c>
      <c r="H134" s="279">
        <v>0.28970000000000001</v>
      </c>
      <c r="I134" s="242">
        <f t="shared" si="44"/>
        <v>9.8699999999999992</v>
      </c>
      <c r="J134" s="242">
        <f t="shared" si="45"/>
        <v>13818</v>
      </c>
      <c r="K134" s="242"/>
      <c r="L134" s="244"/>
      <c r="M134" s="379"/>
      <c r="N134" s="380"/>
      <c r="O134" s="380">
        <f t="shared" si="46"/>
        <v>0</v>
      </c>
      <c r="P134" s="380"/>
      <c r="Q134" s="382"/>
    </row>
    <row r="135" spans="1:17" ht="45" x14ac:dyDescent="0.2">
      <c r="A135" s="336" t="s">
        <v>289</v>
      </c>
      <c r="B135" s="316">
        <v>91931</v>
      </c>
      <c r="C135" s="317" t="s">
        <v>101</v>
      </c>
      <c r="D135" s="318" t="s">
        <v>290</v>
      </c>
      <c r="E135" s="276" t="s">
        <v>118</v>
      </c>
      <c r="F135" s="311">
        <v>800</v>
      </c>
      <c r="G135" s="281">
        <v>10.32</v>
      </c>
      <c r="H135" s="279">
        <v>0.28970000000000001</v>
      </c>
      <c r="I135" s="242">
        <f t="shared" si="44"/>
        <v>13.3</v>
      </c>
      <c r="J135" s="242">
        <f t="shared" si="45"/>
        <v>10640</v>
      </c>
      <c r="K135" s="242"/>
      <c r="L135" s="244"/>
      <c r="M135" s="379"/>
      <c r="N135" s="380"/>
      <c r="O135" s="380">
        <f t="shared" si="46"/>
        <v>0</v>
      </c>
      <c r="P135" s="380"/>
      <c r="Q135" s="382"/>
    </row>
    <row r="136" spans="1:17" ht="56.25" x14ac:dyDescent="0.2">
      <c r="A136" s="336" t="s">
        <v>291</v>
      </c>
      <c r="B136" s="316">
        <v>92984</v>
      </c>
      <c r="C136" s="317" t="s">
        <v>101</v>
      </c>
      <c r="D136" s="318" t="s">
        <v>292</v>
      </c>
      <c r="E136" s="276" t="s">
        <v>118</v>
      </c>
      <c r="F136" s="311">
        <v>400</v>
      </c>
      <c r="G136" s="281">
        <v>27.72</v>
      </c>
      <c r="H136" s="279">
        <v>0.28970000000000001</v>
      </c>
      <c r="I136" s="242">
        <f t="shared" si="44"/>
        <v>35.75</v>
      </c>
      <c r="J136" s="242">
        <f t="shared" si="45"/>
        <v>14300</v>
      </c>
      <c r="K136" s="242"/>
      <c r="L136" s="244"/>
      <c r="M136" s="379"/>
      <c r="N136" s="380"/>
      <c r="O136" s="380">
        <f t="shared" si="46"/>
        <v>0</v>
      </c>
      <c r="P136" s="380"/>
      <c r="Q136" s="382"/>
    </row>
    <row r="137" spans="1:17" ht="56.25" x14ac:dyDescent="0.2">
      <c r="A137" s="336" t="s">
        <v>293</v>
      </c>
      <c r="B137" s="316">
        <v>101563</v>
      </c>
      <c r="C137" s="317" t="s">
        <v>101</v>
      </c>
      <c r="D137" s="318" t="s">
        <v>294</v>
      </c>
      <c r="E137" s="276" t="s">
        <v>118</v>
      </c>
      <c r="F137" s="311">
        <v>200</v>
      </c>
      <c r="G137" s="281">
        <v>34.979999999999997</v>
      </c>
      <c r="H137" s="279">
        <v>0.28970000000000001</v>
      </c>
      <c r="I137" s="242">
        <f t="shared" si="44"/>
        <v>45.11</v>
      </c>
      <c r="J137" s="242">
        <f t="shared" si="45"/>
        <v>9022</v>
      </c>
      <c r="K137" s="242"/>
      <c r="L137" s="244"/>
      <c r="M137" s="379"/>
      <c r="N137" s="380"/>
      <c r="O137" s="380">
        <f t="shared" si="46"/>
        <v>0</v>
      </c>
      <c r="P137" s="380"/>
      <c r="Q137" s="382"/>
    </row>
    <row r="138" spans="1:17" ht="56.25" x14ac:dyDescent="0.2">
      <c r="A138" s="336" t="s">
        <v>295</v>
      </c>
      <c r="B138" s="316">
        <v>101565</v>
      </c>
      <c r="C138" s="317" t="s">
        <v>101</v>
      </c>
      <c r="D138" s="318" t="s">
        <v>296</v>
      </c>
      <c r="E138" s="276" t="s">
        <v>118</v>
      </c>
      <c r="F138" s="311">
        <v>200</v>
      </c>
      <c r="G138" s="281">
        <v>69</v>
      </c>
      <c r="H138" s="279">
        <v>0.28970000000000001</v>
      </c>
      <c r="I138" s="242">
        <f t="shared" si="44"/>
        <v>88.98</v>
      </c>
      <c r="J138" s="242">
        <f t="shared" si="45"/>
        <v>17796</v>
      </c>
      <c r="K138" s="242"/>
      <c r="L138" s="244"/>
      <c r="M138" s="379"/>
      <c r="N138" s="380"/>
      <c r="O138" s="380">
        <f t="shared" si="46"/>
        <v>0</v>
      </c>
      <c r="P138" s="380"/>
      <c r="Q138" s="382"/>
    </row>
    <row r="139" spans="1:17" x14ac:dyDescent="0.2">
      <c r="A139" s="328" t="s">
        <v>445</v>
      </c>
      <c r="B139" s="329"/>
      <c r="C139" s="330"/>
      <c r="D139" s="337" t="s">
        <v>297</v>
      </c>
      <c r="E139" s="338"/>
      <c r="F139" s="333"/>
      <c r="G139" s="334"/>
      <c r="H139" s="339"/>
      <c r="I139" s="256"/>
      <c r="J139" s="256"/>
      <c r="K139" s="256">
        <f>SUM(J140:J170)</f>
        <v>81071.578395599994</v>
      </c>
      <c r="L139" s="244"/>
      <c r="M139" s="398"/>
      <c r="N139" s="399"/>
      <c r="O139" s="399"/>
      <c r="P139" s="399">
        <f>SUM(O140:O170)</f>
        <v>0</v>
      </c>
      <c r="Q139" s="382"/>
    </row>
    <row r="140" spans="1:17" ht="22.5" x14ac:dyDescent="0.2">
      <c r="A140" s="336" t="s">
        <v>298</v>
      </c>
      <c r="B140" s="316">
        <v>63987</v>
      </c>
      <c r="C140" s="317" t="s">
        <v>85</v>
      </c>
      <c r="D140" s="319" t="s">
        <v>299</v>
      </c>
      <c r="E140" s="320" t="s">
        <v>118</v>
      </c>
      <c r="F140" s="311">
        <v>60</v>
      </c>
      <c r="G140" s="281">
        <v>103.96</v>
      </c>
      <c r="H140" s="279">
        <v>0.28970000000000001</v>
      </c>
      <c r="I140" s="242">
        <f t="shared" ref="I140:I170" si="47">TRUNC(G140*(1+H140),2)</f>
        <v>134.07</v>
      </c>
      <c r="J140" s="242">
        <f t="shared" ref="J140:J170" si="48">TRUNC(F140*I140,2)</f>
        <v>8044.2</v>
      </c>
      <c r="K140" s="254"/>
      <c r="L140" s="244"/>
      <c r="M140" s="379"/>
      <c r="N140" s="380"/>
      <c r="O140" s="380">
        <f t="shared" ref="O140:O170" si="49">F140*N140</f>
        <v>0</v>
      </c>
      <c r="P140" s="395"/>
      <c r="Q140" s="382"/>
    </row>
    <row r="141" spans="1:17" ht="45" x14ac:dyDescent="0.2">
      <c r="A141" s="336" t="s">
        <v>300</v>
      </c>
      <c r="B141" s="316" t="s">
        <v>301</v>
      </c>
      <c r="C141" s="317" t="s">
        <v>146</v>
      </c>
      <c r="D141" s="318" t="s">
        <v>302</v>
      </c>
      <c r="E141" s="276" t="s">
        <v>115</v>
      </c>
      <c r="F141" s="311">
        <v>4</v>
      </c>
      <c r="G141" s="281">
        <v>92.34</v>
      </c>
      <c r="H141" s="279">
        <v>0.28970000000000001</v>
      </c>
      <c r="I141" s="242">
        <f t="shared" si="47"/>
        <v>119.09</v>
      </c>
      <c r="J141" s="242">
        <f t="shared" si="48"/>
        <v>476.36</v>
      </c>
      <c r="K141" s="242"/>
      <c r="L141" s="244"/>
      <c r="M141" s="379"/>
      <c r="N141" s="380"/>
      <c r="O141" s="380">
        <f t="shared" si="49"/>
        <v>0</v>
      </c>
      <c r="P141" s="380"/>
      <c r="Q141" s="382"/>
    </row>
    <row r="142" spans="1:17" ht="45" x14ac:dyDescent="0.2">
      <c r="A142" s="336" t="s">
        <v>303</v>
      </c>
      <c r="B142" s="316" t="s">
        <v>304</v>
      </c>
      <c r="C142" s="317" t="s">
        <v>146</v>
      </c>
      <c r="D142" s="318" t="s">
        <v>305</v>
      </c>
      <c r="E142" s="276" t="s">
        <v>115</v>
      </c>
      <c r="F142" s="311">
        <v>8</v>
      </c>
      <c r="G142" s="281">
        <v>49.73</v>
      </c>
      <c r="H142" s="279">
        <v>0.28970000000000001</v>
      </c>
      <c r="I142" s="242">
        <f t="shared" si="47"/>
        <v>64.13</v>
      </c>
      <c r="J142" s="242">
        <f t="shared" si="48"/>
        <v>513.04</v>
      </c>
      <c r="K142" s="242"/>
      <c r="L142" s="244"/>
      <c r="M142" s="379"/>
      <c r="N142" s="380"/>
      <c r="O142" s="380">
        <f t="shared" si="49"/>
        <v>0</v>
      </c>
      <c r="P142" s="380"/>
      <c r="Q142" s="382"/>
    </row>
    <row r="143" spans="1:17" ht="22.5" x14ac:dyDescent="0.2">
      <c r="A143" s="336" t="s">
        <v>306</v>
      </c>
      <c r="B143" s="316">
        <v>63749</v>
      </c>
      <c r="C143" s="317" t="s">
        <v>85</v>
      </c>
      <c r="D143" s="318" t="s">
        <v>307</v>
      </c>
      <c r="E143" s="276" t="s">
        <v>115</v>
      </c>
      <c r="F143" s="311">
        <v>100</v>
      </c>
      <c r="G143" s="281">
        <v>15.33</v>
      </c>
      <c r="H143" s="279">
        <v>0.28970000000000001</v>
      </c>
      <c r="I143" s="242">
        <f t="shared" si="47"/>
        <v>19.77</v>
      </c>
      <c r="J143" s="242">
        <f t="shared" si="48"/>
        <v>1977</v>
      </c>
      <c r="K143" s="242"/>
      <c r="L143" s="244"/>
      <c r="M143" s="379"/>
      <c r="N143" s="380"/>
      <c r="O143" s="380">
        <f t="shared" si="49"/>
        <v>0</v>
      </c>
      <c r="P143" s="380"/>
      <c r="Q143" s="382"/>
    </row>
    <row r="144" spans="1:17" ht="22.5" x14ac:dyDescent="0.2">
      <c r="A144" s="336" t="s">
        <v>308</v>
      </c>
      <c r="B144" s="316">
        <v>63741</v>
      </c>
      <c r="C144" s="317" t="s">
        <v>85</v>
      </c>
      <c r="D144" s="318" t="s">
        <v>309</v>
      </c>
      <c r="E144" s="276" t="s">
        <v>115</v>
      </c>
      <c r="F144" s="311">
        <v>4</v>
      </c>
      <c r="G144" s="281">
        <v>99.71</v>
      </c>
      <c r="H144" s="279">
        <v>0.28970000000000001</v>
      </c>
      <c r="I144" s="242">
        <f t="shared" si="47"/>
        <v>128.59</v>
      </c>
      <c r="J144" s="242">
        <f t="shared" si="48"/>
        <v>514.36</v>
      </c>
      <c r="K144" s="242"/>
      <c r="L144" s="244"/>
      <c r="M144" s="379"/>
      <c r="N144" s="380"/>
      <c r="O144" s="380">
        <f t="shared" si="49"/>
        <v>0</v>
      </c>
      <c r="P144" s="380"/>
      <c r="Q144" s="382"/>
    </row>
    <row r="145" spans="1:17" ht="45" x14ac:dyDescent="0.2">
      <c r="A145" s="336" t="s">
        <v>310</v>
      </c>
      <c r="B145" s="316" t="s">
        <v>311</v>
      </c>
      <c r="C145" s="317" t="s">
        <v>146</v>
      </c>
      <c r="D145" s="318" t="s">
        <v>312</v>
      </c>
      <c r="E145" s="276" t="s">
        <v>115</v>
      </c>
      <c r="F145" s="311">
        <v>3</v>
      </c>
      <c r="G145" s="281">
        <v>18.149999999999999</v>
      </c>
      <c r="H145" s="279">
        <v>0.28970000000000001</v>
      </c>
      <c r="I145" s="242">
        <f t="shared" si="47"/>
        <v>23.4</v>
      </c>
      <c r="J145" s="242">
        <f t="shared" si="48"/>
        <v>70.2</v>
      </c>
      <c r="K145" s="242"/>
      <c r="L145" s="244"/>
      <c r="M145" s="379"/>
      <c r="N145" s="380"/>
      <c r="O145" s="380">
        <f t="shared" si="49"/>
        <v>0</v>
      </c>
      <c r="P145" s="380"/>
      <c r="Q145" s="382"/>
    </row>
    <row r="146" spans="1:17" ht="22.5" x14ac:dyDescent="0.2">
      <c r="A146" s="336" t="s">
        <v>313</v>
      </c>
      <c r="B146" s="316">
        <v>62321</v>
      </c>
      <c r="C146" s="317" t="s">
        <v>85</v>
      </c>
      <c r="D146" s="318" t="s">
        <v>314</v>
      </c>
      <c r="E146" s="276" t="s">
        <v>118</v>
      </c>
      <c r="F146" s="311">
        <v>66</v>
      </c>
      <c r="G146" s="281">
        <v>60.04</v>
      </c>
      <c r="H146" s="279">
        <v>0.28970000000000001</v>
      </c>
      <c r="I146" s="242">
        <f t="shared" si="47"/>
        <v>77.430000000000007</v>
      </c>
      <c r="J146" s="242">
        <f t="shared" si="48"/>
        <v>5110.38</v>
      </c>
      <c r="K146" s="242"/>
      <c r="L146" s="244"/>
      <c r="M146" s="379"/>
      <c r="N146" s="380"/>
      <c r="O146" s="380">
        <f t="shared" si="49"/>
        <v>0</v>
      </c>
      <c r="P146" s="380"/>
      <c r="Q146" s="382"/>
    </row>
    <row r="147" spans="1:17" ht="22.5" x14ac:dyDescent="0.2">
      <c r="A147" s="336" t="s">
        <v>315</v>
      </c>
      <c r="B147" s="316">
        <v>63750</v>
      </c>
      <c r="C147" s="317" t="s">
        <v>85</v>
      </c>
      <c r="D147" s="318" t="s">
        <v>316</v>
      </c>
      <c r="E147" s="276" t="s">
        <v>115</v>
      </c>
      <c r="F147" s="311">
        <v>120</v>
      </c>
      <c r="G147" s="281">
        <v>13.59</v>
      </c>
      <c r="H147" s="279">
        <v>0.28970000000000001</v>
      </c>
      <c r="I147" s="242">
        <f t="shared" si="47"/>
        <v>17.52</v>
      </c>
      <c r="J147" s="242">
        <f t="shared" si="48"/>
        <v>2102.4</v>
      </c>
      <c r="K147" s="242"/>
      <c r="L147" s="244"/>
      <c r="M147" s="379"/>
      <c r="N147" s="380"/>
      <c r="O147" s="380">
        <f t="shared" si="49"/>
        <v>0</v>
      </c>
      <c r="P147" s="380"/>
      <c r="Q147" s="382"/>
    </row>
    <row r="148" spans="1:17" ht="45" x14ac:dyDescent="0.2">
      <c r="A148" s="336" t="s">
        <v>317</v>
      </c>
      <c r="B148" s="316" t="s">
        <v>318</v>
      </c>
      <c r="C148" s="317" t="s">
        <v>146</v>
      </c>
      <c r="D148" s="318" t="s">
        <v>319</v>
      </c>
      <c r="E148" s="276" t="s">
        <v>115</v>
      </c>
      <c r="F148" s="311">
        <v>10</v>
      </c>
      <c r="G148" s="281">
        <v>16.25</v>
      </c>
      <c r="H148" s="279">
        <v>0.28970000000000001</v>
      </c>
      <c r="I148" s="242">
        <f t="shared" si="47"/>
        <v>20.95</v>
      </c>
      <c r="J148" s="242">
        <f t="shared" si="48"/>
        <v>209.5</v>
      </c>
      <c r="K148" s="242"/>
      <c r="L148" s="244"/>
      <c r="M148" s="379"/>
      <c r="N148" s="380"/>
      <c r="O148" s="380">
        <f t="shared" si="49"/>
        <v>0</v>
      </c>
      <c r="P148" s="380"/>
      <c r="Q148" s="382"/>
    </row>
    <row r="149" spans="1:17" ht="22.5" x14ac:dyDescent="0.2">
      <c r="A149" s="336" t="s">
        <v>320</v>
      </c>
      <c r="B149" s="316">
        <v>61108</v>
      </c>
      <c r="C149" s="317" t="s">
        <v>85</v>
      </c>
      <c r="D149" s="318" t="s">
        <v>321</v>
      </c>
      <c r="E149" s="276" t="s">
        <v>118</v>
      </c>
      <c r="F149" s="311">
        <v>150</v>
      </c>
      <c r="G149" s="281">
        <v>44.2</v>
      </c>
      <c r="H149" s="279">
        <v>0.28970000000000001</v>
      </c>
      <c r="I149" s="242">
        <f t="shared" si="47"/>
        <v>57</v>
      </c>
      <c r="J149" s="242">
        <f t="shared" si="48"/>
        <v>8550</v>
      </c>
      <c r="K149" s="242"/>
      <c r="L149" s="244"/>
      <c r="M149" s="379"/>
      <c r="N149" s="380"/>
      <c r="O149" s="380">
        <f t="shared" si="49"/>
        <v>0</v>
      </c>
      <c r="P149" s="380"/>
      <c r="Q149" s="382"/>
    </row>
    <row r="150" spans="1:17" ht="22.5" x14ac:dyDescent="0.2">
      <c r="A150" s="336" t="s">
        <v>322</v>
      </c>
      <c r="B150" s="316">
        <v>63617</v>
      </c>
      <c r="C150" s="317" t="s">
        <v>85</v>
      </c>
      <c r="D150" s="318" t="s">
        <v>323</v>
      </c>
      <c r="E150" s="276" t="s">
        <v>115</v>
      </c>
      <c r="F150" s="311">
        <v>230</v>
      </c>
      <c r="G150" s="281">
        <v>11.57</v>
      </c>
      <c r="H150" s="279">
        <v>0.28970000000000001</v>
      </c>
      <c r="I150" s="242">
        <f t="shared" si="47"/>
        <v>14.92</v>
      </c>
      <c r="J150" s="242">
        <f t="shared" si="48"/>
        <v>3431.6</v>
      </c>
      <c r="K150" s="242"/>
      <c r="L150" s="244"/>
      <c r="M150" s="379"/>
      <c r="N150" s="380"/>
      <c r="O150" s="380">
        <f t="shared" si="49"/>
        <v>0</v>
      </c>
      <c r="P150" s="380"/>
      <c r="Q150" s="382"/>
    </row>
    <row r="151" spans="1:17" ht="45" x14ac:dyDescent="0.2">
      <c r="A151" s="336" t="s">
        <v>324</v>
      </c>
      <c r="B151" s="316" t="s">
        <v>325</v>
      </c>
      <c r="C151" s="317" t="s">
        <v>146</v>
      </c>
      <c r="D151" s="318" t="s">
        <v>326</v>
      </c>
      <c r="E151" s="276" t="s">
        <v>115</v>
      </c>
      <c r="F151" s="311">
        <v>4</v>
      </c>
      <c r="G151" s="281">
        <v>13.88</v>
      </c>
      <c r="H151" s="279">
        <v>0.28970000000000001</v>
      </c>
      <c r="I151" s="242">
        <f t="shared" si="47"/>
        <v>17.899999999999999</v>
      </c>
      <c r="J151" s="242">
        <f t="shared" si="48"/>
        <v>71.599999999999994</v>
      </c>
      <c r="K151" s="242"/>
      <c r="L151" s="244"/>
      <c r="M151" s="379"/>
      <c r="N151" s="380"/>
      <c r="O151" s="380">
        <f t="shared" si="49"/>
        <v>0</v>
      </c>
      <c r="P151" s="380"/>
      <c r="Q151" s="382"/>
    </row>
    <row r="152" spans="1:17" ht="45" x14ac:dyDescent="0.2">
      <c r="A152" s="336" t="s">
        <v>327</v>
      </c>
      <c r="B152" s="316" t="s">
        <v>328</v>
      </c>
      <c r="C152" s="317" t="s">
        <v>146</v>
      </c>
      <c r="D152" s="318" t="s">
        <v>329</v>
      </c>
      <c r="E152" s="276" t="s">
        <v>115</v>
      </c>
      <c r="F152" s="311">
        <v>8</v>
      </c>
      <c r="G152" s="281">
        <v>53.26</v>
      </c>
      <c r="H152" s="279">
        <v>0.28970000000000001</v>
      </c>
      <c r="I152" s="242">
        <f t="shared" si="47"/>
        <v>68.680000000000007</v>
      </c>
      <c r="J152" s="242">
        <f t="shared" si="48"/>
        <v>549.44000000000005</v>
      </c>
      <c r="K152" s="242"/>
      <c r="L152" s="244"/>
      <c r="M152" s="379"/>
      <c r="N152" s="380"/>
      <c r="O152" s="380">
        <f t="shared" si="49"/>
        <v>0</v>
      </c>
      <c r="P152" s="380"/>
      <c r="Q152" s="382"/>
    </row>
    <row r="153" spans="1:17" ht="45" x14ac:dyDescent="0.2">
      <c r="A153" s="336" t="s">
        <v>330</v>
      </c>
      <c r="B153" s="316" t="s">
        <v>331</v>
      </c>
      <c r="C153" s="317" t="s">
        <v>146</v>
      </c>
      <c r="D153" s="318" t="s">
        <v>332</v>
      </c>
      <c r="E153" s="276" t="s">
        <v>115</v>
      </c>
      <c r="F153" s="311">
        <v>10</v>
      </c>
      <c r="G153" s="281">
        <v>62.09</v>
      </c>
      <c r="H153" s="279">
        <v>0.28970000000000001</v>
      </c>
      <c r="I153" s="242">
        <f t="shared" si="47"/>
        <v>80.069999999999993</v>
      </c>
      <c r="J153" s="242">
        <f t="shared" si="48"/>
        <v>800.7</v>
      </c>
      <c r="K153" s="242"/>
      <c r="L153" s="244"/>
      <c r="M153" s="379"/>
      <c r="N153" s="380"/>
      <c r="O153" s="380">
        <f t="shared" si="49"/>
        <v>0</v>
      </c>
      <c r="P153" s="380"/>
      <c r="Q153" s="382"/>
    </row>
    <row r="154" spans="1:17" ht="45" x14ac:dyDescent="0.2">
      <c r="A154" s="336" t="s">
        <v>333</v>
      </c>
      <c r="B154" s="316" t="s">
        <v>334</v>
      </c>
      <c r="C154" s="317" t="s">
        <v>146</v>
      </c>
      <c r="D154" s="318" t="s">
        <v>335</v>
      </c>
      <c r="E154" s="276" t="s">
        <v>115</v>
      </c>
      <c r="F154" s="311">
        <v>10</v>
      </c>
      <c r="G154" s="281">
        <v>36.19</v>
      </c>
      <c r="H154" s="279">
        <v>0.28970000000000001</v>
      </c>
      <c r="I154" s="242">
        <f t="shared" si="47"/>
        <v>46.67</v>
      </c>
      <c r="J154" s="242">
        <f t="shared" si="48"/>
        <v>466.7</v>
      </c>
      <c r="K154" s="242"/>
      <c r="L154" s="249"/>
      <c r="M154" s="379"/>
      <c r="N154" s="380"/>
      <c r="O154" s="380">
        <f t="shared" si="49"/>
        <v>0</v>
      </c>
      <c r="P154" s="380"/>
      <c r="Q154" s="388"/>
    </row>
    <row r="155" spans="1:17" ht="45" x14ac:dyDescent="0.2">
      <c r="A155" s="336" t="s">
        <v>336</v>
      </c>
      <c r="B155" s="316" t="s">
        <v>337</v>
      </c>
      <c r="C155" s="317" t="s">
        <v>146</v>
      </c>
      <c r="D155" s="318" t="s">
        <v>338</v>
      </c>
      <c r="E155" s="276" t="s">
        <v>115</v>
      </c>
      <c r="F155" s="311">
        <v>4</v>
      </c>
      <c r="G155" s="281">
        <v>30.69</v>
      </c>
      <c r="H155" s="279">
        <v>0.28970000000000001</v>
      </c>
      <c r="I155" s="242">
        <f t="shared" si="47"/>
        <v>39.58</v>
      </c>
      <c r="J155" s="242">
        <f t="shared" si="48"/>
        <v>158.32</v>
      </c>
      <c r="K155" s="242"/>
      <c r="L155" s="244"/>
      <c r="M155" s="379"/>
      <c r="N155" s="380"/>
      <c r="O155" s="380">
        <f t="shared" si="49"/>
        <v>0</v>
      </c>
      <c r="P155" s="380"/>
      <c r="Q155" s="382"/>
    </row>
    <row r="156" spans="1:17" ht="45" x14ac:dyDescent="0.2">
      <c r="A156" s="336" t="s">
        <v>339</v>
      </c>
      <c r="B156" s="316" t="s">
        <v>340</v>
      </c>
      <c r="C156" s="317" t="s">
        <v>146</v>
      </c>
      <c r="D156" s="318" t="s">
        <v>341</v>
      </c>
      <c r="E156" s="276" t="s">
        <v>115</v>
      </c>
      <c r="F156" s="311">
        <v>4</v>
      </c>
      <c r="G156" s="281">
        <v>57.29</v>
      </c>
      <c r="H156" s="279">
        <v>0.28970000000000001</v>
      </c>
      <c r="I156" s="242">
        <f t="shared" si="47"/>
        <v>73.88</v>
      </c>
      <c r="J156" s="242">
        <f t="shared" si="48"/>
        <v>295.52</v>
      </c>
      <c r="K156" s="242"/>
      <c r="L156" s="244"/>
      <c r="M156" s="379"/>
      <c r="N156" s="380"/>
      <c r="O156" s="380">
        <f t="shared" si="49"/>
        <v>0</v>
      </c>
      <c r="P156" s="380"/>
      <c r="Q156" s="382"/>
    </row>
    <row r="157" spans="1:17" x14ac:dyDescent="0.2">
      <c r="A157" s="336" t="s">
        <v>342</v>
      </c>
      <c r="B157" s="316">
        <v>60504</v>
      </c>
      <c r="C157" s="317" t="s">
        <v>85</v>
      </c>
      <c r="D157" s="318" t="s">
        <v>343</v>
      </c>
      <c r="E157" s="276" t="s">
        <v>118</v>
      </c>
      <c r="F157" s="311">
        <v>402</v>
      </c>
      <c r="G157" s="281">
        <v>54.27</v>
      </c>
      <c r="H157" s="279">
        <v>0.28970000000000001</v>
      </c>
      <c r="I157" s="242">
        <f t="shared" si="47"/>
        <v>69.989999999999995</v>
      </c>
      <c r="J157" s="242">
        <f t="shared" si="48"/>
        <v>28135.98</v>
      </c>
      <c r="K157" s="242"/>
      <c r="L157" s="244"/>
      <c r="M157" s="379"/>
      <c r="N157" s="380"/>
      <c r="O157" s="380">
        <f t="shared" si="49"/>
        <v>0</v>
      </c>
      <c r="P157" s="380"/>
      <c r="Q157" s="382"/>
    </row>
    <row r="158" spans="1:17" ht="22.5" x14ac:dyDescent="0.2">
      <c r="A158" s="336" t="s">
        <v>344</v>
      </c>
      <c r="B158" s="316">
        <v>63451</v>
      </c>
      <c r="C158" s="317" t="s">
        <v>85</v>
      </c>
      <c r="D158" s="318" t="s">
        <v>345</v>
      </c>
      <c r="E158" s="276" t="s">
        <v>115</v>
      </c>
      <c r="F158" s="311">
        <v>80</v>
      </c>
      <c r="G158" s="281">
        <v>16.46</v>
      </c>
      <c r="H158" s="279">
        <v>0.28970000000000001</v>
      </c>
      <c r="I158" s="242">
        <f t="shared" si="47"/>
        <v>21.22</v>
      </c>
      <c r="J158" s="242">
        <f t="shared" si="48"/>
        <v>1697.6</v>
      </c>
      <c r="K158" s="242"/>
      <c r="L158" s="244"/>
      <c r="M158" s="379"/>
      <c r="N158" s="380"/>
      <c r="O158" s="380">
        <f t="shared" si="49"/>
        <v>0</v>
      </c>
      <c r="P158" s="380"/>
      <c r="Q158" s="382"/>
    </row>
    <row r="159" spans="1:17" ht="22.5" x14ac:dyDescent="0.2">
      <c r="A159" s="336" t="s">
        <v>346</v>
      </c>
      <c r="B159" s="316">
        <v>60523</v>
      </c>
      <c r="C159" s="317" t="s">
        <v>85</v>
      </c>
      <c r="D159" s="318" t="s">
        <v>347</v>
      </c>
      <c r="E159" s="276" t="s">
        <v>115</v>
      </c>
      <c r="F159" s="311">
        <v>30</v>
      </c>
      <c r="G159" s="281">
        <v>24.73</v>
      </c>
      <c r="H159" s="279">
        <v>0.28970000000000001</v>
      </c>
      <c r="I159" s="242">
        <f t="shared" si="47"/>
        <v>31.89</v>
      </c>
      <c r="J159" s="242">
        <f t="shared" si="48"/>
        <v>956.7</v>
      </c>
      <c r="K159" s="242"/>
      <c r="L159" s="244"/>
      <c r="M159" s="379"/>
      <c r="N159" s="380"/>
      <c r="O159" s="380">
        <f t="shared" si="49"/>
        <v>0</v>
      </c>
      <c r="P159" s="380"/>
      <c r="Q159" s="382"/>
    </row>
    <row r="160" spans="1:17" ht="22.5" x14ac:dyDescent="0.2">
      <c r="A160" s="336" t="s">
        <v>348</v>
      </c>
      <c r="B160" s="316">
        <v>60525</v>
      </c>
      <c r="C160" s="317" t="s">
        <v>85</v>
      </c>
      <c r="D160" s="318" t="s">
        <v>349</v>
      </c>
      <c r="E160" s="276" t="s">
        <v>115</v>
      </c>
      <c r="F160" s="311">
        <v>20</v>
      </c>
      <c r="G160" s="281">
        <v>22.15</v>
      </c>
      <c r="H160" s="279">
        <v>0.28970000000000001</v>
      </c>
      <c r="I160" s="242">
        <f t="shared" si="47"/>
        <v>28.56</v>
      </c>
      <c r="J160" s="242">
        <f t="shared" si="48"/>
        <v>571.20000000000005</v>
      </c>
      <c r="K160" s="242"/>
      <c r="L160" s="244"/>
      <c r="M160" s="379"/>
      <c r="N160" s="380"/>
      <c r="O160" s="380">
        <f t="shared" si="49"/>
        <v>0</v>
      </c>
      <c r="P160" s="380"/>
      <c r="Q160" s="382"/>
    </row>
    <row r="161" spans="1:17" ht="45" x14ac:dyDescent="0.2">
      <c r="A161" s="336" t="s">
        <v>350</v>
      </c>
      <c r="B161" s="316">
        <v>91867</v>
      </c>
      <c r="C161" s="317" t="s">
        <v>101</v>
      </c>
      <c r="D161" s="318" t="s">
        <v>351</v>
      </c>
      <c r="E161" s="276" t="s">
        <v>118</v>
      </c>
      <c r="F161" s="311">
        <v>201</v>
      </c>
      <c r="G161" s="281">
        <v>8.77</v>
      </c>
      <c r="H161" s="279">
        <v>0.28970000000000001</v>
      </c>
      <c r="I161" s="242">
        <f t="shared" si="47"/>
        <v>11.31</v>
      </c>
      <c r="J161" s="242">
        <f t="shared" si="48"/>
        <v>2273.31</v>
      </c>
      <c r="K161" s="242"/>
      <c r="L161" s="244"/>
      <c r="M161" s="379"/>
      <c r="N161" s="380"/>
      <c r="O161" s="380">
        <f t="shared" si="49"/>
        <v>0</v>
      </c>
      <c r="P161" s="380"/>
      <c r="Q161" s="382"/>
    </row>
    <row r="162" spans="1:17" ht="45" x14ac:dyDescent="0.2">
      <c r="A162" s="336" t="s">
        <v>352</v>
      </c>
      <c r="B162" s="316" t="s">
        <v>353</v>
      </c>
      <c r="C162" s="317" t="s">
        <v>146</v>
      </c>
      <c r="D162" s="318" t="s">
        <v>354</v>
      </c>
      <c r="E162" s="276" t="s">
        <v>115</v>
      </c>
      <c r="F162" s="311">
        <v>100</v>
      </c>
      <c r="G162" s="281">
        <v>10.01</v>
      </c>
      <c r="H162" s="279">
        <v>0.28970000000000001</v>
      </c>
      <c r="I162" s="242">
        <f t="shared" si="47"/>
        <v>12.9</v>
      </c>
      <c r="J162" s="242">
        <f t="shared" si="48"/>
        <v>1290</v>
      </c>
      <c r="K162" s="242"/>
      <c r="L162" s="244"/>
      <c r="M162" s="379"/>
      <c r="N162" s="380"/>
      <c r="O162" s="380">
        <f t="shared" si="49"/>
        <v>0</v>
      </c>
      <c r="P162" s="380"/>
      <c r="Q162" s="382"/>
    </row>
    <row r="163" spans="1:17" ht="56.25" x14ac:dyDescent="0.2">
      <c r="A163" s="336" t="s">
        <v>355</v>
      </c>
      <c r="B163" s="316">
        <v>91855</v>
      </c>
      <c r="C163" s="317" t="s">
        <v>101</v>
      </c>
      <c r="D163" s="318" t="s">
        <v>356</v>
      </c>
      <c r="E163" s="276" t="s">
        <v>118</v>
      </c>
      <c r="F163" s="311">
        <v>600</v>
      </c>
      <c r="G163" s="281">
        <v>10.039999999999999</v>
      </c>
      <c r="H163" s="279">
        <v>0.28970000000000001</v>
      </c>
      <c r="I163" s="242">
        <f t="shared" si="47"/>
        <v>12.94</v>
      </c>
      <c r="J163" s="242">
        <f t="shared" si="48"/>
        <v>7764</v>
      </c>
      <c r="K163" s="242"/>
      <c r="L163" s="244"/>
      <c r="M163" s="379"/>
      <c r="N163" s="380"/>
      <c r="O163" s="380">
        <f t="shared" si="49"/>
        <v>0</v>
      </c>
      <c r="P163" s="380"/>
      <c r="Q163" s="382"/>
    </row>
    <row r="164" spans="1:17" ht="22.5" x14ac:dyDescent="0.2">
      <c r="A164" s="336" t="s">
        <v>357</v>
      </c>
      <c r="B164" s="316" t="s">
        <v>358</v>
      </c>
      <c r="C164" s="317" t="s">
        <v>359</v>
      </c>
      <c r="D164" s="318" t="s">
        <v>360</v>
      </c>
      <c r="E164" s="276" t="s">
        <v>130</v>
      </c>
      <c r="F164" s="311">
        <v>2</v>
      </c>
      <c r="G164" s="281">
        <v>36.96</v>
      </c>
      <c r="H164" s="279">
        <v>0.28970000000000001</v>
      </c>
      <c r="I164" s="242">
        <f t="shared" si="47"/>
        <v>47.66</v>
      </c>
      <c r="J164" s="242">
        <f t="shared" si="48"/>
        <v>95.32</v>
      </c>
      <c r="K164" s="242"/>
      <c r="L164" s="244"/>
      <c r="M164" s="379"/>
      <c r="N164" s="380"/>
      <c r="O164" s="380">
        <f t="shared" si="49"/>
        <v>0</v>
      </c>
      <c r="P164" s="380"/>
      <c r="Q164" s="382"/>
    </row>
    <row r="165" spans="1:17" ht="22.5" x14ac:dyDescent="0.2">
      <c r="A165" s="336" t="s">
        <v>361</v>
      </c>
      <c r="B165" s="316" t="s">
        <v>362</v>
      </c>
      <c r="C165" s="317" t="s">
        <v>359</v>
      </c>
      <c r="D165" s="318" t="s">
        <v>363</v>
      </c>
      <c r="E165" s="276" t="s">
        <v>130</v>
      </c>
      <c r="F165" s="311">
        <v>6</v>
      </c>
      <c r="G165" s="281">
        <v>38.97</v>
      </c>
      <c r="H165" s="279">
        <v>0.28970000000000001</v>
      </c>
      <c r="I165" s="242">
        <f t="shared" si="47"/>
        <v>50.25</v>
      </c>
      <c r="J165" s="242">
        <f t="shared" si="48"/>
        <v>301.5</v>
      </c>
      <c r="K165" s="242"/>
      <c r="L165" s="244"/>
      <c r="M165" s="379"/>
      <c r="N165" s="380"/>
      <c r="O165" s="380">
        <f t="shared" si="49"/>
        <v>0</v>
      </c>
      <c r="P165" s="380"/>
      <c r="Q165" s="382"/>
    </row>
    <row r="166" spans="1:17" ht="33.75" x14ac:dyDescent="0.2">
      <c r="A166" s="336" t="s">
        <v>364</v>
      </c>
      <c r="B166" s="316" t="s">
        <v>365</v>
      </c>
      <c r="C166" s="317" t="s">
        <v>359</v>
      </c>
      <c r="D166" s="318" t="s">
        <v>366</v>
      </c>
      <c r="E166" s="276" t="s">
        <v>130</v>
      </c>
      <c r="F166" s="311">
        <v>9</v>
      </c>
      <c r="G166" s="281">
        <v>201.935</v>
      </c>
      <c r="H166" s="279">
        <v>0.28970000000000001</v>
      </c>
      <c r="I166" s="242">
        <f t="shared" si="47"/>
        <v>260.43</v>
      </c>
      <c r="J166" s="242">
        <f t="shared" si="48"/>
        <v>2343.87</v>
      </c>
      <c r="K166" s="242"/>
      <c r="L166" s="244"/>
      <c r="M166" s="379"/>
      <c r="N166" s="380"/>
      <c r="O166" s="380">
        <f t="shared" si="49"/>
        <v>0</v>
      </c>
      <c r="P166" s="380"/>
      <c r="Q166" s="382"/>
    </row>
    <row r="167" spans="1:17" ht="22.5" x14ac:dyDescent="0.2">
      <c r="A167" s="336" t="s">
        <v>367</v>
      </c>
      <c r="B167" s="316" t="s">
        <v>368</v>
      </c>
      <c r="C167" s="317" t="s">
        <v>359</v>
      </c>
      <c r="D167" s="318" t="s">
        <v>369</v>
      </c>
      <c r="E167" s="276" t="s">
        <v>130</v>
      </c>
      <c r="F167" s="311">
        <v>40</v>
      </c>
      <c r="G167" s="281">
        <v>16.79</v>
      </c>
      <c r="H167" s="279">
        <v>0.28970000000000001</v>
      </c>
      <c r="I167" s="242">
        <f t="shared" si="47"/>
        <v>21.65</v>
      </c>
      <c r="J167" s="242">
        <f t="shared" si="48"/>
        <v>866</v>
      </c>
      <c r="K167" s="242"/>
      <c r="L167" s="244"/>
      <c r="M167" s="379"/>
      <c r="N167" s="380"/>
      <c r="O167" s="380">
        <f t="shared" si="49"/>
        <v>0</v>
      </c>
      <c r="P167" s="380"/>
      <c r="Q167" s="382"/>
    </row>
    <row r="168" spans="1:17" ht="22.5" x14ac:dyDescent="0.2">
      <c r="A168" s="336" t="s">
        <v>370</v>
      </c>
      <c r="B168" s="316" t="s">
        <v>371</v>
      </c>
      <c r="C168" s="317" t="s">
        <v>359</v>
      </c>
      <c r="D168" s="318" t="s">
        <v>372</v>
      </c>
      <c r="E168" s="276" t="s">
        <v>130</v>
      </c>
      <c r="F168" s="311">
        <v>30</v>
      </c>
      <c r="G168" s="281">
        <v>17.3916</v>
      </c>
      <c r="H168" s="279">
        <v>0.28970000000000001</v>
      </c>
      <c r="I168" s="242">
        <f>G168*(1+H168)</f>
        <v>22.429946520000001</v>
      </c>
      <c r="J168" s="242">
        <f>F168*I168</f>
        <v>672.89839560000007</v>
      </c>
      <c r="K168" s="242"/>
      <c r="L168" s="244"/>
      <c r="M168" s="379"/>
      <c r="N168" s="380"/>
      <c r="O168" s="380">
        <f t="shared" si="49"/>
        <v>0</v>
      </c>
      <c r="P168" s="380"/>
      <c r="Q168" s="382"/>
    </row>
    <row r="169" spans="1:17" ht="22.5" x14ac:dyDescent="0.2">
      <c r="A169" s="336" t="s">
        <v>373</v>
      </c>
      <c r="B169" s="316" t="s">
        <v>374</v>
      </c>
      <c r="C169" s="317" t="s">
        <v>359</v>
      </c>
      <c r="D169" s="318" t="s">
        <v>375</v>
      </c>
      <c r="E169" s="276" t="s">
        <v>130</v>
      </c>
      <c r="F169" s="311">
        <v>3</v>
      </c>
      <c r="G169" s="281">
        <v>127.35</v>
      </c>
      <c r="H169" s="279">
        <v>0.28970000000000001</v>
      </c>
      <c r="I169" s="242">
        <f t="shared" si="47"/>
        <v>164.24</v>
      </c>
      <c r="J169" s="242">
        <f t="shared" si="48"/>
        <v>492.72</v>
      </c>
      <c r="K169" s="242"/>
      <c r="L169" s="244"/>
      <c r="M169" s="379"/>
      <c r="N169" s="380"/>
      <c r="O169" s="380">
        <f t="shared" si="49"/>
        <v>0</v>
      </c>
      <c r="P169" s="380"/>
      <c r="Q169" s="382"/>
    </row>
    <row r="170" spans="1:17" ht="22.5" x14ac:dyDescent="0.2">
      <c r="A170" s="336" t="s">
        <v>376</v>
      </c>
      <c r="B170" s="316" t="s">
        <v>377</v>
      </c>
      <c r="C170" s="317" t="s">
        <v>359</v>
      </c>
      <c r="D170" s="318" t="s">
        <v>378</v>
      </c>
      <c r="E170" s="276" t="s">
        <v>130</v>
      </c>
      <c r="F170" s="311">
        <v>2</v>
      </c>
      <c r="G170" s="281">
        <v>104.35</v>
      </c>
      <c r="H170" s="279">
        <v>0.28970000000000001</v>
      </c>
      <c r="I170" s="242">
        <f t="shared" si="47"/>
        <v>134.58000000000001</v>
      </c>
      <c r="J170" s="242">
        <f t="shared" si="48"/>
        <v>269.16000000000003</v>
      </c>
      <c r="K170" s="242"/>
      <c r="L170" s="244"/>
      <c r="M170" s="379"/>
      <c r="N170" s="380"/>
      <c r="O170" s="380">
        <f t="shared" si="49"/>
        <v>0</v>
      </c>
      <c r="P170" s="380"/>
      <c r="Q170" s="382"/>
    </row>
    <row r="171" spans="1:17" x14ac:dyDescent="0.2">
      <c r="A171" s="328" t="s">
        <v>446</v>
      </c>
      <c r="B171" s="329"/>
      <c r="C171" s="330"/>
      <c r="D171" s="337" t="s">
        <v>379</v>
      </c>
      <c r="E171" s="338"/>
      <c r="F171" s="333"/>
      <c r="G171" s="334"/>
      <c r="H171" s="339"/>
      <c r="I171" s="256"/>
      <c r="J171" s="256"/>
      <c r="K171" s="256">
        <f>SUM(J172:J174)</f>
        <v>60780.596680000002</v>
      </c>
      <c r="L171" s="244"/>
      <c r="M171" s="398"/>
      <c r="N171" s="399"/>
      <c r="O171" s="399"/>
      <c r="P171" s="399">
        <f>SUM(O172:O174)</f>
        <v>0</v>
      </c>
      <c r="Q171" s="382"/>
    </row>
    <row r="172" spans="1:17" ht="90" x14ac:dyDescent="0.2">
      <c r="A172" s="336" t="s">
        <v>380</v>
      </c>
      <c r="B172" s="316" t="s">
        <v>381</v>
      </c>
      <c r="C172" s="317" t="s">
        <v>146</v>
      </c>
      <c r="D172" s="318" t="s">
        <v>382</v>
      </c>
      <c r="E172" s="276" t="s">
        <v>115</v>
      </c>
      <c r="F172" s="311">
        <v>140</v>
      </c>
      <c r="G172" s="281">
        <v>163.31</v>
      </c>
      <c r="H172" s="279">
        <v>0.28970000000000001</v>
      </c>
      <c r="I172" s="242">
        <f t="shared" ref="I172" si="50">TRUNC(G172*(1+H172),2)</f>
        <v>210.62</v>
      </c>
      <c r="J172" s="242">
        <f t="shared" ref="J172" si="51">TRUNC(F172*I172,2)</f>
        <v>29486.799999999999</v>
      </c>
      <c r="K172" s="242"/>
      <c r="L172" s="244"/>
      <c r="M172" s="379"/>
      <c r="N172" s="380"/>
      <c r="O172" s="380">
        <f t="shared" ref="O172:O174" si="52">F172*N172</f>
        <v>0</v>
      </c>
      <c r="P172" s="380"/>
      <c r="Q172" s="382"/>
    </row>
    <row r="173" spans="1:17" ht="33.75" x14ac:dyDescent="0.2">
      <c r="A173" s="336" t="s">
        <v>383</v>
      </c>
      <c r="B173" s="316" t="s">
        <v>384</v>
      </c>
      <c r="C173" s="317" t="s">
        <v>146</v>
      </c>
      <c r="D173" s="318" t="s">
        <v>385</v>
      </c>
      <c r="E173" s="276" t="s">
        <v>115</v>
      </c>
      <c r="F173" s="311">
        <v>280</v>
      </c>
      <c r="G173" s="281">
        <v>23.27</v>
      </c>
      <c r="H173" s="279">
        <v>0.28970000000000001</v>
      </c>
      <c r="I173" s="242">
        <f>(G173*(1+H173))</f>
        <v>30.011319</v>
      </c>
      <c r="J173" s="242">
        <f>F173*I173</f>
        <v>8403.1693200000009</v>
      </c>
      <c r="K173" s="242"/>
      <c r="L173" s="244"/>
      <c r="M173" s="379"/>
      <c r="N173" s="380"/>
      <c r="O173" s="380">
        <f t="shared" si="52"/>
        <v>0</v>
      </c>
      <c r="P173" s="380"/>
      <c r="Q173" s="382"/>
    </row>
    <row r="174" spans="1:17" ht="56.25" x14ac:dyDescent="0.2">
      <c r="A174" s="336" t="s">
        <v>386</v>
      </c>
      <c r="B174" s="316" t="s">
        <v>387</v>
      </c>
      <c r="C174" s="317" t="s">
        <v>146</v>
      </c>
      <c r="D174" s="318" t="s">
        <v>388</v>
      </c>
      <c r="E174" s="276" t="s">
        <v>115</v>
      </c>
      <c r="F174" s="311">
        <v>80</v>
      </c>
      <c r="G174" s="281">
        <v>221.86</v>
      </c>
      <c r="H174" s="279">
        <v>0.28970000000000001</v>
      </c>
      <c r="I174" s="242">
        <f>(G174*(1+H174))</f>
        <v>286.13284200000004</v>
      </c>
      <c r="J174" s="242">
        <f>F174*I174</f>
        <v>22890.627360000002</v>
      </c>
      <c r="K174" s="242"/>
      <c r="L174" s="244"/>
      <c r="M174" s="379"/>
      <c r="N174" s="380"/>
      <c r="O174" s="380">
        <f t="shared" si="52"/>
        <v>0</v>
      </c>
      <c r="P174" s="380"/>
      <c r="Q174" s="382"/>
    </row>
    <row r="175" spans="1:17" x14ac:dyDescent="0.2">
      <c r="A175" s="328" t="s">
        <v>447</v>
      </c>
      <c r="B175" s="329"/>
      <c r="C175" s="330"/>
      <c r="D175" s="337" t="s">
        <v>389</v>
      </c>
      <c r="E175" s="338"/>
      <c r="F175" s="333"/>
      <c r="G175" s="334"/>
      <c r="H175" s="339"/>
      <c r="I175" s="256"/>
      <c r="J175" s="256"/>
      <c r="K175" s="256">
        <f>SUM(J176:J179)</f>
        <v>11655.8</v>
      </c>
      <c r="L175" s="244"/>
      <c r="M175" s="398"/>
      <c r="N175" s="399"/>
      <c r="O175" s="399"/>
      <c r="P175" s="399">
        <f>SUM(O176:O179)</f>
        <v>0</v>
      </c>
      <c r="Q175" s="382"/>
    </row>
    <row r="176" spans="1:17" ht="22.5" x14ac:dyDescent="0.2">
      <c r="A176" s="336" t="s">
        <v>390</v>
      </c>
      <c r="B176" s="316">
        <v>63452</v>
      </c>
      <c r="C176" s="317" t="s">
        <v>85</v>
      </c>
      <c r="D176" s="318" t="s">
        <v>391</v>
      </c>
      <c r="E176" s="276" t="s">
        <v>115</v>
      </c>
      <c r="F176" s="311">
        <v>150</v>
      </c>
      <c r="G176" s="281">
        <v>16.16</v>
      </c>
      <c r="H176" s="279">
        <v>0.28970000000000001</v>
      </c>
      <c r="I176" s="242">
        <f t="shared" ref="I176:I179" si="53">TRUNC(G176*(1+H176),2)</f>
        <v>20.84</v>
      </c>
      <c r="J176" s="242">
        <f t="shared" ref="J176:J179" si="54">TRUNC(F176*I176,2)</f>
        <v>3126</v>
      </c>
      <c r="K176" s="242"/>
      <c r="L176" s="244"/>
      <c r="M176" s="379"/>
      <c r="N176" s="380"/>
      <c r="O176" s="380">
        <f t="shared" ref="O176:O179" si="55">F176*N176</f>
        <v>0</v>
      </c>
      <c r="P176" s="380"/>
      <c r="Q176" s="382"/>
    </row>
    <row r="177" spans="1:17" ht="33.75" x14ac:dyDescent="0.2">
      <c r="A177" s="336" t="s">
        <v>392</v>
      </c>
      <c r="B177" s="316">
        <v>92001</v>
      </c>
      <c r="C177" s="317" t="s">
        <v>101</v>
      </c>
      <c r="D177" s="318" t="s">
        <v>393</v>
      </c>
      <c r="E177" s="276" t="s">
        <v>115</v>
      </c>
      <c r="F177" s="311">
        <v>120</v>
      </c>
      <c r="G177" s="281">
        <v>27.38</v>
      </c>
      <c r="H177" s="279">
        <v>0.28970000000000001</v>
      </c>
      <c r="I177" s="242">
        <f t="shared" si="53"/>
        <v>35.31</v>
      </c>
      <c r="J177" s="242">
        <f t="shared" si="54"/>
        <v>4237.2</v>
      </c>
      <c r="K177" s="242"/>
      <c r="L177" s="244"/>
      <c r="M177" s="379"/>
      <c r="N177" s="380"/>
      <c r="O177" s="380">
        <f t="shared" si="55"/>
        <v>0</v>
      </c>
      <c r="P177" s="380"/>
      <c r="Q177" s="382"/>
    </row>
    <row r="178" spans="1:17" ht="33.75" x14ac:dyDescent="0.2">
      <c r="A178" s="336" t="s">
        <v>394</v>
      </c>
      <c r="B178" s="316">
        <v>92000</v>
      </c>
      <c r="C178" s="317" t="s">
        <v>101</v>
      </c>
      <c r="D178" s="318" t="s">
        <v>395</v>
      </c>
      <c r="E178" s="276" t="s">
        <v>115</v>
      </c>
      <c r="F178" s="311">
        <v>80</v>
      </c>
      <c r="G178" s="281">
        <v>25.48</v>
      </c>
      <c r="H178" s="279">
        <v>0.28970000000000001</v>
      </c>
      <c r="I178" s="242">
        <f t="shared" si="53"/>
        <v>32.86</v>
      </c>
      <c r="J178" s="242">
        <f t="shared" si="54"/>
        <v>2628.8</v>
      </c>
      <c r="K178" s="242"/>
      <c r="L178" s="244"/>
      <c r="M178" s="379"/>
      <c r="N178" s="380"/>
      <c r="O178" s="380">
        <f t="shared" si="55"/>
        <v>0</v>
      </c>
      <c r="P178" s="380"/>
      <c r="Q178" s="382"/>
    </row>
    <row r="179" spans="1:17" ht="45" x14ac:dyDescent="0.2">
      <c r="A179" s="336" t="s">
        <v>396</v>
      </c>
      <c r="B179" s="316">
        <v>92023</v>
      </c>
      <c r="C179" s="317" t="s">
        <v>101</v>
      </c>
      <c r="D179" s="318" t="s">
        <v>397</v>
      </c>
      <c r="E179" s="276" t="s">
        <v>115</v>
      </c>
      <c r="F179" s="311">
        <v>30</v>
      </c>
      <c r="G179" s="281">
        <v>43.01</v>
      </c>
      <c r="H179" s="279">
        <v>0.28970000000000001</v>
      </c>
      <c r="I179" s="242">
        <f t="shared" si="53"/>
        <v>55.46</v>
      </c>
      <c r="J179" s="242">
        <f t="shared" si="54"/>
        <v>1663.8</v>
      </c>
      <c r="K179" s="242"/>
      <c r="L179" s="244"/>
      <c r="M179" s="379"/>
      <c r="N179" s="380"/>
      <c r="O179" s="380">
        <f t="shared" si="55"/>
        <v>0</v>
      </c>
      <c r="P179" s="380"/>
      <c r="Q179" s="382"/>
    </row>
    <row r="180" spans="1:17" x14ac:dyDescent="0.2">
      <c r="A180" s="322">
        <v>44624</v>
      </c>
      <c r="B180" s="323"/>
      <c r="C180" s="324"/>
      <c r="D180" s="351" t="s">
        <v>398</v>
      </c>
      <c r="E180" s="352"/>
      <c r="F180" s="314"/>
      <c r="G180" s="306"/>
      <c r="H180" s="353"/>
      <c r="I180" s="251"/>
      <c r="J180" s="251"/>
      <c r="K180" s="251">
        <f>SUM(J181:J184)</f>
        <v>13366.16</v>
      </c>
      <c r="L180" s="244"/>
      <c r="M180" s="404"/>
      <c r="N180" s="391"/>
      <c r="O180" s="391"/>
      <c r="P180" s="391">
        <f>SUM(O181:O184)</f>
        <v>0</v>
      </c>
      <c r="Q180" s="382"/>
    </row>
    <row r="181" spans="1:17" ht="45" x14ac:dyDescent="0.2">
      <c r="A181" s="327" t="s">
        <v>448</v>
      </c>
      <c r="B181" s="316" t="s">
        <v>399</v>
      </c>
      <c r="C181" s="317" t="s">
        <v>79</v>
      </c>
      <c r="D181" s="318" t="s">
        <v>400</v>
      </c>
      <c r="E181" s="276" t="s">
        <v>130</v>
      </c>
      <c r="F181" s="311">
        <v>1</v>
      </c>
      <c r="G181" s="281">
        <v>1343.61</v>
      </c>
      <c r="H181" s="279">
        <v>0.28970000000000001</v>
      </c>
      <c r="I181" s="242">
        <f t="shared" ref="I181:I184" si="56">TRUNC(G181*(1+H181),2)</f>
        <v>1732.85</v>
      </c>
      <c r="J181" s="242">
        <f t="shared" ref="J181:J184" si="57">TRUNC(F181*I181,2)</f>
        <v>1732.85</v>
      </c>
      <c r="K181" s="242"/>
      <c r="L181" s="244"/>
      <c r="M181" s="379"/>
      <c r="N181" s="380"/>
      <c r="O181" s="380">
        <f t="shared" ref="O181:O184" si="58">F181*N181</f>
        <v>0</v>
      </c>
      <c r="P181" s="380"/>
      <c r="Q181" s="382"/>
    </row>
    <row r="182" spans="1:17" ht="67.5" x14ac:dyDescent="0.2">
      <c r="A182" s="327" t="s">
        <v>449</v>
      </c>
      <c r="B182" s="316" t="s">
        <v>401</v>
      </c>
      <c r="C182" s="317" t="s">
        <v>79</v>
      </c>
      <c r="D182" s="318" t="s">
        <v>402</v>
      </c>
      <c r="E182" s="276" t="s">
        <v>130</v>
      </c>
      <c r="F182" s="311">
        <v>1</v>
      </c>
      <c r="G182" s="281">
        <v>1343.61</v>
      </c>
      <c r="H182" s="279">
        <v>0.28970000000000001</v>
      </c>
      <c r="I182" s="242">
        <f t="shared" si="56"/>
        <v>1732.85</v>
      </c>
      <c r="J182" s="242">
        <f t="shared" si="57"/>
        <v>1732.85</v>
      </c>
      <c r="K182" s="242"/>
      <c r="L182" s="244"/>
      <c r="M182" s="379"/>
      <c r="N182" s="380"/>
      <c r="O182" s="380">
        <f t="shared" si="58"/>
        <v>0</v>
      </c>
      <c r="P182" s="380"/>
      <c r="Q182" s="382"/>
    </row>
    <row r="183" spans="1:17" ht="56.25" x14ac:dyDescent="0.2">
      <c r="A183" s="327" t="s">
        <v>450</v>
      </c>
      <c r="B183" s="316" t="s">
        <v>403</v>
      </c>
      <c r="C183" s="317" t="s">
        <v>79</v>
      </c>
      <c r="D183" s="318" t="s">
        <v>404</v>
      </c>
      <c r="E183" s="276" t="s">
        <v>130</v>
      </c>
      <c r="F183" s="311">
        <v>1</v>
      </c>
      <c r="G183" s="281">
        <v>1343.61</v>
      </c>
      <c r="H183" s="279">
        <v>0.28970000000000001</v>
      </c>
      <c r="I183" s="242">
        <f t="shared" si="56"/>
        <v>1732.85</v>
      </c>
      <c r="J183" s="242">
        <f t="shared" si="57"/>
        <v>1732.85</v>
      </c>
      <c r="K183" s="242"/>
      <c r="L183" s="244"/>
      <c r="M183" s="379"/>
      <c r="N183" s="380"/>
      <c r="O183" s="380">
        <f t="shared" si="58"/>
        <v>0</v>
      </c>
      <c r="P183" s="380"/>
      <c r="Q183" s="382"/>
    </row>
    <row r="184" spans="1:17" ht="101.25" x14ac:dyDescent="0.2">
      <c r="A184" s="327" t="s">
        <v>451</v>
      </c>
      <c r="B184" s="316" t="s">
        <v>405</v>
      </c>
      <c r="C184" s="317" t="s">
        <v>79</v>
      </c>
      <c r="D184" s="318" t="s">
        <v>406</v>
      </c>
      <c r="E184" s="276" t="s">
        <v>130</v>
      </c>
      <c r="F184" s="311">
        <v>1</v>
      </c>
      <c r="G184" s="281">
        <v>6332.96</v>
      </c>
      <c r="H184" s="279">
        <v>0.28970000000000001</v>
      </c>
      <c r="I184" s="242">
        <f t="shared" si="56"/>
        <v>8167.61</v>
      </c>
      <c r="J184" s="242">
        <f t="shared" si="57"/>
        <v>8167.61</v>
      </c>
      <c r="K184" s="242"/>
      <c r="L184" s="244"/>
      <c r="M184" s="379"/>
      <c r="N184" s="380"/>
      <c r="O184" s="380">
        <f t="shared" si="58"/>
        <v>0</v>
      </c>
      <c r="P184" s="380"/>
      <c r="Q184" s="382"/>
    </row>
    <row r="185" spans="1:17" x14ac:dyDescent="0.2">
      <c r="A185" s="282" t="s">
        <v>46</v>
      </c>
      <c r="B185" s="296"/>
      <c r="C185" s="297"/>
      <c r="D185" s="298" t="s">
        <v>18</v>
      </c>
      <c r="E185" s="286"/>
      <c r="F185" s="321"/>
      <c r="G185" s="288"/>
      <c r="H185" s="289"/>
      <c r="I185" s="246"/>
      <c r="J185" s="246"/>
      <c r="K185" s="246"/>
      <c r="L185" s="248">
        <f>SUM(K186:K194)</f>
        <v>13309.01</v>
      </c>
      <c r="M185" s="384"/>
      <c r="N185" s="385"/>
      <c r="O185" s="385"/>
      <c r="P185" s="385"/>
      <c r="Q185" s="387">
        <f>SUM(P186:P194)</f>
        <v>0</v>
      </c>
    </row>
    <row r="186" spans="1:17" x14ac:dyDescent="0.2">
      <c r="A186" s="300" t="s">
        <v>407</v>
      </c>
      <c r="B186" s="301"/>
      <c r="C186" s="302"/>
      <c r="D186" s="303" t="s">
        <v>408</v>
      </c>
      <c r="E186" s="304"/>
      <c r="F186" s="314"/>
      <c r="G186" s="306"/>
      <c r="H186" s="353"/>
      <c r="I186" s="251"/>
      <c r="J186" s="251"/>
      <c r="K186" s="251">
        <f>SUM(J187:J190)</f>
        <v>2634.4700000000003</v>
      </c>
      <c r="L186" s="244"/>
      <c r="M186" s="404"/>
      <c r="N186" s="391"/>
      <c r="O186" s="391"/>
      <c r="P186" s="391">
        <f>SUM(O187:O190)</f>
        <v>0</v>
      </c>
      <c r="Q186" s="382"/>
    </row>
    <row r="187" spans="1:17" ht="22.5" x14ac:dyDescent="0.2">
      <c r="A187" s="290" t="s">
        <v>409</v>
      </c>
      <c r="B187" s="316" t="s">
        <v>410</v>
      </c>
      <c r="C187" s="317" t="s">
        <v>79</v>
      </c>
      <c r="D187" s="318" t="s">
        <v>411</v>
      </c>
      <c r="E187" s="276" t="s">
        <v>110</v>
      </c>
      <c r="F187" s="311">
        <v>2</v>
      </c>
      <c r="G187" s="281">
        <v>250.2</v>
      </c>
      <c r="H187" s="279">
        <v>0.28970000000000001</v>
      </c>
      <c r="I187" s="242">
        <f t="shared" ref="I187:I190" si="59">TRUNC(G187*(1+H187),2)</f>
        <v>322.68</v>
      </c>
      <c r="J187" s="242">
        <f t="shared" ref="J187:J190" si="60">TRUNC(F187*I187,2)</f>
        <v>645.36</v>
      </c>
      <c r="K187" s="242"/>
      <c r="L187" s="244"/>
      <c r="M187" s="379"/>
      <c r="N187" s="380"/>
      <c r="O187" s="380">
        <f t="shared" ref="O187:O190" si="61">F187*N187</f>
        <v>0</v>
      </c>
      <c r="P187" s="380"/>
      <c r="Q187" s="382"/>
    </row>
    <row r="188" spans="1:17" ht="33.75" x14ac:dyDescent="0.2">
      <c r="A188" s="290" t="s">
        <v>412</v>
      </c>
      <c r="B188" s="291" t="s">
        <v>413</v>
      </c>
      <c r="C188" s="292" t="s">
        <v>79</v>
      </c>
      <c r="D188" s="318" t="s">
        <v>414</v>
      </c>
      <c r="E188" s="354" t="s">
        <v>415</v>
      </c>
      <c r="F188" s="311">
        <v>13</v>
      </c>
      <c r="G188" s="281">
        <v>13.435</v>
      </c>
      <c r="H188" s="279">
        <v>0.28970000000000001</v>
      </c>
      <c r="I188" s="242">
        <f t="shared" si="59"/>
        <v>17.32</v>
      </c>
      <c r="J188" s="242">
        <f t="shared" si="60"/>
        <v>225.16</v>
      </c>
      <c r="K188" s="242"/>
      <c r="L188" s="244"/>
      <c r="M188" s="379"/>
      <c r="N188" s="380"/>
      <c r="O188" s="380">
        <f t="shared" si="61"/>
        <v>0</v>
      </c>
      <c r="P188" s="380"/>
      <c r="Q188" s="382"/>
    </row>
    <row r="189" spans="1:17" ht="33.75" x14ac:dyDescent="0.2">
      <c r="A189" s="290" t="s">
        <v>416</v>
      </c>
      <c r="B189" s="291" t="s">
        <v>417</v>
      </c>
      <c r="C189" s="292" t="s">
        <v>418</v>
      </c>
      <c r="D189" s="318" t="s">
        <v>419</v>
      </c>
      <c r="E189" s="354" t="s">
        <v>130</v>
      </c>
      <c r="F189" s="311">
        <v>3</v>
      </c>
      <c r="G189" s="281">
        <v>315</v>
      </c>
      <c r="H189" s="279">
        <v>0.28970000000000001</v>
      </c>
      <c r="I189" s="242">
        <f t="shared" si="59"/>
        <v>406.25</v>
      </c>
      <c r="J189" s="242">
        <f t="shared" si="60"/>
        <v>1218.75</v>
      </c>
      <c r="K189" s="242"/>
      <c r="L189" s="244"/>
      <c r="M189" s="379"/>
      <c r="N189" s="380"/>
      <c r="O189" s="380">
        <f t="shared" si="61"/>
        <v>0</v>
      </c>
      <c r="P189" s="380"/>
      <c r="Q189" s="382"/>
    </row>
    <row r="190" spans="1:17" ht="33.75" x14ac:dyDescent="0.2">
      <c r="A190" s="290" t="s">
        <v>420</v>
      </c>
      <c r="B190" s="316">
        <v>97064</v>
      </c>
      <c r="C190" s="317" t="s">
        <v>101</v>
      </c>
      <c r="D190" s="318" t="s">
        <v>421</v>
      </c>
      <c r="E190" s="294" t="s">
        <v>118</v>
      </c>
      <c r="F190" s="311">
        <v>20</v>
      </c>
      <c r="G190" s="281">
        <v>21.14</v>
      </c>
      <c r="H190" s="279">
        <v>0.28970000000000001</v>
      </c>
      <c r="I190" s="242">
        <f t="shared" si="59"/>
        <v>27.26</v>
      </c>
      <c r="J190" s="242">
        <f t="shared" si="60"/>
        <v>545.20000000000005</v>
      </c>
      <c r="K190" s="242"/>
      <c r="L190" s="244"/>
      <c r="M190" s="379"/>
      <c r="N190" s="380"/>
      <c r="O190" s="380">
        <f t="shared" si="61"/>
        <v>0</v>
      </c>
      <c r="P190" s="380"/>
      <c r="Q190" s="382"/>
    </row>
    <row r="191" spans="1:17" x14ac:dyDescent="0.2">
      <c r="A191" s="300" t="s">
        <v>422</v>
      </c>
      <c r="B191" s="301"/>
      <c r="C191" s="302"/>
      <c r="D191" s="312" t="s">
        <v>423</v>
      </c>
      <c r="E191" s="313"/>
      <c r="F191" s="314"/>
      <c r="G191" s="306"/>
      <c r="H191" s="315"/>
      <c r="I191" s="252"/>
      <c r="J191" s="252"/>
      <c r="K191" s="252">
        <f>SUM(J192:J193)</f>
        <v>3482.19</v>
      </c>
      <c r="L191" s="244"/>
      <c r="M191" s="392"/>
      <c r="N191" s="393"/>
      <c r="O191" s="393"/>
      <c r="P191" s="393">
        <f>SUM(O192:O193)</f>
        <v>0</v>
      </c>
      <c r="Q191" s="382"/>
    </row>
    <row r="192" spans="1:17" x14ac:dyDescent="0.2">
      <c r="A192" s="290" t="s">
        <v>424</v>
      </c>
      <c r="B192" s="316">
        <v>16690</v>
      </c>
      <c r="C192" s="317" t="s">
        <v>85</v>
      </c>
      <c r="D192" s="318" t="s">
        <v>425</v>
      </c>
      <c r="E192" s="276" t="s">
        <v>115</v>
      </c>
      <c r="F192" s="311">
        <v>1</v>
      </c>
      <c r="G192" s="281">
        <v>1200</v>
      </c>
      <c r="H192" s="279">
        <v>0.28970000000000001</v>
      </c>
      <c r="I192" s="242">
        <f t="shared" ref="I192:I193" si="62">TRUNC(G192*(1+H192),2)</f>
        <v>1547.64</v>
      </c>
      <c r="J192" s="242">
        <f t="shared" ref="J192:J193" si="63">TRUNC(F192*I192,2)</f>
        <v>1547.64</v>
      </c>
      <c r="K192" s="242"/>
      <c r="L192" s="244"/>
      <c r="M192" s="379"/>
      <c r="N192" s="380"/>
      <c r="O192" s="380">
        <f>F192*N192</f>
        <v>0</v>
      </c>
      <c r="P192" s="380"/>
      <c r="Q192" s="382"/>
    </row>
    <row r="193" spans="1:19" x14ac:dyDescent="0.2">
      <c r="A193" s="290" t="s">
        <v>426</v>
      </c>
      <c r="B193" s="316">
        <v>16691</v>
      </c>
      <c r="C193" s="317" t="s">
        <v>85</v>
      </c>
      <c r="D193" s="318" t="s">
        <v>427</v>
      </c>
      <c r="E193" s="276" t="s">
        <v>115</v>
      </c>
      <c r="F193" s="311">
        <v>1</v>
      </c>
      <c r="G193" s="281">
        <v>1500</v>
      </c>
      <c r="H193" s="279">
        <v>0.28970000000000001</v>
      </c>
      <c r="I193" s="242">
        <f t="shared" si="62"/>
        <v>1934.55</v>
      </c>
      <c r="J193" s="242">
        <f t="shared" si="63"/>
        <v>1934.55</v>
      </c>
      <c r="K193" s="242"/>
      <c r="L193" s="244"/>
      <c r="M193" s="379"/>
      <c r="N193" s="380"/>
      <c r="O193" s="380">
        <f>F193*N193</f>
        <v>0</v>
      </c>
      <c r="P193" s="380"/>
      <c r="Q193" s="382"/>
    </row>
    <row r="194" spans="1:19" x14ac:dyDescent="0.2">
      <c r="A194" s="300" t="s">
        <v>428</v>
      </c>
      <c r="B194" s="301"/>
      <c r="C194" s="302"/>
      <c r="D194" s="303" t="s">
        <v>429</v>
      </c>
      <c r="E194" s="304"/>
      <c r="F194" s="314"/>
      <c r="G194" s="306"/>
      <c r="H194" s="353"/>
      <c r="I194" s="251"/>
      <c r="J194" s="251"/>
      <c r="K194" s="251">
        <f>SUM(J195)</f>
        <v>7192.35</v>
      </c>
      <c r="L194" s="244"/>
      <c r="M194" s="404"/>
      <c r="N194" s="391"/>
      <c r="O194" s="391"/>
      <c r="P194" s="391">
        <f>SUM(O195)</f>
        <v>0</v>
      </c>
      <c r="Q194" s="382"/>
    </row>
    <row r="195" spans="1:19" ht="22.5" x14ac:dyDescent="0.2">
      <c r="A195" s="290" t="s">
        <v>430</v>
      </c>
      <c r="B195" s="316" t="s">
        <v>431</v>
      </c>
      <c r="C195" s="317" t="s">
        <v>70</v>
      </c>
      <c r="D195" s="318" t="s">
        <v>432</v>
      </c>
      <c r="E195" s="276" t="s">
        <v>433</v>
      </c>
      <c r="F195" s="311">
        <v>1145.28</v>
      </c>
      <c r="G195" s="281">
        <v>4.87</v>
      </c>
      <c r="H195" s="279">
        <v>0.28970000000000001</v>
      </c>
      <c r="I195" s="242">
        <f>TRUNC(G195*(1+H195),2)</f>
        <v>6.28</v>
      </c>
      <c r="J195" s="242">
        <f>TRUNC(F195*I195,2)</f>
        <v>7192.35</v>
      </c>
      <c r="K195" s="242"/>
      <c r="L195" s="244"/>
      <c r="M195" s="379"/>
      <c r="N195" s="380"/>
      <c r="O195" s="380">
        <f>F195*N195</f>
        <v>0</v>
      </c>
      <c r="P195" s="380"/>
      <c r="Q195" s="382"/>
    </row>
    <row r="196" spans="1:19" x14ac:dyDescent="0.2">
      <c r="A196" s="336"/>
      <c r="B196" s="291"/>
      <c r="C196" s="317"/>
      <c r="D196" s="355"/>
      <c r="E196" s="276"/>
      <c r="F196" s="311"/>
      <c r="G196" s="356"/>
      <c r="H196" s="279"/>
      <c r="I196" s="357"/>
      <c r="J196" s="242"/>
      <c r="K196" s="242"/>
      <c r="L196" s="358"/>
      <c r="M196" s="379"/>
      <c r="N196" s="380"/>
      <c r="O196" s="380"/>
      <c r="P196" s="380"/>
      <c r="Q196" s="382"/>
    </row>
    <row r="197" spans="1:19" ht="15" customHeight="1" x14ac:dyDescent="0.2">
      <c r="A197" s="359" t="s">
        <v>455</v>
      </c>
      <c r="B197" s="360"/>
      <c r="C197" s="360"/>
      <c r="D197" s="360"/>
      <c r="E197" s="360"/>
      <c r="F197" s="360"/>
      <c r="G197" s="360"/>
      <c r="H197" s="360"/>
      <c r="I197" s="360"/>
      <c r="J197" s="361"/>
      <c r="K197" s="361"/>
      <c r="L197" s="259">
        <f>SUM(L12:L196)</f>
        <v>732925.35823218804</v>
      </c>
      <c r="M197" s="166" t="s">
        <v>456</v>
      </c>
      <c r="N197" s="167"/>
      <c r="O197" s="167"/>
      <c r="P197" s="168"/>
      <c r="Q197" s="405">
        <f>SUM(Q12:Q196)</f>
        <v>0</v>
      </c>
      <c r="S197" s="18"/>
    </row>
    <row r="198" spans="1:19" ht="35.25" customHeight="1" x14ac:dyDescent="0.2">
      <c r="A198" s="174" t="s">
        <v>4</v>
      </c>
      <c r="B198" s="174"/>
      <c r="C198" s="174"/>
      <c r="D198" s="174"/>
      <c r="E198" s="174"/>
      <c r="F198" s="174"/>
      <c r="G198" s="172" t="s">
        <v>45</v>
      </c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S198" s="18"/>
    </row>
    <row r="199" spans="1:19" ht="40.5" customHeight="1" x14ac:dyDescent="0.2">
      <c r="A199" s="172" t="s">
        <v>50</v>
      </c>
      <c r="B199" s="173"/>
      <c r="C199" s="173"/>
      <c r="D199" s="173"/>
      <c r="E199" s="172" t="s">
        <v>13</v>
      </c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1:19" ht="24" customHeight="1" x14ac:dyDescent="0.2">
      <c r="A200" s="175" t="s">
        <v>5</v>
      </c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</row>
    <row r="201" spans="1:19" x14ac:dyDescent="0.2">
      <c r="A201" s="176"/>
      <c r="B201" s="165" t="s">
        <v>467</v>
      </c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</row>
    <row r="202" spans="1:19" x14ac:dyDescent="0.2">
      <c r="A202" s="176"/>
      <c r="B202" s="171" t="s">
        <v>457</v>
      </c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</row>
    <row r="203" spans="1:19" x14ac:dyDescent="0.2">
      <c r="A203" s="176"/>
      <c r="B203" s="178" t="s">
        <v>458</v>
      </c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</row>
    <row r="204" spans="1:19" x14ac:dyDescent="0.2">
      <c r="A204" s="176"/>
      <c r="B204" s="171" t="s">
        <v>28</v>
      </c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</row>
    <row r="205" spans="1:19" x14ac:dyDescent="0.2">
      <c r="A205" s="176"/>
      <c r="B205" s="171" t="s">
        <v>49</v>
      </c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</row>
    <row r="206" spans="1:19" ht="36.75" customHeight="1" x14ac:dyDescent="0.2">
      <c r="A206" s="176"/>
      <c r="B206" s="177" t="s">
        <v>22</v>
      </c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</row>
    <row r="360" spans="18:18" ht="15" customHeight="1" x14ac:dyDescent="0.2">
      <c r="R360" s="18"/>
    </row>
    <row r="361" spans="18:18" ht="33.75" customHeight="1" x14ac:dyDescent="0.2"/>
    <row r="362" spans="18:18" ht="31.5" customHeight="1" x14ac:dyDescent="0.2"/>
    <row r="363" spans="18:18" ht="24.75" customHeight="1" x14ac:dyDescent="0.2"/>
    <row r="368" spans="18:18" ht="26.25" customHeight="1" x14ac:dyDescent="0.2"/>
  </sheetData>
  <sheetProtection algorithmName="SHA-512" hashValue="+LZGE7ctFkpC/3J/o0IBxcgR3M+kj/AMz+QoJKTqOaAr/3vRe4a/mMx9gRwvqHiohTr4ENnIY8I005v786+l2g==" saltValue="HQdbyNmQyJi4+1jAgzdHSg==" spinCount="100000" sheet="1" selectLockedCells="1"/>
  <mergeCells count="38">
    <mergeCell ref="A1:Q1"/>
    <mergeCell ref="A2:Q2"/>
    <mergeCell ref="A3:Q3"/>
    <mergeCell ref="F9:F11"/>
    <mergeCell ref="G9:G11"/>
    <mergeCell ref="H9:H11"/>
    <mergeCell ref="M9:M11"/>
    <mergeCell ref="A9:A11"/>
    <mergeCell ref="B9:B11"/>
    <mergeCell ref="C9:C11"/>
    <mergeCell ref="D9:D11"/>
    <mergeCell ref="E9:E11"/>
    <mergeCell ref="A6:Q6"/>
    <mergeCell ref="A5:Q5"/>
    <mergeCell ref="M8:Q8"/>
    <mergeCell ref="A7:N7"/>
    <mergeCell ref="O7:P7"/>
    <mergeCell ref="B205:Q205"/>
    <mergeCell ref="G198:Q199"/>
    <mergeCell ref="B202:Q202"/>
    <mergeCell ref="B204:Q204"/>
    <mergeCell ref="A198:F198"/>
    <mergeCell ref="A199:D199"/>
    <mergeCell ref="E199:F199"/>
    <mergeCell ref="B200:Q200"/>
    <mergeCell ref="A200:A206"/>
    <mergeCell ref="B206:Q206"/>
    <mergeCell ref="B203:Q203"/>
    <mergeCell ref="B201:Q201"/>
    <mergeCell ref="N9:Q9"/>
    <mergeCell ref="A197:I197"/>
    <mergeCell ref="E8:L8"/>
    <mergeCell ref="I9:L9"/>
    <mergeCell ref="N10:N11"/>
    <mergeCell ref="J10:L10"/>
    <mergeCell ref="O10:Q10"/>
    <mergeCell ref="I10:I11"/>
    <mergeCell ref="M197:P197"/>
  </mergeCells>
  <phoneticPr fontId="36" type="noConversion"/>
  <printOptions horizontalCentered="1"/>
  <pageMargins left="0" right="0" top="0.56999999999999995" bottom="0.55118110236220474" header="0.31496062992125984" footer="0.35433070866141736"/>
  <pageSetup paperSize="9" scale="65" fitToHeight="16" orientation="landscape" horizontalDpi="300" r:id="rId1"/>
  <headerFooter>
    <oddHeader>&amp;R&amp;"Verdana,Normal"&amp;8Fls.:______
Processo n.º 23069.163730/2022-45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8"/>
  <sheetViews>
    <sheetView topLeftCell="A7" workbookViewId="0">
      <selection activeCell="D6" sqref="D6"/>
    </sheetView>
  </sheetViews>
  <sheetFormatPr defaultRowHeight="15" x14ac:dyDescent="0.25"/>
  <cols>
    <col min="1" max="1" width="6" bestFit="1" customWidth="1"/>
    <col min="2" max="2" width="32.5703125" customWidth="1"/>
    <col min="3" max="3" width="13" bestFit="1" customWidth="1"/>
    <col min="4" max="4" width="11.140625" bestFit="1" customWidth="1"/>
    <col min="5" max="5" width="7.85546875" bestFit="1" customWidth="1"/>
    <col min="6" max="6" width="13.42578125" customWidth="1"/>
    <col min="7" max="9" width="12.7109375" bestFit="1" customWidth="1"/>
    <col min="10" max="10" width="12.7109375" customWidth="1"/>
    <col min="11" max="11" width="12.42578125" customWidth="1"/>
    <col min="12" max="12" width="12.7109375" bestFit="1" customWidth="1"/>
    <col min="13" max="13" width="12.7109375" customWidth="1"/>
    <col min="14" max="14" width="12.28515625" customWidth="1"/>
  </cols>
  <sheetData>
    <row r="1" spans="1:18" ht="15.75" x14ac:dyDescent="0.25">
      <c r="A1" s="211" t="s">
        <v>25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40"/>
      <c r="O1" s="40"/>
      <c r="P1" s="40"/>
    </row>
    <row r="2" spans="1:18" ht="15.75" x14ac:dyDescent="0.25">
      <c r="A2" s="211" t="s">
        <v>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40"/>
      <c r="O2" s="40"/>
      <c r="P2" s="40"/>
    </row>
    <row r="3" spans="1:18" ht="15.75" x14ac:dyDescent="0.25">
      <c r="A3" s="180" t="s">
        <v>464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41"/>
      <c r="O3" s="41"/>
      <c r="P3" s="41"/>
    </row>
    <row r="4" spans="1:18" x14ac:dyDescent="0.25">
      <c r="A4" s="212" t="s">
        <v>41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5"/>
      <c r="O4" s="31"/>
      <c r="P4" s="32"/>
    </row>
    <row r="5" spans="1:18" ht="15" customHeight="1" x14ac:dyDescent="0.25">
      <c r="A5" s="143" t="s">
        <v>460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42"/>
      <c r="O5" s="42"/>
      <c r="P5" s="42"/>
    </row>
    <row r="6" spans="1:18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34"/>
      <c r="O6" s="34"/>
      <c r="P6" s="34"/>
      <c r="Q6" s="34"/>
    </row>
    <row r="7" spans="1:18" ht="29.25" customHeight="1" thickBot="1" x14ac:dyDescent="0.3">
      <c r="A7" s="144" t="s">
        <v>465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88"/>
      <c r="O7" s="88"/>
    </row>
    <row r="8" spans="1:18" ht="15.75" thickTop="1" x14ac:dyDescent="0.25">
      <c r="A8" s="226" t="s">
        <v>0</v>
      </c>
      <c r="B8" s="214" t="s">
        <v>14</v>
      </c>
      <c r="C8" s="214" t="s">
        <v>15</v>
      </c>
      <c r="D8" s="214" t="s">
        <v>16</v>
      </c>
      <c r="E8" s="220" t="s">
        <v>20</v>
      </c>
      <c r="F8" s="220"/>
      <c r="G8" s="220"/>
      <c r="H8" s="220"/>
      <c r="I8" s="221"/>
      <c r="J8" s="221"/>
      <c r="K8" s="221"/>
      <c r="L8" s="221"/>
      <c r="M8" s="216" t="s">
        <v>30</v>
      </c>
      <c r="N8" s="33"/>
    </row>
    <row r="9" spans="1:18" x14ac:dyDescent="0.25">
      <c r="A9" s="227"/>
      <c r="B9" s="215"/>
      <c r="C9" s="215"/>
      <c r="D9" s="215"/>
      <c r="E9" s="16" t="s">
        <v>7</v>
      </c>
      <c r="F9" s="16" t="s">
        <v>8</v>
      </c>
      <c r="G9" s="16" t="s">
        <v>9</v>
      </c>
      <c r="H9" s="16" t="s">
        <v>19</v>
      </c>
      <c r="I9" s="38" t="s">
        <v>29</v>
      </c>
      <c r="J9" s="38" t="s">
        <v>64</v>
      </c>
      <c r="K9" s="38" t="s">
        <v>65</v>
      </c>
      <c r="L9" s="38" t="s">
        <v>66</v>
      </c>
      <c r="M9" s="217"/>
      <c r="N9" s="33"/>
    </row>
    <row r="10" spans="1:18" ht="9.9499999999999993" customHeight="1" x14ac:dyDescent="0.25">
      <c r="A10" s="213" t="s">
        <v>37</v>
      </c>
      <c r="B10" s="230" t="s">
        <v>42</v>
      </c>
      <c r="C10" s="232">
        <f>Resumo!D10</f>
        <v>28451.91</v>
      </c>
      <c r="D10" s="189">
        <f>C10/C$21</f>
        <v>3.8819655617627763E-2</v>
      </c>
      <c r="E10" s="92"/>
      <c r="F10" s="92">
        <v>1</v>
      </c>
      <c r="G10" s="56"/>
      <c r="H10" s="56"/>
      <c r="I10" s="57"/>
      <c r="J10" s="57"/>
      <c r="K10" s="57"/>
      <c r="L10" s="57"/>
      <c r="M10" s="66">
        <f t="shared" ref="M10:M19" si="0">SUM(E10:L10)</f>
        <v>1</v>
      </c>
      <c r="N10" s="33"/>
    </row>
    <row r="11" spans="1:18" ht="15" customHeight="1" x14ac:dyDescent="0.25">
      <c r="A11" s="196"/>
      <c r="B11" s="231"/>
      <c r="C11" s="225"/>
      <c r="D11" s="190"/>
      <c r="E11" s="13"/>
      <c r="F11" s="13">
        <f>$C10*F10</f>
        <v>28451.91</v>
      </c>
      <c r="G11" s="37"/>
      <c r="H11" s="37"/>
      <c r="I11" s="39"/>
      <c r="J11" s="39"/>
      <c r="K11" s="39"/>
      <c r="L11" s="37"/>
      <c r="M11" s="89">
        <f t="shared" si="0"/>
        <v>28451.91</v>
      </c>
      <c r="N11" s="69"/>
    </row>
    <row r="12" spans="1:18" ht="9.9499999999999993" customHeight="1" x14ac:dyDescent="0.25">
      <c r="A12" s="195" t="s">
        <v>38</v>
      </c>
      <c r="B12" s="228" t="s">
        <v>43</v>
      </c>
      <c r="C12" s="224">
        <f>Resumo!D12</f>
        <v>106500.22</v>
      </c>
      <c r="D12" s="189">
        <f>C12/C$21</f>
        <v>0.14530841211017442</v>
      </c>
      <c r="E12" s="91"/>
      <c r="F12" s="91"/>
      <c r="G12" s="93">
        <f>G24+F27</f>
        <v>0.21132162179035291</v>
      </c>
      <c r="H12" s="93">
        <f t="shared" ref="H12:L12" si="1">H24</f>
        <v>0.15113475740556934</v>
      </c>
      <c r="I12" s="93">
        <f t="shared" si="1"/>
        <v>0.14224447755818287</v>
      </c>
      <c r="J12" s="93">
        <f t="shared" si="1"/>
        <v>0.14224447755818287</v>
      </c>
      <c r="K12" s="93">
        <f t="shared" si="1"/>
        <v>0.16590213227195152</v>
      </c>
      <c r="L12" s="93">
        <f t="shared" si="1"/>
        <v>0.18715253341576049</v>
      </c>
      <c r="M12" s="70">
        <f t="shared" si="0"/>
        <v>1</v>
      </c>
      <c r="N12" s="69"/>
    </row>
    <row r="13" spans="1:18" x14ac:dyDescent="0.25">
      <c r="A13" s="196"/>
      <c r="B13" s="229"/>
      <c r="C13" s="225"/>
      <c r="D13" s="190"/>
      <c r="E13" s="58"/>
      <c r="F13" s="58"/>
      <c r="G13" s="58">
        <f t="shared" ref="G13:L13" si="2">$C12*G12</f>
        <v>22505.799211429377</v>
      </c>
      <c r="H13" s="58">
        <f t="shared" si="2"/>
        <v>16095.884913339763</v>
      </c>
      <c r="I13" s="58">
        <f t="shared" si="2"/>
        <v>15149.068153731538</v>
      </c>
      <c r="J13" s="58">
        <f t="shared" si="2"/>
        <v>15149.068153731538</v>
      </c>
      <c r="K13" s="58">
        <f t="shared" si="2"/>
        <v>17668.613585431936</v>
      </c>
      <c r="L13" s="58">
        <f t="shared" si="2"/>
        <v>19931.785982335845</v>
      </c>
      <c r="M13" s="71">
        <f t="shared" si="0"/>
        <v>106500.21999999999</v>
      </c>
      <c r="N13" s="69"/>
    </row>
    <row r="14" spans="1:18" ht="9.9499999999999993" customHeight="1" x14ac:dyDescent="0.25">
      <c r="A14" s="195" t="s">
        <v>39</v>
      </c>
      <c r="B14" s="222" t="s">
        <v>27</v>
      </c>
      <c r="C14" s="224">
        <f>Resumo!D14</f>
        <v>27754.74</v>
      </c>
      <c r="D14" s="189">
        <f>C14/C$21</f>
        <v>3.7868440064543929E-2</v>
      </c>
      <c r="E14" s="91"/>
      <c r="F14" s="59"/>
      <c r="G14" s="93">
        <v>0.33329999999999999</v>
      </c>
      <c r="H14" s="59"/>
      <c r="I14" s="60"/>
      <c r="J14" s="60"/>
      <c r="K14" s="134">
        <v>0.33329999999999999</v>
      </c>
      <c r="L14" s="134">
        <v>0.33339999999999997</v>
      </c>
      <c r="M14" s="72">
        <f t="shared" si="0"/>
        <v>1</v>
      </c>
      <c r="N14" s="69"/>
    </row>
    <row r="15" spans="1:18" x14ac:dyDescent="0.25">
      <c r="A15" s="196"/>
      <c r="B15" s="223"/>
      <c r="C15" s="225"/>
      <c r="D15" s="190"/>
      <c r="E15" s="58"/>
      <c r="F15" s="61"/>
      <c r="G15" s="58">
        <f t="shared" ref="G15" si="3">$C14*G14</f>
        <v>9250.6548419999999</v>
      </c>
      <c r="H15" s="61"/>
      <c r="I15" s="62"/>
      <c r="J15" s="62"/>
      <c r="K15" s="58">
        <f t="shared" ref="K15:L15" si="4">$C14*K14</f>
        <v>9250.6548419999999</v>
      </c>
      <c r="L15" s="58">
        <f t="shared" si="4"/>
        <v>9253.4303159999999</v>
      </c>
      <c r="M15" s="71">
        <f t="shared" si="0"/>
        <v>27754.739999999998</v>
      </c>
      <c r="N15" s="69"/>
    </row>
    <row r="16" spans="1:18" ht="9.9499999999999993" customHeight="1" x14ac:dyDescent="0.25">
      <c r="A16" s="195" t="s">
        <v>47</v>
      </c>
      <c r="B16" s="222" t="s">
        <v>44</v>
      </c>
      <c r="C16" s="187">
        <f>Resumo!D17</f>
        <v>556909.47823218803</v>
      </c>
      <c r="D16" s="189">
        <f>C16/C$21</f>
        <v>0.75984473995476243</v>
      </c>
      <c r="E16" s="95"/>
      <c r="F16" s="95"/>
      <c r="G16" s="94">
        <v>0.17</v>
      </c>
      <c r="H16" s="94">
        <v>0.17</v>
      </c>
      <c r="I16" s="94">
        <v>0.16</v>
      </c>
      <c r="J16" s="94">
        <v>0.16</v>
      </c>
      <c r="K16" s="94">
        <v>0.17</v>
      </c>
      <c r="L16" s="94">
        <v>0.17</v>
      </c>
      <c r="M16" s="70">
        <f t="shared" si="0"/>
        <v>1</v>
      </c>
      <c r="N16" s="54"/>
      <c r="O16" s="54"/>
      <c r="P16" s="54"/>
      <c r="Q16" s="54"/>
      <c r="R16" s="54"/>
    </row>
    <row r="17" spans="1:19" x14ac:dyDescent="0.25">
      <c r="A17" s="196"/>
      <c r="B17" s="223"/>
      <c r="C17" s="188"/>
      <c r="D17" s="190"/>
      <c r="E17" s="61"/>
      <c r="F17" s="61"/>
      <c r="G17" s="58">
        <f t="shared" ref="G17:H17" si="5">G16*$C16</f>
        <v>94674.611299471973</v>
      </c>
      <c r="H17" s="58">
        <f t="shared" si="5"/>
        <v>94674.611299471973</v>
      </c>
      <c r="I17" s="58">
        <f t="shared" ref="I17:J17" si="6">I16*$C16</f>
        <v>89105.516517150085</v>
      </c>
      <c r="J17" s="58">
        <f t="shared" si="6"/>
        <v>89105.516517150085</v>
      </c>
      <c r="K17" s="58">
        <f t="shared" ref="K17:L17" si="7">K16*$C16</f>
        <v>94674.611299471973</v>
      </c>
      <c r="L17" s="58">
        <f t="shared" si="7"/>
        <v>94674.611299471973</v>
      </c>
      <c r="M17" s="71">
        <f t="shared" si="0"/>
        <v>556909.47823218803</v>
      </c>
      <c r="N17" s="69"/>
      <c r="O17" s="53"/>
    </row>
    <row r="18" spans="1:19" ht="9.9499999999999993" customHeight="1" x14ac:dyDescent="0.25">
      <c r="A18" s="195" t="s">
        <v>61</v>
      </c>
      <c r="B18" s="222" t="s">
        <v>18</v>
      </c>
      <c r="C18" s="187">
        <f>Resumo!D20</f>
        <v>13309.01</v>
      </c>
      <c r="D18" s="189">
        <f>C18/C$21</f>
        <v>1.8158752252891427E-2</v>
      </c>
      <c r="E18" s="95"/>
      <c r="F18" s="95"/>
      <c r="G18" s="95"/>
      <c r="H18" s="95"/>
      <c r="I18" s="95"/>
      <c r="J18" s="96"/>
      <c r="K18" s="96"/>
      <c r="L18" s="63">
        <v>1</v>
      </c>
      <c r="M18" s="70">
        <f t="shared" si="0"/>
        <v>1</v>
      </c>
      <c r="N18" s="69"/>
      <c r="O18" s="55"/>
      <c r="P18" s="55"/>
      <c r="Q18" s="55"/>
      <c r="R18" s="55"/>
      <c r="S18" s="55"/>
    </row>
    <row r="19" spans="1:19" x14ac:dyDescent="0.25">
      <c r="A19" s="196"/>
      <c r="B19" s="223"/>
      <c r="C19" s="188"/>
      <c r="D19" s="190"/>
      <c r="E19" s="61"/>
      <c r="F19" s="61"/>
      <c r="G19" s="58"/>
      <c r="H19" s="58"/>
      <c r="I19" s="58"/>
      <c r="J19" s="58"/>
      <c r="K19" s="58"/>
      <c r="L19" s="58">
        <f t="shared" ref="L19" si="8">L18*$C18</f>
        <v>13309.01</v>
      </c>
      <c r="M19" s="71">
        <f t="shared" si="0"/>
        <v>13309.01</v>
      </c>
      <c r="N19" s="69"/>
      <c r="O19" s="53"/>
    </row>
    <row r="20" spans="1:19" ht="6.95" customHeight="1" thickBot="1" x14ac:dyDescent="0.3">
      <c r="A20" s="74"/>
      <c r="B20" s="35"/>
      <c r="C20" s="14"/>
      <c r="D20" s="15"/>
      <c r="E20" s="64"/>
      <c r="F20" s="64"/>
      <c r="G20" s="64"/>
      <c r="H20" s="64"/>
      <c r="I20" s="65"/>
      <c r="J20" s="65"/>
      <c r="K20" s="65"/>
      <c r="L20" s="65"/>
      <c r="M20" s="67"/>
      <c r="N20" s="33"/>
    </row>
    <row r="21" spans="1:19" ht="15.75" thickTop="1" x14ac:dyDescent="0.25">
      <c r="A21" s="218" t="s">
        <v>31</v>
      </c>
      <c r="B21" s="219"/>
      <c r="C21" s="36">
        <f>SUM(C10:C19)</f>
        <v>732925.35823218804</v>
      </c>
      <c r="D21" s="76">
        <f>SUM(D10:D19)</f>
        <v>1</v>
      </c>
      <c r="E21" s="48"/>
      <c r="F21" s="49"/>
      <c r="G21" s="49"/>
      <c r="H21" s="49"/>
      <c r="I21" s="73"/>
      <c r="J21" s="73"/>
      <c r="K21" s="73"/>
      <c r="L21" s="73"/>
      <c r="M21" s="185">
        <f>M19+M17+M15+M13+M11</f>
        <v>732925.35823218804</v>
      </c>
      <c r="N21" s="10"/>
    </row>
    <row r="22" spans="1:19" ht="15.75" thickBot="1" x14ac:dyDescent="0.3">
      <c r="A22" s="206" t="s">
        <v>32</v>
      </c>
      <c r="B22" s="207"/>
      <c r="C22" s="43">
        <f>C21-C12</f>
        <v>626425.13823218807</v>
      </c>
      <c r="D22" s="75">
        <f>D21-D12</f>
        <v>0.85469158788982558</v>
      </c>
      <c r="E22" s="50"/>
      <c r="F22" s="50"/>
      <c r="G22" s="50"/>
      <c r="H22" s="50"/>
      <c r="I22" s="51"/>
      <c r="J22" s="51"/>
      <c r="K22" s="51"/>
      <c r="L22" s="51"/>
      <c r="M22" s="186"/>
      <c r="N22" s="10"/>
    </row>
    <row r="23" spans="1:19" x14ac:dyDescent="0.25">
      <c r="A23" s="200" t="s">
        <v>33</v>
      </c>
      <c r="B23" s="201"/>
      <c r="C23" s="201"/>
      <c r="D23" s="202"/>
      <c r="E23" s="45">
        <f>E11+E15+E17+E19</f>
        <v>0</v>
      </c>
      <c r="F23" s="45">
        <f t="shared" ref="F23:L23" si="9">F11+F15+F17+F19</f>
        <v>28451.91</v>
      </c>
      <c r="G23" s="45">
        <f t="shared" si="9"/>
        <v>103925.26614147198</v>
      </c>
      <c r="H23" s="45">
        <f t="shared" si="9"/>
        <v>94674.611299471973</v>
      </c>
      <c r="I23" s="45">
        <f t="shared" si="9"/>
        <v>89105.516517150085</v>
      </c>
      <c r="J23" s="45">
        <f t="shared" si="9"/>
        <v>89105.516517150085</v>
      </c>
      <c r="K23" s="45">
        <f t="shared" si="9"/>
        <v>103925.26614147198</v>
      </c>
      <c r="L23" s="45">
        <f t="shared" si="9"/>
        <v>117237.05161547197</v>
      </c>
      <c r="M23" s="33"/>
      <c r="N23" s="10"/>
    </row>
    <row r="24" spans="1:19" x14ac:dyDescent="0.25">
      <c r="A24" s="200" t="s">
        <v>48</v>
      </c>
      <c r="B24" s="201"/>
      <c r="C24" s="201"/>
      <c r="D24" s="202"/>
      <c r="E24" s="44">
        <f>E23/$C$22</f>
        <v>0</v>
      </c>
      <c r="F24" s="44">
        <f t="shared" ref="F24:L24" si="10">F23/$C$22</f>
        <v>4.5419489518401378E-2</v>
      </c>
      <c r="G24" s="44">
        <f>G23/$C$22</f>
        <v>0.16590213227195152</v>
      </c>
      <c r="H24" s="44">
        <f t="shared" si="10"/>
        <v>0.15113475740556934</v>
      </c>
      <c r="I24" s="44">
        <f t="shared" si="10"/>
        <v>0.14224447755818287</v>
      </c>
      <c r="J24" s="44">
        <f t="shared" si="10"/>
        <v>0.14224447755818287</v>
      </c>
      <c r="K24" s="44">
        <f t="shared" si="10"/>
        <v>0.16590213227195152</v>
      </c>
      <c r="L24" s="44">
        <f t="shared" si="10"/>
        <v>0.18715253341576049</v>
      </c>
      <c r="M24" s="33"/>
      <c r="N24" s="10"/>
    </row>
    <row r="25" spans="1:19" x14ac:dyDescent="0.25">
      <c r="A25" s="200" t="s">
        <v>34</v>
      </c>
      <c r="B25" s="201"/>
      <c r="C25" s="201"/>
      <c r="D25" s="202"/>
      <c r="E25" s="46">
        <f t="shared" ref="E25:L25" si="11">E23+E13</f>
        <v>0</v>
      </c>
      <c r="F25" s="46">
        <f t="shared" si="11"/>
        <v>28451.91</v>
      </c>
      <c r="G25" s="46">
        <f t="shared" si="11"/>
        <v>126431.06535290135</v>
      </c>
      <c r="H25" s="46">
        <f t="shared" si="11"/>
        <v>110770.49621281173</v>
      </c>
      <c r="I25" s="46">
        <f t="shared" si="11"/>
        <v>104254.58467088162</v>
      </c>
      <c r="J25" s="46">
        <f t="shared" si="11"/>
        <v>104254.58467088162</v>
      </c>
      <c r="K25" s="46">
        <f t="shared" si="11"/>
        <v>121593.87972690392</v>
      </c>
      <c r="L25" s="46">
        <f t="shared" si="11"/>
        <v>137168.83759780781</v>
      </c>
      <c r="M25" s="33"/>
      <c r="N25" s="10"/>
    </row>
    <row r="26" spans="1:19" x14ac:dyDescent="0.25">
      <c r="A26" s="200" t="s">
        <v>35</v>
      </c>
      <c r="B26" s="201"/>
      <c r="C26" s="201"/>
      <c r="D26" s="202"/>
      <c r="E26" s="47">
        <f>E25</f>
        <v>0</v>
      </c>
      <c r="F26" s="47">
        <f>E26+F25</f>
        <v>28451.91</v>
      </c>
      <c r="G26" s="47">
        <f>F26+G25</f>
        <v>154882.97535290135</v>
      </c>
      <c r="H26" s="47">
        <f t="shared" ref="H26:L26" si="12">G26+H25</f>
        <v>265653.47156571306</v>
      </c>
      <c r="I26" s="47">
        <f t="shared" si="12"/>
        <v>369908.05623659468</v>
      </c>
      <c r="J26" s="47">
        <f t="shared" si="12"/>
        <v>474162.64090747631</v>
      </c>
      <c r="K26" s="47">
        <f t="shared" si="12"/>
        <v>595756.52063438017</v>
      </c>
      <c r="L26" s="47">
        <f t="shared" si="12"/>
        <v>732925.35823218804</v>
      </c>
      <c r="M26" s="33"/>
      <c r="N26" s="10"/>
    </row>
    <row r="27" spans="1:19" ht="15.75" thickBot="1" x14ac:dyDescent="0.3">
      <c r="A27" s="203" t="s">
        <v>36</v>
      </c>
      <c r="B27" s="204"/>
      <c r="C27" s="204"/>
      <c r="D27" s="205"/>
      <c r="E27" s="68">
        <f>E24</f>
        <v>0</v>
      </c>
      <c r="F27" s="12">
        <f>F24</f>
        <v>4.5419489518401378E-2</v>
      </c>
      <c r="G27" s="12">
        <f>F27+G24</f>
        <v>0.21132162179035291</v>
      </c>
      <c r="H27" s="12">
        <f t="shared" ref="H27:L27" si="13">G27+H24</f>
        <v>0.36245637919592222</v>
      </c>
      <c r="I27" s="12">
        <f t="shared" si="13"/>
        <v>0.50470085675410514</v>
      </c>
      <c r="J27" s="12">
        <f t="shared" si="13"/>
        <v>0.64694533431228796</v>
      </c>
      <c r="K27" s="12">
        <f t="shared" si="13"/>
        <v>0.81284746658423945</v>
      </c>
      <c r="L27" s="12">
        <f t="shared" si="13"/>
        <v>1</v>
      </c>
      <c r="M27" s="33"/>
      <c r="N27" s="10"/>
    </row>
    <row r="28" spans="1:19" ht="33" customHeight="1" thickTop="1" x14ac:dyDescent="0.25">
      <c r="A28" s="208" t="s">
        <v>4</v>
      </c>
      <c r="B28" s="209"/>
      <c r="C28" s="209"/>
      <c r="D28" s="210"/>
      <c r="E28" s="192" t="s">
        <v>21</v>
      </c>
      <c r="F28" s="192"/>
      <c r="G28" s="192"/>
      <c r="H28" s="192"/>
      <c r="I28" s="192"/>
      <c r="J28" s="192"/>
      <c r="K28" s="192"/>
      <c r="L28" s="192"/>
      <c r="M28" s="10"/>
      <c r="N28" s="10"/>
    </row>
    <row r="29" spans="1:19" ht="33" customHeight="1" x14ac:dyDescent="0.25">
      <c r="A29" s="197" t="s">
        <v>50</v>
      </c>
      <c r="B29" s="198"/>
      <c r="C29" s="199"/>
      <c r="D29" s="90" t="s">
        <v>13</v>
      </c>
      <c r="E29" s="193"/>
      <c r="F29" s="193"/>
      <c r="G29" s="193"/>
      <c r="H29" s="193"/>
      <c r="I29" s="193"/>
      <c r="J29" s="193"/>
      <c r="K29" s="193"/>
      <c r="L29" s="193"/>
      <c r="M29" s="10"/>
      <c r="N29" s="10"/>
    </row>
    <row r="30" spans="1:19" x14ac:dyDescent="0.25">
      <c r="A30" s="194" t="s">
        <v>5</v>
      </c>
      <c r="B30" s="194"/>
      <c r="C30" s="1"/>
      <c r="D30" s="1"/>
      <c r="E30" s="9"/>
      <c r="F30" s="2"/>
      <c r="G30" s="2"/>
      <c r="H30" s="2"/>
      <c r="I30" s="2"/>
      <c r="J30" s="2"/>
      <c r="K30" s="2"/>
      <c r="L30" s="3"/>
      <c r="M30" s="5"/>
      <c r="N30" s="4"/>
    </row>
    <row r="31" spans="1:19" ht="27" customHeight="1" x14ac:dyDescent="0.25">
      <c r="A31" s="11"/>
      <c r="B31" s="191" t="s">
        <v>17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7"/>
      <c r="N31" s="7"/>
    </row>
    <row r="32" spans="1:19" x14ac:dyDescent="0.25">
      <c r="A32" s="1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5">
      <c r="A33" s="1"/>
      <c r="B33" s="8"/>
      <c r="C33" s="9"/>
      <c r="D33" s="9"/>
      <c r="E33" s="10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5">
      <c r="A34" s="6"/>
      <c r="B34" s="8"/>
      <c r="C34" s="9"/>
      <c r="D34" s="9"/>
      <c r="E34" s="10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5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4"/>
    </row>
    <row r="36" spans="1:14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x14ac:dyDescent="0.25">
      <c r="A127" s="10"/>
      <c r="B127" s="10"/>
      <c r="C127" s="10"/>
      <c r="D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x14ac:dyDescent="0.25">
      <c r="A128" s="10"/>
      <c r="B128" s="10"/>
      <c r="C128" s="10"/>
      <c r="D128" s="10"/>
      <c r="F128" s="10"/>
      <c r="G128" s="10"/>
      <c r="H128" s="10"/>
      <c r="I128" s="10"/>
      <c r="J128" s="10"/>
      <c r="K128" s="10"/>
      <c r="L128" s="10"/>
      <c r="M128" s="10"/>
      <c r="N128" s="10"/>
    </row>
  </sheetData>
  <mergeCells count="45">
    <mergeCell ref="A1:M1"/>
    <mergeCell ref="A2:M2"/>
    <mergeCell ref="A3:M3"/>
    <mergeCell ref="A4:M4"/>
    <mergeCell ref="A10:A11"/>
    <mergeCell ref="C8:C9"/>
    <mergeCell ref="M8:M9"/>
    <mergeCell ref="E8:L8"/>
    <mergeCell ref="A8:A9"/>
    <mergeCell ref="B8:B9"/>
    <mergeCell ref="D8:D9"/>
    <mergeCell ref="B10:B11"/>
    <mergeCell ref="C10:C11"/>
    <mergeCell ref="D10:D11"/>
    <mergeCell ref="B31:L31"/>
    <mergeCell ref="E28:L29"/>
    <mergeCell ref="A30:B30"/>
    <mergeCell ref="A18:A19"/>
    <mergeCell ref="A29:C29"/>
    <mergeCell ref="A23:D23"/>
    <mergeCell ref="A24:D24"/>
    <mergeCell ref="A25:D25"/>
    <mergeCell ref="A26:D26"/>
    <mergeCell ref="A27:D27"/>
    <mergeCell ref="A22:B22"/>
    <mergeCell ref="A28:D28"/>
    <mergeCell ref="A21:B21"/>
    <mergeCell ref="D18:D19"/>
    <mergeCell ref="B18:B19"/>
    <mergeCell ref="A5:M5"/>
    <mergeCell ref="M21:M22"/>
    <mergeCell ref="C18:C19"/>
    <mergeCell ref="D16:D17"/>
    <mergeCell ref="C16:C17"/>
    <mergeCell ref="A7:M7"/>
    <mergeCell ref="A16:A17"/>
    <mergeCell ref="A12:A13"/>
    <mergeCell ref="A14:A15"/>
    <mergeCell ref="B14:B15"/>
    <mergeCell ref="C14:C15"/>
    <mergeCell ref="D14:D15"/>
    <mergeCell ref="B12:B13"/>
    <mergeCell ref="C12:C13"/>
    <mergeCell ref="D12:D13"/>
    <mergeCell ref="B16:B17"/>
  </mergeCells>
  <phoneticPr fontId="36" type="noConversion"/>
  <printOptions horizontalCentered="1"/>
  <pageMargins left="0" right="0" top="1.1811023622047245" bottom="0.55118110236220474" header="0.31496062992125984" footer="0.35433070866141736"/>
  <pageSetup paperSize="9" scale="80" orientation="landscape" verticalDpi="0" r:id="rId1"/>
  <headerFooter>
    <oddHeader>&amp;R&amp;"Verdana,Normal"&amp;8Fls.:______
Processo n.º 23069.163730/2022-45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Orçamento</vt:lpstr>
      <vt:lpstr>Cronograma</vt:lpstr>
      <vt:lpstr>Cronograma!Area_de_impressao</vt:lpstr>
      <vt:lpstr>Orçamento!Area_de_impressao</vt:lpstr>
      <vt:lpstr>Resumo!Area_de_impressao</vt:lpstr>
      <vt:lpstr>Cronograma!Titulos_de_impressao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</cp:lastModifiedBy>
  <cp:lastPrinted>2022-05-27T20:14:20Z</cp:lastPrinted>
  <dcterms:created xsi:type="dcterms:W3CDTF">2009-04-27T20:33:58Z</dcterms:created>
  <dcterms:modified xsi:type="dcterms:W3CDTF">2022-06-03T16:02:50Z</dcterms:modified>
</cp:coreProperties>
</file>