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AlgorithmName="SHA-512" workbookHashValue="9WH/U+p9JnnSmWo1a7rAnqPSJ3e2J5h+m9hKlPG/SQCWOgRNCRVL0P40Kq+zmUeTaOT9Kl1A3t6H3vtY7KrNWw==" workbookSaltValue="tmyxnhrDGT08KA+5K13gjA==" workbookSpinCount="100000" lockStructure="1"/>
  <bookViews>
    <workbookView windowWidth="20490" windowHeight="8415" activeTab="1"/>
  </bookViews>
  <sheets>
    <sheet name="Resumo" sheetId="5" r:id="rId1"/>
    <sheet name="Orçamento" sheetId="2" r:id="rId2"/>
    <sheet name="Cronograma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\s">#N/A</definedName>
    <definedName name="_01" localSheetId="2">#REF!</definedName>
    <definedName name="_01" localSheetId="0">#REF!</definedName>
    <definedName name="_01">#REF!</definedName>
    <definedName name="_01_4" localSheetId="2">#REF!</definedName>
    <definedName name="_01_4">#REF!</definedName>
    <definedName name="_10Excel_BuiltIn_Print_Area_1_1_1" localSheetId="2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2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2">#REF!</definedName>
    <definedName name="_8Excel_BuiltIn_Print_Area_1">#REF!</definedName>
    <definedName name="_9Excel_BuiltIn_Print_Area_1_1" localSheetId="2">#REF!</definedName>
    <definedName name="_9Excel_BuiltIn_Print_Area_1_1">#REF!</definedName>
    <definedName name="_A99990" localSheetId="2">'[1]Climatização Prédio DECEA'!#REF!</definedName>
    <definedName name="_A99990">'[1]Climatização Prédio DECEA'!#REF!</definedName>
    <definedName name="_A99999" localSheetId="2">'[1]Climatização Prédio DECEA'!#REF!</definedName>
    <definedName name="_A99999">'[1]Climatização Prédio DECEA'!#REF!</definedName>
    <definedName name="_s" localSheetId="2">#REF!</definedName>
    <definedName name="_s">#REF!</definedName>
    <definedName name="Á1" localSheetId="2">#REF!</definedName>
    <definedName name="Á1">#REF!</definedName>
    <definedName name="AAAA" localSheetId="2">#REF!</definedName>
    <definedName name="AAAA">#REF!</definedName>
    <definedName name="ACRES">#REF!</definedName>
    <definedName name="ACRES_4">#REF!</definedName>
    <definedName name="_xlnm.Print_Area" localSheetId="2">Cronograma!$A$1:$H$46</definedName>
    <definedName name="_xlnm.Print_Area" localSheetId="1">Orçamento!$A$1:$N$230</definedName>
    <definedName name="_xlnm.Print_Area" localSheetId="0">Resumo!$A$1:$D$44</definedName>
    <definedName name="_xlnm.Print_Area">#REF!</definedName>
    <definedName name="Área_impressão_IM" localSheetId="2">#REF!</definedName>
    <definedName name="Área_impressão_IM">#REF!</definedName>
    <definedName name="Área_impressão_IM_1" localSheetId="2">#REF!</definedName>
    <definedName name="Área_impressão_IM_1">#REF!</definedName>
    <definedName name="Área_impressão_IM_1_4" localSheetId="2">'[2]ICEA - SJC'!#REF!</definedName>
    <definedName name="Área_impressão_IM_1_4">'[2]ICEA - SJC'!#REF!</definedName>
    <definedName name="Área_impressão_IM_4" localSheetId="2">#REF!</definedName>
    <definedName name="Área_impressão_IM_4">#REF!</definedName>
    <definedName name="arredondamento" localSheetId="2">#REF!</definedName>
    <definedName name="arredondamento">#REF!</definedName>
    <definedName name="BBBB" localSheetId="2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2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2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2">'[3]Parte Externa'!#REF!</definedName>
    <definedName name="ccc">'[3]Parte Externa'!#REF!</definedName>
    <definedName name="CDT">"PQ.$#REF!$#REF!"</definedName>
    <definedName name="CDT_2" localSheetId="2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2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2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2">#REF!</definedName>
    <definedName name="_xlnm.Criteria">#REF!</definedName>
    <definedName name="dddd" localSheetId="2">#REF!</definedName>
    <definedName name="dddd">#REF!</definedName>
    <definedName name="DDE_LINK4_5" localSheetId="2">'[4]CRONOGRAMA FISICO-FINANCEIRO'!#REF!</definedName>
    <definedName name="DDE_LINK4_5">'[4]CRONOGRAMA FISICO-FINANCEIRO'!#REF!</definedName>
    <definedName name="DDE_LINK41_5" localSheetId="2">'[4]CRONOGRAMA FISICO-FINANCEIRO'!#REF!</definedName>
    <definedName name="DDE_LINK41_5">'[4]CRONOGRAMA FISICO-FINANCEIRO'!#REF!</definedName>
    <definedName name="DIVE">"PQ.$#REF!$#REF!"</definedName>
    <definedName name="DIVE_2" localSheetId="2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2">#REF!</definedName>
    <definedName name="DPM_Eletricidade_Ltda.">#REF!</definedName>
    <definedName name="EEEEE" localSheetId="2">'[5]ARQUITETURA - ANEXO A'!#REF!</definedName>
    <definedName name="EEEEE">'[5]ARQUITETURA - ANEXO A'!#REF!</definedName>
    <definedName name="EQUI">"PQ.$#REF!$#REF!"</definedName>
    <definedName name="EQUI_2" localSheetId="2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2">#REF!</definedName>
    <definedName name="Excel_BuiltIn__FilterDatabase_5">#REF!</definedName>
    <definedName name="Excel_BuiltIn_Print_Area" localSheetId="2">#REF!</definedName>
    <definedName name="Excel_BuiltIn_Print_Area">#REF!</definedName>
    <definedName name="Excel_BuiltIn_Print_Area_1" localSheetId="2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2">#REF!</definedName>
    <definedName name="Excel_BuiltIn_Print_Area_5_4">#REF!</definedName>
    <definedName name="Excel_BuiltIn_Print_Area_6_1" localSheetId="2">#REF!</definedName>
    <definedName name="Excel_BuiltIn_Print_Area_6_1">#REF!</definedName>
    <definedName name="Excel_BuiltIn_Print_Area_7" localSheetId="2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2">#REF!</definedName>
    <definedName name="Excel_BuiltIn_Print_Titles_1_1">#REF!</definedName>
    <definedName name="Excel_BuiltIn_Print_Titles_1_1_2" localSheetId="2">'[6]URB E RED EXT SO SG'!#REF!</definedName>
    <definedName name="Excel_BuiltIn_Print_Titles_1_1_2">'[6]URB E RED EXT SO SG'!#REF!</definedName>
    <definedName name="Excel_BuiltIn_Print_Titles_1_1_4" localSheetId="2">'[7]Climatização Prédio CISCEA'!#REF!</definedName>
    <definedName name="Excel_BuiltIn_Print_Titles_1_1_4">'[7]Climatização Prédio CISCEA'!#REF!</definedName>
    <definedName name="Excel_BuiltIn_Print_Titles_1_4" localSheetId="2">'[2]ICEA - SJC'!#REF!</definedName>
    <definedName name="Excel_BuiltIn_Print_Titles_1_4">'[2]ICEA - SJC'!#REF!</definedName>
    <definedName name="Excel_BuiltIn_Print_Titles_2" localSheetId="2">#REF!</definedName>
    <definedName name="Excel_BuiltIn_Print_Titles_2">#REF!</definedName>
    <definedName name="Excel_BuiltIn_Print_Titles_2_1" localSheetId="2">#REF!</definedName>
    <definedName name="Excel_BuiltIn_Print_Titles_2_1">#REF!</definedName>
    <definedName name="Excel_BuiltIn_Print_Titles_2_4" localSheetId="2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2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2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2">'[2]ICEA - SJC'!#REF!</definedName>
    <definedName name="mobilização">'[2]ICEA - SJC'!#REF!</definedName>
    <definedName name="NOME_DO_ARQUIVO" localSheetId="2">#REF!</definedName>
    <definedName name="NOME_DO_ARQUIVO">#REF!</definedName>
    <definedName name="NOME_DO_ARQUIVO_2" localSheetId="2">#REF!</definedName>
    <definedName name="NOME_DO_ARQUIVO_2">#REF!</definedName>
    <definedName name="NOME_DO_ARQUIVO_3" localSheetId="2">#REF!</definedName>
    <definedName name="NOME_DO_ARQUIVO_3">#REF!</definedName>
    <definedName name="NOME_DO_ARQUIVO_4">#REF!</definedName>
    <definedName name="NOME_DO_ARQUIVO_9" localSheetId="2">[8]CAPA!#REF!</definedName>
    <definedName name="NOME_DO_ARQUIVO_9">[8]CAPA!#REF!</definedName>
    <definedName name="PARA">"PQ.$#REF!$#REF!"</definedName>
    <definedName name="PARA_2" localSheetId="2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2">#REF!</definedName>
    <definedName name="Plan2">#REF!</definedName>
    <definedName name="PRAIO" localSheetId="2">#REF!</definedName>
    <definedName name="PRAIO">#REF!</definedName>
    <definedName name="PRAIO_4" localSheetId="2">#REF!</definedName>
    <definedName name="PRAIO_4">#REF!</definedName>
    <definedName name="Print_Area_MI">#REF!</definedName>
    <definedName name="Print_Area_MI___0">"$#REF!.$A$1:$G$64"</definedName>
    <definedName name="_xlnm.Print_Titles" localSheetId="2">Cronograma!$1:$8</definedName>
    <definedName name="_xlnm.Print_Titles" localSheetId="1">Orçamento!$6:$10</definedName>
    <definedName name="_xlnm.Print_Titles" localSheetId="0">Resumo!$4:$8</definedName>
    <definedName name="Títulos_impressão_IM" localSheetId="2">#REF!</definedName>
    <definedName name="Títulos_impressão_IM" localSheetId="0">#REF!</definedName>
    <definedName name="Títulos_impressão_IM">#REF!</definedName>
    <definedName name="Títulos_impressão_IM_1" localSheetId="2">#REF!</definedName>
    <definedName name="Títulos_impressão_IM_1">#REF!</definedName>
    <definedName name="Títulos_impressão_IM_1_4" localSheetId="2">'[2]ICEA - SJC'!#REF!</definedName>
    <definedName name="Títulos_impressão_IM_1_4">'[2]ICEA - SJC'!#REF!</definedName>
    <definedName name="Títulos_impressão_IM_4" localSheetId="2">#REF!</definedName>
    <definedName name="Títulos_impressão_IM_4">#REF!</definedName>
    <definedName name="TOTAL" localSheetId="2">#REF!</definedName>
    <definedName name="TOTAL">#REF!</definedName>
  </definedNames>
  <calcPr calcId="144525"/>
</workbook>
</file>

<file path=xl/sharedStrings.xml><?xml version="1.0" encoding="utf-8"?>
<sst xmlns="http://schemas.openxmlformats.org/spreadsheetml/2006/main" count="896" uniqueCount="576">
  <si>
    <t>(razão social da empresa licitante)</t>
  </si>
  <si>
    <t xml:space="preserve">(n.º do CNPJ) </t>
  </si>
  <si>
    <t>ANEXO III-A DO EDITAL DE LICITAÇÃO POR PREGÃO ELETRÔNICO N.º 31/2022</t>
  </si>
  <si>
    <t>RESUMO DE ORÇAMENTO PARA EXECUÇÃO DE OBRA POR EMPREITADA POR PREÇO UNITÁRIO</t>
  </si>
  <si>
    <t>OBRA:  Reforma de Salas para instalção de Laboratórios e Microscópio Eletronico na Faculdade de Veterinária da UFF.</t>
  </si>
  <si>
    <t>Local:Avenida Almirante Ary Parreiras, nº 503, bairro Vital Brazil, cidade de Niterói, estado do Rio de Janeiro.</t>
  </si>
  <si>
    <t>ITEM</t>
  </si>
  <si>
    <t>DESCRIÇÃO DO ITEM</t>
  </si>
  <si>
    <t>%</t>
  </si>
  <si>
    <t>TOTAL DO ITEM (R$)</t>
  </si>
  <si>
    <t>SERVIÇO</t>
  </si>
  <si>
    <t>1.</t>
  </si>
  <si>
    <t>PROJETO</t>
  </si>
  <si>
    <t>2.</t>
  </si>
  <si>
    <t>GERENCIAMENTO DA OBRA</t>
  </si>
  <si>
    <t>3.</t>
  </si>
  <si>
    <t>SERVIÇOS TÉCNICOS PRELIMINARES</t>
  </si>
  <si>
    <t>4.</t>
  </si>
  <si>
    <t>ALVENARIA/VEDAÇÃO/DIVISÓRIA</t>
  </si>
  <si>
    <t>5.</t>
  </si>
  <si>
    <t>ESQUADRIAS</t>
  </si>
  <si>
    <t>6.</t>
  </si>
  <si>
    <t>INSTALAÇÕES HIDRÁULICAS E SANITÁRIAS</t>
  </si>
  <si>
    <t>7.</t>
  </si>
  <si>
    <t>INSTALAÇÕES ELÉTRICAS</t>
  </si>
  <si>
    <t>8.</t>
  </si>
  <si>
    <t>AR CONDICIONADO</t>
  </si>
  <si>
    <t>9.</t>
  </si>
  <si>
    <t>REVESTIMENTO</t>
  </si>
  <si>
    <t>10.</t>
  </si>
  <si>
    <t>IMPERMEABILIZAÇÃO, ISOLAMENTO TÉRMICO E ACÚSTICO</t>
  </si>
  <si>
    <t>11.</t>
  </si>
  <si>
    <t>PISO</t>
  </si>
  <si>
    <t>12.</t>
  </si>
  <si>
    <t>PINTURA</t>
  </si>
  <si>
    <t>13.</t>
  </si>
  <si>
    <t>SERVIÇOS COMPLEMENTARES</t>
  </si>
  <si>
    <t xml:space="preserve">TOTAL GERAL </t>
  </si>
  <si>
    <t>Local e data:</t>
  </si>
  <si>
    <t>(assinatura do representante legal da empresa e carimbo com CNPJ)</t>
  </si>
  <si>
    <t>Identificação e assinatura do Responsável Técnico pelo Orçamento:</t>
  </si>
  <si>
    <t>ANEXO III-B DO EDITAL DE LICITAÇÃO POR PREGÃO ELETRÔNICO N.º 31/2022</t>
  </si>
  <si>
    <t>PLANILHA DE SERVIÇOS E CUSTOS</t>
  </si>
  <si>
    <t>Local: Avenida Almirante Ary Parreiras, nº 503, bairro Vital Brazil, cidade de Niterói, Estado do Rio de Janeiro.</t>
  </si>
  <si>
    <t>Àrea =</t>
  </si>
  <si>
    <t>104,7 m²</t>
  </si>
  <si>
    <t>VALOR ESTIMADO PELA UFF</t>
  </si>
  <si>
    <t>PROPOSTO PELA EMPRESA LICITANTE</t>
  </si>
  <si>
    <t>CÓDIGO</t>
  </si>
  <si>
    <t>FONTE</t>
  </si>
  <si>
    <t>UNID.</t>
  </si>
  <si>
    <t>QUANT.</t>
  </si>
  <si>
    <t xml:space="preserve"> CUSTO UNITÁRIO</t>
  </si>
  <si>
    <t>BDI (%)</t>
  </si>
  <si>
    <t xml:space="preserve"> PREÇO UNITÁRIO + BDI</t>
  </si>
  <si>
    <t xml:space="preserve">% DESCONTO </t>
  </si>
  <si>
    <t>PREÇO (R$)</t>
  </si>
  <si>
    <t xml:space="preserve"> UNITÁRIO + BDI</t>
  </si>
  <si>
    <t>SUBITEM</t>
  </si>
  <si>
    <t xml:space="preserve"> TOTAL   ITEM</t>
  </si>
  <si>
    <t>TOTAL DO GRUPO</t>
  </si>
  <si>
    <t>PROJETOS</t>
  </si>
  <si>
    <t>1.1</t>
  </si>
  <si>
    <t>1.1.1</t>
  </si>
  <si>
    <t>89</t>
  </si>
  <si>
    <t>SBC</t>
  </si>
  <si>
    <t>AS BUILT GERAL (DE TODAS AS INSTALAÇÕES)</t>
  </si>
  <si>
    <t>M²</t>
  </si>
  <si>
    <t>GERENCIAMENTO DE OBRAS/FISCALIZAÇÃO</t>
  </si>
  <si>
    <t>2.1</t>
  </si>
  <si>
    <t>ADMINISTRAÇÃO LOCAL DE OBRA</t>
  </si>
  <si>
    <t>COMPOSIÇÃO 48</t>
  </si>
  <si>
    <t>3.1</t>
  </si>
  <si>
    <t>3.1.1</t>
  </si>
  <si>
    <t>02.020.0001-A</t>
  </si>
  <si>
    <t>EMOP</t>
  </si>
  <si>
    <t>PLACA DE IDENTIFICACAO DE OBRA PUBLICA,INCLUSIVE PINTURA E SUPORTES DE MADEIRA.FORNECIMENTO E COLOCACAO</t>
  </si>
  <si>
    <t>3.1.2</t>
  </si>
  <si>
    <t>97622</t>
  </si>
  <si>
    <t>SINAPI</t>
  </si>
  <si>
    <t>DEMOLIÇÃO DE ALVENARIA DE BLOCO FURADO, DE FORMA MANUAL, SEM REAPROVEITAMENTO</t>
  </si>
  <si>
    <t>M³</t>
  </si>
  <si>
    <t>3.1.3</t>
  </si>
  <si>
    <t>22653</t>
  </si>
  <si>
    <t>RETIRADA DE DIVISÓRIA</t>
  </si>
  <si>
    <t>3.1.4</t>
  </si>
  <si>
    <t>97660</t>
  </si>
  <si>
    <t>REMOÇÃO DE TOMADAS E INTERRUPTORES ELÉTRICOS, DE FORMA MANUAL, SEM REAPROVEITAMENTO</t>
  </si>
  <si>
    <t>UN</t>
  </si>
  <si>
    <t>3.1.5</t>
  </si>
  <si>
    <t>97661</t>
  </si>
  <si>
    <t>REMOÇÃO DE CABOS ELÉTRICOS, DE FORMA MANUAL, SEM REAPROVEITAMENTO</t>
  </si>
  <si>
    <t>M</t>
  </si>
  <si>
    <t>3.1.6</t>
  </si>
  <si>
    <t>22022</t>
  </si>
  <si>
    <t>RETIRADA ELETRODUTOS</t>
  </si>
  <si>
    <t>3.1.7</t>
  </si>
  <si>
    <t>97665</t>
  </si>
  <si>
    <t>REMOÇÃO DE LUMINÁRIAS, DE FORMA MANUAL, SEM REAPROVEITAMENTO</t>
  </si>
  <si>
    <t>3.1.8</t>
  </si>
  <si>
    <t>97644</t>
  </si>
  <si>
    <t>REMOÇÃO DE PORTAS, DE FORMA MANUAL, SEM REAPROVEITAMENTO</t>
  </si>
  <si>
    <t>3.1.9</t>
  </si>
  <si>
    <t>97645</t>
  </si>
  <si>
    <t>REMOÇÃO DE JANELA (PASSADOR), DE FORMA MANUAL, SEM REAPROVEITAMENTO</t>
  </si>
  <si>
    <t>3.1.10</t>
  </si>
  <si>
    <t>22085</t>
  </si>
  <si>
    <t>RETIRADA DE RODAPÉ DE MADEIRA, DE FORMA MANUAL, SEM REAPROVEITAMENTO</t>
  </si>
  <si>
    <t>3.1.11</t>
  </si>
  <si>
    <t>97631</t>
  </si>
  <si>
    <t>DEMOLIÇÃO DE ARGAMASSAS, DE FORMA MANUAL, SEM REAPROVEITAMENTO</t>
  </si>
  <si>
    <t>3.1.12</t>
  </si>
  <si>
    <t>91222</t>
  </si>
  <si>
    <t>RASGO EM ALVENARIA PARA EMBUTIR ALVENARIA DE DRYWALL DE 75 MM (ADAPTADA)</t>
  </si>
  <si>
    <t>3.1.13</t>
  </si>
  <si>
    <t>90445</t>
  </si>
  <si>
    <t>RASGO EM PISO PARA EMBUTIR ALVENARIA DE DRYWALL DE 75 MM (ADAPTADA)</t>
  </si>
  <si>
    <t>3.1.14</t>
  </si>
  <si>
    <t>100201</t>
  </si>
  <si>
    <t>TRANSPORTE HORIZONTAL COM CARRINHO DE MÃO ATÉ A CAÇAMBA, DE SACOS DE 50 KG</t>
  </si>
  <si>
    <t>KGxKM</t>
  </si>
  <si>
    <t>3.1.15</t>
  </si>
  <si>
    <t>210500</t>
  </si>
  <si>
    <t>ALUGUEL DE CAÇAMBA 48 HORAS COM RETIRADA</t>
  </si>
  <si>
    <t>4.1</t>
  </si>
  <si>
    <t>4.1.1</t>
  </si>
  <si>
    <t>96358</t>
  </si>
  <si>
    <t>PAREDE COM PLACAS DE GESSO ACARTONADO (DRYWALL), PARA USO INTERNO, COM DUAS FACES SIMPLES E ESTRUTURA METÁLICA COM GUIAS SIMPLES, SEM VÃOS</t>
  </si>
  <si>
    <t>4.1.2</t>
  </si>
  <si>
    <t>96359</t>
  </si>
  <si>
    <t>PAREDE COM PLACAS DE GESSO ACARTONADO (DRYWALL), PARA USO INTERNO, COM DUAS FACES SIMPLES E ESTRUTURA METÁLICA COM GUIAS SIMPLES, COM VÃOS</t>
  </si>
  <si>
    <t>4.1.3</t>
  </si>
  <si>
    <t>96366</t>
  </si>
  <si>
    <t>PAREDE COM PLACAS DE GESSO ACARTONADO (DRYWALL), PARA USO INTERNO, COM DUAS FACES DUPLAS E ESTRUTURA METÁLICA COM GUIAS SIMPLES, SEM VÃOS</t>
  </si>
  <si>
    <t>4.1.4</t>
  </si>
  <si>
    <t>160156</t>
  </si>
  <si>
    <t>INSTALAÇÃO DE ISOLAMENTO COM LÃ DE ROCHA EM PAREDE DRYWALL</t>
  </si>
  <si>
    <t>4.1.5</t>
  </si>
  <si>
    <t>103323</t>
  </si>
  <si>
    <t xml:space="preserve">ALVENARIA DE VEDAÇÃO DE BLOCOS CERÂMICOS FURADOS NA VERTICAL DE 9X19X39CM (ESPESSURA 9CM) DE PAREDES COM ÁREA LÍQUIDA MENOR QUE 6M2 SEM VÃOS E ARGAMASSA DE ASSENTAMENTO COM PREPARO MANUAL </t>
  </si>
  <si>
    <t>5.1</t>
  </si>
  <si>
    <t>5.1.1</t>
  </si>
  <si>
    <t>90843</t>
  </si>
  <si>
    <t>KIT DE PORTA DE MADEIRA PARA PINTURA, SEMI-OCA (LEVE OU MÉDIA), PADRÃO MÉDIO, 80X210CM, ESPESSURA DE 3,5CM, ITENS INCLUSOS: DOBRADIÇAS, MONTAGEM E INSTALAÇÃO DO BATENTE, FECHADURA COM EXECUÇÃO DO FURO - FORNECIMENTO E INSTALAÇÃO. AF_12/2019</t>
  </si>
  <si>
    <t>5.1.2</t>
  </si>
  <si>
    <t>90844</t>
  </si>
  <si>
    <t>KIT DE PORTA DE MADEIRA PARA PINTURA, SEMI-OCA (LEVE OU MÉDIA), PADRÃO MÉDIO, 90X210CM, ESPESSURA DE 3,5CM, ITENS INCLUSOS: DOBRADIÇAS, MONTAGEM E INSTALAÇÃO DO BATENTE, FECHADURA COM EXECUÇÃO DO FURO - FORNECIMENTO E INSTALAÇÃO. AF_12/2019</t>
  </si>
  <si>
    <t>5.1.3</t>
  </si>
  <si>
    <t>112612</t>
  </si>
  <si>
    <t>JANELA MAXIM-AIR ALUMINIO PINTURA ELETROSTATICA BRANCA</t>
  </si>
  <si>
    <t>6.1</t>
  </si>
  <si>
    <t>INSTALAÇÕES HIDRÁULICAS</t>
  </si>
  <si>
    <t>6.1.1</t>
  </si>
  <si>
    <t>190590</t>
  </si>
  <si>
    <t xml:space="preserve">BANCADA PARA PIA DE GRANITO CINZA CORUMBÁ POLIDO COM ESPESSURA DE 2,5 CM, DIMENSÃO 3,50 X 0,60 M, COM ABERTURA PARA UMA OU DUAS CUBAS, SOBRE APOIOS DE ALVENARIA DE MEIA VEZ E VERGAS DE CONCRETO COM REVESTIMENTOS - FORNECIMENTO E INSTALAÇÃO </t>
  </si>
  <si>
    <t>6.1.2</t>
  </si>
  <si>
    <t>86909</t>
  </si>
  <si>
    <t>TORNEIRA CROMADA COM TUBO MÓVEL, DE MESA, 1/2” OU 3/4”, PARA PIA DE COZINHA, PADRÃO ALTO - FORNECIMENTO E INSTALAÇÃO</t>
  </si>
  <si>
    <t>6.1.3</t>
  </si>
  <si>
    <t>COMPOSIÇÃO 46</t>
  </si>
  <si>
    <t>CUBA DE EMBUTIR DE AÇO INOXIDÁVEL GRANDE, INCLUSO VÁLVULA TIPO AMERICANA E SIFÃO TIPO GARRAFA EM METAL CROMADO (INCLUSIVE INSTALAÇÃO)</t>
  </si>
  <si>
    <t>6.1.4</t>
  </si>
  <si>
    <t>91785</t>
  </si>
  <si>
    <t>(COMPOSIÇÃO REPRESENTATIVA) DO SERVIÇO DE INSTALAÇÃO TUBOS DE PVC, SOLDÁVEL, ÁGUA FRIA, DN 25 MM (INSTALADO EM RAMAL, SUB-RAMAL, RAMAL DE DISTRIBUIÇÃO OU PRUMADA), INCLUSIVE CONEXÕES, CORTES E FIXAÇÕES, PARA PR
ÉDIOS. AF_10/2015</t>
  </si>
  <si>
    <t>6.1.5</t>
  </si>
  <si>
    <t>89972</t>
  </si>
  <si>
    <t>KIT DE REGISTRO DE GAVETA BRUTO DE LATÃO ¾", INCLUSIVE CONEXÕES, ROSCÁVEL, INSTALADO EM RAMAL DE ÁGUA FRIA - FORNECIMENTO E INSTALAÇÃO. AF_1
2/2014</t>
  </si>
  <si>
    <t>UNID</t>
  </si>
  <si>
    <t>6.2</t>
  </si>
  <si>
    <t>INSTALAÇÕES DE ESGOTO</t>
  </si>
  <si>
    <t/>
  </si>
  <si>
    <t>6.2.1</t>
  </si>
  <si>
    <t>91792</t>
  </si>
  <si>
    <t>(COMPOSIÇÃO REPRESENTATIVA) DO SERVIÇO DE INSTALAÇÃO DE TUBO DE PVC, SÉRIE NORMAL, ESGOTO PREDIAL, DN 40 MM (INSTALADO EM RAMAL DE DESCARGA
OU RAMAL DE ESGOTO SANITÁRIO), INCLUSIVE CONEXÕES, CORTES E FIXAÇÕES,
PARA PRÉDIOS. AF_10/2015</t>
  </si>
  <si>
    <t>6.2.2</t>
  </si>
  <si>
    <t>93358</t>
  </si>
  <si>
    <t>ESCAVAÇÃO MANUAL DE VALA COM PROFUNDIDADE MENOR OU IGUAL A 1,30 M. AF_03/2016</t>
  </si>
  <si>
    <t>M3</t>
  </si>
  <si>
    <t>6.2.3</t>
  </si>
  <si>
    <t>96995</t>
  </si>
  <si>
    <t>REATERRO MANUAL APILOADO COM SOQUETE. AF_10/2017</t>
  </si>
  <si>
    <t>6.2.4</t>
  </si>
  <si>
    <t>97628</t>
  </si>
  <si>
    <t>DEMOLIÇÃO DE LAJES, DE FORMA MANUAL, SEM REAPROVEITAMENTO. AF_12/2017</t>
  </si>
  <si>
    <t>6.2.5</t>
  </si>
  <si>
    <t>97096</t>
  </si>
  <si>
    <t xml:space="preserve">CONCRETAGEM DE RADIER, PISO OU LAJE SOBRE SOLO, FCK 30 MPA, PARA ESPESSURA DE 10 CM - LANÇAMENTO, ADENSAMENTO E ACABAMENTO. AF_09/2017 </t>
  </si>
  <si>
    <t>7.1</t>
  </si>
  <si>
    <t>QUADRO QGBT DO TRAFO T2</t>
  </si>
  <si>
    <t>7.1.1</t>
  </si>
  <si>
    <t>COMPOSIÇÃO 01</t>
  </si>
  <si>
    <t>PAINEL AUTOPORTANTE METÁLICO, 1,80x0,60x0,60 M, COM PORTA, BARRAMENTOS EM COBRE ELETROLÍTICO DE FASES E NEUTRO DE 800 A, TERRA DE 400 A, PLACA DE POLICARBONATO, PLACA DE FIXAÇÃO DOS COMPONENTES ELÉTRICOS, INCLUINDO PORCAS, PARAFUSOS E ARRUELAS - FORNECIMENTO E INSTALAÇÃO</t>
  </si>
  <si>
    <t>CJ.</t>
  </si>
  <si>
    <t>7.1.2</t>
  </si>
  <si>
    <t>COMPOSIÇÃO 02</t>
  </si>
  <si>
    <t>REMOÇÃO  DE DISJUNTOR CAIXA MOLDADA TRIFÁSICO DE 630A (EXISTENTE) DO PAINEL QDG-B E RESPECTIVA INSTALAÇÃO NO PAINEL QGBT-T2 (NOVO).</t>
  </si>
  <si>
    <t>7.2</t>
  </si>
  <si>
    <t>QUADRO QDG-A</t>
  </si>
  <si>
    <t>7.2.1</t>
  </si>
  <si>
    <t>COMPOSIÇÃO 39</t>
  </si>
  <si>
    <t>BARRA DE COBRE ELETROLÍTICO, 269 A (3/4"x1/4" - 0,5 M)</t>
  </si>
  <si>
    <t>7.2.2</t>
  </si>
  <si>
    <t>COMPOSIÇÃO 40</t>
  </si>
  <si>
    <t>BARRA DE COBRE ELETROLÍTICO, 359 A (1"x1/4" - 0,5 M)</t>
  </si>
  <si>
    <t>7.2.3</t>
  </si>
  <si>
    <t>COMPOSIÇÃO 03</t>
  </si>
  <si>
    <t>REMOÇÃO  DE DISJUNTOR CAIXA MOLDADA TRIFÁSICO DE 400 A DO QUADRO QDG-A.</t>
  </si>
  <si>
    <t>7.2.4</t>
  </si>
  <si>
    <t>101898</t>
  </si>
  <si>
    <t xml:space="preserve">DISJUNTOR TERMOMAGNÉTICO TRIPOLAR EM CAIXA MOLDADA 300 A 400 A, 600 V, FORNECIMENTO E INSTALAÇÃO </t>
  </si>
  <si>
    <t>7.3</t>
  </si>
  <si>
    <t>QUADRO QDLT-01</t>
  </si>
  <si>
    <t>7.3.1</t>
  </si>
  <si>
    <t>COMPOSIÇÃO 04</t>
  </si>
  <si>
    <t>QUADRO DE DISTRIBUIÇÃO COM BARRAMENTO TRIFÁSICO, DE SOBREPOR, EM CHAPA DE AÇO GALVANIZADO, PARA 30 DISJUNTORES DIN, 100 A - FORNECIMENTO E INSTALAÇÃO</t>
  </si>
  <si>
    <t>7.3.2</t>
  </si>
  <si>
    <t>93654</t>
  </si>
  <si>
    <t>DISJUNTOR MONOPOLAR TIPO DIN,CORRENTE NOMINAL DE 16 A - FORNECIMENTO E INSTALAÇÃO</t>
  </si>
  <si>
    <t>7.3.3</t>
  </si>
  <si>
    <t>93661</t>
  </si>
  <si>
    <t>DISJUNTOR BIPOLAR TIPO DIN, CORRENTE NOMINAL DE 16 A - FORNECIMENTO E INSTALAÇÃO</t>
  </si>
  <si>
    <t>7.3.4</t>
  </si>
  <si>
    <t>COMPOSIÇÃO 05</t>
  </si>
  <si>
    <t>DISJUNTOR BIPOLAR TIPO DIN, CORRENTE NOMINAL 80 A, 10 kA - FORNECIMENTO E INSTALAÇÃO</t>
  </si>
  <si>
    <t>7.3.5</t>
  </si>
  <si>
    <t>COMPOSIÇÃO 06</t>
  </si>
  <si>
    <t>DISJUNTOR TRIPOLAR TIPO DIN, CORRENTE NOMINAL 100 A, 10 kA - FORNECIMENTO E INSTALAÇÃO</t>
  </si>
  <si>
    <t>7.3.6</t>
  </si>
  <si>
    <t>COMPOSIÇÃO 07</t>
  </si>
  <si>
    <t>DISPOSITIVO DE PROTEÇÃO CONTRA SURTOS ATMOSFÉRICOS (DPS) 275 VCA, 30 kA - FORNECIMENTO E INSTALAÇÃO</t>
  </si>
  <si>
    <t>7.4</t>
  </si>
  <si>
    <t>QUADRO QDLT-02</t>
  </si>
  <si>
    <t>7.4.1</t>
  </si>
  <si>
    <t>COMPOSIÇÃO 42</t>
  </si>
  <si>
    <t>QUADRO DE DISTRIBUIÇÃO COM BARRAMENTO TRIFÁSICO, DE SOBREPOR, EM CHAPA DE AÇO GALVANIZADO, PARA 12 DISJUNTORES DIN, 100 A - FORNECIMENTO E INSTALAÇÃO</t>
  </si>
  <si>
    <t>7.4.2</t>
  </si>
  <si>
    <t>7.4.3</t>
  </si>
  <si>
    <t>7.4.5</t>
  </si>
  <si>
    <t>93671</t>
  </si>
  <si>
    <t>DISJUNTOR TRIPOLAR TIPO DIN, CORRENTE NOMINAL DE 32 A - FORNECIMENTO E INSTALAÇÃO</t>
  </si>
  <si>
    <t>7.5</t>
  </si>
  <si>
    <t>ALIMENTADOR QDG-A (FUNDOS) A PARTIR DO QGBT DA UFASA</t>
  </si>
  <si>
    <t>7.5.1</t>
  </si>
  <si>
    <t>93000</t>
  </si>
  <si>
    <t xml:space="preserve">CABO DE COBRE FLEXÍVEL ISOLADO DE 240,0 MM², ANTI-CHAMA 0,6/1,0 kV, PARA ALIMENTADOR DE QUADRO ELÉTRICO, COR PRETA - FORNECIMENTO E INSTALAÇÃO </t>
  </si>
  <si>
    <t>7.5.2</t>
  </si>
  <si>
    <t>92998</t>
  </si>
  <si>
    <t>CABO DE COBRE FLEXÍVEL ISOLADO DE 185,0 MM², ANTI-CHAMA 0,6/1,0 kV, PARA ALIMENTADOR DE QUADRO ELÉTRICO, COR AZUL - FORNECIMENTO E INSTALAÇÃO</t>
  </si>
  <si>
    <t>7.5.3</t>
  </si>
  <si>
    <t>92994</t>
  </si>
  <si>
    <t xml:space="preserve">CABO DE COBRE FLEXÍVEL ISOLADO DE 120,0 MM², ANTI-CHAMA 0,6/1,0 kV, PARA ALIMENTADOR DE QUADRO ELÉTRICO, COR VERDE - FORNECIMENTO E INSTALAÇÃO </t>
  </si>
  <si>
    <t>7.5.4</t>
  </si>
  <si>
    <t>COMPOSIÇÃO 08</t>
  </si>
  <si>
    <t>TERMINAL METÁLICO A PRESSÃO PARA CABO DE 240,0 MM² COM 1 FURO DE FIXAÇÃO - FORNECIMENTO E INSTALAÇÃO</t>
  </si>
  <si>
    <t>7.5.5</t>
  </si>
  <si>
    <t>COMPOSIÇÃO 09</t>
  </si>
  <si>
    <t>TERMINAL METÁLICO A PRESSÃO PARA CABO DE 185,0 MM² COM 1 FURO DE FIXAÇÃO - FORNECIMENTO E INSTALAÇÃO</t>
  </si>
  <si>
    <t>7.5.6</t>
  </si>
  <si>
    <t>COMPOSIÇÃO 10</t>
  </si>
  <si>
    <t>TERMINAL METÁLICO A PRESSÃO PARA CABO DE 120,0 MM² COM 1 FURO DE FIXAÇÃO - FORNECIMENTO E INSTALAÇÃO</t>
  </si>
  <si>
    <t>7.5.7</t>
  </si>
  <si>
    <t>COMPOSIÇÃO 32</t>
  </si>
  <si>
    <t>ELETRODUTO/DUTO PEAD FLEXÍVEL PAREDE SIMPLES, CORRUGAÇÃO HELICOIDAL, COR PRETA, SEM ROSCA, DE 3", PARA CABEAMENTO SUBTERRÂNEO - FORNECIMENTO E INSTALAÇÃO</t>
  </si>
  <si>
    <t>7.5.8</t>
  </si>
  <si>
    <t>97889</t>
  </si>
  <si>
    <t xml:space="preserve">CAIXA ELÉTRICA ENTERRADA RETANGULAR, EM ALVENARIA COM TIJOLOS MACIÇOS, DIMENSÕES 0,8X0,8X0,6 M </t>
  </si>
  <si>
    <t>7.5.9</t>
  </si>
  <si>
    <t>COMPOSIÇÃO 33</t>
  </si>
  <si>
    <t>REMOÇÃO PISO BLOCO INTERTRAVADO</t>
  </si>
  <si>
    <t>7.5.10</t>
  </si>
  <si>
    <t>ESCAVAÇÃO MANUAL DE VALA COM PROFUNDIDADE MENOR OU IGUAL A 1,30 M</t>
  </si>
  <si>
    <t>7.5.11</t>
  </si>
  <si>
    <t>REATERRO MANUAL APILOADO COM SOQUETE.</t>
  </si>
  <si>
    <t>7.5.12</t>
  </si>
  <si>
    <t>COMPOSIÇÃO 34</t>
  </si>
  <si>
    <t>REPOSIÇÃO BLOCOS INTERTRAVADOS COM REJUNTAMENTO</t>
  </si>
  <si>
    <t>7.6</t>
  </si>
  <si>
    <t>ALIMENTADOR QDLT 01P</t>
  </si>
  <si>
    <t>7.6.1</t>
  </si>
  <si>
    <t>92986</t>
  </si>
  <si>
    <t>CABO DE COBRE FLEXÍVEL ISOLADO DE 35,0 MM², ANTI-CHAMA 0,6/1,0 kV, PARA DISTRIBUIÇÃO- FORNECIMENTO E INSTALAÇÃO - COR PRETA</t>
  </si>
  <si>
    <t>7.6.2</t>
  </si>
  <si>
    <t>92984</t>
  </si>
  <si>
    <t>CABO DE COBRE FLEXÍVEL ISOLADO DE 25,0 MM², ANTI-CHAMA 0,6/1,0 kV, PARA DISTRIBUIÇÃO - FORNECIMENTO E INSTALAÇÃO - COR VERDE</t>
  </si>
  <si>
    <t>7.6.3</t>
  </si>
  <si>
    <t>COMPOSIÇÃO 11</t>
  </si>
  <si>
    <t>TERMINAL METÁLICO A PRESSÃO PARA CABO DE 35,0 MM² COM 1 FURO DE FIXAÇÃO - FORNECIMENTO E INSTALAÇÃO</t>
  </si>
  <si>
    <t>7.6.4</t>
  </si>
  <si>
    <t>COMPOSIÇÃO 12</t>
  </si>
  <si>
    <t>TERMINAL METÁLICO A PRESSÃO PARA CABO DE 25,0 MM² COM 1 FURO DE FIXAÇÃO - FORNECIMENTO E INSTALAÇÃO</t>
  </si>
  <si>
    <t>7.6.5</t>
  </si>
  <si>
    <t>COMPOSIÇÃO 31</t>
  </si>
  <si>
    <t>ELETRODUTO/DUTO PEAD FLEXÍVEL PAREDE SIMPLES, CORRUGAÇÃO HELICOIDAL, COR PRETA, SEM ROSCA, DE 2", PARA CABEAMENTO SUBTERRÂNEO - FORNECIMENTO E INSTALAÇÃO</t>
  </si>
  <si>
    <t>7.6.6</t>
  </si>
  <si>
    <t>7.6.7</t>
  </si>
  <si>
    <t>7.6.8</t>
  </si>
  <si>
    <t>7.6.9</t>
  </si>
  <si>
    <t>7.7</t>
  </si>
  <si>
    <t>ILUMINAÇÃO E TOMADAS</t>
  </si>
  <si>
    <t>7.7.1</t>
  </si>
  <si>
    <t>97599</t>
  </si>
  <si>
    <t>LUMINÁRIA DE EMERGÊNCIA - FORNECIMENTO E INSTALAÇÃO</t>
  </si>
  <si>
    <t>7.7.2</t>
  </si>
  <si>
    <t>COMPOSIÇÃO 13</t>
  </si>
  <si>
    <t>PLUGUE MACHO 2P+T PARA LIGAÇÃO DAS LUMINÁRIAS - FORNECIMENTO E INSTALAÇÃO</t>
  </si>
  <si>
    <t>7.7.3</t>
  </si>
  <si>
    <t>COMPOSIÇÃO 14</t>
  </si>
  <si>
    <t>PLUGUE FÊMEA 2P+T PARA LIGAÇÃO DAS LUMINÁRIAS - FORNECIMENTO E INSTALAÇÃO</t>
  </si>
  <si>
    <t>7.7.4</t>
  </si>
  <si>
    <t>COMPOSIÇÃO 15</t>
  </si>
  <si>
    <t>CABO PARALELO PP 3x1,5 MM² COM ISOLAÇÃO EPR 0,6/1,0 kV PARA INTERLIGAÇÃO DE PLUGUES MACHO E FÊMEA COM AS LUMINÁRIAS - FORNECIMENTO E INSTALAÇÃO</t>
  </si>
  <si>
    <t>7.7.5</t>
  </si>
  <si>
    <t>97585</t>
  </si>
  <si>
    <t>LUMINÁRIA TIPO CALHA, DE SOBREPOR, COM 2 LÂMPADAS TUBULARES DE 18 W - FORNECIMENTO E INSTALAÇÃO</t>
  </si>
  <si>
    <t>7.7.6</t>
  </si>
  <si>
    <t>91953</t>
  </si>
  <si>
    <t>INTERRUPTOR SIMPLES (1 MÓDULO), 10A/250V, INCLUINDO SUPORTE E PLACA - FORNECIMENTO E INSTALAÇÃO</t>
  </si>
  <si>
    <t>7.7.7</t>
  </si>
  <si>
    <t>92009</t>
  </si>
  <si>
    <t>TOMADA BAIXA DE EMBUTIR (2 MÓDULOS), 2P+T 20A, INCLUINDO SUPORTE E PLACA - FORNECIMENTO E INSTALAÇÃO</t>
  </si>
  <si>
    <t>7.7.8</t>
  </si>
  <si>
    <t>92000</t>
  </si>
  <si>
    <t>TOMADA BAIXA DE EMBUTIR (1 MÓDULO), 2P+T 10A, INCLUINDO SUPORTE E PLACA - FORNECIMENTO E INSTALAÇÃO</t>
  </si>
  <si>
    <t>7.7.9</t>
  </si>
  <si>
    <t>92001</t>
  </si>
  <si>
    <t>TOMADA BAIXA DE EMBUTIR (1 MÓDULO), 2P+T 20A, INCLUINDO SUPORTE E PLACA - FORNECIMENTO E INSTALAÇÃO</t>
  </si>
  <si>
    <t>7.7.10</t>
  </si>
  <si>
    <t>COMPOSIÇÃO 16</t>
  </si>
  <si>
    <t>CHAVE ROTATIVA MANUAL BIPOLAR, 3 POSIÇÕES, CORRENTE DE 20 A PARA CONTROLE E OPERAÇÃO DE 02 (DOIS) CONDICIONADORES DE AR TIPO SPLIT 12000 BTUs - FORNECIMENTO E INSTALAÇÃO</t>
  </si>
  <si>
    <t>7.7.11</t>
  </si>
  <si>
    <t>COMPOSIÇÃO 17</t>
  </si>
  <si>
    <t>CHAVE DE PARTIDA COM CAIXA TERMOPLÁSTICA COMPLETA COM BOTOEIRA LIGA/DESLIGA (VERDE/VERMELHO) 220V PARA ACIONAMENTO ELÉTRICO DE MOTOR DE EXAUSTÃO DE ATÉ 16A - FORNECIMENTO E INSTALAÇÃO</t>
  </si>
  <si>
    <t>7.7.12</t>
  </si>
  <si>
    <t>COMPOSIÇÃO 35</t>
  </si>
  <si>
    <t>TOMADA INDUSTRIAL DE SOBREPOR FÊMEA,  2P+T, 32 A</t>
  </si>
  <si>
    <t>7.7.13</t>
  </si>
  <si>
    <t>COMPOSIÇÃO 36</t>
  </si>
  <si>
    <t>TOMADA INDUSTRIAL DE SOBREPOR FÊMEA,  2P+T, 63 A</t>
  </si>
  <si>
    <t>7.7.14</t>
  </si>
  <si>
    <t>COMPOSIÇÃO 37</t>
  </si>
  <si>
    <t>PLUG PARA TOMADA INDUSTRIAL MACHO, 2P+T, 32 A</t>
  </si>
  <si>
    <t>7.7.15</t>
  </si>
  <si>
    <t>COMPOSIÇÃO 38</t>
  </si>
  <si>
    <t>PLUG PARA TOMADA INDUSTRIAL MACHO, 2P+T, 63 A</t>
  </si>
  <si>
    <t>7.8</t>
  </si>
  <si>
    <t>INFRAESTRUTURA E CABEAMENTO INTERNO</t>
  </si>
  <si>
    <t>7.8.1</t>
  </si>
  <si>
    <t>COMPOSIÇÃO 18</t>
  </si>
  <si>
    <t>ELETROCALHA 100 X 50 MM PERFURADA, COM TAMPA LISA, EMENDA INTERNA, TERMINAL DE FECHAMENTO E SUPORTE, CONFORME PROJETO ELÉTRICO FORNECIDO - FORNECIMENTO E INSTALAÇÃO</t>
  </si>
  <si>
    <t>7.8.2</t>
  </si>
  <si>
    <t>COMPOSIÇÃO 43</t>
  </si>
  <si>
    <t>PERFILADO PERFURADO 38 X 38 MM - FORNECIMENTO E INSTALAÇÃO</t>
  </si>
  <si>
    <t>7.8.3</t>
  </si>
  <si>
    <t>COMPOSIÇÃO 19</t>
  </si>
  <si>
    <t>ELETRODUTO FLEXÍVEL EM AÇO GALVANIZADO, REVESTIDO EXTERNAMENTE COM PVC 3/4" - FORNECIMENTO E INSTALAÇÃO</t>
  </si>
  <si>
    <t>7.8.4</t>
  </si>
  <si>
    <t>95751</t>
  </si>
  <si>
    <t>ELETRODUTO DE AÇO GALVANIZADO,CLASSE SEMI PESADO, DN 32 MM (1 1/4¨), APARENTE, INSTALADO EM PAREDE - FORNECIMENTO E INSTALAÇÃO</t>
  </si>
  <si>
    <t>7.8.5</t>
  </si>
  <si>
    <t>95750</t>
  </si>
  <si>
    <t>ELETRODUTO DE AÇO GALVANIZADO,CLASSE LEVE, DN 25 MM (1¨), APARENTE, INSTALADO EM PAREDE - FORNECIMENTO E INSTALAÇÃO</t>
  </si>
  <si>
    <t>7.8.6</t>
  </si>
  <si>
    <t>95749</t>
  </si>
  <si>
    <t>ELETRODUTO DE AÇO GALVANIZADO,CLASSE LEVE, DN 20 MM (3/4¨), APARENTE, INSTALADO EM PAREDE - FORNECIMENTO E INSTALAÇÃO</t>
  </si>
  <si>
    <t>7.8.7</t>
  </si>
  <si>
    <t>95728</t>
  </si>
  <si>
    <t>ELETRODUTO RÍGIDO SOLDÁVEL, PVC, DN 32 MM (1"), APARENTE, INSTALADO EM TETO - FORNECIMENTO E INSTALAÇÃO</t>
  </si>
  <si>
    <t>7.8.8</t>
  </si>
  <si>
    <t>95727</t>
  </si>
  <si>
    <t>ELETRODUTO RÍGIDO SOLDÁVEL, PVC, DN 25 MM (3/4"), APARENTE, INSTALADO EM TETO - FORNECIMENTO E INSTALAÇÃO</t>
  </si>
  <si>
    <t>7.8.9</t>
  </si>
  <si>
    <t>95731</t>
  </si>
  <si>
    <t>ELETRODUTO RÍGIDO SOLDÁVEL, PVC, DN 32 MM (1"), APARENTE, INSTALADO EM PAREDE - FORNECIMENTO E INSTALAÇÃO</t>
  </si>
  <si>
    <t>7.8.10</t>
  </si>
  <si>
    <t>95730</t>
  </si>
  <si>
    <t>ELETRODUTO RÍGIDO SOLDÁVEL, PVC, DN 25 MM (3/4"), APARENTE, INSTALADO EM PAREDE - FORNECIMENTO E INSTALAÇÃO</t>
  </si>
  <si>
    <t>7.8.11</t>
  </si>
  <si>
    <t>COMPOSIÇÃO 41</t>
  </si>
  <si>
    <t>CURVA 90º LONGA EM AÇO GALVANIZADO DE 1 1/4" - FORNECIMENTO E INSTALAÇÃO</t>
  </si>
  <si>
    <t>7.8.12</t>
  </si>
  <si>
    <t>COMPOSIÇÃO 20</t>
  </si>
  <si>
    <t>CURVA 90º LONGA EM AÇO GALVANIZADO DE 1" - FORNECIMENTO E INSTALAÇÃO</t>
  </si>
  <si>
    <t>7.8.13</t>
  </si>
  <si>
    <t>COMPOSIÇÃO 21</t>
  </si>
  <si>
    <t>CURVA 90º LONGA EM AÇO GALVANIZADO DE 3/4" - FORNECIMENTO E INSTALAÇÃO</t>
  </si>
  <si>
    <t>7.8.14</t>
  </si>
  <si>
    <t>COMPOSIÇÃO 44</t>
  </si>
  <si>
    <t>CURVA 90º PVC SOLDÁVEL - 32 (1") MM  - FORNECIMENTO E INSTALAÇÃO</t>
  </si>
  <si>
    <t>7.8.15</t>
  </si>
  <si>
    <t>COMPOSIÇÃO 45</t>
  </si>
  <si>
    <t>CURVA 90º PVC SOLDÁVEL - 25 (3/4") MM  - FORNECIMENTO E INSTALAÇÃO</t>
  </si>
  <si>
    <t>7.8.16</t>
  </si>
  <si>
    <t>3911</t>
  </si>
  <si>
    <t>LUVA DE FERRO GALVANIZADO, ROSCA BSP, DE 1 1/4"</t>
  </si>
  <si>
    <t>7.8.17</t>
  </si>
  <si>
    <t>3910</t>
  </si>
  <si>
    <t>LUVA DE FERRO GALVANIZADO, ROSCA BSP, DE 1"</t>
  </si>
  <si>
    <t>7.8.18</t>
  </si>
  <si>
    <t>3909</t>
  </si>
  <si>
    <t>LUVA DE FERRO GALVANIZADO, ROSCA BSP, DE 3/4"</t>
  </si>
  <si>
    <t>7.8.19</t>
  </si>
  <si>
    <t>95785</t>
  </si>
  <si>
    <t>CONDULETE DE ALUMÍNIO, TIPO C, PARA ELETRODUTO DE AÇO GALVANIZADO DN 32 MM (1 1/4¨), APARENTE - FORNECIMENTO E INSTALAÇÃO</t>
  </si>
  <si>
    <t>7.8.20</t>
  </si>
  <si>
    <t>95791</t>
  </si>
  <si>
    <t>CONDULETE DE ALUMÍNIO, TIPO LR, PARA ELETRODUTO DE AÇO GALVANIZADO DN 32 MM (1 1/4¨), APARENTE - FORNECIMENTO E INSTALAÇÃO</t>
  </si>
  <si>
    <t>7.8.21</t>
  </si>
  <si>
    <t>95787</t>
  </si>
  <si>
    <t>CONDULETE DE ALUMÍNIO, TIPO LR, PARA ELETRODUTO DE AÇO GALVANIZADO DN 20 MM (3/4¨), APARENTE - FORNECIMENTO E INSTALAÇÃO</t>
  </si>
  <si>
    <t>7.8.22</t>
  </si>
  <si>
    <t>95779</t>
  </si>
  <si>
    <t>CONDULETE DE ALUMÍNIO, TIPO E, PARA ELETRODUTO DE AÇO GALVANIZADO DN 20 MM (3/4¨), APARENTE - FORNECIMENTO E INSTALAÇÃO</t>
  </si>
  <si>
    <t>7.8.23</t>
  </si>
  <si>
    <t>95795</t>
  </si>
  <si>
    <t>CONDULETE DE ALUMÍNIO, TIPO T, PARA ELETRODUTO DE AÇO GALVANIZADO DN 20 MM (3/4¨), APARENTE - FORNECIMENTO E INSTALAÇÃO</t>
  </si>
  <si>
    <t>7.8.24</t>
  </si>
  <si>
    <t>95778</t>
  </si>
  <si>
    <t>CONDULETE DE ALUMÍNIO, TIPO C, PARA ELETRODUTO DE AÇO GALVANIZADO DN 20 MM (3/4¨), APARENTE - FORNECIMENTO E INSTALAÇÃO</t>
  </si>
  <si>
    <t>7.8.25</t>
  </si>
  <si>
    <t>COMPOSIÇÃO 22</t>
  </si>
  <si>
    <t>CONDULETE DE ALUMÍNIO. TIPO LL, PARA ELETRODUTO DE AÇO GALVANIZADO DN 20 MM (3/4"), APARENTE - FORNECIMENTO E INSTALAÇÃO</t>
  </si>
  <si>
    <t>7.8.26</t>
  </si>
  <si>
    <t>95805</t>
  </si>
  <si>
    <t>CONDULETE DE PVC, TIPO E, PARA ELETRODUTO DE PVC SOLDÁVEL DN 25 MM (3/4"), APARENTE - FORNECIMENTO E INSTALAÇÃO</t>
  </si>
  <si>
    <t>7.8.27</t>
  </si>
  <si>
    <t>COMPOSIÇÃO 23</t>
  </si>
  <si>
    <t>SAÍDA LATERAL SIMPLES PARA ELETRODUTO 1" -FORNECIMENTO E INSTALAÇÃO</t>
  </si>
  <si>
    <t>7.8.28</t>
  </si>
  <si>
    <t>COMPOSIÇÃO 24</t>
  </si>
  <si>
    <t>SAÍDA LATERAL SIMPLES PARA ELETRODUTO 3/4" -FORNECIMENTO E INSTALAÇÃO</t>
  </si>
  <si>
    <t>7.8.29</t>
  </si>
  <si>
    <t>91927</t>
  </si>
  <si>
    <t>CABO DE COBRE FLEXÍVEL, ISOLADO, 2,5 MM², ANTI-CHAMA, 0,6/1,0 kV, PARA CIRCUITOS TERMINAIS  - FORNECIMENTO E INSTALAÇÃO</t>
  </si>
  <si>
    <t>7.8.30</t>
  </si>
  <si>
    <t>91929</t>
  </si>
  <si>
    <t>CABO DE COBRE FLEXÍVEL, ISOLADO, 4,0 MM², ANTI-CHAMA, 0,6/1,0 kV, PARA CIRCUITOS TERMINAIS - FORNECIMENTO E INSTALAÇÃO</t>
  </si>
  <si>
    <t>7.8.31</t>
  </si>
  <si>
    <t>91930</t>
  </si>
  <si>
    <t>CABO DE COBRE FLEXÍVEL, ISOLADO, 6,0 MM², ANTI-CHAMA, 0,6/1,0 kV, PARA CIRCUITOS TERMINAIS - FORNECIMENTO E INSTALAÇÃO</t>
  </si>
  <si>
    <t>7.8.32</t>
  </si>
  <si>
    <t>CABO DE COBRE FLEXÍVEL, ISOLADO, 25,0 MM², ANTI-CHAMA, 0,6/1,0 kV, PARA CIRCUITOS TERMINAIS - FORNECIMENTO E INSTALAÇÃO</t>
  </si>
  <si>
    <t>7.8.33</t>
  </si>
  <si>
    <t>92982</t>
  </si>
  <si>
    <t>CABO DE COBRE FLEXÍVEL, ISOLADO, 16,0 MM², ANTI-CHAMA, 0,6/1,0 kV, PARA CIRCUITOS TERMINAIS - FORNECIMENTO E INSTALAÇÃO</t>
  </si>
  <si>
    <t>7.8.34</t>
  </si>
  <si>
    <t>COMPOSIÇÃO 25</t>
  </si>
  <si>
    <t>CONECTOR POR MOLA 3 VIAS PARA FIO DE ATÉ 4,0 MM² E CORRENTE DE 32 A/450 V - FORNECIMENTO E INSTALAÇÃO</t>
  </si>
  <si>
    <t>7.8.35</t>
  </si>
  <si>
    <t>COMPOSIÇÃO 26</t>
  </si>
  <si>
    <t>CONECTOR POR MOLA 2 VIAS PARA FIO DE ATÉ 4,0 MM² E CORRENTE DE 32 A/450 V - FORNECIMENTO E INSTALAÇÃO</t>
  </si>
  <si>
    <t>7.8.36</t>
  </si>
  <si>
    <t>COMPOSIÇÃO 27</t>
  </si>
  <si>
    <t>CAIXA DE PASSAGEM METÁLICA DE SOBREPOR,COM TAMPA PARAFUSADA, EM ALUMÍNIO, DIMENSÕES 25x25x10 CM - FORNECIMENTO E INSTALAÇÃO</t>
  </si>
  <si>
    <t>7.8.37</t>
  </si>
  <si>
    <t>COMPOSIÇÃO 28</t>
  </si>
  <si>
    <t>CONECTOR DE ALUMÍNIO TIPO PRENSA CABO, PARA CABO PP DE 4,0 MM² DE 3 VIAS - FORNECIMENTO E INSTALAÇÃO</t>
  </si>
  <si>
    <t>7.8.38</t>
  </si>
  <si>
    <t>COMPOSIÇÃO 29</t>
  </si>
  <si>
    <t>FLANGE DE LIGAÇÃO DE ELETROCALHA COM QUADRO ELÉTRICO DE SOBREPOR (100x50 MM), INCLUINDO EMENDAS, PORCAS, ARRUELAS E PARAFUSOS - FORNECIMENTO E INSTALAÇÃO</t>
  </si>
  <si>
    <t>7.9</t>
  </si>
  <si>
    <t>ATERRAMENTO</t>
  </si>
  <si>
    <t>7.9.1</t>
  </si>
  <si>
    <t>98111</t>
  </si>
  <si>
    <t>CAIXA DE INSPEÇÃO PARA ATERRAMENTO, CIRCULAR, EM POLIETILENO, DIÂMETRO INTERNO=0,3 M</t>
  </si>
  <si>
    <t>7.9.2</t>
  </si>
  <si>
    <t>96985</t>
  </si>
  <si>
    <t>HASTE DE ATERRAMENTO 5/8" PARA SPDA - FORNECIMENTO E INSTALAÇÃO</t>
  </si>
  <si>
    <t>7.9.3</t>
  </si>
  <si>
    <t>96977</t>
  </si>
  <si>
    <t>CORDOALHA DE COBRE NÚ 50 MM², ENTERRADA, SEM ISOLADOR - FORNECIMENTO E INSTALAÇÃO</t>
  </si>
  <si>
    <t>7.9.4</t>
  </si>
  <si>
    <t>96971</t>
  </si>
  <si>
    <t>CORDOALHA DE COBRE NÚ 16 MM², NÃO ENTERRADA, COM ISOLADOR - FORNECIMENTO E INSTALAÇÃO</t>
  </si>
  <si>
    <t>7.9.5</t>
  </si>
  <si>
    <t>92981</t>
  </si>
  <si>
    <t>CABO DE COBRE FLEXÍVEL ISOLADO, 16 MM², ANTI-CHAMA, 450/750 V, PARA DISTRIBUIÇÃO - FORNECIMENTO E INSTALAÇÃO</t>
  </si>
  <si>
    <t>7.9.6</t>
  </si>
  <si>
    <t>7.9.7</t>
  </si>
  <si>
    <t>94992</t>
  </si>
  <si>
    <t>EXECUÇÃO DE PASSEIO (CALÇADA) OU PISO DE CONCRETO COM CONCRETO MOLDADO IN LOCO, FEITO EM OBRA, ACABAMENTO CONVENCIONAL, ESPESSURA 6 CM, ARMADO</t>
  </si>
  <si>
    <t>7.9.8</t>
  </si>
  <si>
    <t>078016</t>
  </si>
  <si>
    <t>MEDIÇÃO DE MALHA DE ATERRAMENTO INCLUSIVE ART</t>
  </si>
  <si>
    <t>7.9.9</t>
  </si>
  <si>
    <t>COMPOSIÇÃO 30</t>
  </si>
  <si>
    <t>CAIXA DE EQUALIZAÇÃO  EM POLIPROPILENO 145x180 MM CONTENDO UMA BARRA DE COBRE DE 6 MM E 04 TERMINAIS DE 16 MM², DE SOBREPOR - FORNECIMENTO E INSTALAÇÃO</t>
  </si>
  <si>
    <t>8.1</t>
  </si>
  <si>
    <t>APARELHO DE AR CONDICIONADO</t>
  </si>
  <si>
    <t>8.1.1</t>
  </si>
  <si>
    <t>70444</t>
  </si>
  <si>
    <t>Condicionador de ar, 12.000 btu, quente / frio, controle remoto total sem fio, mostrador digital, inclusive unidade externa independente, tipo Split convencional, Ever Confort ou similar (inclusive instalação)</t>
  </si>
  <si>
    <t>9.1</t>
  </si>
  <si>
    <t>9.1.1</t>
  </si>
  <si>
    <t>87878</t>
  </si>
  <si>
    <t>CHAPISCO APLICADO EM ALVENARIAS E ESTRUTURAS DE CONCRETO INTERNAS, COM COLHER DE PEDREIRO. ARGAMASSA TRAÇO 1:3 COM PREPARO MANUAL</t>
  </si>
  <si>
    <t>9.1.2</t>
  </si>
  <si>
    <t>87530</t>
  </si>
  <si>
    <t>RECOMPOSIÇÃO DE EMBOÇO OU MASSA ÚNICA, PARA RECEBIMENTO DE PINTURA, EM ARGAMASSA TRAÇO 1:2:8, PREPARO MANUAL, APLICADA MANUALMENTE EM FACES INTERNAS DE PAREDES, ESPESSURA DE 20MM, COM EXECUÇÃO DE TALISCAS</t>
  </si>
  <si>
    <t>9.1.3</t>
  </si>
  <si>
    <t>87528</t>
  </si>
  <si>
    <t>EMBOÇO, PARA RECEBIMENTO DE CERÂMICA, EM ARGAMASSA TRAÇO 1:2:8, PREPARO MANUAL, APLICADO MANUALMENTE EM FACES INTERNAS DE PAREDES, PARA AMBIENTE COM ÁREA MENOR QUE 5M2, ESPESSURA DE 20MM, COM EXECUÇÃO DE TALISCAS</t>
  </si>
  <si>
    <t>9.1.4</t>
  </si>
  <si>
    <t>87274</t>
  </si>
  <si>
    <t>REVESTIMENTO CERÂMICO PARA PAREDES INTERNAS COM PLACAS TIPO ESMALTADA EXTRA DE DIMENSÕES 33X45 CM APLICADAS EM AMBIENTES DE ÁREA MENOR QUE 5 M2 NA ALTURA INTEIRA DAS PAREDES</t>
  </si>
  <si>
    <t>10.1</t>
  </si>
  <si>
    <t>10.1.1</t>
  </si>
  <si>
    <t>98555</t>
  </si>
  <si>
    <t>IMPERMEABILIZAÇÃO DE SUPERFÍCIE COM ARGAMASSA POLIMÉRICA / MEMBRANA ACRÍLICA, 3 DEMÃOS</t>
  </si>
  <si>
    <t>11.1</t>
  </si>
  <si>
    <t>11.1.1</t>
  </si>
  <si>
    <t>87263</t>
  </si>
  <si>
    <t>REVESTIMENTO CERÂMICO PARA PISO COM PLACAS TIPO PORCELANATO DE DIMENSÕES 60X60 CM APLICADA EM AMBIENTES DE ÁREA MAIOR QUE 10 M²</t>
  </si>
  <si>
    <t>12.1</t>
  </si>
  <si>
    <t>12.1.1</t>
  </si>
  <si>
    <t>88485</t>
  </si>
  <si>
    <t>APLICAÇÃO DE FUNDO SELADOR ACRÍLICO EM PAREDES, UMA DEMÃO</t>
  </si>
  <si>
    <t>12.1.2</t>
  </si>
  <si>
    <t>88484</t>
  </si>
  <si>
    <t>APLICAÇÃO DE FUNDO SELADOR ACRÍLICO EM TETO, UMA DEMÃO</t>
  </si>
  <si>
    <t>12.1.3</t>
  </si>
  <si>
    <t>96130</t>
  </si>
  <si>
    <t>APLICAÇÃO MANUAL DE MASSA ACRÍLICA EM PAREDES INTERNA E EXTERNAS, UMA DEMÃO</t>
  </si>
  <si>
    <t>12.1.4</t>
  </si>
  <si>
    <t>88496</t>
  </si>
  <si>
    <t>APLICAÇÃO E LIXAMENTO DE MASSA LÁTEX EM TETO, DUAS DEMÃOS</t>
  </si>
  <si>
    <t>12.1.5</t>
  </si>
  <si>
    <t>88489</t>
  </si>
  <si>
    <t>APLICAÇÃO MANUAL DE PINTURA COM TINTA LÁTEX ACRÍLICA EM PAREDES, DUAS DEMÃOS</t>
  </si>
  <si>
    <t>12.1.6</t>
  </si>
  <si>
    <t>88488</t>
  </si>
  <si>
    <t>APLICAÇÃO MANUAL DE PINTURA COM TINTA LÁTEX ACRÍLICA EM TETO, DUAS DEMÃOS</t>
  </si>
  <si>
    <t>12.1.7</t>
  </si>
  <si>
    <t>COMPOSIÇÃO 47</t>
  </si>
  <si>
    <t>EMASSAMENTO COM MASSA A ÓLEO, DUAS DEMÃOS</t>
  </si>
  <si>
    <t>12.1.8</t>
  </si>
  <si>
    <t>102219</t>
  </si>
  <si>
    <t>PINTURA ESMALTE SINTÉTICO ACETINADO PARA MADEIRA (PORTAS), DUAS DEMÃOS, SOBRE FUNDO NIVELADOR BRANCO</t>
  </si>
  <si>
    <t>12.1.9</t>
  </si>
  <si>
    <t>PINTURA TIPO QUADRO NEGRO</t>
  </si>
  <si>
    <t>13.1</t>
  </si>
  <si>
    <t>13.1.1</t>
  </si>
  <si>
    <t>99802</t>
  </si>
  <si>
    <t>LIMPEZA FINAL DA OBRA</t>
  </si>
  <si>
    <t>PERCENTUAL DE DESCONTO E VALOR TOTAL PARA A CONTRATAÇÃO</t>
  </si>
  <si>
    <t>?bvcx</t>
  </si>
  <si>
    <t>CREA/CAU:</t>
  </si>
  <si>
    <t>OBSERVAÇÃO</t>
  </si>
  <si>
    <t>Orçamento realizado em Dez/2021;</t>
  </si>
  <si>
    <t>Incluso BDI desonerado sobre preço unitário de: 25,92 %</t>
  </si>
  <si>
    <r>
      <rPr>
        <sz val="10"/>
        <color rgb="FFFF0000"/>
        <rFont val="Verdana"/>
        <charset val="134"/>
      </rPr>
      <t>A referência utilizada como base de custos é o SINAPI, SCO, SBC de Dez</t>
    </r>
    <r>
      <rPr>
        <sz val="10"/>
        <color indexed="10"/>
        <rFont val="Verdana"/>
        <charset val="134"/>
      </rPr>
      <t>/2021 e EMOP de Out/2021;</t>
    </r>
  </si>
  <si>
    <t>Planilha protegida por senha, com exceção de partes editáveis como cabeçalho (A1:A2), percentual de desconto (J220) e linhas inferiores;</t>
  </si>
  <si>
    <t>Para complementar a planilha basta a licitante digitar o percentual de desconto proposto na célula acima (coluna J e linha 220), substituindo o valor 0,00%;</t>
  </si>
  <si>
    <t xml:space="preserve">As composições que não constam no SINAPI, procedeu-se a obtenção da composição em outra fonte (SBC,SCO ou EMOP) e utilizou-se como base de cálculo os insumos do SINAPI. </t>
  </si>
  <si>
    <t>No caso em que não houve o insumo no SINAPI, foi mantido a referência de valor indicada na cotação de mercado;</t>
  </si>
  <si>
    <t>A planilha deve ser assinada pelo responsável técnico pela sua confecção (Art. 14 Lei 5.194/66), identificado através de carimbo com número do CREA e pelo representante legal da empresa, com carimbo do CNPJ.</t>
  </si>
  <si>
    <t>ANEXO III-C DO EDITAL DE LICITAÇÃO POR PREGÃO ELETRÔNICO N.º 31/2022</t>
  </si>
  <si>
    <t>PLANILHA DE CRONOGRAMA FÍSICO E FINANCEIRO</t>
  </si>
  <si>
    <t>OBRA:  Reforma de Salas para instalção de Laboratórios e Microscópio Eletrônico na Faculdade de Veterinária da UFF.</t>
  </si>
  <si>
    <t>Avenida Almirante Ary Parreiras, nº 503, bairro Vital Brazil, cidade de Niterói, estado do Rio de Janeiro.</t>
  </si>
  <si>
    <t>DISCRIMINAÇÃO DO SERVIÇO</t>
  </si>
  <si>
    <t>VALOR (R$)</t>
  </si>
  <si>
    <t>PERÍODO</t>
  </si>
  <si>
    <t>TOTAL DO ITEM</t>
  </si>
  <si>
    <t>MÊS 1</t>
  </si>
  <si>
    <t>MÊS 2</t>
  </si>
  <si>
    <t>MÊS 3</t>
  </si>
  <si>
    <t>Total do orçamento</t>
  </si>
  <si>
    <t>Total do orçamento sem Administração</t>
  </si>
  <si>
    <t>Total mensal executado sem Administração</t>
  </si>
  <si>
    <t>Percentual correspondente à Administração</t>
  </si>
  <si>
    <t>Total mensal excutado com Administração</t>
  </si>
  <si>
    <t>Total percentual com Administação</t>
  </si>
  <si>
    <t>Total acumulado</t>
  </si>
  <si>
    <t>Percentual Acumulado</t>
  </si>
  <si>
    <t>assinatura representante legal da empresa e carimbro CNPJ</t>
  </si>
  <si>
    <t>- A planilha deve ser assinada pelo responsável técnico pela sua confecção (Art. 14 Lei 5.194/66), identificado através de carimbo com número do CREA/CAU</t>
  </si>
</sst>
</file>

<file path=xl/styles.xml><?xml version="1.0" encoding="utf-8"?>
<styleSheet xmlns="http://schemas.openxmlformats.org/spreadsheetml/2006/main">
  <numFmts count="10">
    <numFmt numFmtId="176" formatCode="_(* #,##0.00_);_(* \(#,##0.00\);_(* &quot;-&quot;??_);_(@_)"/>
    <numFmt numFmtId="177" formatCode="_-* #,##0.00_-;\-* #,##0.00_-;_-* &quot;-&quot;??_-;_-@_-"/>
    <numFmt numFmtId="178" formatCode="_-* #,##0_-;\-* #,##0_-;_-* &quot;-&quot;_-;_-@_-"/>
    <numFmt numFmtId="179" formatCode="_-&quot;R$&quot;\ * #,##0.00_-;\-&quot;R$&quot;\ * #,##0.00_-;_-&quot;R$&quot;\ * &quot;-&quot;??_-;_-@_-"/>
    <numFmt numFmtId="180" formatCode="_-&quot;R$&quot;\ * #,##0_-;\-&quot;R$&quot;\ * #,##0_-;_-&quot;R$&quot;\ * &quot;-&quot;_-;_-@_-"/>
    <numFmt numFmtId="181" formatCode="General_)"/>
    <numFmt numFmtId="182" formatCode="_-&quot;R$ &quot;* #,##0.00_-;&quot;-R$ &quot;* #,##0.00_-;_-&quot;R$ &quot;* \-??_-;_-@_-"/>
    <numFmt numFmtId="183" formatCode="_-* #,##0.00_-;\-* #,##0.00_-;_-* \-??_-;_-@_-"/>
    <numFmt numFmtId="184" formatCode="_(* #,##0.00_);_(* \(#,##0.00\);_(* \-??_);_(@_)"/>
    <numFmt numFmtId="185" formatCode="_(\$* #,##0.00_);_(\$* \(#,##0.00\);_(\$* \-??_);_(@_)"/>
  </numFmts>
  <fonts count="97">
    <font>
      <sz val="11"/>
      <color theme="1"/>
      <name val="Calibri"/>
      <charset val="134"/>
      <scheme val="minor"/>
    </font>
    <font>
      <b/>
      <sz val="12"/>
      <color rgb="FFFF0000"/>
      <name val="Verdana"/>
      <charset val="134"/>
    </font>
    <font>
      <b/>
      <sz val="12"/>
      <name val="Verdana"/>
      <charset val="134"/>
    </font>
    <font>
      <b/>
      <sz val="11"/>
      <name val="Verdana"/>
      <charset val="134"/>
    </font>
    <font>
      <b/>
      <sz val="12"/>
      <color rgb="FF00000A"/>
      <name val="Times New Roman"/>
      <charset val="134"/>
    </font>
    <font>
      <b/>
      <sz val="9"/>
      <color theme="1"/>
      <name val="Verdana"/>
      <charset val="134"/>
    </font>
    <font>
      <b/>
      <sz val="9"/>
      <name val="Verdana"/>
      <charset val="134"/>
    </font>
    <font>
      <sz val="9"/>
      <color rgb="FF000000"/>
      <name val="Verdana"/>
      <charset val="134"/>
    </font>
    <font>
      <sz val="8"/>
      <color rgb="FF333399"/>
      <name val="Verdana"/>
      <charset val="134"/>
    </font>
    <font>
      <sz val="9"/>
      <color rgb="FF333399"/>
      <name val="Verdana"/>
      <charset val="134"/>
    </font>
    <font>
      <sz val="9"/>
      <color theme="1"/>
      <name val="Verdana"/>
      <charset val="134"/>
    </font>
    <font>
      <sz val="9"/>
      <name val="Verdana"/>
      <charset val="134"/>
    </font>
    <font>
      <b/>
      <sz val="9"/>
      <color rgb="FF000000"/>
      <name val="Verdana"/>
      <charset val="134"/>
    </font>
    <font>
      <i/>
      <sz val="7"/>
      <name val="Verdana"/>
      <charset val="134"/>
    </font>
    <font>
      <i/>
      <sz val="7"/>
      <color indexed="8"/>
      <name val="Verdana"/>
      <charset val="134"/>
    </font>
    <font>
      <b/>
      <sz val="9"/>
      <color rgb="FFFF0000"/>
      <name val="Verdana"/>
      <charset val="134"/>
    </font>
    <font>
      <sz val="9"/>
      <color rgb="FFFF0000"/>
      <name val="Verdana"/>
      <charset val="134"/>
    </font>
    <font>
      <sz val="9"/>
      <color indexed="10"/>
      <name val="Verdana"/>
      <charset val="134"/>
    </font>
    <font>
      <b/>
      <sz val="9"/>
      <color indexed="10"/>
      <name val="Verdana"/>
      <charset val="134"/>
    </font>
    <font>
      <b/>
      <sz val="12"/>
      <color indexed="10"/>
      <name val="Verdana"/>
      <charset val="134"/>
    </font>
    <font>
      <sz val="10"/>
      <name val="Arial"/>
      <charset val="134"/>
    </font>
    <font>
      <b/>
      <sz val="10"/>
      <name val="Arial"/>
      <charset val="134"/>
    </font>
    <font>
      <b/>
      <sz val="11"/>
      <color theme="1"/>
      <name val="Verdana"/>
      <charset val="134"/>
    </font>
    <font>
      <b/>
      <sz val="10"/>
      <name val="Arial"/>
      <charset val="1"/>
    </font>
    <font>
      <i/>
      <sz val="7"/>
      <color rgb="FF000000"/>
      <name val="Verdana"/>
      <charset val="134"/>
    </font>
    <font>
      <b/>
      <sz val="10"/>
      <color rgb="FFFF0000"/>
      <name val="Verdana"/>
      <charset val="134"/>
    </font>
    <font>
      <sz val="10"/>
      <color rgb="FFFF0000"/>
      <name val="Verdana"/>
      <charset val="134"/>
    </font>
    <font>
      <sz val="10"/>
      <color indexed="10"/>
      <name val="Verdana"/>
      <charset val="134"/>
    </font>
    <font>
      <sz val="12"/>
      <name val="Arial"/>
      <charset val="134"/>
    </font>
    <font>
      <b/>
      <sz val="10"/>
      <name val="Verdana"/>
      <charset val="134"/>
    </font>
    <font>
      <sz val="8"/>
      <name val="Verdana"/>
      <charset val="134"/>
    </font>
    <font>
      <b/>
      <sz val="8"/>
      <name val="Verdana"/>
      <charset val="134"/>
    </font>
    <font>
      <sz val="9"/>
      <name val="Arial"/>
      <charset val="134"/>
    </font>
    <font>
      <i/>
      <sz val="10"/>
      <color indexed="8"/>
      <name val="Verdana"/>
      <charset val="134"/>
    </font>
    <font>
      <b/>
      <sz val="7"/>
      <color rgb="FFFF0000"/>
      <name val="Verdana"/>
      <charset val="134"/>
    </font>
    <font>
      <sz val="11"/>
      <color theme="0"/>
      <name val="Calibri"/>
      <charset val="0"/>
      <scheme val="minor"/>
    </font>
    <font>
      <sz val="11"/>
      <color rgb="FFFFFFFF"/>
      <name val="Calibri"/>
      <charset val="1"/>
    </font>
    <font>
      <sz val="11"/>
      <color indexed="8"/>
      <name val="Calibri"/>
      <charset val="134"/>
    </font>
    <font>
      <sz val="11"/>
      <color theme="1"/>
      <name val="Calibri"/>
      <charset val="0"/>
      <scheme val="minor"/>
    </font>
    <font>
      <sz val="11"/>
      <color rgb="FFFF9900"/>
      <name val="Calibri"/>
      <charset val="1"/>
    </font>
    <font>
      <sz val="10"/>
      <color theme="1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F9900"/>
      <name val="Calibri"/>
      <charset val="1"/>
    </font>
    <font>
      <i/>
      <sz val="11"/>
      <color rgb="FF808080"/>
      <name val="Calibri"/>
      <charset val="1"/>
    </font>
    <font>
      <u/>
      <sz val="11"/>
      <color rgb="FF0000FF"/>
      <name val="Calibri"/>
      <charset val="0"/>
      <scheme val="minor"/>
    </font>
    <font>
      <sz val="11"/>
      <color rgb="FF000000"/>
      <name val="Calibri"/>
      <charset val="1"/>
    </font>
    <font>
      <u/>
      <sz val="11"/>
      <color rgb="FF800080"/>
      <name val="Calibri"/>
      <charset val="0"/>
      <scheme val="minor"/>
    </font>
    <font>
      <sz val="11"/>
      <color indexed="9"/>
      <name val="Calibri"/>
      <charset val="134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indexed="56"/>
      <name val="Calibri"/>
      <charset val="134"/>
    </font>
    <font>
      <sz val="10"/>
      <name val="Arial"/>
      <charset val="1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2"/>
      <name val="Courier New"/>
      <charset val="1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FF"/>
      <name val="Calibri"/>
      <charset val="1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rgb="FF333399"/>
      <name val="Calibri"/>
      <charset val="1"/>
    </font>
    <font>
      <b/>
      <sz val="18"/>
      <color rgb="FF333399"/>
      <name val="Cambria"/>
      <charset val="1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rgb="FF003366"/>
      <name val="Cambria"/>
      <charset val="1"/>
    </font>
    <font>
      <b/>
      <sz val="15"/>
      <color indexed="62"/>
      <name val="Calibri"/>
      <charset val="134"/>
    </font>
    <font>
      <b/>
      <sz val="11"/>
      <color indexed="62"/>
      <name val="Calibri"/>
      <charset val="134"/>
    </font>
    <font>
      <sz val="11"/>
      <color indexed="60"/>
      <name val="Calibri"/>
      <charset val="134"/>
    </font>
    <font>
      <sz val="11"/>
      <color indexed="14"/>
      <name val="Calibri"/>
      <charset val="134"/>
    </font>
    <font>
      <b/>
      <sz val="11"/>
      <color indexed="52"/>
      <name val="Calibri"/>
      <charset val="134"/>
    </font>
    <font>
      <b/>
      <sz val="11"/>
      <color indexed="9"/>
      <name val="Calibri"/>
      <charset val="134"/>
    </font>
    <font>
      <b/>
      <sz val="11"/>
      <color rgb="FFFFFFFF"/>
      <name val="Calibri"/>
      <charset val="1"/>
    </font>
    <font>
      <b/>
      <sz val="18"/>
      <color indexed="56"/>
      <name val="Cambria"/>
      <charset val="134"/>
    </font>
    <font>
      <b/>
      <sz val="11"/>
      <color rgb="FF333333"/>
      <name val="Calibri"/>
      <charset val="1"/>
    </font>
    <font>
      <i/>
      <sz val="11"/>
      <color indexed="23"/>
      <name val="Calibri"/>
      <charset val="134"/>
    </font>
    <font>
      <sz val="11"/>
      <color indexed="17"/>
      <name val="Calibri"/>
      <charset val="134"/>
    </font>
    <font>
      <sz val="11"/>
      <color rgb="FF008000"/>
      <name val="Calibri"/>
      <charset val="1"/>
    </font>
    <font>
      <b/>
      <sz val="13"/>
      <color indexed="62"/>
      <name val="Calibri"/>
      <charset val="134"/>
    </font>
    <font>
      <b/>
      <sz val="13"/>
      <color rgb="FF333399"/>
      <name val="Calibri"/>
      <charset val="1"/>
    </font>
    <font>
      <b/>
      <sz val="11"/>
      <color rgb="FF333399"/>
      <name val="Calibri"/>
      <charset val="1"/>
    </font>
    <font>
      <sz val="11"/>
      <color indexed="62"/>
      <name val="Calibri"/>
      <charset val="134"/>
    </font>
    <font>
      <sz val="11"/>
      <color rgb="FF333399"/>
      <name val="Calibri"/>
      <charset val="1"/>
    </font>
    <font>
      <sz val="11"/>
      <color indexed="52"/>
      <name val="Calibri"/>
      <charset val="134"/>
    </font>
    <font>
      <sz val="10"/>
      <color rgb="FF000000"/>
      <name val="Arial"/>
      <charset val="134"/>
    </font>
    <font>
      <sz val="11"/>
      <color indexed="10"/>
      <name val="Calibri"/>
      <charset val="134"/>
    </font>
    <font>
      <sz val="11"/>
      <color rgb="FFFF0000"/>
      <name val="Calibri"/>
      <charset val="1"/>
    </font>
    <font>
      <sz val="11"/>
      <color rgb="FF993300"/>
      <name val="Calibri"/>
      <charset val="1"/>
    </font>
    <font>
      <sz val="11"/>
      <name val="Arial"/>
      <charset val="1"/>
    </font>
    <font>
      <sz val="12"/>
      <name val="Courier"/>
      <charset val="134"/>
    </font>
    <font>
      <sz val="11"/>
      <color rgb="FF000000"/>
      <name val="Calibri"/>
      <charset val="134"/>
    </font>
    <font>
      <b/>
      <sz val="11"/>
      <color indexed="63"/>
      <name val="Calibri"/>
      <charset val="134"/>
    </font>
    <font>
      <b/>
      <sz val="18"/>
      <color indexed="62"/>
      <name val="Cambria"/>
      <charset val="134"/>
    </font>
    <font>
      <b/>
      <sz val="15"/>
      <color rgb="FF003366"/>
      <name val="Calibri"/>
      <charset val="1"/>
    </font>
  </fonts>
  <fills count="7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8EB4E3"/>
      </patternFill>
    </fill>
    <fill>
      <patternFill patternType="solid">
        <fgColor theme="3" tint="0.799981688894314"/>
        <bgColor rgb="FF8EB4E3"/>
      </patternFill>
    </fill>
    <fill>
      <patternFill patternType="solid">
        <fgColor theme="0"/>
        <bgColor rgb="FFFFFFCC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3" tint="0.799981688894314"/>
        <bgColor rgb="FFFF9900"/>
      </patternFill>
    </fill>
    <fill>
      <patternFill patternType="solid">
        <fgColor theme="4" tint="0.799981688894314"/>
        <bgColor rgb="FFFFFFCC"/>
      </patternFill>
    </fill>
    <fill>
      <patternFill patternType="solid">
        <fgColor theme="3" tint="0.799981688894314"/>
        <bgColor rgb="FFFFFFCC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33CCCC"/>
        <bgColor rgb="FF00CCFF"/>
      </patternFill>
    </fill>
    <fill>
      <patternFill patternType="solid">
        <fgColor indexed="2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666699"/>
        <bgColor rgb="FF808080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rgb="FFD9D9D9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99CC"/>
        <bgColor rgb="FFFF8080"/>
      </patternFill>
    </fill>
    <fill>
      <patternFill patternType="solid">
        <fgColor rgb="FFC0C0C0"/>
        <bgColor rgb="FFCCCCCC"/>
      </patternFill>
    </fill>
    <fill>
      <patternFill patternType="solid">
        <fgColor rgb="FF808000"/>
        <bgColor rgb="FF808080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indexed="29"/>
        <bgColor indexed="64"/>
      </patternFill>
    </fill>
    <fill>
      <patternFill patternType="solid">
        <fgColor rgb="FFCCFFFF"/>
        <bgColor rgb="FFCCFFCC"/>
      </patternFill>
    </fill>
    <fill>
      <patternFill patternType="solid">
        <fgColor rgb="FFFF8080"/>
        <bgColor rgb="FFFF99CC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rgb="FFFFFFCC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rgb="FF8EB4E3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rgb="FFFF8000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rgb="FF808080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rgb="FFCCFFFF"/>
      </patternFill>
    </fill>
  </fills>
  <borders count="81">
    <border>
      <left/>
      <right/>
      <top/>
      <bottom/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rgb="FF000000"/>
      </left>
      <right style="hair">
        <color auto="1"/>
      </right>
      <top style="thin">
        <color rgb="FF000000"/>
      </top>
      <bottom/>
      <diagonal/>
    </border>
    <border>
      <left style="hair">
        <color auto="1"/>
      </left>
      <right style="hair">
        <color auto="1"/>
      </right>
      <top style="thin">
        <color rgb="FF000000"/>
      </top>
      <bottom/>
      <diagonal/>
    </border>
    <border>
      <left style="hair">
        <color auto="1"/>
      </left>
      <right style="hair">
        <color auto="1"/>
      </right>
      <top style="thin">
        <color rgb="FF000000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rgb="FF000000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rgb="FF000000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rgb="FF000000"/>
      </left>
      <right/>
      <top style="thin">
        <color auto="1"/>
      </top>
      <bottom style="hair">
        <color rgb="FF000000"/>
      </bottom>
      <diagonal/>
    </border>
    <border>
      <left/>
      <right style="hair">
        <color rgb="FF000000"/>
      </right>
      <top style="thin">
        <color auto="1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auto="1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auto="1"/>
      </top>
      <bottom/>
      <diagonal/>
    </border>
    <border diagonalUp="1">
      <left style="hair">
        <color rgb="FF000000"/>
      </left>
      <right style="hair">
        <color rgb="FF000000"/>
      </right>
      <top style="thin">
        <color auto="1"/>
      </top>
      <bottom style="hair">
        <color rgb="FF000000"/>
      </bottom>
      <diagonal style="hair">
        <color rgb="FF000000"/>
      </diagonal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 diagonalUp="1"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 style="hair">
        <color rgb="FF000000"/>
      </diagonal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double">
        <color auto="1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rgb="FF333399"/>
      </bottom>
      <diagonal/>
    </border>
  </borders>
  <cellStyleXfs count="207">
    <xf numFmtId="0" fontId="0" fillId="0" borderId="0"/>
    <xf numFmtId="0" fontId="37" fillId="19" borderId="0" applyNumberFormat="0" applyBorder="0" applyAlignment="0" applyProtection="0"/>
    <xf numFmtId="177" fontId="40" fillId="0" borderId="0" applyFont="0" applyFill="0" applyBorder="0" applyAlignment="0" applyProtection="0">
      <alignment vertical="center"/>
    </xf>
    <xf numFmtId="178" fontId="40" fillId="0" borderId="0" applyFont="0" applyFill="0" applyBorder="0" applyAlignment="0" applyProtection="0">
      <alignment vertical="center"/>
    </xf>
    <xf numFmtId="9" fontId="37" fillId="0" borderId="0" applyFont="0" applyFill="0" applyBorder="0" applyAlignment="0" applyProtection="0"/>
    <xf numFmtId="0" fontId="39" fillId="0" borderId="55" applyProtection="0"/>
    <xf numFmtId="0" fontId="38" fillId="15" borderId="0" applyNumberFormat="0" applyBorder="0" applyAlignment="0" applyProtection="0">
      <alignment vertical="center"/>
    </xf>
    <xf numFmtId="0" fontId="37" fillId="14" borderId="0" applyNumberFormat="0" applyBorder="0" applyAlignment="0" applyProtection="0"/>
    <xf numFmtId="0" fontId="42" fillId="0" borderId="57" applyNumberFormat="0" applyFill="0" applyAlignment="0" applyProtection="0">
      <alignment vertical="center"/>
    </xf>
    <xf numFmtId="0" fontId="44" fillId="22" borderId="58" applyNumberFormat="0" applyAlignment="0" applyProtection="0">
      <alignment vertical="center"/>
    </xf>
    <xf numFmtId="180" fontId="40" fillId="0" borderId="0" applyFont="0" applyFill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20" fillId="0" borderId="0"/>
    <xf numFmtId="179" fontId="40" fillId="0" borderId="0" applyFont="0" applyFill="0" applyBorder="0" applyAlignment="0" applyProtection="0">
      <alignment vertical="center"/>
    </xf>
    <xf numFmtId="0" fontId="48" fillId="27" borderId="0" applyBorder="0" applyProtection="0"/>
    <xf numFmtId="0" fontId="49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0" fillId="23" borderId="59" applyNumberFormat="0" applyFont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7" fillId="29" borderId="0" applyNumberFormat="0" applyBorder="0" applyAlignment="0" applyProtection="0"/>
    <xf numFmtId="0" fontId="38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/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6" fillId="13" borderId="0" applyBorder="0" applyProtection="0"/>
    <xf numFmtId="0" fontId="43" fillId="0" borderId="0" applyNumberFormat="0" applyFill="0" applyBorder="0" applyAlignment="0" applyProtection="0">
      <alignment vertical="center"/>
    </xf>
    <xf numFmtId="0" fontId="54" fillId="0" borderId="0"/>
    <xf numFmtId="0" fontId="41" fillId="0" borderId="56" applyNumberFormat="0" applyFill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55" fillId="0" borderId="56" applyNumberFormat="0" applyFill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56" fillId="0" borderId="62" applyNumberFormat="0" applyFill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58" fillId="36" borderId="63" applyNumberFormat="0" applyAlignment="0" applyProtection="0">
      <alignment vertical="center"/>
    </xf>
    <xf numFmtId="0" fontId="59" fillId="37" borderId="64" applyNumberFormat="0" applyAlignment="0" applyProtection="0">
      <alignment vertical="center"/>
    </xf>
    <xf numFmtId="0" fontId="60" fillId="37" borderId="63" applyNumberFormat="0" applyAlignment="0" applyProtection="0">
      <alignment vertical="center"/>
    </xf>
    <xf numFmtId="0" fontId="36" fillId="40" borderId="0" applyBorder="0" applyProtection="0"/>
    <xf numFmtId="0" fontId="63" fillId="0" borderId="65" applyNumberFormat="0" applyFill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7" fillId="46" borderId="0" applyNumberFormat="0" applyBorder="0" applyAlignment="0" applyProtection="0">
      <alignment vertical="center"/>
    </xf>
    <xf numFmtId="0" fontId="62" fillId="41" borderId="0" applyNumberFormat="0" applyBorder="0" applyAlignment="0" applyProtection="0">
      <alignment vertical="center"/>
    </xf>
    <xf numFmtId="179" fontId="37" fillId="0" borderId="0" applyFont="0" applyFill="0" applyBorder="0" applyAlignment="0" applyProtection="0"/>
    <xf numFmtId="0" fontId="38" fillId="50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64" fillId="0" borderId="66" applyProtection="0"/>
    <xf numFmtId="0" fontId="35" fillId="48" borderId="0" applyNumberFormat="0" applyBorder="0" applyAlignment="0" applyProtection="0">
      <alignment vertical="center"/>
    </xf>
    <xf numFmtId="0" fontId="48" fillId="27" borderId="0" applyBorder="0" applyProtection="0"/>
    <xf numFmtId="0" fontId="35" fillId="51" borderId="0" applyNumberFormat="0" applyBorder="0" applyAlignment="0" applyProtection="0">
      <alignment vertical="center"/>
    </xf>
    <xf numFmtId="177" fontId="37" fillId="0" borderId="0" applyFont="0" applyFill="0" applyBorder="0" applyAlignment="0" applyProtection="0"/>
    <xf numFmtId="0" fontId="38" fillId="52" borderId="0" applyNumberFormat="0" applyBorder="0" applyAlignment="0" applyProtection="0">
      <alignment vertical="center"/>
    </xf>
    <xf numFmtId="0" fontId="48" fillId="24" borderId="0" applyBorder="0" applyProtection="0"/>
    <xf numFmtId="0" fontId="38" fillId="4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7" fillId="30" borderId="0" applyNumberFormat="0" applyBorder="0" applyAlignment="0" applyProtection="0"/>
    <xf numFmtId="0" fontId="38" fillId="20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54" fillId="0" borderId="0"/>
    <xf numFmtId="0" fontId="38" fillId="53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7" fillId="29" borderId="0" applyNumberFormat="0" applyBorder="0" applyAlignment="0" applyProtection="0"/>
    <xf numFmtId="0" fontId="38" fillId="5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48" fillId="39" borderId="0" applyBorder="0" applyProtection="0"/>
    <xf numFmtId="0" fontId="48" fillId="27" borderId="0" applyBorder="0" applyProtection="0"/>
    <xf numFmtId="0" fontId="48" fillId="56" borderId="0" applyBorder="0" applyProtection="0"/>
    <xf numFmtId="0" fontId="70" fillId="0" borderId="68" applyNumberFormat="0" applyFill="0" applyAlignment="0" applyProtection="0"/>
    <xf numFmtId="0" fontId="48" fillId="24" borderId="0" applyBorder="0" applyProtection="0"/>
    <xf numFmtId="0" fontId="48" fillId="58" borderId="0" applyBorder="0" applyProtection="0"/>
    <xf numFmtId="0" fontId="37" fillId="30" borderId="0" applyNumberFormat="0" applyBorder="0" applyAlignment="0" applyProtection="0"/>
    <xf numFmtId="0" fontId="37" fillId="57" borderId="0" applyNumberFormat="0" applyBorder="0" applyAlignment="0" applyProtection="0"/>
    <xf numFmtId="0" fontId="48" fillId="59" borderId="0" applyBorder="0" applyProtection="0"/>
    <xf numFmtId="0" fontId="37" fillId="60" borderId="0" applyNumberFormat="0" applyBorder="0" applyAlignment="0" applyProtection="0"/>
    <xf numFmtId="0" fontId="48" fillId="61" borderId="0" applyBorder="0" applyProtection="0"/>
    <xf numFmtId="0" fontId="37" fillId="19" borderId="0" applyNumberFormat="0" applyBorder="0" applyAlignment="0" applyProtection="0"/>
    <xf numFmtId="0" fontId="48" fillId="39" borderId="0" applyBorder="0" applyProtection="0"/>
    <xf numFmtId="0" fontId="37" fillId="62" borderId="0" applyNumberFormat="0" applyBorder="0" applyAlignment="0" applyProtection="0"/>
    <xf numFmtId="0" fontId="48" fillId="63" borderId="0" applyBorder="0" applyProtection="0"/>
    <xf numFmtId="0" fontId="37" fillId="30" borderId="0" applyNumberFormat="0" applyBorder="0" applyAlignment="0" applyProtection="0"/>
    <xf numFmtId="0" fontId="50" fillId="64" borderId="0" applyNumberFormat="0" applyBorder="0" applyAlignment="0" applyProtection="0"/>
    <xf numFmtId="0" fontId="36" fillId="13" borderId="0" applyBorder="0" applyProtection="0"/>
    <xf numFmtId="0" fontId="50" fillId="57" borderId="0" applyNumberFormat="0" applyBorder="0" applyAlignment="0" applyProtection="0"/>
    <xf numFmtId="0" fontId="65" fillId="0" borderId="0" applyBorder="0" applyProtection="0"/>
    <xf numFmtId="0" fontId="36" fillId="59" borderId="0" applyBorder="0" applyProtection="0"/>
    <xf numFmtId="0" fontId="50" fillId="60" borderId="0" applyNumberFormat="0" applyBorder="0" applyAlignment="0" applyProtection="0"/>
    <xf numFmtId="0" fontId="36" fillId="61" borderId="0" applyBorder="0" applyProtection="0"/>
    <xf numFmtId="0" fontId="72" fillId="65" borderId="0" applyNumberFormat="0" applyBorder="0" applyAlignment="0" applyProtection="0"/>
    <xf numFmtId="0" fontId="50" fillId="19" borderId="0" applyNumberFormat="0" applyBorder="0" applyAlignment="0" applyProtection="0"/>
    <xf numFmtId="0" fontId="36" fillId="39" borderId="0" applyBorder="0" applyProtection="0"/>
    <xf numFmtId="0" fontId="50" fillId="64" borderId="0" applyNumberFormat="0" applyBorder="0" applyAlignment="0" applyProtection="0"/>
    <xf numFmtId="0" fontId="36" fillId="13" borderId="0" applyBorder="0" applyProtection="0"/>
    <xf numFmtId="0" fontId="50" fillId="30" borderId="0" applyNumberFormat="0" applyBorder="0" applyAlignment="0" applyProtection="0"/>
    <xf numFmtId="0" fontId="36" fillId="27" borderId="0" applyBorder="0" applyProtection="0"/>
    <xf numFmtId="0" fontId="50" fillId="64" borderId="0" applyNumberFormat="0" applyBorder="0" applyAlignment="0" applyProtection="0"/>
    <xf numFmtId="0" fontId="36" fillId="13" borderId="0" applyBorder="0" applyProtection="0"/>
    <xf numFmtId="0" fontId="50" fillId="47" borderId="0" applyNumberFormat="0" applyBorder="0" applyAlignment="0" applyProtection="0"/>
    <xf numFmtId="0" fontId="36" fillId="40" borderId="0" applyBorder="0" applyProtection="0"/>
    <xf numFmtId="0" fontId="50" fillId="47" borderId="0" applyNumberFormat="0" applyBorder="0" applyAlignment="0" applyProtection="0"/>
    <xf numFmtId="0" fontId="50" fillId="44" borderId="0" applyNumberFormat="0" applyBorder="0" applyAlignment="0" applyProtection="0"/>
    <xf numFmtId="0" fontId="36" fillId="16" borderId="0" applyBorder="0" applyProtection="0"/>
    <xf numFmtId="0" fontId="50" fillId="66" borderId="0" applyNumberFormat="0" applyBorder="0" applyAlignment="0" applyProtection="0"/>
    <xf numFmtId="0" fontId="50" fillId="64" borderId="0" applyNumberFormat="0" applyBorder="0" applyAlignment="0" applyProtection="0"/>
    <xf numFmtId="0" fontId="36" fillId="67" borderId="0" applyBorder="0" applyProtection="0"/>
    <xf numFmtId="0" fontId="61" fillId="38" borderId="0" applyBorder="0" applyProtection="0"/>
    <xf numFmtId="0" fontId="73" fillId="29" borderId="69" applyNumberFormat="0" applyAlignment="0" applyProtection="0"/>
    <xf numFmtId="0" fontId="45" fillId="24" borderId="60" applyProtection="0"/>
    <xf numFmtId="0" fontId="74" fillId="68" borderId="70" applyNumberFormat="0" applyAlignment="0" applyProtection="0"/>
    <xf numFmtId="183" fontId="48" fillId="0" borderId="0"/>
    <xf numFmtId="0" fontId="75" fillId="69" borderId="71" applyProtection="0"/>
    <xf numFmtId="185" fontId="20" fillId="0" borderId="0" applyFill="0" applyBorder="0" applyAlignment="0" applyProtection="0"/>
    <xf numFmtId="0" fontId="76" fillId="0" borderId="0" applyNumberFormat="0" applyFill="0" applyBorder="0" applyAlignment="0" applyProtection="0"/>
    <xf numFmtId="0" fontId="54" fillId="0" borderId="0"/>
    <xf numFmtId="0" fontId="77" fillId="24" borderId="72" applyProtection="0"/>
    <xf numFmtId="0" fontId="78" fillId="0" borderId="0" applyNumberFormat="0" applyFill="0" applyBorder="0" applyAlignment="0" applyProtection="0"/>
    <xf numFmtId="0" fontId="46" fillId="0" borderId="0" applyBorder="0" applyProtection="0"/>
    <xf numFmtId="0" fontId="79" fillId="70" borderId="0" applyNumberFormat="0" applyBorder="0" applyAlignment="0" applyProtection="0"/>
    <xf numFmtId="9" fontId="37" fillId="0" borderId="0"/>
    <xf numFmtId="0" fontId="80" fillId="71" borderId="0" applyBorder="0" applyProtection="0"/>
    <xf numFmtId="9" fontId="48" fillId="0" borderId="0"/>
    <xf numFmtId="0" fontId="69" fillId="0" borderId="67" applyNumberFormat="0" applyFill="0" applyAlignment="0" applyProtection="0"/>
    <xf numFmtId="0" fontId="81" fillId="0" borderId="73" applyNumberFormat="0" applyFill="0" applyAlignment="0" applyProtection="0"/>
    <xf numFmtId="0" fontId="82" fillId="0" borderId="74" applyProtection="0"/>
    <xf numFmtId="0" fontId="83" fillId="0" borderId="75" applyProtection="0"/>
    <xf numFmtId="0" fontId="70" fillId="0" borderId="0" applyNumberFormat="0" applyFill="0" applyBorder="0" applyAlignment="0" applyProtection="0"/>
    <xf numFmtId="0" fontId="83" fillId="0" borderId="0" applyBorder="0" applyProtection="0"/>
    <xf numFmtId="0" fontId="84" fillId="30" borderId="69" applyNumberFormat="0" applyAlignment="0" applyProtection="0"/>
    <xf numFmtId="183" fontId="48" fillId="0" borderId="0" applyBorder="0" applyProtection="0"/>
    <xf numFmtId="0" fontId="85" fillId="27" borderId="60" applyProtection="0"/>
    <xf numFmtId="0" fontId="86" fillId="0" borderId="76" applyNumberFormat="0" applyFill="0" applyAlignment="0" applyProtection="0"/>
    <xf numFmtId="179" fontId="37" fillId="0" borderId="0" applyFont="0" applyFill="0" applyBorder="0" applyAlignment="0" applyProtection="0"/>
    <xf numFmtId="182" fontId="48" fillId="0" borderId="0" applyBorder="0" applyProtection="0"/>
    <xf numFmtId="182" fontId="48" fillId="0" borderId="0" applyBorder="0" applyProtection="0"/>
    <xf numFmtId="179" fontId="37" fillId="0" borderId="0" applyFont="0" applyFill="0" applyBorder="0" applyAlignment="0" applyProtection="0"/>
    <xf numFmtId="182" fontId="48" fillId="0" borderId="0" applyBorder="0" applyProtection="0"/>
    <xf numFmtId="179" fontId="37" fillId="0" borderId="0" applyFont="0" applyFill="0" applyBorder="0" applyAlignment="0" applyProtection="0"/>
    <xf numFmtId="182" fontId="48" fillId="0" borderId="0" applyBorder="0" applyProtection="0"/>
    <xf numFmtId="179" fontId="37" fillId="0" borderId="0" applyFont="0" applyFill="0" applyBorder="0" applyAlignment="0" applyProtection="0"/>
    <xf numFmtId="182" fontId="48" fillId="0" borderId="0" applyBorder="0" applyProtection="0"/>
    <xf numFmtId="179" fontId="37" fillId="0" borderId="0" applyFont="0" applyFill="0" applyBorder="0" applyAlignment="0" applyProtection="0"/>
    <xf numFmtId="0" fontId="87" fillId="0" borderId="0"/>
    <xf numFmtId="182" fontId="48" fillId="0" borderId="0" applyBorder="0" applyProtection="0"/>
    <xf numFmtId="179" fontId="3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182" fontId="48" fillId="0" borderId="0" applyBorder="0" applyProtection="0"/>
    <xf numFmtId="0" fontId="89" fillId="0" borderId="0" applyBorder="0" applyProtection="0"/>
    <xf numFmtId="179" fontId="37" fillId="0" borderId="0" applyFont="0" applyFill="0" applyBorder="0" applyAlignment="0" applyProtection="0"/>
    <xf numFmtId="182" fontId="48" fillId="0" borderId="0" applyBorder="0" applyProtection="0"/>
    <xf numFmtId="177" fontId="37" fillId="0" borderId="0" applyFont="0" applyFill="0" applyBorder="0" applyAlignment="0" applyProtection="0"/>
    <xf numFmtId="179" fontId="37" fillId="0" borderId="0" applyFont="0" applyFill="0" applyBorder="0" applyAlignment="0" applyProtection="0"/>
    <xf numFmtId="182" fontId="48" fillId="0" borderId="0" applyBorder="0" applyProtection="0"/>
    <xf numFmtId="179" fontId="37" fillId="0" borderId="0" applyFont="0" applyFill="0" applyBorder="0" applyAlignment="0" applyProtection="0"/>
    <xf numFmtId="182" fontId="48" fillId="0" borderId="0" applyBorder="0" applyProtection="0"/>
    <xf numFmtId="179" fontId="37" fillId="0" borderId="0" applyFont="0" applyFill="0" applyBorder="0" applyAlignment="0" applyProtection="0"/>
    <xf numFmtId="182" fontId="48" fillId="0" borderId="0" applyBorder="0" applyProtection="0"/>
    <xf numFmtId="179" fontId="37" fillId="0" borderId="0" applyFont="0" applyFill="0" applyBorder="0" applyAlignment="0" applyProtection="0"/>
    <xf numFmtId="182" fontId="48" fillId="0" borderId="0" applyBorder="0" applyProtection="0"/>
    <xf numFmtId="179" fontId="37" fillId="0" borderId="0" applyFont="0" applyFill="0" applyBorder="0" applyAlignment="0" applyProtection="0"/>
    <xf numFmtId="182" fontId="48" fillId="0" borderId="0" applyBorder="0" applyProtection="0"/>
    <xf numFmtId="0" fontId="71" fillId="60" borderId="0" applyNumberFormat="0" applyBorder="0" applyAlignment="0" applyProtection="0"/>
    <xf numFmtId="176" fontId="20" fillId="0" borderId="0" applyFill="0" applyBorder="0" applyAlignment="0" applyProtection="0"/>
    <xf numFmtId="0" fontId="90" fillId="61" borderId="0" applyBorder="0" applyProtection="0"/>
    <xf numFmtId="0" fontId="53" fillId="0" borderId="61" applyNumberFormat="0" applyFill="0" applyAlignment="0" applyProtection="0"/>
    <xf numFmtId="0" fontId="20" fillId="0" borderId="0"/>
    <xf numFmtId="0" fontId="54" fillId="0" borderId="0"/>
    <xf numFmtId="0" fontId="91" fillId="0" borderId="0"/>
    <xf numFmtId="0" fontId="20" fillId="0" borderId="0"/>
    <xf numFmtId="0" fontId="54" fillId="0" borderId="0"/>
    <xf numFmtId="0" fontId="20" fillId="0" borderId="0"/>
    <xf numFmtId="0" fontId="54" fillId="0" borderId="0"/>
    <xf numFmtId="181" fontId="92" fillId="0" borderId="0"/>
    <xf numFmtId="0" fontId="68" fillId="0" borderId="0" applyBorder="0" applyProtection="0"/>
    <xf numFmtId="181" fontId="57" fillId="0" borderId="0"/>
    <xf numFmtId="0" fontId="20" fillId="0" borderId="0"/>
    <xf numFmtId="0" fontId="20" fillId="0" borderId="0"/>
    <xf numFmtId="0" fontId="54" fillId="0" borderId="0"/>
    <xf numFmtId="0" fontId="48" fillId="0" borderId="0"/>
    <xf numFmtId="0" fontId="93" fillId="0" borderId="0"/>
    <xf numFmtId="0" fontId="20" fillId="14" borderId="77" applyNumberFormat="0" applyFont="0" applyAlignment="0" applyProtection="0"/>
    <xf numFmtId="0" fontId="48" fillId="56" borderId="78" applyProtection="0"/>
    <xf numFmtId="0" fontId="94" fillId="29" borderId="79" applyNumberFormat="0" applyAlignment="0" applyProtection="0"/>
    <xf numFmtId="9" fontId="20" fillId="0" borderId="0" applyFill="0" applyBorder="0" applyAlignment="0" applyProtection="0"/>
    <xf numFmtId="9" fontId="54" fillId="0" borderId="0" applyBorder="0" applyProtection="0"/>
    <xf numFmtId="9" fontId="37" fillId="0" borderId="0" applyFont="0" applyFill="0" applyBorder="0" applyAlignment="0" applyProtection="0"/>
    <xf numFmtId="9" fontId="48" fillId="0" borderId="0" applyBorder="0" applyProtection="0"/>
    <xf numFmtId="0" fontId="76" fillId="0" borderId="0" applyNumberFormat="0" applyFill="0" applyBorder="0" applyAlignment="0" applyProtection="0"/>
    <xf numFmtId="9" fontId="48" fillId="0" borderId="0" applyBorder="0" applyProtection="0"/>
    <xf numFmtId="183" fontId="48" fillId="0" borderId="0" applyBorder="0" applyProtection="0"/>
    <xf numFmtId="177" fontId="37" fillId="0" borderId="0" applyFont="0" applyFill="0" applyBorder="0" applyAlignment="0" applyProtection="0"/>
    <xf numFmtId="183" fontId="48" fillId="0" borderId="0" applyBorder="0" applyProtection="0"/>
    <xf numFmtId="176" fontId="20" fillId="0" borderId="0" applyFill="0" applyBorder="0" applyAlignment="0" applyProtection="0"/>
    <xf numFmtId="184" fontId="54" fillId="0" borderId="0" applyBorder="0" applyProtection="0"/>
    <xf numFmtId="0" fontId="53" fillId="0" borderId="61" applyNumberFormat="0" applyFill="0" applyAlignment="0" applyProtection="0"/>
    <xf numFmtId="184" fontId="54" fillId="0" borderId="0" applyBorder="0" applyProtection="0"/>
    <xf numFmtId="183" fontId="37" fillId="0" borderId="0"/>
    <xf numFmtId="176" fontId="20" fillId="0" borderId="0" applyFont="0" applyFill="0" applyBorder="0" applyAlignment="0" applyProtection="0"/>
    <xf numFmtId="184" fontId="48" fillId="0" borderId="0" applyBorder="0" applyProtection="0"/>
    <xf numFmtId="0" fontId="95" fillId="0" borderId="0" applyNumberFormat="0" applyFill="0" applyBorder="0" applyAlignment="0" applyProtection="0"/>
    <xf numFmtId="0" fontId="96" fillId="0" borderId="80" applyProtection="0"/>
    <xf numFmtId="0" fontId="96" fillId="0" borderId="80" applyProtection="0"/>
    <xf numFmtId="0" fontId="76" fillId="0" borderId="0" applyNumberFormat="0" applyFill="0" applyBorder="0" applyAlignment="0" applyProtection="0"/>
    <xf numFmtId="0" fontId="68" fillId="0" borderId="0" applyBorder="0" applyProtection="0"/>
    <xf numFmtId="184" fontId="20" fillId="0" borderId="0"/>
    <xf numFmtId="184" fontId="54" fillId="0" borderId="0"/>
  </cellStyleXfs>
  <cellXfs count="314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2" fontId="6" fillId="2" borderId="8" xfId="0" applyNumberFormat="1" applyFont="1" applyFill="1" applyBorder="1" applyAlignment="1" applyProtection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/>
    </xf>
    <xf numFmtId="10" fontId="7" fillId="3" borderId="9" xfId="186" applyNumberFormat="1" applyFont="1" applyFill="1" applyBorder="1" applyAlignment="1">
      <alignment horizontal="center" vertical="center"/>
    </xf>
    <xf numFmtId="10" fontId="8" fillId="4" borderId="10" xfId="0" applyNumberFormat="1" applyFont="1" applyFill="1" applyBorder="1" applyAlignment="1">
      <alignment horizontal="center" vertical="center"/>
    </xf>
    <xf numFmtId="10" fontId="8" fillId="5" borderId="10" xfId="0" applyNumberFormat="1" applyFont="1" applyFill="1" applyBorder="1" applyAlignment="1">
      <alignment horizontal="center" vertical="center"/>
    </xf>
    <xf numFmtId="10" fontId="8" fillId="0" borderId="11" xfId="0" applyNumberFormat="1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 applyProtection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/>
    </xf>
    <xf numFmtId="10" fontId="7" fillId="3" borderId="13" xfId="186" applyNumberFormat="1" applyFont="1" applyFill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/>
    </xf>
    <xf numFmtId="4" fontId="10" fillId="0" borderId="14" xfId="0" applyNumberFormat="1" applyFont="1" applyBorder="1" applyAlignment="1">
      <alignment horizontal="center"/>
    </xf>
    <xf numFmtId="0" fontId="6" fillId="2" borderId="15" xfId="0" applyFont="1" applyFill="1" applyBorder="1" applyAlignment="1">
      <alignment horizontal="center" vertical="center" wrapText="1"/>
    </xf>
    <xf numFmtId="2" fontId="6" fillId="2" borderId="16" xfId="0" applyNumberFormat="1" applyFont="1" applyFill="1" applyBorder="1" applyAlignment="1" applyProtection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/>
    </xf>
    <xf numFmtId="10" fontId="7" fillId="3" borderId="10" xfId="186" applyNumberFormat="1" applyFont="1" applyFill="1" applyBorder="1" applyAlignment="1">
      <alignment horizontal="center" vertical="center"/>
    </xf>
    <xf numFmtId="10" fontId="8" fillId="5" borderId="13" xfId="0" applyNumberFormat="1" applyFont="1" applyFill="1" applyBorder="1" applyAlignment="1">
      <alignment horizontal="center" vertical="center"/>
    </xf>
    <xf numFmtId="10" fontId="8" fillId="0" borderId="14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4" fontId="6" fillId="6" borderId="16" xfId="173" applyNumberFormat="1" applyFont="1" applyFill="1" applyBorder="1" applyAlignment="1">
      <alignment horizontal="center" vertical="center" wrapText="1"/>
    </xf>
    <xf numFmtId="10" fontId="10" fillId="4" borderId="13" xfId="0" applyNumberFormat="1" applyFont="1" applyFill="1" applyBorder="1" applyAlignment="1">
      <alignment horizontal="center" vertical="center"/>
    </xf>
    <xf numFmtId="10" fontId="8" fillId="4" borderId="13" xfId="0" applyNumberFormat="1" applyFont="1" applyFill="1" applyBorder="1" applyAlignment="1">
      <alignment horizontal="center" vertical="center"/>
    </xf>
    <xf numFmtId="10" fontId="10" fillId="0" borderId="14" xfId="0" applyNumberFormat="1" applyFont="1" applyBorder="1" applyAlignment="1">
      <alignment horizontal="center" vertical="center"/>
    </xf>
    <xf numFmtId="4" fontId="6" fillId="6" borderId="10" xfId="173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/>
    </xf>
    <xf numFmtId="4" fontId="6" fillId="2" borderId="16" xfId="173" applyNumberFormat="1" applyFont="1" applyFill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/>
    </xf>
    <xf numFmtId="10" fontId="8" fillId="7" borderId="13" xfId="4" applyNumberFormat="1" applyFont="1" applyFill="1" applyBorder="1" applyAlignment="1">
      <alignment horizontal="center" vertical="center"/>
    </xf>
    <xf numFmtId="10" fontId="8" fillId="2" borderId="13" xfId="4" applyNumberFormat="1" applyFont="1" applyFill="1" applyBorder="1" applyAlignment="1">
      <alignment horizontal="center" vertical="center"/>
    </xf>
    <xf numFmtId="4" fontId="6" fillId="2" borderId="10" xfId="173" applyNumberFormat="1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9" fontId="9" fillId="0" borderId="13" xfId="4" applyFont="1" applyBorder="1" applyAlignment="1">
      <alignment horizontal="center" vertical="center"/>
    </xf>
    <xf numFmtId="9" fontId="9" fillId="2" borderId="13" xfId="4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4" fontId="6" fillId="3" borderId="19" xfId="0" applyNumberFormat="1" applyFont="1" applyFill="1" applyBorder="1" applyAlignment="1">
      <alignment vertical="center"/>
    </xf>
    <xf numFmtId="10" fontId="6" fillId="3" borderId="20" xfId="4" applyNumberFormat="1" applyFont="1" applyFill="1" applyBorder="1" applyAlignment="1">
      <alignment horizontal="center" vertical="center"/>
    </xf>
    <xf numFmtId="4" fontId="12" fillId="3" borderId="21" xfId="0" applyNumberFormat="1" applyFont="1" applyFill="1" applyBorder="1" applyAlignment="1">
      <alignment horizontal="center"/>
    </xf>
    <xf numFmtId="0" fontId="10" fillId="0" borderId="21" xfId="0" applyFont="1" applyBorder="1"/>
    <xf numFmtId="4" fontId="5" fillId="0" borderId="3" xfId="0" applyNumberFormat="1" applyFont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4" fontId="6" fillId="3" borderId="24" xfId="0" applyNumberFormat="1" applyFont="1" applyFill="1" applyBorder="1" applyAlignment="1"/>
    <xf numFmtId="10" fontId="6" fillId="3" borderId="24" xfId="4" applyNumberFormat="1" applyFont="1" applyFill="1" applyBorder="1" applyAlignment="1">
      <alignment horizontal="center" vertical="center"/>
    </xf>
    <xf numFmtId="4" fontId="10" fillId="3" borderId="25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10" fontId="6" fillId="3" borderId="22" xfId="0" applyNumberFormat="1" applyFont="1" applyFill="1" applyBorder="1" applyAlignment="1">
      <alignment horizontal="center"/>
    </xf>
    <xf numFmtId="10" fontId="6" fillId="3" borderId="27" xfId="0" applyNumberFormat="1" applyFont="1" applyFill="1" applyBorder="1" applyAlignment="1">
      <alignment horizontal="center"/>
    </xf>
    <xf numFmtId="10" fontId="6" fillId="3" borderId="23" xfId="0" applyNumberFormat="1" applyFont="1" applyFill="1" applyBorder="1" applyAlignment="1">
      <alignment horizontal="center"/>
    </xf>
    <xf numFmtId="4" fontId="7" fillId="3" borderId="24" xfId="0" applyNumberFormat="1" applyFont="1" applyFill="1" applyBorder="1" applyAlignment="1">
      <alignment horizontal="center"/>
    </xf>
    <xf numFmtId="0" fontId="10" fillId="0" borderId="28" xfId="0" applyFont="1" applyBorder="1"/>
    <xf numFmtId="10" fontId="11" fillId="0" borderId="24" xfId="4" applyNumberFormat="1" applyFont="1" applyFill="1" applyBorder="1" applyAlignment="1">
      <alignment horizontal="center" vertical="center" wrapText="1"/>
    </xf>
    <xf numFmtId="4" fontId="11" fillId="0" borderId="29" xfId="4" applyNumberFormat="1" applyFont="1" applyFill="1" applyBorder="1" applyAlignment="1">
      <alignment horizontal="center" vertical="center" wrapText="1"/>
    </xf>
    <xf numFmtId="10" fontId="11" fillId="0" borderId="29" xfId="4" applyNumberFormat="1" applyFont="1" applyFill="1" applyBorder="1" applyAlignment="1">
      <alignment horizontal="center" vertical="center" wrapText="1"/>
    </xf>
    <xf numFmtId="4" fontId="6" fillId="0" borderId="29" xfId="4" applyNumberFormat="1" applyFont="1" applyFill="1" applyBorder="1" applyAlignment="1">
      <alignment horizontal="center" vertical="center" wrapText="1"/>
    </xf>
    <xf numFmtId="10" fontId="6" fillId="3" borderId="30" xfId="0" applyNumberFormat="1" applyFont="1" applyFill="1" applyBorder="1" applyAlignment="1">
      <alignment horizontal="center" vertical="center"/>
    </xf>
    <xf numFmtId="10" fontId="6" fillId="3" borderId="31" xfId="0" applyNumberFormat="1" applyFont="1" applyFill="1" applyBorder="1" applyAlignment="1">
      <alignment horizontal="center" vertical="center"/>
    </xf>
    <xf numFmtId="10" fontId="6" fillId="3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Border="1" applyAlignment="1">
      <alignment horizontal="center"/>
    </xf>
    <xf numFmtId="10" fontId="12" fillId="3" borderId="33" xfId="0" applyNumberFormat="1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0" fillId="0" borderId="0" xfId="0" applyFont="1"/>
    <xf numFmtId="0" fontId="14" fillId="0" borderId="37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4" fillId="0" borderId="24" xfId="0" applyFont="1" applyBorder="1" applyAlignment="1">
      <alignment horizontal="center" vertical="top" wrapText="1"/>
    </xf>
    <xf numFmtId="0" fontId="15" fillId="0" borderId="3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Alignment="1"/>
    <xf numFmtId="2" fontId="11" fillId="0" borderId="0" xfId="0" applyNumberFormat="1" applyFont="1" applyAlignment="1">
      <alignment horizontal="center"/>
    </xf>
    <xf numFmtId="179" fontId="11" fillId="0" borderId="0" xfId="133" applyFont="1"/>
    <xf numFmtId="4" fontId="16" fillId="0" borderId="0" xfId="0" applyNumberFormat="1" applyFont="1"/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vertical="distributed" wrapText="1"/>
    </xf>
    <xf numFmtId="0" fontId="16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vertical="distributed" wrapText="1"/>
    </xf>
    <xf numFmtId="0" fontId="1" fillId="0" borderId="0" xfId="0" applyFont="1" applyBorder="1" applyAlignment="1"/>
    <xf numFmtId="0" fontId="19" fillId="0" borderId="0" xfId="0" applyFont="1" applyBorder="1" applyAlignment="1"/>
    <xf numFmtId="179" fontId="6" fillId="0" borderId="0" xfId="133" applyFont="1"/>
    <xf numFmtId="0" fontId="6" fillId="0" borderId="0" xfId="0" applyFont="1"/>
    <xf numFmtId="0" fontId="3" fillId="0" borderId="0" xfId="0" applyFont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Border="1"/>
    <xf numFmtId="10" fontId="10" fillId="0" borderId="0" xfId="4" applyNumberFormat="1" applyFont="1" applyBorder="1" applyAlignment="1">
      <alignment horizontal="center"/>
    </xf>
    <xf numFmtId="4" fontId="0" fillId="0" borderId="0" xfId="0" applyNumberFormat="1"/>
    <xf numFmtId="10" fontId="0" fillId="0" borderId="0" xfId="4" applyNumberFormat="1" applyFont="1" applyAlignment="1">
      <alignment horizontal="center"/>
    </xf>
    <xf numFmtId="0" fontId="11" fillId="0" borderId="0" xfId="0" applyFont="1"/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left" wrapText="1"/>
    </xf>
    <xf numFmtId="2" fontId="20" fillId="0" borderId="0" xfId="0" applyNumberFormat="1" applyFont="1" applyAlignment="1">
      <alignment horizontal="center"/>
    </xf>
    <xf numFmtId="177" fontId="20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right"/>
    </xf>
    <xf numFmtId="179" fontId="20" fillId="0" borderId="0" xfId="133" applyFont="1"/>
    <xf numFmtId="179" fontId="21" fillId="0" borderId="0" xfId="133" applyFont="1"/>
    <xf numFmtId="0" fontId="21" fillId="0" borderId="0" xfId="0" applyFont="1"/>
    <xf numFmtId="0" fontId="20" fillId="0" borderId="0" xfId="0" applyFont="1"/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0" fontId="11" fillId="0" borderId="0" xfId="0" applyFont="1" applyAlignment="1" applyProtection="1">
      <alignment horizontal="left" wrapText="1"/>
    </xf>
    <xf numFmtId="2" fontId="11" fillId="0" borderId="0" xfId="0" applyNumberFormat="1" applyFont="1" applyAlignment="1" applyProtection="1">
      <alignment horizontal="center"/>
    </xf>
    <xf numFmtId="177" fontId="11" fillId="0" borderId="0" xfId="0" applyNumberFormat="1" applyFont="1" applyAlignment="1" applyProtection="1">
      <alignment horizontal="right"/>
    </xf>
    <xf numFmtId="2" fontId="11" fillId="0" borderId="0" xfId="0" applyNumberFormat="1" applyFont="1" applyAlignment="1" applyProtection="1">
      <alignment horizontal="right"/>
    </xf>
    <xf numFmtId="0" fontId="2" fillId="2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wrapText="1"/>
    </xf>
    <xf numFmtId="0" fontId="6" fillId="8" borderId="39" xfId="0" applyFont="1" applyFill="1" applyBorder="1" applyAlignment="1" applyProtection="1">
      <alignment horizontal="center" vertical="center" wrapText="1"/>
    </xf>
    <xf numFmtId="0" fontId="6" fillId="8" borderId="40" xfId="0" applyFont="1" applyFill="1" applyBorder="1" applyAlignment="1" applyProtection="1">
      <alignment horizontal="center" vertical="center"/>
    </xf>
    <xf numFmtId="0" fontId="6" fillId="8" borderId="39" xfId="0" applyFont="1" applyFill="1" applyBorder="1" applyAlignment="1" applyProtection="1">
      <alignment horizontal="center" vertical="center" wrapText="1"/>
    </xf>
    <xf numFmtId="2" fontId="6" fillId="8" borderId="13" xfId="0" applyNumberFormat="1" applyFont="1" applyFill="1" applyBorder="1" applyAlignment="1" applyProtection="1">
      <alignment horizontal="center" vertical="center"/>
    </xf>
    <xf numFmtId="177" fontId="6" fillId="8" borderId="13" xfId="0" applyNumberFormat="1" applyFont="1" applyFill="1" applyBorder="1" applyAlignment="1" applyProtection="1">
      <alignment horizontal="center" vertical="center" wrapText="1"/>
    </xf>
    <xf numFmtId="0" fontId="6" fillId="8" borderId="13" xfId="0" applyFont="1" applyFill="1" applyBorder="1" applyAlignment="1" applyProtection="1">
      <alignment horizontal="center" vertical="center" wrapText="1"/>
    </xf>
    <xf numFmtId="0" fontId="6" fillId="8" borderId="41" xfId="0" applyFont="1" applyFill="1" applyBorder="1" applyAlignment="1" applyProtection="1">
      <alignment horizontal="center" vertical="center"/>
    </xf>
    <xf numFmtId="0" fontId="6" fillId="8" borderId="13" xfId="0" applyFont="1" applyFill="1" applyBorder="1" applyAlignment="1" applyProtection="1">
      <alignment horizontal="center" vertical="center" wrapText="1"/>
    </xf>
    <xf numFmtId="0" fontId="23" fillId="9" borderId="13" xfId="179" applyFont="1" applyFill="1" applyBorder="1" applyAlignment="1" applyProtection="1">
      <alignment horizontal="center" vertical="center"/>
    </xf>
    <xf numFmtId="49" fontId="23" fillId="9" borderId="13" xfId="179" applyNumberFormat="1" applyFont="1" applyFill="1" applyBorder="1" applyAlignment="1" applyProtection="1">
      <alignment horizontal="center" vertical="center"/>
    </xf>
    <xf numFmtId="0" fontId="23" fillId="9" borderId="13" xfId="179" applyFont="1" applyFill="1" applyBorder="1" applyAlignment="1" applyProtection="1">
      <alignment horizontal="center" vertical="center" wrapText="1"/>
    </xf>
    <xf numFmtId="2" fontId="6" fillId="7" borderId="13" xfId="0" applyNumberFormat="1" applyFont="1" applyFill="1" applyBorder="1" applyAlignment="1" applyProtection="1">
      <alignment horizontal="left" vertical="center" wrapText="1"/>
    </xf>
    <xf numFmtId="2" fontId="11" fillId="7" borderId="13" xfId="0" applyNumberFormat="1" applyFont="1" applyFill="1" applyBorder="1" applyAlignment="1" applyProtection="1">
      <alignment horizontal="center" vertical="center"/>
    </xf>
    <xf numFmtId="177" fontId="11" fillId="7" borderId="13" xfId="0" applyNumberFormat="1" applyFont="1" applyFill="1" applyBorder="1" applyAlignment="1" applyProtection="1">
      <alignment horizontal="center" vertical="center" wrapText="1"/>
    </xf>
    <xf numFmtId="0" fontId="6" fillId="7" borderId="13" xfId="0" applyFont="1" applyFill="1" applyBorder="1" applyAlignment="1" applyProtection="1">
      <alignment horizontal="center" vertical="center" wrapText="1"/>
    </xf>
    <xf numFmtId="0" fontId="11" fillId="10" borderId="41" xfId="179" applyFont="1" applyFill="1" applyBorder="1" applyAlignment="1" applyProtection="1">
      <alignment horizontal="center" vertical="center" wrapText="1"/>
    </xf>
    <xf numFmtId="49" fontId="11" fillId="10" borderId="13" xfId="179" applyNumberFormat="1" applyFont="1" applyFill="1" applyBorder="1" applyAlignment="1" applyProtection="1">
      <alignment horizontal="center" vertical="center" wrapText="1"/>
    </xf>
    <xf numFmtId="0" fontId="11" fillId="10" borderId="13" xfId="179" applyFont="1" applyFill="1" applyBorder="1" applyAlignment="1" applyProtection="1">
      <alignment horizontal="center" vertical="center" wrapText="1"/>
    </xf>
    <xf numFmtId="2" fontId="11" fillId="8" borderId="13" xfId="0" applyNumberFormat="1" applyFont="1" applyFill="1" applyBorder="1" applyAlignment="1" applyProtection="1">
      <alignment horizontal="left" vertical="center" wrapText="1"/>
    </xf>
    <xf numFmtId="0" fontId="11" fillId="8" borderId="13" xfId="0" applyFont="1" applyFill="1" applyBorder="1" applyAlignment="1" applyProtection="1">
      <alignment horizontal="center" vertical="center" wrapText="1"/>
    </xf>
    <xf numFmtId="2" fontId="11" fillId="8" borderId="13" xfId="0" applyNumberFormat="1" applyFont="1" applyFill="1" applyBorder="1" applyAlignment="1" applyProtection="1">
      <alignment horizontal="right" vertical="center" wrapText="1"/>
    </xf>
    <xf numFmtId="177" fontId="11" fillId="8" borderId="13" xfId="0" applyNumberFormat="1" applyFont="1" applyFill="1" applyBorder="1" applyAlignment="1" applyProtection="1">
      <alignment horizontal="right" vertical="center"/>
    </xf>
    <xf numFmtId="10" fontId="11" fillId="8" borderId="13" xfId="4" applyNumberFormat="1" applyFont="1" applyFill="1" applyBorder="1" applyAlignment="1" applyProtection="1">
      <alignment horizontal="right" vertical="center"/>
    </xf>
    <xf numFmtId="0" fontId="11" fillId="6" borderId="41" xfId="179" applyFont="1" applyFill="1" applyBorder="1" applyAlignment="1" applyProtection="1">
      <alignment horizontal="center" vertical="center" wrapText="1"/>
    </xf>
    <xf numFmtId="49" fontId="11" fillId="6" borderId="13" xfId="179" applyNumberFormat="1" applyFont="1" applyFill="1" applyBorder="1" applyAlignment="1" applyProtection="1">
      <alignment horizontal="center" vertical="center" wrapText="1"/>
    </xf>
    <xf numFmtId="0" fontId="11" fillId="6" borderId="13" xfId="179" applyFont="1" applyFill="1" applyBorder="1" applyAlignment="1" applyProtection="1">
      <alignment horizontal="center" vertical="center" wrapText="1"/>
    </xf>
    <xf numFmtId="2" fontId="11" fillId="2" borderId="13" xfId="0" applyNumberFormat="1" applyFont="1" applyFill="1" applyBorder="1" applyAlignment="1" applyProtection="1">
      <alignment horizontal="left" vertical="center" wrapText="1"/>
    </xf>
    <xf numFmtId="9" fontId="11" fillId="2" borderId="13" xfId="0" applyNumberFormat="1" applyFont="1" applyFill="1" applyBorder="1" applyAlignment="1" applyProtection="1">
      <alignment horizontal="center" vertical="center" wrapText="1"/>
    </xf>
    <xf numFmtId="4" fontId="11" fillId="6" borderId="13" xfId="179" applyNumberFormat="1" applyFont="1" applyFill="1" applyBorder="1" applyAlignment="1" applyProtection="1">
      <alignment horizontal="right" vertical="center" wrapText="1"/>
    </xf>
    <xf numFmtId="183" fontId="11" fillId="6" borderId="13" xfId="179" applyNumberFormat="1" applyFont="1" applyFill="1" applyBorder="1" applyAlignment="1" applyProtection="1">
      <alignment horizontal="right" vertical="center"/>
    </xf>
    <xf numFmtId="10" fontId="11" fillId="2" borderId="13" xfId="4" applyNumberFormat="1" applyFont="1" applyFill="1" applyBorder="1" applyAlignment="1" applyProtection="1">
      <alignment horizontal="right" vertical="center"/>
    </xf>
    <xf numFmtId="0" fontId="11" fillId="6" borderId="41" xfId="175" applyNumberFormat="1" applyFont="1" applyFill="1" applyBorder="1" applyAlignment="1" applyProtection="1">
      <alignment horizontal="center" vertical="center"/>
    </xf>
    <xf numFmtId="49" fontId="7" fillId="6" borderId="13" xfId="175" applyNumberFormat="1" applyFont="1" applyFill="1" applyBorder="1" applyAlignment="1" applyProtection="1">
      <alignment horizontal="center" vertical="center" wrapText="1"/>
    </xf>
    <xf numFmtId="181" fontId="7" fillId="6" borderId="13" xfId="175" applyFont="1" applyFill="1" applyBorder="1" applyAlignment="1" applyProtection="1">
      <alignment horizontal="center" vertical="center"/>
    </xf>
    <xf numFmtId="4" fontId="10" fillId="2" borderId="13" xfId="173" applyNumberFormat="1" applyFont="1" applyFill="1" applyBorder="1" applyAlignment="1" applyProtection="1">
      <alignment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6" fillId="11" borderId="41" xfId="175" applyNumberFormat="1" applyFont="1" applyFill="1" applyBorder="1" applyAlignment="1" applyProtection="1">
      <alignment horizontal="center" vertical="center"/>
    </xf>
    <xf numFmtId="49" fontId="6" fillId="11" borderId="13" xfId="175" applyNumberFormat="1" applyFont="1" applyFill="1" applyBorder="1" applyAlignment="1" applyProtection="1">
      <alignment horizontal="center" vertical="center" wrapText="1"/>
    </xf>
    <xf numFmtId="0" fontId="6" fillId="11" borderId="13" xfId="175" applyNumberFormat="1" applyFont="1" applyFill="1" applyBorder="1" applyAlignment="1" applyProtection="1">
      <alignment horizontal="center" vertical="center"/>
    </xf>
    <xf numFmtId="4" fontId="6" fillId="7" borderId="13" xfId="173" applyNumberFormat="1" applyFont="1" applyFill="1" applyBorder="1" applyAlignment="1" applyProtection="1">
      <alignment vertical="center" wrapText="1"/>
    </xf>
    <xf numFmtId="4" fontId="6" fillId="11" borderId="13" xfId="179" applyNumberFormat="1" applyFont="1" applyFill="1" applyBorder="1" applyAlignment="1" applyProtection="1">
      <alignment horizontal="right" vertical="center" wrapText="1"/>
    </xf>
    <xf numFmtId="183" fontId="6" fillId="11" borderId="13" xfId="179" applyNumberFormat="1" applyFont="1" applyFill="1" applyBorder="1" applyAlignment="1" applyProtection="1">
      <alignment horizontal="right" vertical="center"/>
    </xf>
    <xf numFmtId="10" fontId="6" fillId="7" borderId="13" xfId="4" applyNumberFormat="1" applyFont="1" applyFill="1" applyBorder="1" applyAlignment="1" applyProtection="1">
      <alignment horizontal="right" vertical="center"/>
    </xf>
    <xf numFmtId="0" fontId="11" fillId="10" borderId="41" xfId="175" applyNumberFormat="1" applyFont="1" applyFill="1" applyBorder="1" applyAlignment="1" applyProtection="1">
      <alignment horizontal="center" vertical="center"/>
    </xf>
    <xf numFmtId="49" fontId="11" fillId="10" borderId="13" xfId="175" applyNumberFormat="1" applyFont="1" applyFill="1" applyBorder="1" applyAlignment="1" applyProtection="1">
      <alignment horizontal="center" vertical="center" wrapText="1"/>
    </xf>
    <xf numFmtId="0" fontId="11" fillId="10" borderId="13" xfId="175" applyNumberFormat="1" applyFont="1" applyFill="1" applyBorder="1" applyAlignment="1" applyProtection="1">
      <alignment horizontal="center" vertical="center"/>
    </xf>
    <xf numFmtId="4" fontId="11" fillId="8" borderId="13" xfId="173" applyNumberFormat="1" applyFont="1" applyFill="1" applyBorder="1" applyAlignment="1" applyProtection="1">
      <alignment vertical="center" wrapText="1"/>
    </xf>
    <xf numFmtId="10" fontId="11" fillId="10" borderId="13" xfId="4" applyNumberFormat="1" applyFont="1" applyFill="1" applyBorder="1" applyAlignment="1" applyProtection="1">
      <alignment horizontal="right" vertical="center" wrapText="1"/>
    </xf>
    <xf numFmtId="183" fontId="11" fillId="10" borderId="13" xfId="179" applyNumberFormat="1" applyFont="1" applyFill="1" applyBorder="1" applyAlignment="1" applyProtection="1">
      <alignment horizontal="right" vertical="center"/>
    </xf>
    <xf numFmtId="0" fontId="6" fillId="6" borderId="41" xfId="175" applyNumberFormat="1" applyFont="1" applyFill="1" applyBorder="1" applyAlignment="1" applyProtection="1">
      <alignment horizontal="center" vertical="center"/>
    </xf>
    <xf numFmtId="49" fontId="11" fillId="6" borderId="13" xfId="175" applyNumberFormat="1" applyFont="1" applyFill="1" applyBorder="1" applyAlignment="1" applyProtection="1">
      <alignment horizontal="center" vertical="center" wrapText="1"/>
    </xf>
    <xf numFmtId="0" fontId="6" fillId="6" borderId="13" xfId="175" applyNumberFormat="1" applyFont="1" applyFill="1" applyBorder="1" applyAlignment="1" applyProtection="1">
      <alignment horizontal="center" vertical="center"/>
    </xf>
    <xf numFmtId="4" fontId="11" fillId="2" borderId="13" xfId="173" applyNumberFormat="1" applyFont="1" applyFill="1" applyBorder="1" applyAlignment="1" applyProtection="1">
      <alignment vertical="center" wrapText="1"/>
    </xf>
    <xf numFmtId="4" fontId="11" fillId="6" borderId="13" xfId="179" applyNumberFormat="1" applyFont="1" applyFill="1" applyBorder="1" applyAlignment="1" applyProtection="1">
      <alignment horizontal="center" vertical="center" wrapText="1"/>
    </xf>
    <xf numFmtId="2" fontId="11" fillId="2" borderId="13" xfId="0" applyNumberFormat="1" applyFont="1" applyFill="1" applyBorder="1" applyAlignment="1" applyProtection="1">
      <alignment horizontal="right"/>
    </xf>
    <xf numFmtId="4" fontId="6" fillId="11" borderId="13" xfId="173" applyNumberFormat="1" applyFont="1" applyFill="1" applyBorder="1" applyAlignment="1" applyProtection="1">
      <alignment vertical="center" wrapText="1"/>
    </xf>
    <xf numFmtId="0" fontId="6" fillId="11" borderId="13" xfId="0" applyFont="1" applyFill="1" applyBorder="1" applyAlignment="1" applyProtection="1">
      <alignment horizontal="center" vertical="center" wrapText="1"/>
    </xf>
    <xf numFmtId="4" fontId="6" fillId="11" borderId="13" xfId="179" applyNumberFormat="1" applyFont="1" applyFill="1" applyBorder="1" applyAlignment="1" applyProtection="1">
      <alignment horizontal="center" vertical="center" wrapText="1"/>
    </xf>
    <xf numFmtId="4" fontId="11" fillId="10" borderId="13" xfId="173" applyNumberFormat="1" applyFont="1" applyFill="1" applyBorder="1" applyAlignment="1" applyProtection="1">
      <alignment vertical="center" wrapText="1"/>
    </xf>
    <xf numFmtId="0" fontId="11" fillId="10" borderId="13" xfId="0" applyFont="1" applyFill="1" applyBorder="1" applyAlignment="1" applyProtection="1">
      <alignment horizontal="center" vertical="center" wrapText="1"/>
    </xf>
    <xf numFmtId="4" fontId="11" fillId="10" borderId="13" xfId="179" applyNumberFormat="1" applyFont="1" applyFill="1" applyBorder="1" applyAlignment="1" applyProtection="1">
      <alignment horizontal="center" vertical="center" wrapText="1"/>
    </xf>
    <xf numFmtId="10" fontId="11" fillId="10" borderId="13" xfId="4" applyNumberFormat="1" applyFont="1" applyFill="1" applyBorder="1" applyAlignment="1" applyProtection="1">
      <alignment horizontal="right" vertical="center"/>
    </xf>
    <xf numFmtId="0" fontId="11" fillId="6" borderId="13" xfId="175" applyNumberFormat="1" applyFont="1" applyFill="1" applyBorder="1" applyAlignment="1" applyProtection="1">
      <alignment horizontal="center" vertical="center"/>
    </xf>
    <xf numFmtId="4" fontId="11" fillId="6" borderId="13" xfId="173" applyNumberFormat="1" applyFont="1" applyFill="1" applyBorder="1" applyAlignment="1" applyProtection="1">
      <alignment vertical="center" wrapText="1"/>
    </xf>
    <xf numFmtId="0" fontId="11" fillId="6" borderId="13" xfId="0" applyFont="1" applyFill="1" applyBorder="1" applyAlignment="1" applyProtection="1">
      <alignment horizontal="center" vertical="center" wrapText="1"/>
    </xf>
    <xf numFmtId="49" fontId="6" fillId="10" borderId="13" xfId="175" applyNumberFormat="1" applyFont="1" applyFill="1" applyBorder="1" applyAlignment="1" applyProtection="1">
      <alignment horizontal="center" vertical="center" wrapText="1"/>
    </xf>
    <xf numFmtId="0" fontId="6" fillId="10" borderId="13" xfId="175" applyNumberFormat="1" applyFont="1" applyFill="1" applyBorder="1" applyAlignment="1" applyProtection="1">
      <alignment horizontal="center" vertical="center"/>
    </xf>
    <xf numFmtId="10" fontId="6" fillId="10" borderId="13" xfId="4" applyNumberFormat="1" applyFont="1" applyFill="1" applyBorder="1" applyAlignment="1" applyProtection="1">
      <alignment horizontal="right" vertical="center"/>
    </xf>
    <xf numFmtId="49" fontId="6" fillId="6" borderId="13" xfId="175" applyNumberFormat="1" applyFont="1" applyFill="1" applyBorder="1" applyAlignment="1" applyProtection="1">
      <alignment horizontal="center" vertical="center" wrapText="1"/>
    </xf>
    <xf numFmtId="10" fontId="6" fillId="2" borderId="13" xfId="4" applyNumberFormat="1" applyFont="1" applyFill="1" applyBorder="1" applyAlignment="1" applyProtection="1">
      <alignment horizontal="right" vertical="center"/>
    </xf>
    <xf numFmtId="10" fontId="6" fillId="11" borderId="13" xfId="4" applyNumberFormat="1" applyFont="1" applyFill="1" applyBorder="1" applyAlignment="1" applyProtection="1">
      <alignment horizontal="right" vertical="center"/>
    </xf>
    <xf numFmtId="179" fontId="11" fillId="0" borderId="0" xfId="133" applyFont="1" applyProtection="1"/>
    <xf numFmtId="179" fontId="6" fillId="0" borderId="0" xfId="133" applyFont="1" applyProtection="1"/>
    <xf numFmtId="0" fontId="6" fillId="0" borderId="0" xfId="0" applyFont="1" applyProtection="1"/>
    <xf numFmtId="2" fontId="3" fillId="0" borderId="0" xfId="0" applyNumberFormat="1" applyFont="1" applyAlignment="1" applyProtection="1">
      <alignment horizontal="center" vertical="center" wrapText="1"/>
    </xf>
    <xf numFmtId="0" fontId="6" fillId="8" borderId="42" xfId="0" applyFont="1" applyFill="1" applyBorder="1" applyAlignment="1" applyProtection="1">
      <alignment horizontal="center" vertical="center" wrapText="1"/>
    </xf>
    <xf numFmtId="0" fontId="6" fillId="8" borderId="43" xfId="0" applyFont="1" applyFill="1" applyBorder="1" applyAlignment="1" applyProtection="1">
      <alignment horizontal="center" vertical="center" wrapText="1"/>
    </xf>
    <xf numFmtId="179" fontId="6" fillId="8" borderId="43" xfId="133" applyFont="1" applyFill="1" applyBorder="1" applyAlignment="1" applyProtection="1">
      <alignment horizontal="center" vertical="center" wrapText="1"/>
    </xf>
    <xf numFmtId="4" fontId="11" fillId="7" borderId="13" xfId="0" applyNumberFormat="1" applyFont="1" applyFill="1" applyBorder="1" applyAlignment="1" applyProtection="1">
      <alignment horizontal="right" vertical="center" wrapText="1"/>
    </xf>
    <xf numFmtId="4" fontId="6" fillId="7" borderId="43" xfId="133" applyNumberFormat="1" applyFont="1" applyFill="1" applyBorder="1" applyAlignment="1" applyProtection="1">
      <alignment horizontal="right" vertical="center" wrapText="1"/>
    </xf>
    <xf numFmtId="4" fontId="11" fillId="8" borderId="13" xfId="133" applyNumberFormat="1" applyFont="1" applyFill="1" applyBorder="1" applyAlignment="1" applyProtection="1">
      <alignment vertical="center"/>
    </xf>
    <xf numFmtId="10" fontId="11" fillId="8" borderId="44" xfId="4" applyNumberFormat="1" applyFont="1" applyFill="1" applyBorder="1" applyAlignment="1" applyProtection="1">
      <alignment vertical="center"/>
    </xf>
    <xf numFmtId="4" fontId="11" fillId="8" borderId="44" xfId="133" applyNumberFormat="1" applyFont="1" applyFill="1" applyBorder="1" applyAlignment="1" applyProtection="1">
      <alignment vertical="center"/>
    </xf>
    <xf numFmtId="4" fontId="11" fillId="8" borderId="44" xfId="133" applyNumberFormat="1" applyFont="1" applyFill="1" applyBorder="1" applyAlignment="1" applyProtection="1">
      <alignment horizontal="right" vertical="center"/>
    </xf>
    <xf numFmtId="4" fontId="11" fillId="2" borderId="43" xfId="0" applyNumberFormat="1" applyFont="1" applyFill="1" applyBorder="1" applyAlignment="1" applyProtection="1">
      <alignment horizontal="right" vertical="center"/>
    </xf>
    <xf numFmtId="4" fontId="11" fillId="2" borderId="13" xfId="133" applyNumberFormat="1" applyFont="1" applyFill="1" applyBorder="1" applyAlignment="1" applyProtection="1">
      <alignment vertical="center"/>
    </xf>
    <xf numFmtId="10" fontId="11" fillId="2" borderId="44" xfId="4" applyNumberFormat="1" applyFont="1" applyFill="1" applyBorder="1" applyAlignment="1" applyProtection="1">
      <alignment vertical="center"/>
    </xf>
    <xf numFmtId="4" fontId="11" fillId="2" borderId="44" xfId="133" applyNumberFormat="1" applyFont="1" applyFill="1" applyBorder="1" applyAlignment="1" applyProtection="1">
      <alignment vertical="center"/>
    </xf>
    <xf numFmtId="4" fontId="11" fillId="2" borderId="44" xfId="133" applyNumberFormat="1" applyFont="1" applyFill="1" applyBorder="1" applyAlignment="1" applyProtection="1">
      <alignment horizontal="right" vertical="center"/>
    </xf>
    <xf numFmtId="4" fontId="11" fillId="2" borderId="43" xfId="0" applyNumberFormat="1" applyFont="1" applyFill="1" applyBorder="1" applyAlignment="1" applyProtection="1">
      <alignment vertical="center"/>
    </xf>
    <xf numFmtId="4" fontId="6" fillId="7" borderId="13" xfId="133" applyNumberFormat="1" applyFont="1" applyFill="1" applyBorder="1" applyAlignment="1" applyProtection="1">
      <alignment vertical="center"/>
    </xf>
    <xf numFmtId="10" fontId="6" fillId="7" borderId="44" xfId="4" applyNumberFormat="1" applyFont="1" applyFill="1" applyBorder="1" applyAlignment="1" applyProtection="1">
      <alignment vertical="center"/>
    </xf>
    <xf numFmtId="4" fontId="6" fillId="7" borderId="44" xfId="133" applyNumberFormat="1" applyFont="1" applyFill="1" applyBorder="1" applyAlignment="1" applyProtection="1">
      <alignment vertical="center"/>
    </xf>
    <xf numFmtId="4" fontId="6" fillId="7" borderId="44" xfId="133" applyNumberFormat="1" applyFont="1" applyFill="1" applyBorder="1" applyAlignment="1" applyProtection="1">
      <alignment horizontal="right" vertical="center"/>
    </xf>
    <xf numFmtId="4" fontId="6" fillId="7" borderId="43" xfId="0" applyNumberFormat="1" applyFont="1" applyFill="1" applyBorder="1" applyAlignment="1" applyProtection="1">
      <alignment horizontal="right" vertical="center"/>
    </xf>
    <xf numFmtId="4" fontId="6" fillId="2" borderId="43" xfId="0" applyNumberFormat="1" applyFont="1" applyFill="1" applyBorder="1" applyAlignment="1" applyProtection="1">
      <alignment horizontal="right" vertical="center"/>
    </xf>
    <xf numFmtId="179" fontId="11" fillId="2" borderId="13" xfId="133" applyFont="1" applyFill="1" applyBorder="1" applyProtection="1"/>
    <xf numFmtId="179" fontId="11" fillId="2" borderId="44" xfId="133" applyFont="1" applyFill="1" applyBorder="1" applyProtection="1"/>
    <xf numFmtId="4" fontId="6" fillId="11" borderId="44" xfId="133" applyNumberFormat="1" applyFont="1" applyFill="1" applyBorder="1" applyAlignment="1" applyProtection="1">
      <alignment vertical="center"/>
    </xf>
    <xf numFmtId="4" fontId="6" fillId="11" borderId="43" xfId="0" applyNumberFormat="1" applyFont="1" applyFill="1" applyBorder="1" applyAlignment="1" applyProtection="1">
      <alignment horizontal="right" vertical="center"/>
    </xf>
    <xf numFmtId="4" fontId="11" fillId="10" borderId="13" xfId="133" applyNumberFormat="1" applyFont="1" applyFill="1" applyBorder="1" applyAlignment="1" applyProtection="1">
      <alignment vertical="center"/>
    </xf>
    <xf numFmtId="10" fontId="11" fillId="10" borderId="44" xfId="4" applyNumberFormat="1" applyFont="1" applyFill="1" applyBorder="1" applyAlignment="1" applyProtection="1">
      <alignment vertical="center"/>
    </xf>
    <xf numFmtId="4" fontId="11" fillId="10" borderId="44" xfId="133" applyNumberFormat="1" applyFont="1" applyFill="1" applyBorder="1" applyAlignment="1" applyProtection="1">
      <alignment vertical="center"/>
    </xf>
    <xf numFmtId="4" fontId="11" fillId="6" borderId="44" xfId="133" applyNumberFormat="1" applyFont="1" applyFill="1" applyBorder="1" applyAlignment="1" applyProtection="1">
      <alignment vertical="center"/>
    </xf>
    <xf numFmtId="4" fontId="6" fillId="10" borderId="13" xfId="133" applyNumberFormat="1" applyFont="1" applyFill="1" applyBorder="1" applyAlignment="1" applyProtection="1">
      <alignment vertical="center"/>
    </xf>
    <xf numFmtId="10" fontId="6" fillId="10" borderId="44" xfId="4" applyNumberFormat="1" applyFont="1" applyFill="1" applyBorder="1" applyAlignment="1" applyProtection="1">
      <alignment vertical="center"/>
    </xf>
    <xf numFmtId="4" fontId="6" fillId="10" borderId="44" xfId="133" applyNumberFormat="1" applyFont="1" applyFill="1" applyBorder="1" applyAlignment="1" applyProtection="1">
      <alignment vertical="center"/>
    </xf>
    <xf numFmtId="4" fontId="6" fillId="2" borderId="13" xfId="133" applyNumberFormat="1" applyFont="1" applyFill="1" applyBorder="1" applyAlignment="1" applyProtection="1">
      <alignment vertical="center"/>
    </xf>
    <xf numFmtId="10" fontId="6" fillId="2" borderId="44" xfId="4" applyNumberFormat="1" applyFont="1" applyFill="1" applyBorder="1" applyAlignment="1" applyProtection="1">
      <alignment vertical="center"/>
    </xf>
    <xf numFmtId="4" fontId="6" fillId="2" borderId="44" xfId="133" applyNumberFormat="1" applyFont="1" applyFill="1" applyBorder="1" applyAlignment="1" applyProtection="1">
      <alignment vertical="center"/>
    </xf>
    <xf numFmtId="4" fontId="6" fillId="11" borderId="13" xfId="133" applyNumberFormat="1" applyFont="1" applyFill="1" applyBorder="1" applyAlignment="1" applyProtection="1">
      <alignment vertical="center"/>
    </xf>
    <xf numFmtId="10" fontId="6" fillId="11" borderId="44" xfId="4" applyNumberFormat="1" applyFont="1" applyFill="1" applyBorder="1" applyAlignment="1" applyProtection="1">
      <alignment vertical="center"/>
    </xf>
    <xf numFmtId="10" fontId="11" fillId="6" borderId="13" xfId="4" applyNumberFormat="1" applyFont="1" applyFill="1" applyBorder="1" applyAlignment="1" applyProtection="1">
      <alignment horizontal="right" vertical="center"/>
    </xf>
    <xf numFmtId="4" fontId="11" fillId="6" borderId="13" xfId="133" applyNumberFormat="1" applyFont="1" applyFill="1" applyBorder="1" applyAlignment="1" applyProtection="1">
      <alignment vertical="center"/>
    </xf>
    <xf numFmtId="10" fontId="11" fillId="6" borderId="44" xfId="4" applyNumberFormat="1" applyFont="1" applyFill="1" applyBorder="1" applyAlignment="1" applyProtection="1">
      <alignment vertical="center"/>
    </xf>
    <xf numFmtId="0" fontId="6" fillId="7" borderId="45" xfId="0" applyFont="1" applyFill="1" applyBorder="1" applyAlignment="1">
      <alignment horizontal="center" vertical="center" wrapText="1"/>
    </xf>
    <xf numFmtId="0" fontId="6" fillId="7" borderId="46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 applyProtection="1">
      <alignment horizontal="center" vertical="top" wrapText="1"/>
      <protection locked="0"/>
    </xf>
    <xf numFmtId="0" fontId="24" fillId="0" borderId="13" xfId="0" applyFont="1" applyBorder="1" applyAlignment="1" applyProtection="1">
      <alignment horizontal="center" vertical="top" wrapText="1"/>
      <protection locked="0"/>
    </xf>
    <xf numFmtId="0" fontId="14" fillId="0" borderId="13" xfId="0" applyFont="1" applyBorder="1" applyAlignment="1" applyProtection="1">
      <alignment horizontal="center" vertical="top" wrapText="1"/>
      <protection locked="0"/>
    </xf>
    <xf numFmtId="0" fontId="25" fillId="0" borderId="47" xfId="0" applyFont="1" applyBorder="1" applyAlignment="1" applyProtection="1">
      <alignment horizontal="center" vertical="center" textRotation="255"/>
      <protection locked="0"/>
    </xf>
    <xf numFmtId="4" fontId="26" fillId="0" borderId="47" xfId="0" applyNumberFormat="1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center" vertical="center" textRotation="255"/>
      <protection locked="0"/>
    </xf>
    <xf numFmtId="4" fontId="26" fillId="0" borderId="0" xfId="0" applyNumberFormat="1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 wrapText="1"/>
      <protection locked="0"/>
    </xf>
    <xf numFmtId="4" fontId="26" fillId="0" borderId="0" xfId="0" applyNumberFormat="1" applyFont="1" applyAlignment="1" applyProtection="1">
      <alignment horizontal="left" vertical="center" wrapText="1"/>
      <protection locked="0"/>
    </xf>
    <xf numFmtId="4" fontId="25" fillId="0" borderId="0" xfId="0" applyNumberFormat="1" applyFont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10" fontId="6" fillId="7" borderId="48" xfId="4" applyNumberFormat="1" applyFont="1" applyFill="1" applyBorder="1" applyAlignment="1" applyProtection="1">
      <alignment vertical="center" wrapText="1"/>
      <protection locked="0"/>
    </xf>
    <xf numFmtId="4" fontId="6" fillId="7" borderId="48" xfId="0" applyNumberFormat="1" applyFont="1" applyFill="1" applyBorder="1" applyAlignment="1">
      <alignment vertical="center" wrapText="1"/>
    </xf>
    <xf numFmtId="4" fontId="6" fillId="7" borderId="49" xfId="0" applyNumberFormat="1" applyFont="1" applyFill="1" applyBorder="1" applyAlignment="1">
      <alignment vertical="center" wrapText="1"/>
    </xf>
    <xf numFmtId="4" fontId="6" fillId="7" borderId="49" xfId="0" applyNumberFormat="1" applyFont="1" applyFill="1" applyBorder="1" applyAlignment="1" applyProtection="1">
      <alignment vertical="center" wrapText="1"/>
    </xf>
    <xf numFmtId="4" fontId="20" fillId="0" borderId="0" xfId="0" applyNumberFormat="1" applyFont="1"/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 wrapText="1"/>
    </xf>
    <xf numFmtId="4" fontId="31" fillId="2" borderId="50" xfId="133" applyNumberFormat="1" applyFont="1" applyFill="1" applyBorder="1" applyAlignment="1">
      <alignment horizontal="center" vertical="center"/>
    </xf>
    <xf numFmtId="4" fontId="31" fillId="2" borderId="51" xfId="133" applyNumberFormat="1" applyFont="1" applyFill="1" applyBorder="1" applyAlignment="1">
      <alignment horizontal="center" vertical="center"/>
    </xf>
    <xf numFmtId="0" fontId="31" fillId="7" borderId="13" xfId="0" applyFont="1" applyFill="1" applyBorder="1" applyAlignment="1">
      <alignment horizontal="center" vertical="center"/>
    </xf>
    <xf numFmtId="0" fontId="31" fillId="7" borderId="13" xfId="0" applyFont="1" applyFill="1" applyBorder="1" applyAlignment="1">
      <alignment horizontal="center" vertical="center" wrapText="1"/>
    </xf>
    <xf numFmtId="179" fontId="31" fillId="7" borderId="13" xfId="133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2" fontId="6" fillId="8" borderId="13" xfId="0" applyNumberFormat="1" applyFont="1" applyFill="1" applyBorder="1" applyAlignment="1" applyProtection="1">
      <alignment horizontal="left" vertical="center" wrapText="1"/>
    </xf>
    <xf numFmtId="10" fontId="11" fillId="8" borderId="13" xfId="186" applyNumberFormat="1" applyFont="1" applyFill="1" applyBorder="1" applyAlignment="1">
      <alignment horizontal="center" vertical="center"/>
    </xf>
    <xf numFmtId="4" fontId="6" fillId="8" borderId="13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10" fontId="11" fillId="0" borderId="13" xfId="0" applyNumberFormat="1" applyFont="1" applyBorder="1"/>
    <xf numFmtId="0" fontId="11" fillId="0" borderId="13" xfId="0" applyFont="1" applyBorder="1"/>
    <xf numFmtId="4" fontId="6" fillId="8" borderId="13" xfId="0" applyNumberFormat="1" applyFont="1" applyFill="1" applyBorder="1"/>
    <xf numFmtId="10" fontId="11" fillId="2" borderId="13" xfId="0" applyNumberFormat="1" applyFont="1" applyFill="1" applyBorder="1"/>
    <xf numFmtId="0" fontId="6" fillId="0" borderId="13" xfId="0" applyFont="1" applyBorder="1"/>
    <xf numFmtId="4" fontId="6" fillId="10" borderId="13" xfId="173" applyNumberFormat="1" applyFont="1" applyFill="1" applyBorder="1" applyAlignment="1">
      <alignment vertical="center" wrapText="1"/>
    </xf>
    <xf numFmtId="4" fontId="6" fillId="8" borderId="13" xfId="173" applyNumberFormat="1" applyFont="1" applyFill="1" applyBorder="1" applyAlignment="1">
      <alignment vertical="center" wrapText="1"/>
    </xf>
    <xf numFmtId="4" fontId="6" fillId="8" borderId="43" xfId="0" applyNumberFormat="1" applyFont="1" applyFill="1" applyBorder="1" applyAlignment="1">
      <alignment horizontal="right" vertical="center"/>
    </xf>
    <xf numFmtId="10" fontId="28" fillId="0" borderId="0" xfId="4" applyNumberFormat="1" applyFont="1"/>
    <xf numFmtId="4" fontId="6" fillId="8" borderId="13" xfId="0" applyNumberFormat="1" applyFont="1" applyFill="1" applyBorder="1" applyAlignment="1">
      <alignment horizontal="right" vertical="center"/>
    </xf>
    <xf numFmtId="0" fontId="6" fillId="7" borderId="52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10" fontId="32" fillId="7" borderId="0" xfId="0" applyNumberFormat="1" applyFont="1" applyFill="1" applyAlignment="1">
      <alignment horizontal="center" vertical="center"/>
    </xf>
    <xf numFmtId="4" fontId="6" fillId="7" borderId="44" xfId="133" applyNumberFormat="1" applyFont="1" applyFill="1" applyBorder="1" applyAlignment="1">
      <alignment vertical="center"/>
    </xf>
    <xf numFmtId="4" fontId="28" fillId="0" borderId="0" xfId="0" applyNumberFormat="1" applyFont="1"/>
    <xf numFmtId="0" fontId="13" fillId="0" borderId="13" xfId="0" applyFont="1" applyBorder="1" applyAlignment="1">
      <alignment horizontal="center" vertical="top" wrapText="1"/>
    </xf>
    <xf numFmtId="0" fontId="24" fillId="0" borderId="53" xfId="0" applyFont="1" applyBorder="1" applyAlignment="1" applyProtection="1">
      <alignment horizontal="center" vertical="top" wrapText="1"/>
      <protection locked="0"/>
    </xf>
    <xf numFmtId="0" fontId="24" fillId="0" borderId="54" xfId="0" applyFont="1" applyBorder="1" applyAlignment="1" applyProtection="1">
      <alignment horizontal="center" vertical="top" wrapText="1"/>
      <protection locked="0"/>
    </xf>
    <xf numFmtId="0" fontId="33" fillId="0" borderId="52" xfId="0" applyFont="1" applyBorder="1" applyAlignment="1" applyProtection="1">
      <alignment vertical="top" wrapText="1"/>
      <protection locked="0"/>
    </xf>
    <xf numFmtId="0" fontId="33" fillId="0" borderId="0" xfId="0" applyFont="1" applyBorder="1" applyAlignment="1" applyProtection="1">
      <alignment vertical="top" wrapText="1"/>
      <protection locked="0"/>
    </xf>
    <xf numFmtId="0" fontId="14" fillId="0" borderId="13" xfId="0" applyFont="1" applyBorder="1" applyAlignment="1">
      <alignment horizontal="center" vertical="top" wrapText="1"/>
    </xf>
    <xf numFmtId="0" fontId="24" fillId="0" borderId="51" xfId="0" applyFont="1" applyBorder="1" applyAlignment="1" applyProtection="1">
      <alignment horizontal="center" vertical="top" wrapText="1"/>
      <protection locked="0"/>
    </xf>
    <xf numFmtId="0" fontId="24" fillId="0" borderId="50" xfId="0" applyFont="1" applyBorder="1" applyAlignment="1" applyProtection="1">
      <alignment horizontal="center" vertical="top" wrapText="1"/>
      <protection locked="0"/>
    </xf>
    <xf numFmtId="0" fontId="15" fillId="0" borderId="0" xfId="0" applyFont="1" applyAlignment="1">
      <alignment vertical="center" textRotation="255"/>
    </xf>
    <xf numFmtId="0" fontId="11" fillId="0" borderId="0" xfId="0" applyFont="1" applyAlignment="1">
      <alignment horizontal="left" wrapText="1"/>
    </xf>
    <xf numFmtId="0" fontId="32" fillId="0" borderId="0" xfId="0" applyFont="1"/>
    <xf numFmtId="0" fontId="34" fillId="0" borderId="0" xfId="0" applyFont="1" applyAlignment="1">
      <alignment vertical="center" textRotation="255"/>
    </xf>
    <xf numFmtId="0" fontId="16" fillId="0" borderId="0" xfId="0" applyFont="1"/>
    <xf numFmtId="0" fontId="17" fillId="0" borderId="0" xfId="0" applyFont="1" applyAlignment="1">
      <alignment horizontal="left" vertical="distributed" wrapText="1"/>
    </xf>
    <xf numFmtId="0" fontId="11" fillId="0" borderId="0" xfId="0" applyFont="1" applyAlignment="1">
      <alignment horizontal="center"/>
    </xf>
    <xf numFmtId="0" fontId="27" fillId="0" borderId="0" xfId="0" applyFont="1" applyBorder="1" applyAlignment="1" applyProtection="1" quotePrefix="1">
      <alignment horizontal="left" vertical="center" wrapText="1"/>
      <protection locked="0"/>
    </xf>
    <xf numFmtId="0" fontId="17" fillId="0" borderId="0" xfId="0" applyFont="1" applyBorder="1" applyAlignment="1" quotePrefix="1">
      <alignment horizontal="left" vertical="top" wrapText="1"/>
    </xf>
  </cellXfs>
  <cellStyles count="207">
    <cellStyle name="Normal" xfId="0" builtinId="0"/>
    <cellStyle name="40% - Accent1" xfId="1"/>
    <cellStyle name="Comma" xfId="2" builtinId="3"/>
    <cellStyle name="Comma [0]" xfId="3" builtinId="6"/>
    <cellStyle name="Porcentagem" xfId="4" builtinId="5"/>
    <cellStyle name="Linked Cell 2" xfId="5"/>
    <cellStyle name="40% - Ênfase 4" xfId="6" builtinId="43"/>
    <cellStyle name="20% - Accent3" xfId="7"/>
    <cellStyle name="Célula Vinculada" xfId="8" builtinId="24"/>
    <cellStyle name="Célula de Verificação" xfId="9" builtinId="23"/>
    <cellStyle name="Moeda [0]" xfId="10" builtinId="7"/>
    <cellStyle name="20% - Ênfase 3" xfId="11" builtinId="38"/>
    <cellStyle name="Normal 3 2" xfId="12"/>
    <cellStyle name="Moeda" xfId="13" builtinId="4"/>
    <cellStyle name="20% - Accent6 2" xfId="14"/>
    <cellStyle name="Hyperlink seguido" xfId="15" builtinId="9"/>
    <cellStyle name="Hyperlink" xfId="16" builtinId="8"/>
    <cellStyle name="Observação" xfId="17" builtinId="10"/>
    <cellStyle name="40% - Ênfase 2" xfId="18" builtinId="35"/>
    <cellStyle name="20% - Accent1" xfId="19"/>
    <cellStyle name="40% - Ênfase 6" xfId="20" builtinId="51"/>
    <cellStyle name="20% - Accent5" xfId="21"/>
    <cellStyle name="Texto de Aviso" xfId="22" builtinId="11"/>
    <cellStyle name="Título" xfId="23" builtinId="15"/>
    <cellStyle name="Accent5 2" xfId="24"/>
    <cellStyle name="Texto Explicativo" xfId="25" builtinId="53"/>
    <cellStyle name="Normal 5 2" xfId="26"/>
    <cellStyle name="Título 1" xfId="27" builtinId="16"/>
    <cellStyle name="Ênfase 3" xfId="28" builtinId="37"/>
    <cellStyle name="Título 2" xfId="29" builtinId="17"/>
    <cellStyle name="Ênfase 4" xfId="30" builtinId="41"/>
    <cellStyle name="Título 3" xfId="31" builtinId="18"/>
    <cellStyle name="Ênfase 5" xfId="32" builtinId="45"/>
    <cellStyle name="Título 4" xfId="33" builtinId="19"/>
    <cellStyle name="Ênfase 6" xfId="34" builtinId="49"/>
    <cellStyle name="Entrada" xfId="35" builtinId="20"/>
    <cellStyle name="Saída" xfId="36" builtinId="21"/>
    <cellStyle name="Cálculo" xfId="37" builtinId="22"/>
    <cellStyle name="Accent3 2" xfId="38"/>
    <cellStyle name="Total" xfId="39" builtinId="25"/>
    <cellStyle name="40% - Ênfase 1" xfId="40" builtinId="31"/>
    <cellStyle name="Bom" xfId="41" builtinId="26"/>
    <cellStyle name="Ruim" xfId="42" builtinId="27"/>
    <cellStyle name="Neutro" xfId="43" builtinId="28"/>
    <cellStyle name="Moeda 10 2" xfId="44"/>
    <cellStyle name="20% - Ênfase 5" xfId="45" builtinId="46"/>
    <cellStyle name="Ênfase 1" xfId="46" builtinId="29"/>
    <cellStyle name="20% - Ênfase 1" xfId="47" builtinId="30"/>
    <cellStyle name="Heading 1 3" xfId="48"/>
    <cellStyle name="60% - Ênfase 1" xfId="49" builtinId="32"/>
    <cellStyle name="40% - Accent6 2" xfId="50"/>
    <cellStyle name="Ênfase 2" xfId="51" builtinId="33"/>
    <cellStyle name="Separador de milhares 13 2" xfId="52"/>
    <cellStyle name="20% - Ênfase 6" xfId="53" builtinId="50"/>
    <cellStyle name="20% - Accent1 2" xfId="54"/>
    <cellStyle name="20% - Ênfase 2" xfId="55" builtinId="34"/>
    <cellStyle name="60% - Ênfase 2" xfId="56" builtinId="36"/>
    <cellStyle name="20% - Accent2" xfId="57"/>
    <cellStyle name="40% - Ênfase 3" xfId="58" builtinId="39"/>
    <cellStyle name="60% - Ênfase 3" xfId="59" builtinId="40"/>
    <cellStyle name="Normal 3 3" xfId="60"/>
    <cellStyle name="20% - Ênfase 4" xfId="61" builtinId="42"/>
    <cellStyle name="60% - Ênfase 4" xfId="62" builtinId="44"/>
    <cellStyle name="20% - Accent4" xfId="63"/>
    <cellStyle name="40% - Ênfase 5" xfId="64" builtinId="47"/>
    <cellStyle name="60% - Ênfase 5" xfId="65" builtinId="48"/>
    <cellStyle name="60% - Ênfase 6" xfId="66" builtinId="52"/>
    <cellStyle name="40% - Accent1 2" xfId="67"/>
    <cellStyle name="20% - Accent2 2" xfId="68"/>
    <cellStyle name="20% - Accent3 2" xfId="69"/>
    <cellStyle name="Heading 3" xfId="70"/>
    <cellStyle name="20% - Accent4 2" xfId="71"/>
    <cellStyle name="20% - Accent5 2" xfId="72"/>
    <cellStyle name="20% - Accent6" xfId="73"/>
    <cellStyle name="40% - Accent2" xfId="74"/>
    <cellStyle name="40% - Accent2 2" xfId="75"/>
    <cellStyle name="40% - Accent3" xfId="76"/>
    <cellStyle name="40% - Accent3 2" xfId="77"/>
    <cellStyle name="40% - Accent4" xfId="78"/>
    <cellStyle name="40% - Accent4 2" xfId="79"/>
    <cellStyle name="40% - Accent5" xfId="80"/>
    <cellStyle name="40% - Accent5 2" xfId="81"/>
    <cellStyle name="40% - Accent6" xfId="82"/>
    <cellStyle name="60% - Accent1" xfId="83"/>
    <cellStyle name="60% - Accent1 2" xfId="84"/>
    <cellStyle name="60% - Accent2" xfId="85"/>
    <cellStyle name="Title 2" xfId="86"/>
    <cellStyle name="60% - Accent2 2" xfId="87"/>
    <cellStyle name="60% - Accent3" xfId="88"/>
    <cellStyle name="60% - Accent3 2" xfId="89"/>
    <cellStyle name="Bad" xfId="90"/>
    <cellStyle name="60% - Accent4" xfId="91"/>
    <cellStyle name="60% - Accent4 2" xfId="92"/>
    <cellStyle name="60% - Accent5" xfId="93"/>
    <cellStyle name="60% - Accent5 2" xfId="94"/>
    <cellStyle name="60% - Accent6" xfId="95"/>
    <cellStyle name="60% - Accent6 2" xfId="96"/>
    <cellStyle name="Accent1" xfId="97"/>
    <cellStyle name="Accent1 2" xfId="98"/>
    <cellStyle name="Accent2" xfId="99"/>
    <cellStyle name="Accent2 2" xfId="100"/>
    <cellStyle name="Accent3" xfId="101"/>
    <cellStyle name="Accent4" xfId="102"/>
    <cellStyle name="Accent4 2" xfId="103"/>
    <cellStyle name="Accent6" xfId="104"/>
    <cellStyle name="Accent5" xfId="105"/>
    <cellStyle name="Accent6 2" xfId="106"/>
    <cellStyle name="Bad 1" xfId="107"/>
    <cellStyle name="Calculation" xfId="108"/>
    <cellStyle name="Calculation 2" xfId="109"/>
    <cellStyle name="Check Cell" xfId="110"/>
    <cellStyle name="Separador de milhares 2 3 2" xfId="111"/>
    <cellStyle name="Check Cell 2" xfId="112"/>
    <cellStyle name="Currency_Revised Pricing List to CISCEA" xfId="113"/>
    <cellStyle name="Título 6" xfId="114"/>
    <cellStyle name="Excel Built-in Normal_Mapa de Cotações Cinto tipo paraquedista." xfId="115"/>
    <cellStyle name="Output 2" xfId="116"/>
    <cellStyle name="Explanatory Text" xfId="117"/>
    <cellStyle name="Explanatory Text 2" xfId="118"/>
    <cellStyle name="Good" xfId="119"/>
    <cellStyle name="Porcentagem 2 2" xfId="120"/>
    <cellStyle name="Good 2" xfId="121"/>
    <cellStyle name="Porcentagem 2 2 2" xfId="122"/>
    <cellStyle name="Heading 1" xfId="123"/>
    <cellStyle name="Heading 2" xfId="124"/>
    <cellStyle name="Heading 2 4" xfId="125"/>
    <cellStyle name="Heading 3 2" xfId="126"/>
    <cellStyle name="Heading 4" xfId="127"/>
    <cellStyle name="Heading 4 2" xfId="128"/>
    <cellStyle name="Input" xfId="129"/>
    <cellStyle name="Separador de milhares 10 2 2" xfId="130"/>
    <cellStyle name="Input 2" xfId="131"/>
    <cellStyle name="Linked Cell" xfId="132"/>
    <cellStyle name="Moeda 10" xfId="133"/>
    <cellStyle name="Moeda 10 2 2" xfId="134"/>
    <cellStyle name="Moeda 10 3" xfId="135"/>
    <cellStyle name="Moeda 13 2" xfId="136"/>
    <cellStyle name="Moeda 13 2 2" xfId="137"/>
    <cellStyle name="Moeda 14 2" xfId="138"/>
    <cellStyle name="Moeda 14 2 2" xfId="139"/>
    <cellStyle name="Moeda 15 2" xfId="140"/>
    <cellStyle name="Moeda 15 2 2" xfId="141"/>
    <cellStyle name="Moeda 2 2" xfId="142"/>
    <cellStyle name="Normal 9" xfId="143"/>
    <cellStyle name="Moeda 2 2 2" xfId="144"/>
    <cellStyle name="Moeda 3 2" xfId="145"/>
    <cellStyle name="Warning Text" xfId="146"/>
    <cellStyle name="Moeda 3 2 2" xfId="147"/>
    <cellStyle name="Warning Text 2" xfId="148"/>
    <cellStyle name="Moeda 4 2" xfId="149"/>
    <cellStyle name="Moeda 4 2 2" xfId="150"/>
    <cellStyle name="Separador de milhares 10 2" xfId="151"/>
    <cellStyle name="Moeda 5 2" xfId="152"/>
    <cellStyle name="Moeda 5 2 2" xfId="153"/>
    <cellStyle name="Moeda 6 2" xfId="154"/>
    <cellStyle name="Moeda 6 2 2" xfId="155"/>
    <cellStyle name="Moeda 7 2" xfId="156"/>
    <cellStyle name="Moeda 7 2 2" xfId="157"/>
    <cellStyle name="Moeda 8 2" xfId="158"/>
    <cellStyle name="Moeda 8 2 2" xfId="159"/>
    <cellStyle name="Moeda 9 2" xfId="160"/>
    <cellStyle name="Moeda 9 2 2" xfId="161"/>
    <cellStyle name="Neutral" xfId="162"/>
    <cellStyle name="Separador de milhares 2 2" xfId="163"/>
    <cellStyle name="Neutral 5" xfId="164"/>
    <cellStyle name="Título 1 1 1" xfId="165"/>
    <cellStyle name="Normal 2" xfId="166"/>
    <cellStyle name="Normal 2 2" xfId="167"/>
    <cellStyle name="Normal 2 3" xfId="168"/>
    <cellStyle name="Normal 3" xfId="169"/>
    <cellStyle name="Normal 3 2 2" xfId="170"/>
    <cellStyle name="Normal 4" xfId="171"/>
    <cellStyle name="Normal 4 2" xfId="172"/>
    <cellStyle name="Normal 40" xfId="173"/>
    <cellStyle name="Título 6 2" xfId="174"/>
    <cellStyle name="Normal 40 2" xfId="175"/>
    <cellStyle name="Normal 5" xfId="176"/>
    <cellStyle name="Normal 6" xfId="177"/>
    <cellStyle name="Normal 6 2" xfId="178"/>
    <cellStyle name="Normal 7" xfId="179"/>
    <cellStyle name="Normal 8" xfId="180"/>
    <cellStyle name="Note" xfId="181"/>
    <cellStyle name="Note 6" xfId="182"/>
    <cellStyle name="Output" xfId="183"/>
    <cellStyle name="Porcentagem 2" xfId="184"/>
    <cellStyle name="Porcentagem 2 3" xfId="185"/>
    <cellStyle name="Porcentagem 3" xfId="186"/>
    <cellStyle name="Porcentagem 3 2" xfId="187"/>
    <cellStyle name="Título 5" xfId="188"/>
    <cellStyle name="Porcentagem 4" xfId="189"/>
    <cellStyle name="Separador de milhares 13 2 2" xfId="190"/>
    <cellStyle name="Separador de milhares 15 2" xfId="191"/>
    <cellStyle name="Separador de milhares 15 2 2" xfId="192"/>
    <cellStyle name="Separador de milhares 2 2 2" xfId="193"/>
    <cellStyle name="Separador de milhares 2 2 2 2" xfId="194"/>
    <cellStyle name="Título 1 1" xfId="195"/>
    <cellStyle name="Separador de milhares 2 2 3" xfId="196"/>
    <cellStyle name="Separador de milhares 2 3" xfId="197"/>
    <cellStyle name="Separador de milhares 3 2" xfId="198"/>
    <cellStyle name="Separador de milhares 3 2 2" xfId="199"/>
    <cellStyle name="Title" xfId="200"/>
    <cellStyle name="Título 1 1 1 2" xfId="201"/>
    <cellStyle name="Título 1 1 2" xfId="202"/>
    <cellStyle name="Título 1 1_ANEXO A - 049.016.G00.PL.002.01Memória" xfId="203"/>
    <cellStyle name="Título 5 2" xfId="204"/>
    <cellStyle name="Vírgula 2" xfId="205"/>
    <cellStyle name="Vírgula 2 2" xfId="20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8.xml"/><Relationship Id="rId10" Type="http://schemas.openxmlformats.org/officeDocument/2006/relationships/externalLink" Target="externalLinks/externalLink7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3"/>
  <sheetViews>
    <sheetView workbookViewId="0">
      <selection activeCell="D33" sqref="D33"/>
    </sheetView>
  </sheetViews>
  <sheetFormatPr defaultColWidth="9" defaultRowHeight="15"/>
  <cols>
    <col min="1" max="1" width="5.57142857142857" style="262" customWidth="1"/>
    <col min="2" max="2" width="69.2857142857143" style="263" customWidth="1"/>
    <col min="3" max="3" width="17.2857142857143" style="264" customWidth="1"/>
    <col min="4" max="4" width="19.2857142857143" style="264" customWidth="1"/>
    <col min="5" max="16384" width="9.14285714285714" style="264"/>
  </cols>
  <sheetData>
    <row r="1" spans="1:14">
      <c r="A1" s="265" t="s">
        <v>0</v>
      </c>
      <c r="B1" s="265"/>
      <c r="C1" s="265"/>
      <c r="D1" s="265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4">
      <c r="A2" s="265" t="s">
        <v>1</v>
      </c>
      <c r="B2" s="265"/>
      <c r="C2" s="265"/>
      <c r="D2" s="265"/>
    </row>
    <row r="3" spans="1:4">
      <c r="A3" s="267" t="s">
        <v>2</v>
      </c>
      <c r="B3" s="267"/>
      <c r="C3" s="267"/>
      <c r="D3" s="267"/>
    </row>
    <row r="4" spans="1:4">
      <c r="A4" s="268" t="s">
        <v>3</v>
      </c>
      <c r="B4" s="268"/>
      <c r="C4" s="268"/>
      <c r="D4" s="268"/>
    </row>
    <row r="5" ht="31.5" customHeight="1" spans="1:14">
      <c r="A5" s="4" t="s">
        <v>4</v>
      </c>
      <c r="B5" s="4"/>
      <c r="C5" s="4"/>
      <c r="D5" s="4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ht="30.75" customHeight="1" spans="1:14">
      <c r="A6" s="269" t="s">
        <v>5</v>
      </c>
      <c r="B6" s="269"/>
      <c r="C6" s="269"/>
      <c r="D6" s="269"/>
      <c r="E6" s="270"/>
      <c r="F6" s="270"/>
      <c r="G6" s="270"/>
      <c r="H6" s="270"/>
      <c r="I6" s="270"/>
      <c r="J6" s="270"/>
      <c r="K6" s="270"/>
      <c r="L6" s="270"/>
      <c r="M6" s="4"/>
      <c r="N6" s="4"/>
    </row>
    <row r="7" ht="15.75" customHeight="1" spans="1:4">
      <c r="A7" s="271"/>
      <c r="B7" s="272"/>
      <c r="C7" s="273"/>
      <c r="D7" s="274"/>
    </row>
    <row r="8" spans="1:4">
      <c r="A8" s="275" t="s">
        <v>6</v>
      </c>
      <c r="B8" s="276" t="s">
        <v>7</v>
      </c>
      <c r="C8" s="277" t="s">
        <v>8</v>
      </c>
      <c r="D8" s="277" t="s">
        <v>9</v>
      </c>
    </row>
    <row r="9" spans="1:4">
      <c r="A9" s="275"/>
      <c r="B9" s="276"/>
      <c r="C9" s="277" t="s">
        <v>10</v>
      </c>
      <c r="D9" s="277"/>
    </row>
    <row r="10" spans="1:4">
      <c r="A10" s="278" t="s">
        <v>11</v>
      </c>
      <c r="B10" s="279" t="s">
        <v>12</v>
      </c>
      <c r="C10" s="280">
        <f>D10/$D$36</f>
        <v>0.00277383380768766</v>
      </c>
      <c r="D10" s="281">
        <f>Orçamento!$N$11</f>
        <v>579</v>
      </c>
    </row>
    <row r="11" ht="6.95" customHeight="1" spans="1:4">
      <c r="A11" s="282"/>
      <c r="B11" s="283"/>
      <c r="C11" s="284"/>
      <c r="D11" s="285"/>
    </row>
    <row r="12" spans="1:4">
      <c r="A12" s="278" t="s">
        <v>13</v>
      </c>
      <c r="B12" s="279" t="s">
        <v>14</v>
      </c>
      <c r="C12" s="280">
        <f>D12/$D$36</f>
        <v>0.0288951082171257</v>
      </c>
      <c r="D12" s="286">
        <f>Orçamento!$N$15</f>
        <v>6031.46</v>
      </c>
    </row>
    <row r="13" ht="6.95" customHeight="1" spans="1:4">
      <c r="A13" s="282"/>
      <c r="B13" s="283"/>
      <c r="C13" s="287"/>
      <c r="D13" s="288"/>
    </row>
    <row r="14" spans="1:4">
      <c r="A14" s="278" t="s">
        <v>15</v>
      </c>
      <c r="B14" s="289" t="s">
        <v>16</v>
      </c>
      <c r="C14" s="280">
        <f>D14/$D$36</f>
        <v>0.0311353982058805</v>
      </c>
      <c r="D14" s="286">
        <f>Orçamento!$N$19</f>
        <v>6499.09</v>
      </c>
    </row>
    <row r="15" ht="6.95" customHeight="1" spans="1:4">
      <c r="A15" s="282"/>
      <c r="B15" s="283"/>
      <c r="C15" s="284"/>
      <c r="D15" s="288"/>
    </row>
    <row r="16" spans="1:4">
      <c r="A16" s="278" t="s">
        <v>17</v>
      </c>
      <c r="B16" s="290" t="s">
        <v>18</v>
      </c>
      <c r="C16" s="280">
        <f>D16/$D$36</f>
        <v>0.0539942320545289</v>
      </c>
      <c r="D16" s="286">
        <f>Orçamento!$N$37</f>
        <v>11270.56</v>
      </c>
    </row>
    <row r="17" ht="6.95" customHeight="1" spans="1:4">
      <c r="A17" s="282"/>
      <c r="B17" s="282"/>
      <c r="C17" s="284"/>
      <c r="D17" s="288"/>
    </row>
    <row r="18" spans="1:4">
      <c r="A18" s="278" t="s">
        <v>19</v>
      </c>
      <c r="B18" s="290" t="s">
        <v>20</v>
      </c>
      <c r="C18" s="280">
        <f>D18/$D$36</f>
        <v>0.0225054215515964</v>
      </c>
      <c r="D18" s="286">
        <f>Orçamento!$N$45</f>
        <v>4697.7</v>
      </c>
    </row>
    <row r="19" ht="6.95" customHeight="1" spans="1:4">
      <c r="A19" s="282"/>
      <c r="B19" s="282"/>
      <c r="C19" s="284"/>
      <c r="D19" s="288"/>
    </row>
    <row r="20" spans="1:4">
      <c r="A20" s="278" t="s">
        <v>21</v>
      </c>
      <c r="B20" s="289" t="s">
        <v>22</v>
      </c>
      <c r="C20" s="280">
        <f>D20/$D$36</f>
        <v>0.0130170894511579</v>
      </c>
      <c r="D20" s="286">
        <f>Orçamento!$N$51</f>
        <v>2717.14</v>
      </c>
    </row>
    <row r="21" ht="6.95" customHeight="1" spans="1:4">
      <c r="A21" s="282"/>
      <c r="B21" s="283"/>
      <c r="C21" s="284"/>
      <c r="D21" s="288"/>
    </row>
    <row r="22" spans="1:4">
      <c r="A22" s="278" t="s">
        <v>23</v>
      </c>
      <c r="B22" s="290" t="s">
        <v>24</v>
      </c>
      <c r="C22" s="280">
        <f>D22/$D$36</f>
        <v>0.642849973868952</v>
      </c>
      <c r="D22" s="286">
        <f>Orçamento!$N$66</f>
        <v>134186.17</v>
      </c>
    </row>
    <row r="23" ht="6.95" customHeight="1" spans="1:4">
      <c r="A23" s="282"/>
      <c r="B23" s="283"/>
      <c r="C23" s="284"/>
      <c r="D23" s="288"/>
    </row>
    <row r="24" spans="1:4">
      <c r="A24" s="278" t="s">
        <v>25</v>
      </c>
      <c r="B24" s="290" t="s">
        <v>26</v>
      </c>
      <c r="C24" s="280">
        <f>D24/$D$36</f>
        <v>0.0427759666415584</v>
      </c>
      <c r="D24" s="286">
        <f>Orçamento!$N$184</f>
        <v>8928.9</v>
      </c>
    </row>
    <row r="25" ht="6.95" customHeight="1" spans="1:4">
      <c r="A25" s="282"/>
      <c r="B25" s="283"/>
      <c r="C25" s="284"/>
      <c r="D25" s="288"/>
    </row>
    <row r="26" spans="1:4">
      <c r="A26" s="278" t="s">
        <v>27</v>
      </c>
      <c r="B26" s="290" t="s">
        <v>28</v>
      </c>
      <c r="C26" s="280">
        <f>D26/$D$36</f>
        <v>0.0223422013135516</v>
      </c>
      <c r="D26" s="286">
        <f>Orçamento!$N$189</f>
        <v>4663.63</v>
      </c>
    </row>
    <row r="27" ht="6.95" customHeight="1" spans="1:4">
      <c r="A27" s="282"/>
      <c r="B27" s="283"/>
      <c r="C27" s="284"/>
      <c r="D27" s="288"/>
    </row>
    <row r="28" spans="1:4">
      <c r="A28" s="278" t="s">
        <v>29</v>
      </c>
      <c r="B28" s="290" t="s">
        <v>30</v>
      </c>
      <c r="C28" s="280">
        <f>D28/$D$36</f>
        <v>0.00119164666895376</v>
      </c>
      <c r="D28" s="291">
        <f>Orçamento!$N$196</f>
        <v>248.74</v>
      </c>
    </row>
    <row r="29" ht="6.95" customHeight="1" spans="1:4">
      <c r="A29" s="282"/>
      <c r="B29" s="283"/>
      <c r="C29" s="284"/>
      <c r="D29" s="288"/>
    </row>
    <row r="30" spans="1:7">
      <c r="A30" s="278" t="s">
        <v>31</v>
      </c>
      <c r="B30" s="290" t="s">
        <v>32</v>
      </c>
      <c r="C30" s="280">
        <f>D30/$D$36</f>
        <v>0.0318506065809231</v>
      </c>
      <c r="D30" s="286">
        <f>Orçamento!$N$200</f>
        <v>6648.38</v>
      </c>
      <c r="G30" s="292"/>
    </row>
    <row r="31" ht="6.95" customHeight="1" spans="1:4">
      <c r="A31" s="282"/>
      <c r="B31" s="283"/>
      <c r="C31" s="284"/>
      <c r="D31" s="288"/>
    </row>
    <row r="32" spans="1:4">
      <c r="A32" s="278" t="s">
        <v>33</v>
      </c>
      <c r="B32" s="290" t="s">
        <v>34</v>
      </c>
      <c r="C32" s="280">
        <f>D32/$D$36</f>
        <v>0.106352333328399</v>
      </c>
      <c r="D32" s="286">
        <f>Orçamento!$N$204</f>
        <v>22199.6</v>
      </c>
    </row>
    <row r="33" ht="6.95" customHeight="1" spans="1:4">
      <c r="A33" s="282"/>
      <c r="B33" s="283"/>
      <c r="C33" s="284"/>
      <c r="D33" s="288"/>
    </row>
    <row r="34" customHeight="1" spans="1:4">
      <c r="A34" s="278" t="s">
        <v>35</v>
      </c>
      <c r="B34" s="290" t="s">
        <v>36</v>
      </c>
      <c r="C34" s="280">
        <f>D34/$D$36</f>
        <v>0.000316188309684604</v>
      </c>
      <c r="D34" s="293">
        <f>Orçamento!$N$216</f>
        <v>66</v>
      </c>
    </row>
    <row r="35" ht="6.95" customHeight="1" spans="1:4">
      <c r="A35" s="282"/>
      <c r="B35" s="283"/>
      <c r="C35" s="284"/>
      <c r="D35" s="288"/>
    </row>
    <row r="36" customHeight="1" spans="1:5">
      <c r="A36" s="294" t="s">
        <v>37</v>
      </c>
      <c r="B36" s="295"/>
      <c r="C36" s="296">
        <f>SUM(C10:C35)</f>
        <v>1</v>
      </c>
      <c r="D36" s="297">
        <f>SUM(D10:D35)</f>
        <v>208736.37</v>
      </c>
      <c r="E36" s="298"/>
    </row>
    <row r="37" ht="19.5" customHeight="1" spans="1:10">
      <c r="A37" s="299" t="s">
        <v>38</v>
      </c>
      <c r="B37" s="299"/>
      <c r="C37" s="300" t="s">
        <v>39</v>
      </c>
      <c r="D37" s="301"/>
      <c r="E37" s="302"/>
      <c r="F37" s="303"/>
      <c r="G37" s="303"/>
      <c r="H37" s="303"/>
      <c r="I37" s="303"/>
      <c r="J37" s="303"/>
    </row>
    <row r="38" ht="42.75" customHeight="1" spans="1:10">
      <c r="A38" s="304" t="s">
        <v>40</v>
      </c>
      <c r="B38" s="304"/>
      <c r="C38" s="305"/>
      <c r="D38" s="306"/>
      <c r="E38" s="302"/>
      <c r="F38" s="303"/>
      <c r="G38" s="303"/>
      <c r="H38" s="303"/>
      <c r="I38" s="303"/>
      <c r="J38" s="303"/>
    </row>
    <row r="39" spans="1:4">
      <c r="A39" s="307"/>
      <c r="B39" s="308"/>
      <c r="C39" s="309"/>
      <c r="D39" s="309"/>
    </row>
    <row r="40" spans="1:2">
      <c r="A40" s="310"/>
      <c r="B40" s="308"/>
    </row>
    <row r="41" spans="1:4">
      <c r="A41" s="310"/>
      <c r="B41" s="93"/>
      <c r="C41" s="93"/>
      <c r="D41" s="93"/>
    </row>
    <row r="42" spans="1:4">
      <c r="A42" s="310"/>
      <c r="B42" s="93"/>
      <c r="C42" s="93"/>
      <c r="D42" s="93"/>
    </row>
    <row r="43" spans="1:2">
      <c r="A43" s="310"/>
      <c r="B43" s="311"/>
    </row>
    <row r="44" ht="24" customHeight="1" spans="1:4">
      <c r="A44" s="310"/>
      <c r="B44" s="312"/>
      <c r="C44" s="312"/>
      <c r="D44" s="312"/>
    </row>
    <row r="45" spans="1:2">
      <c r="A45" s="313"/>
      <c r="B45" s="308"/>
    </row>
    <row r="46" spans="1:2">
      <c r="A46" s="313"/>
      <c r="B46" s="308"/>
    </row>
    <row r="47" spans="1:2">
      <c r="A47" s="313"/>
      <c r="B47" s="308"/>
    </row>
    <row r="48" spans="1:2">
      <c r="A48" s="313"/>
      <c r="B48" s="308"/>
    </row>
    <row r="49" spans="1:2">
      <c r="A49" s="313"/>
      <c r="B49" s="308"/>
    </row>
    <row r="50" spans="1:2">
      <c r="A50" s="313"/>
      <c r="B50" s="308"/>
    </row>
    <row r="51" spans="1:2">
      <c r="A51" s="313"/>
      <c r="B51" s="308"/>
    </row>
    <row r="52" spans="1:2">
      <c r="A52" s="313"/>
      <c r="B52" s="308"/>
    </row>
    <row r="53" spans="1:2">
      <c r="A53" s="313"/>
      <c r="B53" s="308"/>
    </row>
    <row r="54" spans="1:2">
      <c r="A54" s="313"/>
      <c r="B54" s="308"/>
    </row>
    <row r="55" spans="1:2">
      <c r="A55" s="313"/>
      <c r="B55" s="308"/>
    </row>
    <row r="56" spans="1:2">
      <c r="A56" s="313"/>
      <c r="B56" s="308"/>
    </row>
    <row r="57" spans="1:2">
      <c r="A57" s="313"/>
      <c r="B57" s="308"/>
    </row>
    <row r="58" spans="1:2">
      <c r="A58" s="313"/>
      <c r="B58" s="308"/>
    </row>
    <row r="59" spans="1:2">
      <c r="A59" s="313"/>
      <c r="B59" s="308"/>
    </row>
    <row r="60" spans="1:2">
      <c r="A60" s="313"/>
      <c r="B60" s="308"/>
    </row>
    <row r="61" spans="1:2">
      <c r="A61" s="313"/>
      <c r="B61" s="308"/>
    </row>
    <row r="62" spans="1:2">
      <c r="A62" s="313"/>
      <c r="B62" s="308"/>
    </row>
    <row r="63" spans="1:2">
      <c r="A63" s="313"/>
      <c r="B63" s="308"/>
    </row>
    <row r="64" spans="1:2">
      <c r="A64" s="313"/>
      <c r="B64" s="308"/>
    </row>
    <row r="65" spans="1:2">
      <c r="A65" s="313"/>
      <c r="B65" s="308"/>
    </row>
    <row r="66" spans="1:2">
      <c r="A66" s="313"/>
      <c r="B66" s="308"/>
    </row>
    <row r="67" spans="1:2">
      <c r="A67" s="313"/>
      <c r="B67" s="308"/>
    </row>
    <row r="68" spans="1:2">
      <c r="A68" s="313"/>
      <c r="B68" s="308"/>
    </row>
    <row r="69" spans="1:2">
      <c r="A69" s="313"/>
      <c r="B69" s="308"/>
    </row>
    <row r="70" spans="1:2">
      <c r="A70" s="313"/>
      <c r="B70" s="308"/>
    </row>
    <row r="71" spans="1:2">
      <c r="A71" s="313"/>
      <c r="B71" s="308"/>
    </row>
    <row r="72" spans="1:2">
      <c r="A72" s="313"/>
      <c r="B72" s="308"/>
    </row>
    <row r="73" spans="1:2">
      <c r="A73" s="313"/>
      <c r="B73" s="308"/>
    </row>
  </sheetData>
  <mergeCells count="17">
    <mergeCell ref="A1:D1"/>
    <mergeCell ref="A2:D2"/>
    <mergeCell ref="A3:D3"/>
    <mergeCell ref="A4:D4"/>
    <mergeCell ref="A5:D5"/>
    <mergeCell ref="A6:D6"/>
    <mergeCell ref="C7:D7"/>
    <mergeCell ref="A36:B36"/>
    <mergeCell ref="A37:B37"/>
    <mergeCell ref="A38:B38"/>
    <mergeCell ref="B41:D41"/>
    <mergeCell ref="B42:D42"/>
    <mergeCell ref="B44:D44"/>
    <mergeCell ref="A8:A9"/>
    <mergeCell ref="B8:B9"/>
    <mergeCell ref="D8:D9"/>
    <mergeCell ref="C37:D38"/>
  </mergeCells>
  <printOptions horizontalCentered="1"/>
  <pageMargins left="0" right="0" top="1.18110236220472" bottom="0.551181102362205" header="0.31496062992126" footer="0.354330708661417"/>
  <pageSetup paperSize="9" scale="80" fitToHeight="16" orientation="portrait"/>
  <headerFooter>
    <oddHeader>&amp;R&amp;"Verdana,Normal"&amp;8Fls.:______
Processo n.º 23069.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92"/>
  <sheetViews>
    <sheetView tabSelected="1" workbookViewId="0">
      <selection activeCell="A2" sqref="A2:N2"/>
    </sheetView>
  </sheetViews>
  <sheetFormatPr defaultColWidth="9" defaultRowHeight="12.75"/>
  <cols>
    <col min="1" max="1" width="6.71428571428571" style="107" customWidth="1"/>
    <col min="2" max="2" width="14.5714285714286" style="108" customWidth="1"/>
    <col min="3" max="3" width="7.71428571428571" style="107" customWidth="1"/>
    <col min="4" max="4" width="42.1428571428571" style="109" customWidth="1"/>
    <col min="5" max="5" width="7" style="110" customWidth="1"/>
    <col min="6" max="6" width="9.14285714285714" style="110" customWidth="1"/>
    <col min="7" max="7" width="11.2857142857143" style="111" customWidth="1"/>
    <col min="8" max="8" width="8.28571428571429" style="112" customWidth="1"/>
    <col min="9" max="9" width="12.8571428571429" style="113" customWidth="1"/>
    <col min="10" max="10" width="12.5714285714286" style="113" customWidth="1"/>
    <col min="11" max="11" width="11.7142857142857" style="113" customWidth="1"/>
    <col min="12" max="12" width="10.1428571428571" style="113" customWidth="1"/>
    <col min="13" max="13" width="10.1428571428571" style="114" customWidth="1"/>
    <col min="14" max="14" width="13.1428571428571" style="115" customWidth="1"/>
    <col min="15" max="15" width="9.14285714285714" style="116"/>
    <col min="16" max="16" width="15.1428571428571" style="116" customWidth="1"/>
    <col min="17" max="16384" width="9.14285714285714" style="116"/>
  </cols>
  <sheetData>
    <row r="1" ht="15" spans="1:14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ht="15" spans="1:14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ht="15" spans="1:14">
      <c r="A3" s="118" t="s">
        <v>41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>
      <c r="A4" s="119"/>
      <c r="B4" s="120"/>
      <c r="C4" s="119"/>
      <c r="D4" s="121"/>
      <c r="E4" s="122"/>
      <c r="F4" s="122"/>
      <c r="G4" s="123"/>
      <c r="H4" s="124"/>
      <c r="I4" s="200"/>
      <c r="J4" s="200"/>
      <c r="K4" s="200"/>
      <c r="L4" s="200"/>
      <c r="M4" s="201"/>
      <c r="N4" s="202"/>
    </row>
    <row r="5" ht="15" spans="1:14">
      <c r="A5" s="125" t="s">
        <v>42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ht="21" customHeight="1" spans="1:14">
      <c r="A6" s="126" t="s">
        <v>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ht="21" customHeight="1" spans="1:14">
      <c r="A7" s="127" t="s">
        <v>43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6" t="s">
        <v>44</v>
      </c>
      <c r="N7" s="203" t="s">
        <v>45</v>
      </c>
    </row>
    <row r="8" ht="15.75" customHeight="1" spans="1:14">
      <c r="A8" s="119"/>
      <c r="B8" s="120"/>
      <c r="C8" s="119"/>
      <c r="D8" s="128"/>
      <c r="E8" s="129" t="s">
        <v>46</v>
      </c>
      <c r="F8" s="129"/>
      <c r="G8" s="129"/>
      <c r="H8" s="129"/>
      <c r="I8" s="129"/>
      <c r="J8" s="129" t="s">
        <v>47</v>
      </c>
      <c r="K8" s="129"/>
      <c r="L8" s="129"/>
      <c r="M8" s="129"/>
      <c r="N8" s="204"/>
    </row>
    <row r="9" ht="15.75" customHeight="1" spans="1:14">
      <c r="A9" s="130" t="s">
        <v>6</v>
      </c>
      <c r="B9" s="131" t="s">
        <v>48</v>
      </c>
      <c r="C9" s="131" t="s">
        <v>49</v>
      </c>
      <c r="D9" s="129" t="s">
        <v>7</v>
      </c>
      <c r="E9" s="132" t="s">
        <v>50</v>
      </c>
      <c r="F9" s="132" t="s">
        <v>51</v>
      </c>
      <c r="G9" s="133" t="s">
        <v>52</v>
      </c>
      <c r="H9" s="134" t="s">
        <v>53</v>
      </c>
      <c r="I9" s="134" t="s">
        <v>54</v>
      </c>
      <c r="J9" s="134" t="s">
        <v>55</v>
      </c>
      <c r="K9" s="134" t="s">
        <v>56</v>
      </c>
      <c r="L9" s="134"/>
      <c r="M9" s="134"/>
      <c r="N9" s="205"/>
    </row>
    <row r="10" ht="22.5" spans="1:14">
      <c r="A10" s="135"/>
      <c r="B10" s="136"/>
      <c r="C10" s="136"/>
      <c r="D10" s="134"/>
      <c r="E10" s="132"/>
      <c r="F10" s="132"/>
      <c r="G10" s="133"/>
      <c r="H10" s="134"/>
      <c r="I10" s="134"/>
      <c r="J10" s="134"/>
      <c r="K10" s="134" t="s">
        <v>57</v>
      </c>
      <c r="L10" s="134" t="s">
        <v>58</v>
      </c>
      <c r="M10" s="134" t="s">
        <v>59</v>
      </c>
      <c r="N10" s="206" t="s">
        <v>60</v>
      </c>
    </row>
    <row r="11" spans="1:14">
      <c r="A11" s="137">
        <v>1</v>
      </c>
      <c r="B11" s="138"/>
      <c r="C11" s="139"/>
      <c r="D11" s="140" t="s">
        <v>61</v>
      </c>
      <c r="E11" s="141"/>
      <c r="F11" s="141"/>
      <c r="G11" s="142"/>
      <c r="H11" s="143"/>
      <c r="I11" s="143"/>
      <c r="J11" s="143"/>
      <c r="K11" s="143"/>
      <c r="L11" s="143"/>
      <c r="M11" s="207"/>
      <c r="N11" s="208">
        <f>M12</f>
        <v>579</v>
      </c>
    </row>
    <row r="12" spans="1:14">
      <c r="A12" s="144" t="s">
        <v>62</v>
      </c>
      <c r="B12" s="145"/>
      <c r="C12" s="146"/>
      <c r="D12" s="147" t="s">
        <v>61</v>
      </c>
      <c r="E12" s="148"/>
      <c r="F12" s="149"/>
      <c r="G12" s="150"/>
      <c r="H12" s="151"/>
      <c r="I12" s="209"/>
      <c r="J12" s="210"/>
      <c r="K12" s="211"/>
      <c r="L12" s="211"/>
      <c r="M12" s="212">
        <f>L13</f>
        <v>579</v>
      </c>
      <c r="N12" s="213"/>
    </row>
    <row r="13" spans="1:14">
      <c r="A13" s="152" t="s">
        <v>63</v>
      </c>
      <c r="B13" s="153" t="s">
        <v>64</v>
      </c>
      <c r="C13" s="154" t="s">
        <v>65</v>
      </c>
      <c r="D13" s="155" t="s">
        <v>66</v>
      </c>
      <c r="E13" s="156" t="s">
        <v>67</v>
      </c>
      <c r="F13" s="157">
        <v>50</v>
      </c>
      <c r="G13" s="158">
        <v>9.2</v>
      </c>
      <c r="H13" s="159">
        <v>0.2592</v>
      </c>
      <c r="I13" s="214">
        <f>TRUNC(G13*(1+H13),2)</f>
        <v>11.58</v>
      </c>
      <c r="J13" s="215">
        <f>$J$220</f>
        <v>0</v>
      </c>
      <c r="K13" s="216">
        <f>I13*(1-J13)</f>
        <v>11.58</v>
      </c>
      <c r="L13" s="216">
        <f>TRUNC(F13*K13,2)</f>
        <v>579</v>
      </c>
      <c r="M13" s="217"/>
      <c r="N13" s="218"/>
    </row>
    <row r="14" spans="1:14">
      <c r="A14" s="160"/>
      <c r="B14" s="161"/>
      <c r="C14" s="162"/>
      <c r="D14" s="163"/>
      <c r="E14" s="164"/>
      <c r="F14" s="157"/>
      <c r="G14" s="158"/>
      <c r="H14" s="159"/>
      <c r="I14" s="214"/>
      <c r="J14" s="215"/>
      <c r="K14" s="216"/>
      <c r="L14" s="216"/>
      <c r="M14" s="217"/>
      <c r="N14" s="213"/>
    </row>
    <row r="15" ht="22.5" spans="1:14">
      <c r="A15" s="165">
        <v>2</v>
      </c>
      <c r="B15" s="166"/>
      <c r="C15" s="167"/>
      <c r="D15" s="168" t="s">
        <v>68</v>
      </c>
      <c r="E15" s="143"/>
      <c r="F15" s="169"/>
      <c r="G15" s="170"/>
      <c r="H15" s="171"/>
      <c r="I15" s="219"/>
      <c r="J15" s="220"/>
      <c r="K15" s="221"/>
      <c r="L15" s="221"/>
      <c r="M15" s="222"/>
      <c r="N15" s="223">
        <f>M16</f>
        <v>6031.46</v>
      </c>
    </row>
    <row r="16" spans="1:14">
      <c r="A16" s="172" t="s">
        <v>69</v>
      </c>
      <c r="B16" s="173"/>
      <c r="C16" s="174"/>
      <c r="D16" s="175" t="s">
        <v>70</v>
      </c>
      <c r="E16" s="148"/>
      <c r="F16" s="176"/>
      <c r="G16" s="177"/>
      <c r="H16" s="151"/>
      <c r="I16" s="209"/>
      <c r="J16" s="210"/>
      <c r="K16" s="211"/>
      <c r="L16" s="211"/>
      <c r="M16" s="211">
        <f>L17</f>
        <v>6031.46</v>
      </c>
      <c r="N16" s="213"/>
    </row>
    <row r="17" ht="22.5" spans="1:14">
      <c r="A17" s="178"/>
      <c r="B17" s="179" t="s">
        <v>71</v>
      </c>
      <c r="C17" s="180"/>
      <c r="D17" s="181" t="s">
        <v>70</v>
      </c>
      <c r="E17" s="156">
        <v>1</v>
      </c>
      <c r="F17" s="157">
        <v>1</v>
      </c>
      <c r="G17" s="158">
        <v>4789.92</v>
      </c>
      <c r="H17" s="159">
        <v>0.2592</v>
      </c>
      <c r="I17" s="214">
        <f>TRUNC(G17*(1+H17),2)</f>
        <v>6031.46</v>
      </c>
      <c r="J17" s="215">
        <f>$J$220</f>
        <v>0</v>
      </c>
      <c r="K17" s="216">
        <f>I17*(1-J17)</f>
        <v>6031.46</v>
      </c>
      <c r="L17" s="216">
        <f>TRUNC(F17*K17,2)</f>
        <v>6031.46</v>
      </c>
      <c r="M17" s="216"/>
      <c r="N17" s="224"/>
    </row>
    <row r="18" spans="1:14">
      <c r="A18" s="160"/>
      <c r="B18" s="161"/>
      <c r="C18" s="162"/>
      <c r="D18" s="163"/>
      <c r="E18" s="164"/>
      <c r="F18" s="182"/>
      <c r="G18" s="158"/>
      <c r="H18" s="183"/>
      <c r="I18" s="225"/>
      <c r="J18" s="226"/>
      <c r="K18" s="226"/>
      <c r="L18" s="226"/>
      <c r="M18" s="216"/>
      <c r="N18" s="213"/>
    </row>
    <row r="19" spans="1:14">
      <c r="A19" s="165">
        <v>3</v>
      </c>
      <c r="B19" s="166"/>
      <c r="C19" s="167"/>
      <c r="D19" s="184" t="s">
        <v>16</v>
      </c>
      <c r="E19" s="185"/>
      <c r="F19" s="186"/>
      <c r="G19" s="170"/>
      <c r="H19" s="171"/>
      <c r="I19" s="219"/>
      <c r="J19" s="220"/>
      <c r="K19" s="221"/>
      <c r="L19" s="221"/>
      <c r="M19" s="227"/>
      <c r="N19" s="228">
        <f>M20</f>
        <v>6499.09</v>
      </c>
    </row>
    <row r="20" spans="1:14">
      <c r="A20" s="172" t="s">
        <v>72</v>
      </c>
      <c r="B20" s="173"/>
      <c r="C20" s="174"/>
      <c r="D20" s="187" t="s">
        <v>16</v>
      </c>
      <c r="E20" s="188"/>
      <c r="F20" s="189"/>
      <c r="G20" s="177"/>
      <c r="H20" s="190"/>
      <c r="I20" s="229"/>
      <c r="J20" s="230"/>
      <c r="K20" s="231"/>
      <c r="L20" s="231"/>
      <c r="M20" s="231">
        <f>SUM(L21:L35)</f>
        <v>6499.09</v>
      </c>
      <c r="N20" s="213"/>
    </row>
    <row r="21" ht="33.75" spans="1:14">
      <c r="A21" s="160" t="s">
        <v>73</v>
      </c>
      <c r="B21" s="179" t="s">
        <v>74</v>
      </c>
      <c r="C21" s="191" t="s">
        <v>75</v>
      </c>
      <c r="D21" s="181" t="s">
        <v>76</v>
      </c>
      <c r="E21" s="164" t="s">
        <v>67</v>
      </c>
      <c r="F21" s="182">
        <v>3.6</v>
      </c>
      <c r="G21" s="158">
        <v>462.57</v>
      </c>
      <c r="H21" s="159">
        <v>0.2592</v>
      </c>
      <c r="I21" s="214">
        <f>TRUNC(G21*(1+H21),2)</f>
        <v>582.46</v>
      </c>
      <c r="J21" s="215">
        <f t="shared" ref="J21:J35" si="0">$J$220</f>
        <v>0</v>
      </c>
      <c r="K21" s="216">
        <f>I21*(1-J21)</f>
        <v>582.46</v>
      </c>
      <c r="L21" s="216">
        <f>TRUNC(F21*K21,2)</f>
        <v>2096.85</v>
      </c>
      <c r="M21" s="216"/>
      <c r="N21" s="213"/>
    </row>
    <row r="22" ht="33.75" spans="1:14">
      <c r="A22" s="160" t="s">
        <v>77</v>
      </c>
      <c r="B22" s="179" t="s">
        <v>78</v>
      </c>
      <c r="C22" s="191" t="s">
        <v>79</v>
      </c>
      <c r="D22" s="181" t="s">
        <v>80</v>
      </c>
      <c r="E22" s="164" t="s">
        <v>81</v>
      </c>
      <c r="F22" s="182">
        <v>2.39</v>
      </c>
      <c r="G22" s="158">
        <v>56.17</v>
      </c>
      <c r="H22" s="159">
        <v>0.2592</v>
      </c>
      <c r="I22" s="214">
        <f t="shared" ref="I22:I35" si="1">TRUNC(G22*(1+H22),2)</f>
        <v>70.72</v>
      </c>
      <c r="J22" s="215">
        <f t="shared" si="0"/>
        <v>0</v>
      </c>
      <c r="K22" s="216">
        <f t="shared" ref="K22:K35" si="2">I22*(1-J22)</f>
        <v>70.72</v>
      </c>
      <c r="L22" s="216">
        <f t="shared" ref="L22:L35" si="3">TRUNC(F22*K22,2)</f>
        <v>169.02</v>
      </c>
      <c r="M22" s="216"/>
      <c r="N22" s="213"/>
    </row>
    <row r="23" spans="1:14">
      <c r="A23" s="160" t="s">
        <v>82</v>
      </c>
      <c r="B23" s="179" t="s">
        <v>83</v>
      </c>
      <c r="C23" s="191" t="s">
        <v>65</v>
      </c>
      <c r="D23" s="181" t="s">
        <v>84</v>
      </c>
      <c r="E23" s="164" t="s">
        <v>67</v>
      </c>
      <c r="F23" s="182">
        <v>18.9</v>
      </c>
      <c r="G23" s="158">
        <v>15.13</v>
      </c>
      <c r="H23" s="159">
        <v>0.2592</v>
      </c>
      <c r="I23" s="214">
        <f t="shared" si="1"/>
        <v>19.05</v>
      </c>
      <c r="J23" s="215">
        <f t="shared" si="0"/>
        <v>0</v>
      </c>
      <c r="K23" s="216">
        <f t="shared" si="2"/>
        <v>19.05</v>
      </c>
      <c r="L23" s="216">
        <f t="shared" si="3"/>
        <v>360.04</v>
      </c>
      <c r="M23" s="216"/>
      <c r="N23" s="213"/>
    </row>
    <row r="24" ht="33.75" spans="1:14">
      <c r="A24" s="160" t="s">
        <v>85</v>
      </c>
      <c r="B24" s="179" t="s">
        <v>86</v>
      </c>
      <c r="C24" s="191" t="s">
        <v>79</v>
      </c>
      <c r="D24" s="181" t="s">
        <v>87</v>
      </c>
      <c r="E24" s="164" t="s">
        <v>88</v>
      </c>
      <c r="F24" s="182">
        <v>20</v>
      </c>
      <c r="G24" s="158">
        <v>0.65</v>
      </c>
      <c r="H24" s="159">
        <v>0.2592</v>
      </c>
      <c r="I24" s="214">
        <f t="shared" si="1"/>
        <v>0.81</v>
      </c>
      <c r="J24" s="215">
        <f t="shared" si="0"/>
        <v>0</v>
      </c>
      <c r="K24" s="216">
        <f t="shared" si="2"/>
        <v>0.81</v>
      </c>
      <c r="L24" s="216">
        <f t="shared" si="3"/>
        <v>16.2</v>
      </c>
      <c r="M24" s="216"/>
      <c r="N24" s="213"/>
    </row>
    <row r="25" ht="22.5" spans="1:14">
      <c r="A25" s="160" t="s">
        <v>89</v>
      </c>
      <c r="B25" s="179" t="s">
        <v>90</v>
      </c>
      <c r="C25" s="191" t="s">
        <v>79</v>
      </c>
      <c r="D25" s="181" t="s">
        <v>91</v>
      </c>
      <c r="E25" s="164" t="s">
        <v>92</v>
      </c>
      <c r="F25" s="182">
        <v>200</v>
      </c>
      <c r="G25" s="158">
        <v>0.66</v>
      </c>
      <c r="H25" s="159">
        <v>0.2592</v>
      </c>
      <c r="I25" s="214">
        <f t="shared" si="1"/>
        <v>0.83</v>
      </c>
      <c r="J25" s="215">
        <f t="shared" si="0"/>
        <v>0</v>
      </c>
      <c r="K25" s="216">
        <f t="shared" si="2"/>
        <v>0.83</v>
      </c>
      <c r="L25" s="216">
        <f t="shared" si="3"/>
        <v>166</v>
      </c>
      <c r="M25" s="216"/>
      <c r="N25" s="213"/>
    </row>
    <row r="26" spans="1:14">
      <c r="A26" s="160" t="s">
        <v>93</v>
      </c>
      <c r="B26" s="179" t="s">
        <v>94</v>
      </c>
      <c r="C26" s="191" t="s">
        <v>65</v>
      </c>
      <c r="D26" s="181" t="s">
        <v>95</v>
      </c>
      <c r="E26" s="164" t="s">
        <v>88</v>
      </c>
      <c r="F26" s="182">
        <v>30</v>
      </c>
      <c r="G26" s="158">
        <v>10.05</v>
      </c>
      <c r="H26" s="159">
        <v>0.2592</v>
      </c>
      <c r="I26" s="214">
        <f t="shared" si="1"/>
        <v>12.65</v>
      </c>
      <c r="J26" s="215">
        <f t="shared" si="0"/>
        <v>0</v>
      </c>
      <c r="K26" s="216">
        <f t="shared" si="2"/>
        <v>12.65</v>
      </c>
      <c r="L26" s="216">
        <f t="shared" si="3"/>
        <v>379.5</v>
      </c>
      <c r="M26" s="216"/>
      <c r="N26" s="213"/>
    </row>
    <row r="27" ht="22.5" spans="1:14">
      <c r="A27" s="160" t="s">
        <v>96</v>
      </c>
      <c r="B27" s="179" t="s">
        <v>97</v>
      </c>
      <c r="C27" s="191" t="s">
        <v>79</v>
      </c>
      <c r="D27" s="192" t="s">
        <v>98</v>
      </c>
      <c r="E27" s="193" t="s">
        <v>88</v>
      </c>
      <c r="F27" s="182">
        <v>10</v>
      </c>
      <c r="G27" s="158">
        <v>1.26</v>
      </c>
      <c r="H27" s="159">
        <v>0.2592</v>
      </c>
      <c r="I27" s="214">
        <f t="shared" si="1"/>
        <v>1.58</v>
      </c>
      <c r="J27" s="215">
        <f t="shared" si="0"/>
        <v>0</v>
      </c>
      <c r="K27" s="216">
        <f t="shared" si="2"/>
        <v>1.58</v>
      </c>
      <c r="L27" s="216">
        <f t="shared" si="3"/>
        <v>15.8</v>
      </c>
      <c r="M27" s="232"/>
      <c r="N27" s="213"/>
    </row>
    <row r="28" ht="22.5" spans="1:14">
      <c r="A28" s="160" t="s">
        <v>99</v>
      </c>
      <c r="B28" s="179" t="s">
        <v>100</v>
      </c>
      <c r="C28" s="191" t="s">
        <v>79</v>
      </c>
      <c r="D28" s="181" t="s">
        <v>101</v>
      </c>
      <c r="E28" s="164" t="s">
        <v>67</v>
      </c>
      <c r="F28" s="182">
        <v>4.2</v>
      </c>
      <c r="G28" s="158">
        <v>9.13</v>
      </c>
      <c r="H28" s="159">
        <v>0.2592</v>
      </c>
      <c r="I28" s="214">
        <f t="shared" si="1"/>
        <v>11.49</v>
      </c>
      <c r="J28" s="215">
        <f t="shared" si="0"/>
        <v>0</v>
      </c>
      <c r="K28" s="216">
        <f t="shared" si="2"/>
        <v>11.49</v>
      </c>
      <c r="L28" s="216">
        <f t="shared" si="3"/>
        <v>48.25</v>
      </c>
      <c r="M28" s="216"/>
      <c r="N28" s="213"/>
    </row>
    <row r="29" ht="22.5" spans="1:14">
      <c r="A29" s="160" t="s">
        <v>102</v>
      </c>
      <c r="B29" s="179" t="s">
        <v>103</v>
      </c>
      <c r="C29" s="191" t="s">
        <v>79</v>
      </c>
      <c r="D29" s="181" t="s">
        <v>104</v>
      </c>
      <c r="E29" s="164" t="s">
        <v>67</v>
      </c>
      <c r="F29" s="182">
        <v>0.36</v>
      </c>
      <c r="G29" s="158">
        <v>32.62</v>
      </c>
      <c r="H29" s="159">
        <v>0.2592</v>
      </c>
      <c r="I29" s="214">
        <f t="shared" si="1"/>
        <v>41.07</v>
      </c>
      <c r="J29" s="215">
        <f t="shared" si="0"/>
        <v>0</v>
      </c>
      <c r="K29" s="216">
        <f t="shared" si="2"/>
        <v>41.07</v>
      </c>
      <c r="L29" s="216">
        <f t="shared" si="3"/>
        <v>14.78</v>
      </c>
      <c r="M29" s="216"/>
      <c r="N29" s="213"/>
    </row>
    <row r="30" ht="22.5" spans="1:14">
      <c r="A30" s="160" t="s">
        <v>105</v>
      </c>
      <c r="B30" s="179" t="s">
        <v>106</v>
      </c>
      <c r="C30" s="191" t="s">
        <v>65</v>
      </c>
      <c r="D30" s="181" t="s">
        <v>107</v>
      </c>
      <c r="E30" s="164" t="s">
        <v>92</v>
      </c>
      <c r="F30" s="182">
        <v>23</v>
      </c>
      <c r="G30" s="158">
        <v>19.02</v>
      </c>
      <c r="H30" s="159">
        <v>0.2592</v>
      </c>
      <c r="I30" s="214">
        <f t="shared" si="1"/>
        <v>23.94</v>
      </c>
      <c r="J30" s="215">
        <f t="shared" si="0"/>
        <v>0</v>
      </c>
      <c r="K30" s="216">
        <f t="shared" si="2"/>
        <v>23.94</v>
      </c>
      <c r="L30" s="216">
        <f t="shared" si="3"/>
        <v>550.62</v>
      </c>
      <c r="M30" s="216"/>
      <c r="N30" s="213"/>
    </row>
    <row r="31" ht="22.5" spans="1:14">
      <c r="A31" s="160" t="s">
        <v>108</v>
      </c>
      <c r="B31" s="179" t="s">
        <v>109</v>
      </c>
      <c r="C31" s="191" t="s">
        <v>79</v>
      </c>
      <c r="D31" s="181" t="s">
        <v>110</v>
      </c>
      <c r="E31" s="164" t="s">
        <v>67</v>
      </c>
      <c r="F31" s="182">
        <v>23</v>
      </c>
      <c r="G31" s="158">
        <v>3.21</v>
      </c>
      <c r="H31" s="159">
        <v>0.2592</v>
      </c>
      <c r="I31" s="214">
        <f t="shared" si="1"/>
        <v>4.04</v>
      </c>
      <c r="J31" s="215">
        <f t="shared" si="0"/>
        <v>0</v>
      </c>
      <c r="K31" s="216">
        <f t="shared" si="2"/>
        <v>4.04</v>
      </c>
      <c r="L31" s="216">
        <f t="shared" si="3"/>
        <v>92.92</v>
      </c>
      <c r="M31" s="216"/>
      <c r="N31" s="213"/>
    </row>
    <row r="32" ht="33.75" spans="1:14">
      <c r="A32" s="160" t="s">
        <v>111</v>
      </c>
      <c r="B32" s="179" t="s">
        <v>112</v>
      </c>
      <c r="C32" s="191" t="s">
        <v>79</v>
      </c>
      <c r="D32" s="181" t="s">
        <v>113</v>
      </c>
      <c r="E32" s="164" t="s">
        <v>92</v>
      </c>
      <c r="F32" s="182">
        <v>5</v>
      </c>
      <c r="G32" s="158">
        <v>14.32</v>
      </c>
      <c r="H32" s="159">
        <v>0.2592</v>
      </c>
      <c r="I32" s="214">
        <f t="shared" si="1"/>
        <v>18.03</v>
      </c>
      <c r="J32" s="215">
        <f t="shared" si="0"/>
        <v>0</v>
      </c>
      <c r="K32" s="216">
        <f t="shared" si="2"/>
        <v>18.03</v>
      </c>
      <c r="L32" s="216">
        <f t="shared" si="3"/>
        <v>90.15</v>
      </c>
      <c r="M32" s="216"/>
      <c r="N32" s="213"/>
    </row>
    <row r="33" ht="22.5" spans="1:14">
      <c r="A33" s="160" t="s">
        <v>114</v>
      </c>
      <c r="B33" s="179" t="s">
        <v>115</v>
      </c>
      <c r="C33" s="191" t="s">
        <v>79</v>
      </c>
      <c r="D33" s="181" t="s">
        <v>116</v>
      </c>
      <c r="E33" s="164" t="s">
        <v>92</v>
      </c>
      <c r="F33" s="182">
        <v>5</v>
      </c>
      <c r="G33" s="158">
        <v>32.06</v>
      </c>
      <c r="H33" s="159">
        <v>0.2592</v>
      </c>
      <c r="I33" s="214">
        <f t="shared" si="1"/>
        <v>40.36</v>
      </c>
      <c r="J33" s="215">
        <f t="shared" si="0"/>
        <v>0</v>
      </c>
      <c r="K33" s="216">
        <f t="shared" si="2"/>
        <v>40.36</v>
      </c>
      <c r="L33" s="216">
        <f t="shared" si="3"/>
        <v>201.8</v>
      </c>
      <c r="M33" s="216"/>
      <c r="N33" s="213"/>
    </row>
    <row r="34" ht="22.5" spans="1:14">
      <c r="A34" s="160" t="s">
        <v>117</v>
      </c>
      <c r="B34" s="179" t="s">
        <v>118</v>
      </c>
      <c r="C34" s="191" t="s">
        <v>79</v>
      </c>
      <c r="D34" s="181" t="s">
        <v>119</v>
      </c>
      <c r="E34" s="164" t="s">
        <v>120</v>
      </c>
      <c r="F34" s="182">
        <v>975</v>
      </c>
      <c r="G34" s="158">
        <v>0.8</v>
      </c>
      <c r="H34" s="159">
        <v>0.2592</v>
      </c>
      <c r="I34" s="214">
        <f t="shared" si="1"/>
        <v>1</v>
      </c>
      <c r="J34" s="215">
        <f t="shared" si="0"/>
        <v>0</v>
      </c>
      <c r="K34" s="216">
        <f t="shared" si="2"/>
        <v>1</v>
      </c>
      <c r="L34" s="216">
        <f t="shared" si="3"/>
        <v>975</v>
      </c>
      <c r="M34" s="216"/>
      <c r="N34" s="213"/>
    </row>
    <row r="35" ht="22.5" spans="1:14">
      <c r="A35" s="160" t="s">
        <v>121</v>
      </c>
      <c r="B35" s="179" t="s">
        <v>122</v>
      </c>
      <c r="C35" s="191" t="s">
        <v>65</v>
      </c>
      <c r="D35" s="181" t="s">
        <v>123</v>
      </c>
      <c r="E35" s="164" t="s">
        <v>88</v>
      </c>
      <c r="F35" s="182">
        <v>3</v>
      </c>
      <c r="G35" s="158">
        <v>350</v>
      </c>
      <c r="H35" s="159">
        <v>0.2592</v>
      </c>
      <c r="I35" s="214">
        <f t="shared" si="1"/>
        <v>440.72</v>
      </c>
      <c r="J35" s="215">
        <f t="shared" si="0"/>
        <v>0</v>
      </c>
      <c r="K35" s="216">
        <f t="shared" si="2"/>
        <v>440.72</v>
      </c>
      <c r="L35" s="216">
        <f t="shared" si="3"/>
        <v>1322.16</v>
      </c>
      <c r="M35" s="216"/>
      <c r="N35" s="213"/>
    </row>
    <row r="36" spans="1:14">
      <c r="A36" s="160"/>
      <c r="B36" s="179"/>
      <c r="C36" s="191"/>
      <c r="D36" s="181"/>
      <c r="E36" s="164"/>
      <c r="F36" s="182"/>
      <c r="G36" s="158"/>
      <c r="H36" s="159"/>
      <c r="I36" s="214"/>
      <c r="J36" s="215"/>
      <c r="K36" s="216"/>
      <c r="L36" s="216"/>
      <c r="M36" s="216"/>
      <c r="N36" s="213"/>
    </row>
    <row r="37" spans="1:14">
      <c r="A37" s="165">
        <v>4</v>
      </c>
      <c r="B37" s="166"/>
      <c r="C37" s="167"/>
      <c r="D37" s="168" t="s">
        <v>18</v>
      </c>
      <c r="E37" s="143"/>
      <c r="F37" s="186"/>
      <c r="G37" s="170"/>
      <c r="H37" s="171"/>
      <c r="I37" s="219"/>
      <c r="J37" s="220"/>
      <c r="K37" s="221"/>
      <c r="L37" s="221"/>
      <c r="M37" s="221"/>
      <c r="N37" s="223">
        <f>M38</f>
        <v>11270.56</v>
      </c>
    </row>
    <row r="38" spans="1:14">
      <c r="A38" s="172" t="s">
        <v>124</v>
      </c>
      <c r="B38" s="173"/>
      <c r="C38" s="174"/>
      <c r="D38" s="187" t="s">
        <v>18</v>
      </c>
      <c r="E38" s="188"/>
      <c r="F38" s="189"/>
      <c r="G38" s="177"/>
      <c r="H38" s="190"/>
      <c r="I38" s="229"/>
      <c r="J38" s="230"/>
      <c r="K38" s="231"/>
      <c r="L38" s="231"/>
      <c r="M38" s="231">
        <f>SUM(L39:L43)</f>
        <v>11270.56</v>
      </c>
      <c r="N38" s="213"/>
    </row>
    <row r="39" ht="56.25" spans="1:14">
      <c r="A39" s="160" t="s">
        <v>125</v>
      </c>
      <c r="B39" s="179" t="s">
        <v>126</v>
      </c>
      <c r="C39" s="191" t="s">
        <v>79</v>
      </c>
      <c r="D39" s="181" t="s">
        <v>127</v>
      </c>
      <c r="E39" s="164" t="s">
        <v>67</v>
      </c>
      <c r="F39" s="182">
        <v>30.6</v>
      </c>
      <c r="G39" s="158">
        <v>88.26</v>
      </c>
      <c r="H39" s="159">
        <v>0.2592</v>
      </c>
      <c r="I39" s="214">
        <f t="shared" ref="I39:I43" si="4">TRUNC(G39*(1+H39),2)</f>
        <v>111.13</v>
      </c>
      <c r="J39" s="215">
        <f>$J$220</f>
        <v>0</v>
      </c>
      <c r="K39" s="216">
        <f t="shared" ref="K39:K43" si="5">I39*(1-J39)</f>
        <v>111.13</v>
      </c>
      <c r="L39" s="216">
        <f t="shared" ref="L39:L43" si="6">TRUNC(F39*K39,2)</f>
        <v>3400.57</v>
      </c>
      <c r="M39" s="216"/>
      <c r="N39" s="213"/>
    </row>
    <row r="40" ht="56.25" spans="1:14">
      <c r="A40" s="160" t="s">
        <v>128</v>
      </c>
      <c r="B40" s="179" t="s">
        <v>129</v>
      </c>
      <c r="C40" s="191" t="s">
        <v>79</v>
      </c>
      <c r="D40" s="181" t="s">
        <v>130</v>
      </c>
      <c r="E40" s="164" t="s">
        <v>67</v>
      </c>
      <c r="F40" s="182">
        <v>17.46</v>
      </c>
      <c r="G40" s="158">
        <v>101.75</v>
      </c>
      <c r="H40" s="159">
        <v>0.2592</v>
      </c>
      <c r="I40" s="214">
        <f t="shared" si="4"/>
        <v>128.12</v>
      </c>
      <c r="J40" s="215">
        <f>$J$220</f>
        <v>0</v>
      </c>
      <c r="K40" s="216">
        <f t="shared" si="5"/>
        <v>128.12</v>
      </c>
      <c r="L40" s="216">
        <f t="shared" si="6"/>
        <v>2236.97</v>
      </c>
      <c r="M40" s="216"/>
      <c r="N40" s="213"/>
    </row>
    <row r="41" ht="56.25" spans="1:14">
      <c r="A41" s="160" t="s">
        <v>131</v>
      </c>
      <c r="B41" s="179" t="s">
        <v>132</v>
      </c>
      <c r="C41" s="191" t="s">
        <v>79</v>
      </c>
      <c r="D41" s="181" t="s">
        <v>133</v>
      </c>
      <c r="E41" s="164" t="s">
        <v>67</v>
      </c>
      <c r="F41" s="182">
        <v>21.24</v>
      </c>
      <c r="G41" s="158">
        <v>134.67</v>
      </c>
      <c r="H41" s="159">
        <v>0.2592</v>
      </c>
      <c r="I41" s="214">
        <f t="shared" si="4"/>
        <v>169.57</v>
      </c>
      <c r="J41" s="215">
        <f>$J$220</f>
        <v>0</v>
      </c>
      <c r="K41" s="216">
        <f t="shared" si="5"/>
        <v>169.57</v>
      </c>
      <c r="L41" s="216">
        <f t="shared" si="6"/>
        <v>3601.66</v>
      </c>
      <c r="M41" s="216"/>
      <c r="N41" s="213"/>
    </row>
    <row r="42" ht="22.5" spans="1:14">
      <c r="A42" s="160" t="s">
        <v>134</v>
      </c>
      <c r="B42" s="179" t="s">
        <v>135</v>
      </c>
      <c r="C42" s="191" t="s">
        <v>65</v>
      </c>
      <c r="D42" s="181" t="s">
        <v>136</v>
      </c>
      <c r="E42" s="164" t="s">
        <v>67</v>
      </c>
      <c r="F42" s="182">
        <v>21.24</v>
      </c>
      <c r="G42" s="158">
        <v>65.18</v>
      </c>
      <c r="H42" s="159">
        <v>0.2592</v>
      </c>
      <c r="I42" s="214">
        <f t="shared" si="4"/>
        <v>82.07</v>
      </c>
      <c r="J42" s="215">
        <f>$J$220</f>
        <v>0</v>
      </c>
      <c r="K42" s="216">
        <f t="shared" si="5"/>
        <v>82.07</v>
      </c>
      <c r="L42" s="216">
        <f t="shared" si="6"/>
        <v>1743.16</v>
      </c>
      <c r="M42" s="216"/>
      <c r="N42" s="213"/>
    </row>
    <row r="43" ht="67.5" spans="1:14">
      <c r="A43" s="160" t="s">
        <v>137</v>
      </c>
      <c r="B43" s="179" t="s">
        <v>138</v>
      </c>
      <c r="C43" s="191" t="s">
        <v>79</v>
      </c>
      <c r="D43" s="181" t="s">
        <v>139</v>
      </c>
      <c r="E43" s="164" t="s">
        <v>67</v>
      </c>
      <c r="F43" s="182">
        <v>3.51</v>
      </c>
      <c r="G43" s="158">
        <v>65.21</v>
      </c>
      <c r="H43" s="159">
        <v>0.2592</v>
      </c>
      <c r="I43" s="214">
        <f t="shared" si="4"/>
        <v>82.11</v>
      </c>
      <c r="J43" s="215">
        <f>$J$220</f>
        <v>0</v>
      </c>
      <c r="K43" s="216">
        <f t="shared" si="5"/>
        <v>82.11</v>
      </c>
      <c r="L43" s="216">
        <f t="shared" si="6"/>
        <v>288.2</v>
      </c>
      <c r="M43" s="216"/>
      <c r="N43" s="213"/>
    </row>
    <row r="44" spans="1:14">
      <c r="A44" s="160"/>
      <c r="B44" s="179"/>
      <c r="C44" s="191"/>
      <c r="D44" s="181"/>
      <c r="E44" s="164"/>
      <c r="F44" s="182"/>
      <c r="G44" s="158"/>
      <c r="H44" s="159"/>
      <c r="I44" s="214"/>
      <c r="J44" s="215"/>
      <c r="K44" s="216"/>
      <c r="L44" s="216"/>
      <c r="M44" s="216"/>
      <c r="N44" s="213"/>
    </row>
    <row r="45" spans="1:14">
      <c r="A45" s="165">
        <v>5</v>
      </c>
      <c r="B45" s="166"/>
      <c r="C45" s="167"/>
      <c r="D45" s="168" t="s">
        <v>20</v>
      </c>
      <c r="E45" s="143"/>
      <c r="F45" s="186"/>
      <c r="G45" s="170"/>
      <c r="H45" s="171"/>
      <c r="I45" s="219"/>
      <c r="J45" s="220"/>
      <c r="K45" s="221"/>
      <c r="L45" s="221"/>
      <c r="M45" s="221"/>
      <c r="N45" s="223">
        <f>M46</f>
        <v>4697.7</v>
      </c>
    </row>
    <row r="46" spans="1:14">
      <c r="A46" s="172" t="s">
        <v>140</v>
      </c>
      <c r="B46" s="194"/>
      <c r="C46" s="195"/>
      <c r="D46" s="187" t="s">
        <v>20</v>
      </c>
      <c r="E46" s="188"/>
      <c r="F46" s="189"/>
      <c r="G46" s="177"/>
      <c r="H46" s="196"/>
      <c r="I46" s="233"/>
      <c r="J46" s="234"/>
      <c r="K46" s="235"/>
      <c r="L46" s="235"/>
      <c r="M46" s="231">
        <f>SUM(L47:L49)</f>
        <v>4697.7</v>
      </c>
      <c r="N46" s="224"/>
    </row>
    <row r="47" ht="78.75" spans="1:14">
      <c r="A47" s="160" t="s">
        <v>141</v>
      </c>
      <c r="B47" s="179" t="s">
        <v>142</v>
      </c>
      <c r="C47" s="191" t="s">
        <v>79</v>
      </c>
      <c r="D47" s="181" t="s">
        <v>143</v>
      </c>
      <c r="E47" s="164" t="s">
        <v>88</v>
      </c>
      <c r="F47" s="182">
        <v>1</v>
      </c>
      <c r="G47" s="158">
        <v>1076.84</v>
      </c>
      <c r="H47" s="159">
        <v>0.2592</v>
      </c>
      <c r="I47" s="214">
        <f t="shared" ref="I47:I49" si="7">TRUNC(G47*(1+H47),2)</f>
        <v>1355.95</v>
      </c>
      <c r="J47" s="215">
        <f>$J$220</f>
        <v>0</v>
      </c>
      <c r="K47" s="216">
        <f t="shared" ref="K47:K49" si="8">I47*(1-J47)</f>
        <v>1355.95</v>
      </c>
      <c r="L47" s="216">
        <f t="shared" ref="L47:L49" si="9">TRUNC(F47*K47,2)</f>
        <v>1355.95</v>
      </c>
      <c r="M47" s="216"/>
      <c r="N47" s="213"/>
    </row>
    <row r="48" ht="78.75" spans="1:14">
      <c r="A48" s="160" t="s">
        <v>144</v>
      </c>
      <c r="B48" s="179" t="s">
        <v>145</v>
      </c>
      <c r="C48" s="191" t="s">
        <v>79</v>
      </c>
      <c r="D48" s="181" t="s">
        <v>146</v>
      </c>
      <c r="E48" s="164" t="s">
        <v>88</v>
      </c>
      <c r="F48" s="182">
        <v>2</v>
      </c>
      <c r="G48" s="158">
        <v>1154.79</v>
      </c>
      <c r="H48" s="159">
        <v>0.2592</v>
      </c>
      <c r="I48" s="214">
        <f t="shared" si="7"/>
        <v>1454.11</v>
      </c>
      <c r="J48" s="215">
        <f>$J$220</f>
        <v>0</v>
      </c>
      <c r="K48" s="216">
        <f t="shared" si="8"/>
        <v>1454.11</v>
      </c>
      <c r="L48" s="216">
        <f t="shared" si="9"/>
        <v>2908.22</v>
      </c>
      <c r="M48" s="216"/>
      <c r="N48" s="213"/>
    </row>
    <row r="49" ht="22.5" spans="1:14">
      <c r="A49" s="160" t="s">
        <v>147</v>
      </c>
      <c r="B49" s="179" t="s">
        <v>148</v>
      </c>
      <c r="C49" s="191" t="s">
        <v>65</v>
      </c>
      <c r="D49" s="181" t="s">
        <v>149</v>
      </c>
      <c r="E49" s="164" t="s">
        <v>67</v>
      </c>
      <c r="F49" s="182">
        <v>0.9</v>
      </c>
      <c r="G49" s="158">
        <v>382.56</v>
      </c>
      <c r="H49" s="159">
        <v>0.2592</v>
      </c>
      <c r="I49" s="214">
        <f t="shared" si="7"/>
        <v>481.71</v>
      </c>
      <c r="J49" s="215">
        <f>$J$220</f>
        <v>0</v>
      </c>
      <c r="K49" s="216">
        <f t="shared" si="8"/>
        <v>481.71</v>
      </c>
      <c r="L49" s="216">
        <f t="shared" si="9"/>
        <v>433.53</v>
      </c>
      <c r="M49" s="216"/>
      <c r="N49" s="213"/>
    </row>
    <row r="50" spans="1:14">
      <c r="A50" s="178"/>
      <c r="B50" s="197"/>
      <c r="C50" s="180"/>
      <c r="D50" s="181"/>
      <c r="E50" s="164"/>
      <c r="F50" s="182"/>
      <c r="G50" s="158"/>
      <c r="H50" s="198"/>
      <c r="I50" s="236"/>
      <c r="J50" s="237"/>
      <c r="K50" s="238"/>
      <c r="L50" s="238"/>
      <c r="M50" s="216"/>
      <c r="N50" s="224"/>
    </row>
    <row r="51" ht="22.5" spans="1:14">
      <c r="A51" s="165">
        <v>6</v>
      </c>
      <c r="B51" s="166"/>
      <c r="C51" s="167"/>
      <c r="D51" s="184" t="s">
        <v>22</v>
      </c>
      <c r="E51" s="185"/>
      <c r="F51" s="186"/>
      <c r="G51" s="170"/>
      <c r="H51" s="199"/>
      <c r="I51" s="239"/>
      <c r="J51" s="240"/>
      <c r="K51" s="227"/>
      <c r="L51" s="227"/>
      <c r="M51" s="227"/>
      <c r="N51" s="223">
        <f>SUM(M52:M59)</f>
        <v>2717.14</v>
      </c>
    </row>
    <row r="52" spans="1:14">
      <c r="A52" s="172" t="s">
        <v>150</v>
      </c>
      <c r="B52" s="173"/>
      <c r="C52" s="174"/>
      <c r="D52" s="187" t="s">
        <v>151</v>
      </c>
      <c r="E52" s="188"/>
      <c r="F52" s="189"/>
      <c r="G52" s="177"/>
      <c r="H52" s="190"/>
      <c r="I52" s="229"/>
      <c r="J52" s="230"/>
      <c r="K52" s="231"/>
      <c r="L52" s="231"/>
      <c r="M52" s="231">
        <f>SUM(L53:L57)</f>
        <v>2150.69</v>
      </c>
      <c r="N52" s="213"/>
    </row>
    <row r="53" ht="78.75" spans="1:14">
      <c r="A53" s="160" t="s">
        <v>152</v>
      </c>
      <c r="B53" s="179" t="s">
        <v>153</v>
      </c>
      <c r="C53" s="191" t="s">
        <v>65</v>
      </c>
      <c r="D53" s="181" t="s">
        <v>154</v>
      </c>
      <c r="E53" s="164" t="s">
        <v>88</v>
      </c>
      <c r="F53" s="182">
        <v>1</v>
      </c>
      <c r="G53" s="158">
        <v>464.72</v>
      </c>
      <c r="H53" s="159">
        <v>0.2592</v>
      </c>
      <c r="I53" s="214">
        <f t="shared" ref="I53:I57" si="10">TRUNC(G53*(1+H53),2)</f>
        <v>585.17</v>
      </c>
      <c r="J53" s="215">
        <f>$J$220</f>
        <v>0</v>
      </c>
      <c r="K53" s="216">
        <f t="shared" ref="K53:K57" si="11">I53*(1-J53)</f>
        <v>585.17</v>
      </c>
      <c r="L53" s="216">
        <f t="shared" ref="L53:L57" si="12">TRUNC(F53*K53,2)</f>
        <v>585.17</v>
      </c>
      <c r="M53" s="216"/>
      <c r="N53" s="213"/>
    </row>
    <row r="54" ht="45" spans="1:14">
      <c r="A54" s="160" t="s">
        <v>155</v>
      </c>
      <c r="B54" s="179" t="s">
        <v>156</v>
      </c>
      <c r="C54" s="191" t="s">
        <v>79</v>
      </c>
      <c r="D54" s="181" t="s">
        <v>157</v>
      </c>
      <c r="E54" s="164" t="s">
        <v>88</v>
      </c>
      <c r="F54" s="182">
        <v>1</v>
      </c>
      <c r="G54" s="158">
        <v>81.85</v>
      </c>
      <c r="H54" s="159">
        <v>0.2592</v>
      </c>
      <c r="I54" s="214">
        <f t="shared" si="10"/>
        <v>103.06</v>
      </c>
      <c r="J54" s="215">
        <f>$J$220</f>
        <v>0</v>
      </c>
      <c r="K54" s="216">
        <f t="shared" si="11"/>
        <v>103.06</v>
      </c>
      <c r="L54" s="216">
        <f t="shared" si="12"/>
        <v>103.06</v>
      </c>
      <c r="M54" s="216"/>
      <c r="N54" s="213"/>
    </row>
    <row r="55" ht="45" spans="1:14">
      <c r="A55" s="160" t="s">
        <v>158</v>
      </c>
      <c r="B55" s="179" t="s">
        <v>159</v>
      </c>
      <c r="C55" s="191"/>
      <c r="D55" s="181" t="s">
        <v>160</v>
      </c>
      <c r="E55" s="164" t="s">
        <v>88</v>
      </c>
      <c r="F55" s="182">
        <v>1</v>
      </c>
      <c r="G55" s="158">
        <v>341.8688</v>
      </c>
      <c r="H55" s="159">
        <v>0.2592</v>
      </c>
      <c r="I55" s="214">
        <f t="shared" si="10"/>
        <v>430.48</v>
      </c>
      <c r="J55" s="215">
        <f>$J$220</f>
        <v>0</v>
      </c>
      <c r="K55" s="216">
        <f t="shared" si="11"/>
        <v>430.48</v>
      </c>
      <c r="L55" s="216">
        <f t="shared" si="12"/>
        <v>430.48</v>
      </c>
      <c r="M55" s="216"/>
      <c r="N55" s="213"/>
    </row>
    <row r="56" ht="78.75" spans="1:14">
      <c r="A56" s="160" t="s">
        <v>161</v>
      </c>
      <c r="B56" s="179" t="s">
        <v>162</v>
      </c>
      <c r="C56" s="191" t="s">
        <v>79</v>
      </c>
      <c r="D56" s="181" t="s">
        <v>163</v>
      </c>
      <c r="E56" s="164" t="s">
        <v>92</v>
      </c>
      <c r="F56" s="182">
        <v>17.49</v>
      </c>
      <c r="G56" s="158">
        <v>44.61</v>
      </c>
      <c r="H56" s="159">
        <v>0.2592</v>
      </c>
      <c r="I56" s="214">
        <f t="shared" si="10"/>
        <v>56.17</v>
      </c>
      <c r="J56" s="215">
        <f>$J$220</f>
        <v>0</v>
      </c>
      <c r="K56" s="216">
        <f t="shared" si="11"/>
        <v>56.17</v>
      </c>
      <c r="L56" s="216">
        <f t="shared" si="12"/>
        <v>982.41</v>
      </c>
      <c r="M56" s="216"/>
      <c r="N56" s="213"/>
    </row>
    <row r="57" ht="56.25" spans="1:14">
      <c r="A57" s="160" t="s">
        <v>164</v>
      </c>
      <c r="B57" s="179" t="s">
        <v>165</v>
      </c>
      <c r="C57" s="191" t="s">
        <v>79</v>
      </c>
      <c r="D57" s="181" t="s">
        <v>166</v>
      </c>
      <c r="E57" s="164" t="s">
        <v>167</v>
      </c>
      <c r="F57" s="182">
        <v>1</v>
      </c>
      <c r="G57" s="158">
        <v>39.37</v>
      </c>
      <c r="H57" s="159">
        <v>0.2592</v>
      </c>
      <c r="I57" s="214">
        <f t="shared" si="10"/>
        <v>49.57</v>
      </c>
      <c r="J57" s="215">
        <f>$J$220</f>
        <v>0</v>
      </c>
      <c r="K57" s="216">
        <f t="shared" si="11"/>
        <v>49.57</v>
      </c>
      <c r="L57" s="216">
        <f t="shared" si="12"/>
        <v>49.57</v>
      </c>
      <c r="M57" s="216"/>
      <c r="N57" s="213"/>
    </row>
    <row r="58" spans="1:14">
      <c r="A58" s="160"/>
      <c r="B58" s="179"/>
      <c r="C58" s="191"/>
      <c r="D58" s="181"/>
      <c r="E58" s="164"/>
      <c r="F58" s="182"/>
      <c r="G58" s="158"/>
      <c r="H58" s="159"/>
      <c r="I58" s="214"/>
      <c r="J58" s="215"/>
      <c r="K58" s="216"/>
      <c r="L58" s="216"/>
      <c r="M58" s="216"/>
      <c r="N58" s="213"/>
    </row>
    <row r="59" spans="1:14">
      <c r="A59" s="172" t="s">
        <v>168</v>
      </c>
      <c r="B59" s="173"/>
      <c r="C59" s="174"/>
      <c r="D59" s="187" t="s">
        <v>169</v>
      </c>
      <c r="E59" s="188"/>
      <c r="F59" s="189"/>
      <c r="G59" s="177" t="s">
        <v>170</v>
      </c>
      <c r="H59" s="190"/>
      <c r="I59" s="229"/>
      <c r="J59" s="230"/>
      <c r="K59" s="231"/>
      <c r="L59" s="231"/>
      <c r="M59" s="231">
        <f>SUM(L60:L64)</f>
        <v>566.45</v>
      </c>
      <c r="N59" s="213"/>
    </row>
    <row r="60" ht="78.75" spans="1:14">
      <c r="A60" s="160" t="s">
        <v>171</v>
      </c>
      <c r="B60" s="179" t="s">
        <v>172</v>
      </c>
      <c r="C60" s="191" t="s">
        <v>79</v>
      </c>
      <c r="D60" s="181" t="s">
        <v>173</v>
      </c>
      <c r="E60" s="164" t="s">
        <v>92</v>
      </c>
      <c r="F60" s="182">
        <v>5.05</v>
      </c>
      <c r="G60" s="158">
        <v>60.66</v>
      </c>
      <c r="H60" s="159">
        <v>0.2592</v>
      </c>
      <c r="I60" s="214">
        <f t="shared" ref="I60:I64" si="13">TRUNC(G60*(1+H60),2)</f>
        <v>76.38</v>
      </c>
      <c r="J60" s="215">
        <f>$J$220</f>
        <v>0</v>
      </c>
      <c r="K60" s="216">
        <f t="shared" ref="K60:K64" si="14">I60*(1-J60)</f>
        <v>76.38</v>
      </c>
      <c r="L60" s="216">
        <f t="shared" ref="L60:L64" si="15">TRUNC(F60*K60,2)</f>
        <v>385.71</v>
      </c>
      <c r="M60" s="216"/>
      <c r="N60" s="213"/>
    </row>
    <row r="61" ht="33.75" spans="1:14">
      <c r="A61" s="160" t="s">
        <v>174</v>
      </c>
      <c r="B61" s="179" t="s">
        <v>175</v>
      </c>
      <c r="C61" s="191" t="s">
        <v>79</v>
      </c>
      <c r="D61" s="181" t="s">
        <v>176</v>
      </c>
      <c r="E61" s="164" t="s">
        <v>177</v>
      </c>
      <c r="F61" s="182">
        <v>0.387</v>
      </c>
      <c r="G61" s="158">
        <v>85.21</v>
      </c>
      <c r="H61" s="159">
        <v>0.2592</v>
      </c>
      <c r="I61" s="214">
        <f t="shared" si="13"/>
        <v>107.29</v>
      </c>
      <c r="J61" s="215">
        <f>$J$220</f>
        <v>0</v>
      </c>
      <c r="K61" s="216">
        <f t="shared" si="14"/>
        <v>107.29</v>
      </c>
      <c r="L61" s="216">
        <f t="shared" si="15"/>
        <v>41.52</v>
      </c>
      <c r="M61" s="216"/>
      <c r="N61" s="213"/>
    </row>
    <row r="62" ht="22.5" spans="1:14">
      <c r="A62" s="160" t="s">
        <v>178</v>
      </c>
      <c r="B62" s="179" t="s">
        <v>179</v>
      </c>
      <c r="C62" s="191" t="s">
        <v>79</v>
      </c>
      <c r="D62" s="181" t="s">
        <v>180</v>
      </c>
      <c r="E62" s="164" t="s">
        <v>177</v>
      </c>
      <c r="F62" s="182">
        <v>0.386509126147877</v>
      </c>
      <c r="G62" s="158">
        <v>51.66</v>
      </c>
      <c r="H62" s="159">
        <v>0.2592</v>
      </c>
      <c r="I62" s="214">
        <f t="shared" si="13"/>
        <v>65.05</v>
      </c>
      <c r="J62" s="215">
        <f>$J$220</f>
        <v>0</v>
      </c>
      <c r="K62" s="216">
        <f t="shared" si="14"/>
        <v>65.05</v>
      </c>
      <c r="L62" s="216">
        <f t="shared" si="15"/>
        <v>25.14</v>
      </c>
      <c r="M62" s="216"/>
      <c r="N62" s="213"/>
    </row>
    <row r="63" ht="22.5" spans="1:14">
      <c r="A63" s="160" t="s">
        <v>181</v>
      </c>
      <c r="B63" s="179" t="s">
        <v>182</v>
      </c>
      <c r="C63" s="191" t="s">
        <v>79</v>
      </c>
      <c r="D63" s="181" t="s">
        <v>183</v>
      </c>
      <c r="E63" s="164" t="s">
        <v>177</v>
      </c>
      <c r="F63" s="182">
        <v>0.129</v>
      </c>
      <c r="G63" s="158">
        <v>277.63</v>
      </c>
      <c r="H63" s="159">
        <v>0.2592</v>
      </c>
      <c r="I63" s="214">
        <f t="shared" si="13"/>
        <v>349.59</v>
      </c>
      <c r="J63" s="215">
        <f>$J$220</f>
        <v>0</v>
      </c>
      <c r="K63" s="216">
        <f t="shared" si="14"/>
        <v>349.59</v>
      </c>
      <c r="L63" s="216">
        <f t="shared" si="15"/>
        <v>45.09</v>
      </c>
      <c r="M63" s="216"/>
      <c r="N63" s="213"/>
    </row>
    <row r="64" ht="45" spans="1:14">
      <c r="A64" s="160" t="s">
        <v>184</v>
      </c>
      <c r="B64" s="179" t="s">
        <v>185</v>
      </c>
      <c r="C64" s="191" t="s">
        <v>79</v>
      </c>
      <c r="D64" s="181" t="s">
        <v>186</v>
      </c>
      <c r="E64" s="164" t="s">
        <v>177</v>
      </c>
      <c r="F64" s="182">
        <v>0.129</v>
      </c>
      <c r="G64" s="158">
        <v>424.73</v>
      </c>
      <c r="H64" s="159">
        <v>0.2592</v>
      </c>
      <c r="I64" s="214">
        <f t="shared" si="13"/>
        <v>534.82</v>
      </c>
      <c r="J64" s="215">
        <f>$J$220</f>
        <v>0</v>
      </c>
      <c r="K64" s="216">
        <f t="shared" si="14"/>
        <v>534.82</v>
      </c>
      <c r="L64" s="216">
        <f t="shared" si="15"/>
        <v>68.99</v>
      </c>
      <c r="M64" s="216"/>
      <c r="N64" s="213"/>
    </row>
    <row r="65" spans="1:14">
      <c r="A65" s="160"/>
      <c r="B65" s="179"/>
      <c r="C65" s="191"/>
      <c r="D65" s="181"/>
      <c r="E65" s="164"/>
      <c r="F65" s="182"/>
      <c r="G65" s="158"/>
      <c r="H65" s="159"/>
      <c r="I65" s="214"/>
      <c r="J65" s="215"/>
      <c r="K65" s="216"/>
      <c r="L65" s="216"/>
      <c r="M65" s="216"/>
      <c r="N65" s="213"/>
    </row>
    <row r="66" spans="1:14">
      <c r="A66" s="165">
        <v>7</v>
      </c>
      <c r="B66" s="166"/>
      <c r="C66" s="167"/>
      <c r="D66" s="168" t="s">
        <v>24</v>
      </c>
      <c r="E66" s="143"/>
      <c r="F66" s="186"/>
      <c r="G66" s="170"/>
      <c r="H66" s="171"/>
      <c r="I66" s="219"/>
      <c r="J66" s="220"/>
      <c r="K66" s="221"/>
      <c r="L66" s="221"/>
      <c r="M66" s="221"/>
      <c r="N66" s="223">
        <f>SUM(M67:M173)</f>
        <v>134186.17</v>
      </c>
    </row>
    <row r="67" spans="1:14">
      <c r="A67" s="172" t="s">
        <v>187</v>
      </c>
      <c r="B67" s="173"/>
      <c r="C67" s="174"/>
      <c r="D67" s="187" t="s">
        <v>188</v>
      </c>
      <c r="E67" s="188"/>
      <c r="F67" s="189"/>
      <c r="G67" s="177"/>
      <c r="H67" s="190"/>
      <c r="I67" s="229"/>
      <c r="J67" s="230"/>
      <c r="K67" s="231"/>
      <c r="L67" s="231"/>
      <c r="M67" s="231">
        <f>SUM(L68:L69)</f>
        <v>22395.68</v>
      </c>
      <c r="N67" s="213"/>
    </row>
    <row r="68" ht="90" spans="1:14">
      <c r="A68" s="160" t="s">
        <v>189</v>
      </c>
      <c r="B68" s="179" t="s">
        <v>190</v>
      </c>
      <c r="C68" s="191"/>
      <c r="D68" s="181" t="s">
        <v>191</v>
      </c>
      <c r="E68" s="164" t="s">
        <v>192</v>
      </c>
      <c r="F68" s="182">
        <v>1</v>
      </c>
      <c r="G68" s="158">
        <v>17759.96</v>
      </c>
      <c r="H68" s="159">
        <v>0.2592</v>
      </c>
      <c r="I68" s="214">
        <f t="shared" ref="I68:I69" si="16">TRUNC(G68*(1+H68),2)</f>
        <v>22363.34</v>
      </c>
      <c r="J68" s="215">
        <f>$J$220</f>
        <v>0</v>
      </c>
      <c r="K68" s="216">
        <f t="shared" ref="K68:K69" si="17">I68*(1-J68)</f>
        <v>22363.34</v>
      </c>
      <c r="L68" s="216">
        <f t="shared" ref="L68:L69" si="18">TRUNC(F68*K68,2)</f>
        <v>22363.34</v>
      </c>
      <c r="M68" s="216"/>
      <c r="N68" s="213"/>
    </row>
    <row r="69" ht="45" spans="1:14">
      <c r="A69" s="160" t="s">
        <v>193</v>
      </c>
      <c r="B69" s="179" t="s">
        <v>194</v>
      </c>
      <c r="C69" s="191"/>
      <c r="D69" s="181" t="s">
        <v>195</v>
      </c>
      <c r="E69" s="164" t="s">
        <v>50</v>
      </c>
      <c r="F69" s="182">
        <v>1</v>
      </c>
      <c r="G69" s="158">
        <v>25.69</v>
      </c>
      <c r="H69" s="159">
        <v>0.2592</v>
      </c>
      <c r="I69" s="214">
        <f t="shared" si="16"/>
        <v>32.34</v>
      </c>
      <c r="J69" s="215">
        <f>$J$220</f>
        <v>0</v>
      </c>
      <c r="K69" s="216">
        <f t="shared" si="17"/>
        <v>32.34</v>
      </c>
      <c r="L69" s="216">
        <f t="shared" si="18"/>
        <v>32.34</v>
      </c>
      <c r="M69" s="216"/>
      <c r="N69" s="213"/>
    </row>
    <row r="70" spans="1:14">
      <c r="A70" s="178"/>
      <c r="B70" s="197"/>
      <c r="C70" s="180"/>
      <c r="D70" s="181"/>
      <c r="E70" s="164"/>
      <c r="F70" s="182"/>
      <c r="G70" s="158"/>
      <c r="H70" s="198"/>
      <c r="I70" s="236"/>
      <c r="J70" s="237"/>
      <c r="K70" s="238"/>
      <c r="L70" s="238"/>
      <c r="M70" s="216"/>
      <c r="N70" s="224"/>
    </row>
    <row r="71" spans="1:14">
      <c r="A71" s="172" t="s">
        <v>196</v>
      </c>
      <c r="B71" s="173"/>
      <c r="C71" s="174"/>
      <c r="D71" s="187" t="s">
        <v>197</v>
      </c>
      <c r="E71" s="188"/>
      <c r="F71" s="189"/>
      <c r="G71" s="177"/>
      <c r="H71" s="190"/>
      <c r="I71" s="229"/>
      <c r="J71" s="230"/>
      <c r="K71" s="231"/>
      <c r="L71" s="231"/>
      <c r="M71" s="231">
        <f>SUM(L72:L75)</f>
        <v>2051.93</v>
      </c>
      <c r="N71" s="213"/>
    </row>
    <row r="72" ht="22.5" spans="1:14">
      <c r="A72" s="160" t="s">
        <v>198</v>
      </c>
      <c r="B72" s="179" t="s">
        <v>199</v>
      </c>
      <c r="C72" s="191"/>
      <c r="D72" s="181" t="s">
        <v>200</v>
      </c>
      <c r="E72" s="164" t="s">
        <v>50</v>
      </c>
      <c r="F72" s="182">
        <v>1</v>
      </c>
      <c r="G72" s="158">
        <v>156.942</v>
      </c>
      <c r="H72" s="159">
        <v>0.2592</v>
      </c>
      <c r="I72" s="214">
        <f t="shared" ref="I72:I75" si="19">TRUNC(G72*(1+H72),2)</f>
        <v>197.62</v>
      </c>
      <c r="J72" s="215">
        <f>$J$220</f>
        <v>0</v>
      </c>
      <c r="K72" s="216">
        <f t="shared" ref="K72:K75" si="20">I72*(1-J72)</f>
        <v>197.62</v>
      </c>
      <c r="L72" s="216">
        <f t="shared" ref="L72:L75" si="21">TRUNC(F72*K72,2)</f>
        <v>197.62</v>
      </c>
      <c r="M72" s="216"/>
      <c r="N72" s="224"/>
    </row>
    <row r="73" ht="22.5" spans="1:14">
      <c r="A73" s="160" t="s">
        <v>201</v>
      </c>
      <c r="B73" s="179" t="s">
        <v>202</v>
      </c>
      <c r="C73" s="191"/>
      <c r="D73" s="181" t="s">
        <v>203</v>
      </c>
      <c r="E73" s="164" t="s">
        <v>50</v>
      </c>
      <c r="F73" s="182">
        <v>1</v>
      </c>
      <c r="G73" s="158">
        <v>179.942</v>
      </c>
      <c r="H73" s="159">
        <v>0.2592</v>
      </c>
      <c r="I73" s="214">
        <f t="shared" si="19"/>
        <v>226.58</v>
      </c>
      <c r="J73" s="215">
        <f>$J$220</f>
        <v>0</v>
      </c>
      <c r="K73" s="216">
        <f t="shared" si="20"/>
        <v>226.58</v>
      </c>
      <c r="L73" s="216">
        <f t="shared" si="21"/>
        <v>226.58</v>
      </c>
      <c r="M73" s="216"/>
      <c r="N73" s="213"/>
    </row>
    <row r="74" ht="22.5" spans="1:14">
      <c r="A74" s="160" t="s">
        <v>204</v>
      </c>
      <c r="B74" s="179" t="s">
        <v>205</v>
      </c>
      <c r="C74" s="191"/>
      <c r="D74" s="181" t="s">
        <v>206</v>
      </c>
      <c r="E74" s="164" t="s">
        <v>50</v>
      </c>
      <c r="F74" s="182">
        <v>1</v>
      </c>
      <c r="G74" s="158">
        <v>25.69</v>
      </c>
      <c r="H74" s="159">
        <v>0.2592</v>
      </c>
      <c r="I74" s="214">
        <f t="shared" si="19"/>
        <v>32.34</v>
      </c>
      <c r="J74" s="215">
        <f>$J$220</f>
        <v>0</v>
      </c>
      <c r="K74" s="216">
        <f t="shared" si="20"/>
        <v>32.34</v>
      </c>
      <c r="L74" s="216">
        <f t="shared" si="21"/>
        <v>32.34</v>
      </c>
      <c r="M74" s="216"/>
      <c r="N74" s="224"/>
    </row>
    <row r="75" ht="33.75" spans="1:14">
      <c r="A75" s="160" t="s">
        <v>207</v>
      </c>
      <c r="B75" s="179" t="s">
        <v>208</v>
      </c>
      <c r="C75" s="191" t="s">
        <v>79</v>
      </c>
      <c r="D75" s="181" t="s">
        <v>209</v>
      </c>
      <c r="E75" s="164" t="s">
        <v>50</v>
      </c>
      <c r="F75" s="182">
        <v>1</v>
      </c>
      <c r="G75" s="158">
        <v>1266.99</v>
      </c>
      <c r="H75" s="159">
        <v>0.2592</v>
      </c>
      <c r="I75" s="214">
        <f t="shared" si="19"/>
        <v>1595.39</v>
      </c>
      <c r="J75" s="215">
        <f>$J$220</f>
        <v>0</v>
      </c>
      <c r="K75" s="216">
        <f t="shared" si="20"/>
        <v>1595.39</v>
      </c>
      <c r="L75" s="216">
        <f t="shared" si="21"/>
        <v>1595.39</v>
      </c>
      <c r="M75" s="216"/>
      <c r="N75" s="213"/>
    </row>
    <row r="76" spans="1:14">
      <c r="A76" s="160"/>
      <c r="B76" s="179"/>
      <c r="C76" s="191"/>
      <c r="D76" s="181"/>
      <c r="E76" s="164"/>
      <c r="F76" s="182"/>
      <c r="G76" s="158"/>
      <c r="H76" s="159"/>
      <c r="I76" s="214"/>
      <c r="J76" s="215"/>
      <c r="K76" s="216"/>
      <c r="L76" s="216"/>
      <c r="M76" s="216"/>
      <c r="N76" s="213"/>
    </row>
    <row r="77" spans="1:14">
      <c r="A77" s="172" t="s">
        <v>210</v>
      </c>
      <c r="B77" s="173"/>
      <c r="C77" s="174"/>
      <c r="D77" s="187" t="s">
        <v>211</v>
      </c>
      <c r="E77" s="188"/>
      <c r="F77" s="189"/>
      <c r="G77" s="177"/>
      <c r="H77" s="196"/>
      <c r="I77" s="233"/>
      <c r="J77" s="234"/>
      <c r="K77" s="235"/>
      <c r="L77" s="235"/>
      <c r="M77" s="231">
        <f>SUM(L78:L83)</f>
        <v>2560.2</v>
      </c>
      <c r="N77" s="224"/>
    </row>
    <row r="78" ht="56.25" spans="1:14">
      <c r="A78" s="160" t="s">
        <v>212</v>
      </c>
      <c r="B78" s="179" t="s">
        <v>213</v>
      </c>
      <c r="C78" s="191"/>
      <c r="D78" s="181" t="s">
        <v>214</v>
      </c>
      <c r="E78" s="164" t="s">
        <v>50</v>
      </c>
      <c r="F78" s="182">
        <v>1</v>
      </c>
      <c r="G78" s="158">
        <v>999.39</v>
      </c>
      <c r="H78" s="159">
        <v>0.2592</v>
      </c>
      <c r="I78" s="214">
        <f t="shared" ref="I78:I83" si="22">TRUNC(G78*(1+H78),2)</f>
        <v>1258.43</v>
      </c>
      <c r="J78" s="215">
        <f t="shared" ref="J78:J83" si="23">$J$220</f>
        <v>0</v>
      </c>
      <c r="K78" s="216">
        <f t="shared" ref="K78:K83" si="24">I78*(1-J78)</f>
        <v>1258.43</v>
      </c>
      <c r="L78" s="216">
        <f t="shared" ref="L78:L83" si="25">TRUNC(F78*K78,2)</f>
        <v>1258.43</v>
      </c>
      <c r="M78" s="216"/>
      <c r="N78" s="213"/>
    </row>
    <row r="79" ht="33.75" spans="1:14">
      <c r="A79" s="160" t="s">
        <v>215</v>
      </c>
      <c r="B79" s="179" t="s">
        <v>216</v>
      </c>
      <c r="C79" s="191" t="s">
        <v>79</v>
      </c>
      <c r="D79" s="181" t="s">
        <v>217</v>
      </c>
      <c r="E79" s="164" t="s">
        <v>50</v>
      </c>
      <c r="F79" s="182">
        <v>9</v>
      </c>
      <c r="G79" s="158">
        <v>11.37</v>
      </c>
      <c r="H79" s="159">
        <v>0.2592</v>
      </c>
      <c r="I79" s="214">
        <f t="shared" si="22"/>
        <v>14.31</v>
      </c>
      <c r="J79" s="215">
        <f t="shared" si="23"/>
        <v>0</v>
      </c>
      <c r="K79" s="216">
        <f t="shared" si="24"/>
        <v>14.31</v>
      </c>
      <c r="L79" s="216">
        <f t="shared" si="25"/>
        <v>128.79</v>
      </c>
      <c r="M79" s="216"/>
      <c r="N79" s="224"/>
    </row>
    <row r="80" ht="33.75" spans="1:14">
      <c r="A80" s="160" t="s">
        <v>218</v>
      </c>
      <c r="B80" s="179" t="s">
        <v>219</v>
      </c>
      <c r="C80" s="191" t="s">
        <v>79</v>
      </c>
      <c r="D80" s="181" t="s">
        <v>220</v>
      </c>
      <c r="E80" s="164" t="s">
        <v>50</v>
      </c>
      <c r="F80" s="182">
        <v>4</v>
      </c>
      <c r="G80" s="158">
        <v>54.13</v>
      </c>
      <c r="H80" s="159">
        <v>0.2592</v>
      </c>
      <c r="I80" s="214">
        <f t="shared" si="22"/>
        <v>68.16</v>
      </c>
      <c r="J80" s="215">
        <f t="shared" si="23"/>
        <v>0</v>
      </c>
      <c r="K80" s="216">
        <f t="shared" si="24"/>
        <v>68.16</v>
      </c>
      <c r="L80" s="216">
        <f t="shared" si="25"/>
        <v>272.64</v>
      </c>
      <c r="M80" s="216"/>
      <c r="N80" s="213"/>
    </row>
    <row r="81" ht="33.75" spans="1:14">
      <c r="A81" s="160" t="s">
        <v>221</v>
      </c>
      <c r="B81" s="179" t="s">
        <v>222</v>
      </c>
      <c r="C81" s="191"/>
      <c r="D81" s="181" t="s">
        <v>223</v>
      </c>
      <c r="E81" s="164" t="s">
        <v>50</v>
      </c>
      <c r="F81" s="182">
        <v>1</v>
      </c>
      <c r="G81" s="158">
        <v>189.404</v>
      </c>
      <c r="H81" s="159">
        <v>0.2592</v>
      </c>
      <c r="I81" s="214">
        <f t="shared" si="22"/>
        <v>238.49</v>
      </c>
      <c r="J81" s="215">
        <f t="shared" si="23"/>
        <v>0</v>
      </c>
      <c r="K81" s="216">
        <f t="shared" si="24"/>
        <v>238.49</v>
      </c>
      <c r="L81" s="216">
        <f t="shared" si="25"/>
        <v>238.49</v>
      </c>
      <c r="M81" s="216"/>
      <c r="N81" s="213"/>
    </row>
    <row r="82" ht="33.75" spans="1:14">
      <c r="A82" s="160" t="s">
        <v>224</v>
      </c>
      <c r="B82" s="179" t="s">
        <v>225</v>
      </c>
      <c r="C82" s="191"/>
      <c r="D82" s="181" t="s">
        <v>226</v>
      </c>
      <c r="E82" s="164" t="s">
        <v>50</v>
      </c>
      <c r="F82" s="182">
        <v>1</v>
      </c>
      <c r="G82" s="158">
        <v>194.104</v>
      </c>
      <c r="H82" s="159">
        <v>0.2592</v>
      </c>
      <c r="I82" s="214">
        <f t="shared" si="22"/>
        <v>244.41</v>
      </c>
      <c r="J82" s="215">
        <f t="shared" si="23"/>
        <v>0</v>
      </c>
      <c r="K82" s="216">
        <f t="shared" si="24"/>
        <v>244.41</v>
      </c>
      <c r="L82" s="216">
        <f t="shared" si="25"/>
        <v>244.41</v>
      </c>
      <c r="M82" s="216"/>
      <c r="N82" s="213"/>
    </row>
    <row r="83" ht="33.75" spans="1:14">
      <c r="A83" s="160" t="s">
        <v>227</v>
      </c>
      <c r="B83" s="179" t="s">
        <v>228</v>
      </c>
      <c r="C83" s="191"/>
      <c r="D83" s="181" t="s">
        <v>229</v>
      </c>
      <c r="E83" s="164" t="s">
        <v>50</v>
      </c>
      <c r="F83" s="182">
        <v>4</v>
      </c>
      <c r="G83" s="158">
        <v>82.88048</v>
      </c>
      <c r="H83" s="159">
        <v>0.2592</v>
      </c>
      <c r="I83" s="214">
        <f t="shared" si="22"/>
        <v>104.36</v>
      </c>
      <c r="J83" s="215">
        <f t="shared" si="23"/>
        <v>0</v>
      </c>
      <c r="K83" s="216">
        <f t="shared" si="24"/>
        <v>104.36</v>
      </c>
      <c r="L83" s="216">
        <f t="shared" si="25"/>
        <v>417.44</v>
      </c>
      <c r="M83" s="216"/>
      <c r="N83" s="213"/>
    </row>
    <row r="84" spans="1:14">
      <c r="A84" s="160"/>
      <c r="B84" s="179"/>
      <c r="C84" s="191"/>
      <c r="D84" s="181"/>
      <c r="E84" s="164"/>
      <c r="F84" s="182"/>
      <c r="G84" s="158"/>
      <c r="H84" s="159"/>
      <c r="I84" s="214"/>
      <c r="J84" s="215"/>
      <c r="K84" s="216"/>
      <c r="L84" s="216"/>
      <c r="M84" s="216"/>
      <c r="N84" s="213"/>
    </row>
    <row r="85" spans="1:14">
      <c r="A85" s="172" t="s">
        <v>230</v>
      </c>
      <c r="B85" s="173"/>
      <c r="C85" s="174"/>
      <c r="D85" s="187" t="s">
        <v>231</v>
      </c>
      <c r="E85" s="188"/>
      <c r="F85" s="189"/>
      <c r="G85" s="177"/>
      <c r="H85" s="190"/>
      <c r="I85" s="229"/>
      <c r="J85" s="230"/>
      <c r="K85" s="231"/>
      <c r="L85" s="231"/>
      <c r="M85" s="231">
        <f>SUM(L86:L89)</f>
        <v>1108.81</v>
      </c>
      <c r="N85" s="213"/>
    </row>
    <row r="86" ht="56.25" spans="1:14">
      <c r="A86" s="160" t="s">
        <v>232</v>
      </c>
      <c r="B86" s="179" t="s">
        <v>233</v>
      </c>
      <c r="C86" s="191"/>
      <c r="D86" s="181" t="s">
        <v>234</v>
      </c>
      <c r="E86" s="164" t="s">
        <v>167</v>
      </c>
      <c r="F86" s="182">
        <v>1</v>
      </c>
      <c r="G86" s="158">
        <v>652.92</v>
      </c>
      <c r="H86" s="159">
        <v>0.2592</v>
      </c>
      <c r="I86" s="214">
        <f t="shared" ref="I86:I89" si="26">TRUNC(G86*(1+H86),2)</f>
        <v>822.15</v>
      </c>
      <c r="J86" s="215">
        <f>$J$220</f>
        <v>0</v>
      </c>
      <c r="K86" s="216">
        <f t="shared" ref="K86:K89" si="27">I86*(1-J86)</f>
        <v>822.15</v>
      </c>
      <c r="L86" s="216">
        <f t="shared" ref="L86:L89" si="28">TRUNC(F86*K86,2)</f>
        <v>822.15</v>
      </c>
      <c r="M86" s="216"/>
      <c r="N86" s="213"/>
    </row>
    <row r="87" ht="33.75" spans="1:14">
      <c r="A87" s="160" t="s">
        <v>235</v>
      </c>
      <c r="B87" s="179" t="s">
        <v>216</v>
      </c>
      <c r="C87" s="191" t="s">
        <v>79</v>
      </c>
      <c r="D87" s="181" t="s">
        <v>217</v>
      </c>
      <c r="E87" s="164" t="s">
        <v>50</v>
      </c>
      <c r="F87" s="182">
        <v>2</v>
      </c>
      <c r="G87" s="158">
        <v>11.37</v>
      </c>
      <c r="H87" s="159">
        <v>0.2592</v>
      </c>
      <c r="I87" s="214">
        <f t="shared" si="26"/>
        <v>14.31</v>
      </c>
      <c r="J87" s="215">
        <f>$J$220</f>
        <v>0</v>
      </c>
      <c r="K87" s="216">
        <f t="shared" si="27"/>
        <v>14.31</v>
      </c>
      <c r="L87" s="216">
        <f t="shared" si="28"/>
        <v>28.62</v>
      </c>
      <c r="M87" s="216"/>
      <c r="N87" s="213"/>
    </row>
    <row r="88" ht="33.75" spans="1:14">
      <c r="A88" s="160" t="s">
        <v>236</v>
      </c>
      <c r="B88" s="179" t="s">
        <v>219</v>
      </c>
      <c r="C88" s="191" t="s">
        <v>79</v>
      </c>
      <c r="D88" s="181" t="s">
        <v>220</v>
      </c>
      <c r="E88" s="164" t="s">
        <v>50</v>
      </c>
      <c r="F88" s="182">
        <v>1</v>
      </c>
      <c r="G88" s="158">
        <v>54.13</v>
      </c>
      <c r="H88" s="159">
        <v>0.2592</v>
      </c>
      <c r="I88" s="214">
        <f t="shared" si="26"/>
        <v>68.16</v>
      </c>
      <c r="J88" s="215">
        <f>$J$220</f>
        <v>0</v>
      </c>
      <c r="K88" s="216">
        <f t="shared" si="27"/>
        <v>68.16</v>
      </c>
      <c r="L88" s="216">
        <f t="shared" si="28"/>
        <v>68.16</v>
      </c>
      <c r="M88" s="216"/>
      <c r="N88" s="213"/>
    </row>
    <row r="89" ht="33.75" spans="1:14">
      <c r="A89" s="160" t="s">
        <v>237</v>
      </c>
      <c r="B89" s="179" t="s">
        <v>238</v>
      </c>
      <c r="C89" s="191" t="s">
        <v>79</v>
      </c>
      <c r="D89" s="181" t="s">
        <v>239</v>
      </c>
      <c r="E89" s="164" t="s">
        <v>50</v>
      </c>
      <c r="F89" s="182">
        <v>2</v>
      </c>
      <c r="G89" s="158">
        <v>75.4</v>
      </c>
      <c r="H89" s="159">
        <v>0.2592</v>
      </c>
      <c r="I89" s="214">
        <f t="shared" si="26"/>
        <v>94.94</v>
      </c>
      <c r="J89" s="215">
        <f>$J$220</f>
        <v>0</v>
      </c>
      <c r="K89" s="216">
        <f t="shared" si="27"/>
        <v>94.94</v>
      </c>
      <c r="L89" s="216">
        <f t="shared" si="28"/>
        <v>189.88</v>
      </c>
      <c r="M89" s="216"/>
      <c r="N89" s="224"/>
    </row>
    <row r="90" spans="1:14">
      <c r="A90" s="160"/>
      <c r="B90" s="179"/>
      <c r="C90" s="191"/>
      <c r="D90" s="192"/>
      <c r="E90" s="193"/>
      <c r="F90" s="182"/>
      <c r="G90" s="158"/>
      <c r="H90" s="241"/>
      <c r="I90" s="242"/>
      <c r="J90" s="243"/>
      <c r="K90" s="232"/>
      <c r="L90" s="232"/>
      <c r="M90" s="232"/>
      <c r="N90" s="213"/>
    </row>
    <row r="91" ht="22.5" spans="1:14">
      <c r="A91" s="172" t="s">
        <v>240</v>
      </c>
      <c r="B91" s="173"/>
      <c r="C91" s="174"/>
      <c r="D91" s="187" t="s">
        <v>241</v>
      </c>
      <c r="E91" s="188"/>
      <c r="F91" s="189"/>
      <c r="G91" s="177"/>
      <c r="H91" s="190"/>
      <c r="I91" s="229"/>
      <c r="J91" s="230"/>
      <c r="K91" s="231"/>
      <c r="L91" s="231"/>
      <c r="M91" s="231">
        <f>SUM(L92:L103)</f>
        <v>73831.84</v>
      </c>
      <c r="N91" s="213"/>
    </row>
    <row r="92" ht="45" spans="1:14">
      <c r="A92" s="160" t="s">
        <v>242</v>
      </c>
      <c r="B92" s="179" t="s">
        <v>243</v>
      </c>
      <c r="C92" s="191" t="s">
        <v>79</v>
      </c>
      <c r="D92" s="181" t="s">
        <v>244</v>
      </c>
      <c r="E92" s="164" t="s">
        <v>92</v>
      </c>
      <c r="F92" s="182">
        <v>150</v>
      </c>
      <c r="G92" s="158">
        <v>244.91</v>
      </c>
      <c r="H92" s="159">
        <v>0.2592</v>
      </c>
      <c r="I92" s="214">
        <f t="shared" ref="I92:I103" si="29">TRUNC(G92*(1+H92),2)</f>
        <v>308.39</v>
      </c>
      <c r="J92" s="215">
        <f t="shared" ref="J92:J103" si="30">$J$220</f>
        <v>0</v>
      </c>
      <c r="K92" s="216">
        <f t="shared" ref="K92:K103" si="31">I92*(1-J92)</f>
        <v>308.39</v>
      </c>
      <c r="L92" s="216">
        <f t="shared" ref="L92:L103" si="32">TRUNC(F92*K92,2)</f>
        <v>46258.5</v>
      </c>
      <c r="M92" s="216"/>
      <c r="N92" s="213"/>
    </row>
    <row r="93" ht="45" spans="1:14">
      <c r="A93" s="160" t="s">
        <v>245</v>
      </c>
      <c r="B93" s="179" t="s">
        <v>246</v>
      </c>
      <c r="C93" s="191" t="s">
        <v>79</v>
      </c>
      <c r="D93" s="181" t="s">
        <v>247</v>
      </c>
      <c r="E93" s="164" t="s">
        <v>92</v>
      </c>
      <c r="F93" s="182">
        <v>50</v>
      </c>
      <c r="G93" s="158">
        <v>186.57</v>
      </c>
      <c r="H93" s="159">
        <v>0.2592</v>
      </c>
      <c r="I93" s="214">
        <f t="shared" si="29"/>
        <v>234.92</v>
      </c>
      <c r="J93" s="215">
        <f t="shared" si="30"/>
        <v>0</v>
      </c>
      <c r="K93" s="216">
        <f t="shared" si="31"/>
        <v>234.92</v>
      </c>
      <c r="L93" s="216">
        <f t="shared" si="32"/>
        <v>11746</v>
      </c>
      <c r="M93" s="216"/>
      <c r="N93" s="213"/>
    </row>
    <row r="94" ht="45" spans="1:14">
      <c r="A94" s="160" t="s">
        <v>248</v>
      </c>
      <c r="B94" s="179" t="s">
        <v>249</v>
      </c>
      <c r="C94" s="191" t="s">
        <v>79</v>
      </c>
      <c r="D94" s="181" t="s">
        <v>250</v>
      </c>
      <c r="E94" s="164" t="s">
        <v>92</v>
      </c>
      <c r="F94" s="182">
        <v>50</v>
      </c>
      <c r="G94" s="158">
        <v>123.42</v>
      </c>
      <c r="H94" s="159">
        <v>0.2592</v>
      </c>
      <c r="I94" s="214">
        <f t="shared" si="29"/>
        <v>155.41</v>
      </c>
      <c r="J94" s="215">
        <f t="shared" si="30"/>
        <v>0</v>
      </c>
      <c r="K94" s="216">
        <f t="shared" si="31"/>
        <v>155.41</v>
      </c>
      <c r="L94" s="216">
        <f t="shared" si="32"/>
        <v>7770.5</v>
      </c>
      <c r="M94" s="216"/>
      <c r="N94" s="213"/>
    </row>
    <row r="95" ht="33.75" spans="1:14">
      <c r="A95" s="160" t="s">
        <v>251</v>
      </c>
      <c r="B95" s="179" t="s">
        <v>252</v>
      </c>
      <c r="C95" s="191"/>
      <c r="D95" s="192" t="s">
        <v>253</v>
      </c>
      <c r="E95" s="193" t="s">
        <v>50</v>
      </c>
      <c r="F95" s="182">
        <v>12</v>
      </c>
      <c r="G95" s="158">
        <v>32.407</v>
      </c>
      <c r="H95" s="159">
        <v>0.2592</v>
      </c>
      <c r="I95" s="214">
        <f t="shared" si="29"/>
        <v>40.8</v>
      </c>
      <c r="J95" s="215">
        <f t="shared" si="30"/>
        <v>0</v>
      </c>
      <c r="K95" s="216">
        <f t="shared" si="31"/>
        <v>40.8</v>
      </c>
      <c r="L95" s="216">
        <f t="shared" si="32"/>
        <v>489.6</v>
      </c>
      <c r="M95" s="232"/>
      <c r="N95" s="213"/>
    </row>
    <row r="96" ht="33.75" spans="1:14">
      <c r="A96" s="160" t="s">
        <v>254</v>
      </c>
      <c r="B96" s="179" t="s">
        <v>255</v>
      </c>
      <c r="C96" s="191"/>
      <c r="D96" s="181" t="s">
        <v>256</v>
      </c>
      <c r="E96" s="164" t="s">
        <v>50</v>
      </c>
      <c r="F96" s="182">
        <v>4</v>
      </c>
      <c r="G96" s="158">
        <v>26.427</v>
      </c>
      <c r="H96" s="159">
        <v>0.2592</v>
      </c>
      <c r="I96" s="214">
        <f t="shared" si="29"/>
        <v>33.27</v>
      </c>
      <c r="J96" s="215">
        <f t="shared" si="30"/>
        <v>0</v>
      </c>
      <c r="K96" s="216">
        <f t="shared" si="31"/>
        <v>33.27</v>
      </c>
      <c r="L96" s="216">
        <f t="shared" si="32"/>
        <v>133.08</v>
      </c>
      <c r="M96" s="216"/>
      <c r="N96" s="213"/>
    </row>
    <row r="97" ht="33.75" spans="1:14">
      <c r="A97" s="160" t="s">
        <v>257</v>
      </c>
      <c r="B97" s="179" t="s">
        <v>258</v>
      </c>
      <c r="C97" s="191"/>
      <c r="D97" s="181" t="s">
        <v>259</v>
      </c>
      <c r="E97" s="164" t="s">
        <v>50</v>
      </c>
      <c r="F97" s="182">
        <v>4</v>
      </c>
      <c r="G97" s="158">
        <v>24.487</v>
      </c>
      <c r="H97" s="159">
        <v>0.2592</v>
      </c>
      <c r="I97" s="214">
        <f t="shared" si="29"/>
        <v>30.83</v>
      </c>
      <c r="J97" s="215">
        <f t="shared" si="30"/>
        <v>0</v>
      </c>
      <c r="K97" s="216">
        <f t="shared" si="31"/>
        <v>30.83</v>
      </c>
      <c r="L97" s="216">
        <f t="shared" si="32"/>
        <v>123.32</v>
      </c>
      <c r="M97" s="216"/>
      <c r="N97" s="213"/>
    </row>
    <row r="98" ht="56.25" spans="1:14">
      <c r="A98" s="160" t="s">
        <v>260</v>
      </c>
      <c r="B98" s="179" t="s">
        <v>261</v>
      </c>
      <c r="C98" s="191"/>
      <c r="D98" s="181" t="s">
        <v>262</v>
      </c>
      <c r="E98" s="164" t="s">
        <v>92</v>
      </c>
      <c r="F98" s="182">
        <v>80</v>
      </c>
      <c r="G98" s="158">
        <v>17.408</v>
      </c>
      <c r="H98" s="159">
        <v>0.2592</v>
      </c>
      <c r="I98" s="214">
        <f t="shared" si="29"/>
        <v>21.92</v>
      </c>
      <c r="J98" s="215">
        <f t="shared" si="30"/>
        <v>0</v>
      </c>
      <c r="K98" s="216">
        <f t="shared" si="31"/>
        <v>21.92</v>
      </c>
      <c r="L98" s="216">
        <f t="shared" si="32"/>
        <v>1753.6</v>
      </c>
      <c r="M98" s="216"/>
      <c r="N98" s="213"/>
    </row>
    <row r="99" ht="33.75" spans="1:14">
      <c r="A99" s="160" t="s">
        <v>263</v>
      </c>
      <c r="B99" s="179" t="s">
        <v>264</v>
      </c>
      <c r="C99" s="191" t="s">
        <v>79</v>
      </c>
      <c r="D99" s="181" t="s">
        <v>265</v>
      </c>
      <c r="E99" s="164" t="s">
        <v>50</v>
      </c>
      <c r="F99" s="182">
        <v>3</v>
      </c>
      <c r="G99" s="158">
        <v>781.35</v>
      </c>
      <c r="H99" s="159">
        <v>0.2592</v>
      </c>
      <c r="I99" s="214">
        <f t="shared" si="29"/>
        <v>983.87</v>
      </c>
      <c r="J99" s="215">
        <f t="shared" si="30"/>
        <v>0</v>
      </c>
      <c r="K99" s="216">
        <f t="shared" si="31"/>
        <v>983.87</v>
      </c>
      <c r="L99" s="216">
        <f t="shared" si="32"/>
        <v>2951.61</v>
      </c>
      <c r="M99" s="216"/>
      <c r="N99" s="213"/>
    </row>
    <row r="100" ht="22.5" spans="1:14">
      <c r="A100" s="160" t="s">
        <v>266</v>
      </c>
      <c r="B100" s="179" t="s">
        <v>267</v>
      </c>
      <c r="C100" s="191"/>
      <c r="D100" s="181" t="s">
        <v>268</v>
      </c>
      <c r="E100" s="164" t="s">
        <v>67</v>
      </c>
      <c r="F100" s="182">
        <v>20</v>
      </c>
      <c r="G100" s="158">
        <v>4.43724</v>
      </c>
      <c r="H100" s="159">
        <v>0.2592</v>
      </c>
      <c r="I100" s="214">
        <f t="shared" si="29"/>
        <v>5.58</v>
      </c>
      <c r="J100" s="215">
        <f t="shared" si="30"/>
        <v>0</v>
      </c>
      <c r="K100" s="216">
        <f t="shared" si="31"/>
        <v>5.58</v>
      </c>
      <c r="L100" s="216">
        <f t="shared" si="32"/>
        <v>111.6</v>
      </c>
      <c r="M100" s="216"/>
      <c r="N100" s="213"/>
    </row>
    <row r="101" ht="22.5" spans="1:14">
      <c r="A101" s="160" t="s">
        <v>269</v>
      </c>
      <c r="B101" s="179" t="s">
        <v>175</v>
      </c>
      <c r="C101" s="191" t="s">
        <v>79</v>
      </c>
      <c r="D101" s="192" t="s">
        <v>270</v>
      </c>
      <c r="E101" s="193" t="s">
        <v>81</v>
      </c>
      <c r="F101" s="182">
        <v>12</v>
      </c>
      <c r="G101" s="158">
        <v>85.21</v>
      </c>
      <c r="H101" s="159">
        <v>0.2592</v>
      </c>
      <c r="I101" s="214">
        <f t="shared" si="29"/>
        <v>107.29</v>
      </c>
      <c r="J101" s="215">
        <f t="shared" si="30"/>
        <v>0</v>
      </c>
      <c r="K101" s="216">
        <f t="shared" si="31"/>
        <v>107.29</v>
      </c>
      <c r="L101" s="216">
        <f t="shared" si="32"/>
        <v>1287.48</v>
      </c>
      <c r="M101" s="232"/>
      <c r="N101" s="213"/>
    </row>
    <row r="102" spans="1:14">
      <c r="A102" s="160" t="s">
        <v>271</v>
      </c>
      <c r="B102" s="179" t="s">
        <v>179</v>
      </c>
      <c r="C102" s="191" t="s">
        <v>79</v>
      </c>
      <c r="D102" s="181" t="s">
        <v>272</v>
      </c>
      <c r="E102" s="164" t="s">
        <v>81</v>
      </c>
      <c r="F102" s="182">
        <v>4.85</v>
      </c>
      <c r="G102" s="158">
        <v>51.66</v>
      </c>
      <c r="H102" s="159">
        <v>0.2592</v>
      </c>
      <c r="I102" s="214">
        <f t="shared" si="29"/>
        <v>65.05</v>
      </c>
      <c r="J102" s="215">
        <f t="shared" si="30"/>
        <v>0</v>
      </c>
      <c r="K102" s="216">
        <f t="shared" si="31"/>
        <v>65.05</v>
      </c>
      <c r="L102" s="216">
        <f t="shared" si="32"/>
        <v>315.49</v>
      </c>
      <c r="M102" s="216"/>
      <c r="N102" s="213"/>
    </row>
    <row r="103" ht="22.5" spans="1:14">
      <c r="A103" s="160" t="s">
        <v>273</v>
      </c>
      <c r="B103" s="179" t="s">
        <v>274</v>
      </c>
      <c r="C103" s="191"/>
      <c r="D103" s="181" t="s">
        <v>275</v>
      </c>
      <c r="E103" s="164" t="s">
        <v>67</v>
      </c>
      <c r="F103" s="182">
        <v>18.1</v>
      </c>
      <c r="G103" s="158">
        <v>39.10006</v>
      </c>
      <c r="H103" s="159">
        <v>0.2592</v>
      </c>
      <c r="I103" s="214">
        <f t="shared" si="29"/>
        <v>49.23</v>
      </c>
      <c r="J103" s="215">
        <f t="shared" si="30"/>
        <v>0</v>
      </c>
      <c r="K103" s="216">
        <f t="shared" si="31"/>
        <v>49.23</v>
      </c>
      <c r="L103" s="216">
        <f t="shared" si="32"/>
        <v>891.06</v>
      </c>
      <c r="M103" s="216"/>
      <c r="N103" s="213"/>
    </row>
    <row r="104" spans="1:14">
      <c r="A104" s="160"/>
      <c r="B104" s="179"/>
      <c r="C104" s="191"/>
      <c r="D104" s="181"/>
      <c r="E104" s="164"/>
      <c r="F104" s="182"/>
      <c r="G104" s="158"/>
      <c r="H104" s="159"/>
      <c r="I104" s="214"/>
      <c r="J104" s="215"/>
      <c r="K104" s="216"/>
      <c r="L104" s="216"/>
      <c r="M104" s="216"/>
      <c r="N104" s="213"/>
    </row>
    <row r="105" spans="1:14">
      <c r="A105" s="172" t="s">
        <v>276</v>
      </c>
      <c r="B105" s="173"/>
      <c r="C105" s="174"/>
      <c r="D105" s="187" t="s">
        <v>277</v>
      </c>
      <c r="E105" s="188"/>
      <c r="F105" s="189"/>
      <c r="G105" s="177"/>
      <c r="H105" s="190"/>
      <c r="I105" s="229"/>
      <c r="J105" s="230"/>
      <c r="K105" s="231"/>
      <c r="L105" s="231"/>
      <c r="M105" s="231">
        <f>SUM(L106:L114)</f>
        <v>5673.89</v>
      </c>
      <c r="N105" s="213"/>
    </row>
    <row r="106" ht="45" spans="1:14">
      <c r="A106" s="160" t="s">
        <v>278</v>
      </c>
      <c r="B106" s="179" t="s">
        <v>279</v>
      </c>
      <c r="C106" s="191" t="s">
        <v>79</v>
      </c>
      <c r="D106" s="181" t="s">
        <v>280</v>
      </c>
      <c r="E106" s="164" t="s">
        <v>92</v>
      </c>
      <c r="F106" s="182">
        <v>80</v>
      </c>
      <c r="G106" s="158">
        <v>37.51</v>
      </c>
      <c r="H106" s="159">
        <v>0.2592</v>
      </c>
      <c r="I106" s="214">
        <f t="shared" ref="I106:I114" si="33">TRUNC(G106*(1+H106),2)</f>
        <v>47.23</v>
      </c>
      <c r="J106" s="215">
        <f t="shared" ref="J106:J114" si="34">$J$220</f>
        <v>0</v>
      </c>
      <c r="K106" s="216">
        <f t="shared" ref="K106:K114" si="35">I106*(1-J106)</f>
        <v>47.23</v>
      </c>
      <c r="L106" s="216">
        <f t="shared" ref="L106:L114" si="36">TRUNC(F106*K106,2)</f>
        <v>3778.4</v>
      </c>
      <c r="M106" s="216"/>
      <c r="N106" s="213"/>
    </row>
    <row r="107" ht="45" spans="1:14">
      <c r="A107" s="160" t="s">
        <v>281</v>
      </c>
      <c r="B107" s="179" t="s">
        <v>282</v>
      </c>
      <c r="C107" s="191" t="s">
        <v>79</v>
      </c>
      <c r="D107" s="181" t="s">
        <v>283</v>
      </c>
      <c r="E107" s="164" t="s">
        <v>92</v>
      </c>
      <c r="F107" s="182">
        <v>20</v>
      </c>
      <c r="G107" s="158">
        <v>27.72</v>
      </c>
      <c r="H107" s="159">
        <v>0.2592</v>
      </c>
      <c r="I107" s="214">
        <f t="shared" si="33"/>
        <v>34.9</v>
      </c>
      <c r="J107" s="215">
        <f t="shared" si="34"/>
        <v>0</v>
      </c>
      <c r="K107" s="216">
        <f t="shared" si="35"/>
        <v>34.9</v>
      </c>
      <c r="L107" s="216">
        <f t="shared" si="36"/>
        <v>698</v>
      </c>
      <c r="M107" s="216"/>
      <c r="N107" s="213"/>
    </row>
    <row r="108" ht="33.75" spans="1:14">
      <c r="A108" s="160" t="s">
        <v>284</v>
      </c>
      <c r="B108" s="179" t="s">
        <v>285</v>
      </c>
      <c r="C108" s="191"/>
      <c r="D108" s="181" t="s">
        <v>286</v>
      </c>
      <c r="E108" s="164" t="s">
        <v>50</v>
      </c>
      <c r="F108" s="182">
        <v>8</v>
      </c>
      <c r="G108" s="158">
        <v>12.247</v>
      </c>
      <c r="H108" s="159">
        <v>0.2592</v>
      </c>
      <c r="I108" s="214">
        <f t="shared" si="33"/>
        <v>15.42</v>
      </c>
      <c r="J108" s="215">
        <f t="shared" si="34"/>
        <v>0</v>
      </c>
      <c r="K108" s="216">
        <f t="shared" si="35"/>
        <v>15.42</v>
      </c>
      <c r="L108" s="216">
        <f t="shared" si="36"/>
        <v>123.36</v>
      </c>
      <c r="M108" s="216"/>
      <c r="N108" s="213"/>
    </row>
    <row r="109" ht="33.75" spans="1:14">
      <c r="A109" s="160" t="s">
        <v>287</v>
      </c>
      <c r="B109" s="179" t="s">
        <v>288</v>
      </c>
      <c r="C109" s="191"/>
      <c r="D109" s="181" t="s">
        <v>289</v>
      </c>
      <c r="E109" s="164" t="s">
        <v>50</v>
      </c>
      <c r="F109" s="182">
        <v>2</v>
      </c>
      <c r="G109" s="158">
        <v>12.167</v>
      </c>
      <c r="H109" s="159">
        <v>0.2592</v>
      </c>
      <c r="I109" s="214">
        <f t="shared" si="33"/>
        <v>15.32</v>
      </c>
      <c r="J109" s="215">
        <f t="shared" si="34"/>
        <v>0</v>
      </c>
      <c r="K109" s="216">
        <f t="shared" si="35"/>
        <v>15.32</v>
      </c>
      <c r="L109" s="216">
        <f t="shared" si="36"/>
        <v>30.64</v>
      </c>
      <c r="M109" s="216"/>
      <c r="N109" s="213"/>
    </row>
    <row r="110" ht="56.25" spans="1:14">
      <c r="A110" s="160" t="s">
        <v>290</v>
      </c>
      <c r="B110" s="179" t="s">
        <v>291</v>
      </c>
      <c r="C110" s="191"/>
      <c r="D110" s="181" t="s">
        <v>292</v>
      </c>
      <c r="E110" s="164" t="s">
        <v>92</v>
      </c>
      <c r="F110" s="182">
        <v>20</v>
      </c>
      <c r="G110" s="158">
        <v>13.898</v>
      </c>
      <c r="H110" s="159">
        <v>0.2592</v>
      </c>
      <c r="I110" s="214">
        <f t="shared" si="33"/>
        <v>17.5</v>
      </c>
      <c r="J110" s="215">
        <f t="shared" si="34"/>
        <v>0</v>
      </c>
      <c r="K110" s="216">
        <f t="shared" si="35"/>
        <v>17.5</v>
      </c>
      <c r="L110" s="216">
        <f t="shared" si="36"/>
        <v>350</v>
      </c>
      <c r="M110" s="216"/>
      <c r="N110" s="213"/>
    </row>
    <row r="111" ht="22.5" spans="1:14">
      <c r="A111" s="160" t="s">
        <v>293</v>
      </c>
      <c r="B111" s="179" t="s">
        <v>267</v>
      </c>
      <c r="C111" s="191"/>
      <c r="D111" s="181" t="s">
        <v>268</v>
      </c>
      <c r="E111" s="164" t="s">
        <v>67</v>
      </c>
      <c r="F111" s="182">
        <v>5</v>
      </c>
      <c r="G111" s="158">
        <v>4.43724</v>
      </c>
      <c r="H111" s="159">
        <v>0.2592</v>
      </c>
      <c r="I111" s="214">
        <f t="shared" si="33"/>
        <v>5.58</v>
      </c>
      <c r="J111" s="215">
        <f t="shared" si="34"/>
        <v>0</v>
      </c>
      <c r="K111" s="216">
        <f t="shared" si="35"/>
        <v>5.58</v>
      </c>
      <c r="L111" s="216">
        <f t="shared" si="36"/>
        <v>27.9</v>
      </c>
      <c r="M111" s="216"/>
      <c r="N111" s="213"/>
    </row>
    <row r="112" ht="22.5" spans="1:14">
      <c r="A112" s="160" t="s">
        <v>294</v>
      </c>
      <c r="B112" s="179" t="s">
        <v>175</v>
      </c>
      <c r="C112" s="191" t="s">
        <v>79</v>
      </c>
      <c r="D112" s="192" t="s">
        <v>270</v>
      </c>
      <c r="E112" s="193" t="s">
        <v>81</v>
      </c>
      <c r="F112" s="182">
        <v>3</v>
      </c>
      <c r="G112" s="158">
        <v>85.21</v>
      </c>
      <c r="H112" s="159">
        <v>0.2592</v>
      </c>
      <c r="I112" s="214">
        <f t="shared" si="33"/>
        <v>107.29</v>
      </c>
      <c r="J112" s="215">
        <f t="shared" si="34"/>
        <v>0</v>
      </c>
      <c r="K112" s="216">
        <f t="shared" si="35"/>
        <v>107.29</v>
      </c>
      <c r="L112" s="216">
        <f t="shared" si="36"/>
        <v>321.87</v>
      </c>
      <c r="M112" s="232"/>
      <c r="N112" s="213"/>
    </row>
    <row r="113" spans="1:14">
      <c r="A113" s="160" t="s">
        <v>295</v>
      </c>
      <c r="B113" s="179" t="s">
        <v>179</v>
      </c>
      <c r="C113" s="191" t="s">
        <v>79</v>
      </c>
      <c r="D113" s="181" t="s">
        <v>272</v>
      </c>
      <c r="E113" s="164" t="s">
        <v>81</v>
      </c>
      <c r="F113" s="182">
        <v>1.5</v>
      </c>
      <c r="G113" s="158">
        <v>51.66</v>
      </c>
      <c r="H113" s="159">
        <v>0.2592</v>
      </c>
      <c r="I113" s="214">
        <f t="shared" si="33"/>
        <v>65.05</v>
      </c>
      <c r="J113" s="215">
        <f t="shared" si="34"/>
        <v>0</v>
      </c>
      <c r="K113" s="216">
        <f t="shared" si="35"/>
        <v>65.05</v>
      </c>
      <c r="L113" s="216">
        <f t="shared" si="36"/>
        <v>97.57</v>
      </c>
      <c r="M113" s="216"/>
      <c r="N113" s="213"/>
    </row>
    <row r="114" ht="22.5" spans="1:14">
      <c r="A114" s="160" t="s">
        <v>296</v>
      </c>
      <c r="B114" s="179" t="s">
        <v>274</v>
      </c>
      <c r="C114" s="191"/>
      <c r="D114" s="181" t="s">
        <v>275</v>
      </c>
      <c r="E114" s="164" t="s">
        <v>67</v>
      </c>
      <c r="F114" s="182">
        <v>5</v>
      </c>
      <c r="G114" s="158">
        <v>39.10006</v>
      </c>
      <c r="H114" s="159">
        <v>0.2592</v>
      </c>
      <c r="I114" s="214">
        <f t="shared" si="33"/>
        <v>49.23</v>
      </c>
      <c r="J114" s="215">
        <f t="shared" si="34"/>
        <v>0</v>
      </c>
      <c r="K114" s="216">
        <f t="shared" si="35"/>
        <v>49.23</v>
      </c>
      <c r="L114" s="216">
        <f t="shared" si="36"/>
        <v>246.15</v>
      </c>
      <c r="M114" s="216"/>
      <c r="N114" s="213"/>
    </row>
    <row r="115" spans="1:14">
      <c r="A115" s="160"/>
      <c r="B115" s="179"/>
      <c r="C115" s="191"/>
      <c r="D115" s="181"/>
      <c r="E115" s="164"/>
      <c r="F115" s="182"/>
      <c r="G115" s="158"/>
      <c r="H115" s="159"/>
      <c r="I115" s="214"/>
      <c r="J115" s="215"/>
      <c r="K115" s="216"/>
      <c r="L115" s="216"/>
      <c r="M115" s="216"/>
      <c r="N115" s="213"/>
    </row>
    <row r="116" spans="1:14">
      <c r="A116" s="172" t="s">
        <v>297</v>
      </c>
      <c r="B116" s="173"/>
      <c r="C116" s="174"/>
      <c r="D116" s="187" t="s">
        <v>298</v>
      </c>
      <c r="E116" s="188"/>
      <c r="F116" s="189"/>
      <c r="G116" s="177"/>
      <c r="H116" s="190"/>
      <c r="I116" s="229"/>
      <c r="J116" s="230"/>
      <c r="K116" s="231"/>
      <c r="L116" s="231"/>
      <c r="M116" s="231">
        <f>SUM(L117:L131)</f>
        <v>5635.51</v>
      </c>
      <c r="N116" s="213"/>
    </row>
    <row r="117" ht="22.5" spans="1:14">
      <c r="A117" s="160" t="s">
        <v>299</v>
      </c>
      <c r="B117" s="179" t="s">
        <v>300</v>
      </c>
      <c r="C117" s="191" t="s">
        <v>79</v>
      </c>
      <c r="D117" s="181" t="s">
        <v>301</v>
      </c>
      <c r="E117" s="164" t="s">
        <v>50</v>
      </c>
      <c r="F117" s="182">
        <v>4</v>
      </c>
      <c r="G117" s="158">
        <v>27.42</v>
      </c>
      <c r="H117" s="159">
        <v>0.2592</v>
      </c>
      <c r="I117" s="214">
        <f t="shared" ref="I117:I131" si="37">TRUNC(G117*(1+H117),2)</f>
        <v>34.52</v>
      </c>
      <c r="J117" s="215">
        <f t="shared" ref="J117:J131" si="38">$J$220</f>
        <v>0</v>
      </c>
      <c r="K117" s="216">
        <f t="shared" ref="K117:K131" si="39">I117*(1-J117)</f>
        <v>34.52</v>
      </c>
      <c r="L117" s="216">
        <f t="shared" ref="L117:L131" si="40">TRUNC(F117*K117,2)</f>
        <v>138.08</v>
      </c>
      <c r="M117" s="216"/>
      <c r="N117" s="213"/>
    </row>
    <row r="118" ht="22.5" spans="1:14">
      <c r="A118" s="160" t="s">
        <v>302</v>
      </c>
      <c r="B118" s="179" t="s">
        <v>303</v>
      </c>
      <c r="C118" s="191"/>
      <c r="D118" s="181" t="s">
        <v>304</v>
      </c>
      <c r="E118" s="164" t="s">
        <v>50</v>
      </c>
      <c r="F118" s="182">
        <v>13</v>
      </c>
      <c r="G118" s="158">
        <v>26.88</v>
      </c>
      <c r="H118" s="159">
        <v>0.2592</v>
      </c>
      <c r="I118" s="214">
        <f t="shared" si="37"/>
        <v>33.84</v>
      </c>
      <c r="J118" s="215">
        <f t="shared" si="38"/>
        <v>0</v>
      </c>
      <c r="K118" s="216">
        <f t="shared" si="39"/>
        <v>33.84</v>
      </c>
      <c r="L118" s="216">
        <f t="shared" si="40"/>
        <v>439.92</v>
      </c>
      <c r="M118" s="216"/>
      <c r="N118" s="213"/>
    </row>
    <row r="119" ht="22.5" spans="1:14">
      <c r="A119" s="160" t="s">
        <v>305</v>
      </c>
      <c r="B119" s="179" t="s">
        <v>306</v>
      </c>
      <c r="C119" s="191"/>
      <c r="D119" s="181" t="s">
        <v>307</v>
      </c>
      <c r="E119" s="164" t="s">
        <v>50</v>
      </c>
      <c r="F119" s="182">
        <v>13</v>
      </c>
      <c r="G119" s="158">
        <v>47.06244</v>
      </c>
      <c r="H119" s="159">
        <v>0.2592</v>
      </c>
      <c r="I119" s="214">
        <f t="shared" si="37"/>
        <v>59.26</v>
      </c>
      <c r="J119" s="215">
        <f t="shared" si="38"/>
        <v>0</v>
      </c>
      <c r="K119" s="216">
        <f t="shared" si="39"/>
        <v>59.26</v>
      </c>
      <c r="L119" s="216">
        <f t="shared" si="40"/>
        <v>770.38</v>
      </c>
      <c r="M119" s="216"/>
      <c r="N119" s="213"/>
    </row>
    <row r="120" ht="56.25" spans="1:14">
      <c r="A120" s="160" t="s">
        <v>308</v>
      </c>
      <c r="B120" s="179" t="s">
        <v>309</v>
      </c>
      <c r="C120" s="191"/>
      <c r="D120" s="181" t="s">
        <v>310</v>
      </c>
      <c r="E120" s="164" t="s">
        <v>92</v>
      </c>
      <c r="F120" s="182">
        <v>17</v>
      </c>
      <c r="G120" s="158">
        <v>18.808</v>
      </c>
      <c r="H120" s="159">
        <v>0.2592</v>
      </c>
      <c r="I120" s="214">
        <f t="shared" si="37"/>
        <v>23.68</v>
      </c>
      <c r="J120" s="215">
        <f t="shared" si="38"/>
        <v>0</v>
      </c>
      <c r="K120" s="216">
        <f t="shared" si="39"/>
        <v>23.68</v>
      </c>
      <c r="L120" s="216">
        <f t="shared" si="40"/>
        <v>402.56</v>
      </c>
      <c r="M120" s="216"/>
      <c r="N120" s="213"/>
    </row>
    <row r="121" ht="33.75" spans="1:14">
      <c r="A121" s="160" t="s">
        <v>311</v>
      </c>
      <c r="B121" s="179" t="s">
        <v>312</v>
      </c>
      <c r="C121" s="191" t="s">
        <v>79</v>
      </c>
      <c r="D121" s="181" t="s">
        <v>313</v>
      </c>
      <c r="E121" s="164" t="s">
        <v>50</v>
      </c>
      <c r="F121" s="182">
        <v>13</v>
      </c>
      <c r="G121" s="158">
        <v>137.12</v>
      </c>
      <c r="H121" s="159">
        <v>0.2592</v>
      </c>
      <c r="I121" s="214">
        <f t="shared" si="37"/>
        <v>172.66</v>
      </c>
      <c r="J121" s="215">
        <f t="shared" si="38"/>
        <v>0</v>
      </c>
      <c r="K121" s="216">
        <f t="shared" si="39"/>
        <v>172.66</v>
      </c>
      <c r="L121" s="216">
        <f t="shared" si="40"/>
        <v>2244.58</v>
      </c>
      <c r="M121" s="216"/>
      <c r="N121" s="213"/>
    </row>
    <row r="122" ht="33.75" spans="1:14">
      <c r="A122" s="160" t="s">
        <v>314</v>
      </c>
      <c r="B122" s="179" t="s">
        <v>315</v>
      </c>
      <c r="C122" s="191" t="s">
        <v>79</v>
      </c>
      <c r="D122" s="181" t="s">
        <v>316</v>
      </c>
      <c r="E122" s="164" t="s">
        <v>50</v>
      </c>
      <c r="F122" s="182">
        <v>6</v>
      </c>
      <c r="G122" s="158">
        <v>24.16</v>
      </c>
      <c r="H122" s="159">
        <v>0.2592</v>
      </c>
      <c r="I122" s="214">
        <f t="shared" si="37"/>
        <v>30.42</v>
      </c>
      <c r="J122" s="215">
        <f t="shared" si="38"/>
        <v>0</v>
      </c>
      <c r="K122" s="216">
        <f t="shared" si="39"/>
        <v>30.42</v>
      </c>
      <c r="L122" s="216">
        <f t="shared" si="40"/>
        <v>182.52</v>
      </c>
      <c r="M122" s="216"/>
      <c r="N122" s="213"/>
    </row>
    <row r="123" ht="33.75" spans="1:14">
      <c r="A123" s="160" t="s">
        <v>317</v>
      </c>
      <c r="B123" s="179" t="s">
        <v>318</v>
      </c>
      <c r="C123" s="191" t="s">
        <v>79</v>
      </c>
      <c r="D123" s="181" t="s">
        <v>319</v>
      </c>
      <c r="E123" s="164" t="s">
        <v>50</v>
      </c>
      <c r="F123" s="182">
        <v>3</v>
      </c>
      <c r="G123" s="158">
        <v>44.57</v>
      </c>
      <c r="H123" s="159">
        <v>0.2592</v>
      </c>
      <c r="I123" s="214">
        <f t="shared" si="37"/>
        <v>56.12</v>
      </c>
      <c r="J123" s="215">
        <f t="shared" si="38"/>
        <v>0</v>
      </c>
      <c r="K123" s="216">
        <f t="shared" si="39"/>
        <v>56.12</v>
      </c>
      <c r="L123" s="216">
        <f t="shared" si="40"/>
        <v>168.36</v>
      </c>
      <c r="M123" s="216"/>
      <c r="N123" s="213"/>
    </row>
    <row r="124" ht="33.75" spans="1:14">
      <c r="A124" s="160" t="s">
        <v>320</v>
      </c>
      <c r="B124" s="179" t="s">
        <v>321</v>
      </c>
      <c r="C124" s="191" t="s">
        <v>79</v>
      </c>
      <c r="D124" s="181" t="s">
        <v>322</v>
      </c>
      <c r="E124" s="164" t="s">
        <v>50</v>
      </c>
      <c r="F124" s="182">
        <v>7</v>
      </c>
      <c r="G124" s="158">
        <v>25.48</v>
      </c>
      <c r="H124" s="159">
        <v>0.2592</v>
      </c>
      <c r="I124" s="214">
        <f t="shared" si="37"/>
        <v>32.08</v>
      </c>
      <c r="J124" s="215">
        <f t="shared" si="38"/>
        <v>0</v>
      </c>
      <c r="K124" s="216">
        <f t="shared" si="39"/>
        <v>32.08</v>
      </c>
      <c r="L124" s="216">
        <f t="shared" si="40"/>
        <v>224.56</v>
      </c>
      <c r="M124" s="216"/>
      <c r="N124" s="213"/>
    </row>
    <row r="125" ht="33.75" spans="1:14">
      <c r="A125" s="160" t="s">
        <v>323</v>
      </c>
      <c r="B125" s="179" t="s">
        <v>324</v>
      </c>
      <c r="C125" s="191" t="s">
        <v>79</v>
      </c>
      <c r="D125" s="181" t="s">
        <v>325</v>
      </c>
      <c r="E125" s="164" t="s">
        <v>50</v>
      </c>
      <c r="F125" s="182">
        <v>1</v>
      </c>
      <c r="G125" s="158">
        <v>27.38</v>
      </c>
      <c r="H125" s="159">
        <v>0.2592</v>
      </c>
      <c r="I125" s="214">
        <f t="shared" si="37"/>
        <v>34.47</v>
      </c>
      <c r="J125" s="215">
        <f t="shared" si="38"/>
        <v>0</v>
      </c>
      <c r="K125" s="216">
        <f t="shared" si="39"/>
        <v>34.47</v>
      </c>
      <c r="L125" s="216">
        <f t="shared" si="40"/>
        <v>34.47</v>
      </c>
      <c r="M125" s="216"/>
      <c r="N125" s="213"/>
    </row>
    <row r="126" ht="56.25" spans="1:14">
      <c r="A126" s="160" t="s">
        <v>326</v>
      </c>
      <c r="B126" s="179" t="s">
        <v>327</v>
      </c>
      <c r="C126" s="191"/>
      <c r="D126" s="181" t="s">
        <v>328</v>
      </c>
      <c r="E126" s="164" t="s">
        <v>50</v>
      </c>
      <c r="F126" s="182">
        <v>1</v>
      </c>
      <c r="G126" s="158">
        <v>110.9929908</v>
      </c>
      <c r="H126" s="159">
        <v>0.2592</v>
      </c>
      <c r="I126" s="214">
        <f t="shared" si="37"/>
        <v>139.76</v>
      </c>
      <c r="J126" s="215">
        <f t="shared" si="38"/>
        <v>0</v>
      </c>
      <c r="K126" s="216">
        <f t="shared" si="39"/>
        <v>139.76</v>
      </c>
      <c r="L126" s="216">
        <f t="shared" si="40"/>
        <v>139.76</v>
      </c>
      <c r="M126" s="216"/>
      <c r="N126" s="213"/>
    </row>
    <row r="127" ht="67.5" spans="1:14">
      <c r="A127" s="160" t="s">
        <v>329</v>
      </c>
      <c r="B127" s="179" t="s">
        <v>330</v>
      </c>
      <c r="C127" s="191"/>
      <c r="D127" s="181" t="s">
        <v>331</v>
      </c>
      <c r="E127" s="164" t="s">
        <v>50</v>
      </c>
      <c r="F127" s="182">
        <v>1</v>
      </c>
      <c r="G127" s="158">
        <v>226.186</v>
      </c>
      <c r="H127" s="159">
        <v>0.2592</v>
      </c>
      <c r="I127" s="214">
        <f t="shared" si="37"/>
        <v>284.81</v>
      </c>
      <c r="J127" s="215">
        <f t="shared" si="38"/>
        <v>0</v>
      </c>
      <c r="K127" s="216">
        <f t="shared" si="39"/>
        <v>284.81</v>
      </c>
      <c r="L127" s="216">
        <f t="shared" si="40"/>
        <v>284.81</v>
      </c>
      <c r="M127" s="216"/>
      <c r="N127" s="213"/>
    </row>
    <row r="128" ht="22.5" spans="1:14">
      <c r="A128" s="160" t="s">
        <v>332</v>
      </c>
      <c r="B128" s="179" t="s">
        <v>333</v>
      </c>
      <c r="C128" s="191"/>
      <c r="D128" s="181" t="s">
        <v>334</v>
      </c>
      <c r="E128" s="164" t="s">
        <v>50</v>
      </c>
      <c r="F128" s="182">
        <v>1</v>
      </c>
      <c r="G128" s="158">
        <v>86.242</v>
      </c>
      <c r="H128" s="159">
        <v>0.2592</v>
      </c>
      <c r="I128" s="214">
        <f t="shared" si="37"/>
        <v>108.59</v>
      </c>
      <c r="J128" s="215">
        <f t="shared" si="38"/>
        <v>0</v>
      </c>
      <c r="K128" s="216">
        <f t="shared" si="39"/>
        <v>108.59</v>
      </c>
      <c r="L128" s="216">
        <f t="shared" si="40"/>
        <v>108.59</v>
      </c>
      <c r="M128" s="216"/>
      <c r="N128" s="213"/>
    </row>
    <row r="129" ht="22.5" spans="1:14">
      <c r="A129" s="160" t="s">
        <v>335</v>
      </c>
      <c r="B129" s="179" t="s">
        <v>336</v>
      </c>
      <c r="C129" s="191"/>
      <c r="D129" s="181" t="s">
        <v>337</v>
      </c>
      <c r="E129" s="164" t="s">
        <v>50</v>
      </c>
      <c r="F129" s="182">
        <v>1</v>
      </c>
      <c r="G129" s="158">
        <v>187.842</v>
      </c>
      <c r="H129" s="159">
        <v>0.2592</v>
      </c>
      <c r="I129" s="214">
        <f t="shared" si="37"/>
        <v>236.53</v>
      </c>
      <c r="J129" s="215">
        <f t="shared" si="38"/>
        <v>0</v>
      </c>
      <c r="K129" s="216">
        <f t="shared" si="39"/>
        <v>236.53</v>
      </c>
      <c r="L129" s="216">
        <f t="shared" si="40"/>
        <v>236.53</v>
      </c>
      <c r="M129" s="216"/>
      <c r="N129" s="213"/>
    </row>
    <row r="130" ht="22.5" spans="1:14">
      <c r="A130" s="160" t="s">
        <v>338</v>
      </c>
      <c r="B130" s="179" t="s">
        <v>339</v>
      </c>
      <c r="C130" s="191"/>
      <c r="D130" s="181" t="s">
        <v>340</v>
      </c>
      <c r="E130" s="164" t="s">
        <v>50</v>
      </c>
      <c r="F130" s="182">
        <v>1</v>
      </c>
      <c r="G130" s="158">
        <v>72.442</v>
      </c>
      <c r="H130" s="159">
        <v>0.2592</v>
      </c>
      <c r="I130" s="214">
        <f t="shared" si="37"/>
        <v>91.21</v>
      </c>
      <c r="J130" s="215">
        <f t="shared" si="38"/>
        <v>0</v>
      </c>
      <c r="K130" s="216">
        <f t="shared" si="39"/>
        <v>91.21</v>
      </c>
      <c r="L130" s="216">
        <f t="shared" si="40"/>
        <v>91.21</v>
      </c>
      <c r="M130" s="216"/>
      <c r="N130" s="213"/>
    </row>
    <row r="131" ht="22.5" spans="1:14">
      <c r="A131" s="160" t="s">
        <v>341</v>
      </c>
      <c r="B131" s="179" t="s">
        <v>342</v>
      </c>
      <c r="C131" s="191"/>
      <c r="D131" s="181" t="s">
        <v>343</v>
      </c>
      <c r="E131" s="164" t="s">
        <v>50</v>
      </c>
      <c r="F131" s="182">
        <v>1</v>
      </c>
      <c r="G131" s="158">
        <v>134.362</v>
      </c>
      <c r="H131" s="159">
        <v>0.2592</v>
      </c>
      <c r="I131" s="214">
        <f t="shared" si="37"/>
        <v>169.18</v>
      </c>
      <c r="J131" s="215">
        <f t="shared" si="38"/>
        <v>0</v>
      </c>
      <c r="K131" s="216">
        <f t="shared" si="39"/>
        <v>169.18</v>
      </c>
      <c r="L131" s="216">
        <f t="shared" si="40"/>
        <v>169.18</v>
      </c>
      <c r="M131" s="216"/>
      <c r="N131" s="213"/>
    </row>
    <row r="132" spans="1:14">
      <c r="A132" s="160"/>
      <c r="B132" s="179"/>
      <c r="C132" s="191"/>
      <c r="D132" s="181"/>
      <c r="E132" s="164"/>
      <c r="F132" s="182"/>
      <c r="G132" s="158"/>
      <c r="H132" s="159"/>
      <c r="I132" s="214"/>
      <c r="J132" s="215"/>
      <c r="K132" s="216"/>
      <c r="L132" s="216"/>
      <c r="M132" s="216"/>
      <c r="N132" s="213"/>
    </row>
    <row r="133" spans="1:14">
      <c r="A133" s="172" t="s">
        <v>344</v>
      </c>
      <c r="B133" s="173"/>
      <c r="C133" s="174"/>
      <c r="D133" s="187" t="s">
        <v>345</v>
      </c>
      <c r="E133" s="188"/>
      <c r="F133" s="189"/>
      <c r="G133" s="177"/>
      <c r="H133" s="190"/>
      <c r="I133" s="229"/>
      <c r="J133" s="230"/>
      <c r="K133" s="231"/>
      <c r="L133" s="231"/>
      <c r="M133" s="231">
        <f>SUM(L134:L171)</f>
        <v>15868.02</v>
      </c>
      <c r="N133" s="213"/>
    </row>
    <row r="134" ht="56.25" spans="1:14">
      <c r="A134" s="160" t="s">
        <v>346</v>
      </c>
      <c r="B134" s="179" t="s">
        <v>347</v>
      </c>
      <c r="C134" s="191"/>
      <c r="D134" s="181" t="s">
        <v>348</v>
      </c>
      <c r="E134" s="164" t="s">
        <v>92</v>
      </c>
      <c r="F134" s="182">
        <v>15</v>
      </c>
      <c r="G134" s="158">
        <v>72.569</v>
      </c>
      <c r="H134" s="159">
        <v>0.2592</v>
      </c>
      <c r="I134" s="214">
        <f t="shared" ref="I134:I171" si="41">TRUNC(G134*(1+H134),2)</f>
        <v>91.37</v>
      </c>
      <c r="J134" s="215">
        <f t="shared" ref="J134:J171" si="42">$J$220</f>
        <v>0</v>
      </c>
      <c r="K134" s="216">
        <f t="shared" ref="K134:K171" si="43">I134*(1-J134)</f>
        <v>91.37</v>
      </c>
      <c r="L134" s="216">
        <f t="shared" ref="L134:L171" si="44">TRUNC(F134*K134,2)</f>
        <v>1370.55</v>
      </c>
      <c r="M134" s="216"/>
      <c r="N134" s="213"/>
    </row>
    <row r="135" ht="22.5" spans="1:14">
      <c r="A135" s="160" t="s">
        <v>349</v>
      </c>
      <c r="B135" s="179" t="s">
        <v>350</v>
      </c>
      <c r="C135" s="191"/>
      <c r="D135" s="181" t="s">
        <v>351</v>
      </c>
      <c r="E135" s="164" t="s">
        <v>92</v>
      </c>
      <c r="F135" s="182">
        <v>4</v>
      </c>
      <c r="G135" s="158">
        <v>58.88664</v>
      </c>
      <c r="H135" s="159">
        <v>0.2592</v>
      </c>
      <c r="I135" s="214">
        <f t="shared" si="41"/>
        <v>74.15</v>
      </c>
      <c r="J135" s="215">
        <f t="shared" si="42"/>
        <v>0</v>
      </c>
      <c r="K135" s="216">
        <f t="shared" si="43"/>
        <v>74.15</v>
      </c>
      <c r="L135" s="216">
        <f t="shared" si="44"/>
        <v>296.6</v>
      </c>
      <c r="M135" s="216"/>
      <c r="N135" s="213"/>
    </row>
    <row r="136" ht="45" spans="1:14">
      <c r="A136" s="160" t="s">
        <v>352</v>
      </c>
      <c r="B136" s="179" t="s">
        <v>353</v>
      </c>
      <c r="C136" s="191"/>
      <c r="D136" s="181" t="s">
        <v>354</v>
      </c>
      <c r="E136" s="164" t="s">
        <v>92</v>
      </c>
      <c r="F136" s="182">
        <v>23</v>
      </c>
      <c r="G136" s="158">
        <v>18.3066</v>
      </c>
      <c r="H136" s="159">
        <v>0.2592</v>
      </c>
      <c r="I136" s="214">
        <f t="shared" si="41"/>
        <v>23.05</v>
      </c>
      <c r="J136" s="215">
        <f t="shared" si="42"/>
        <v>0</v>
      </c>
      <c r="K136" s="216">
        <f t="shared" si="43"/>
        <v>23.05</v>
      </c>
      <c r="L136" s="216">
        <f t="shared" si="44"/>
        <v>530.15</v>
      </c>
      <c r="M136" s="216"/>
      <c r="N136" s="213"/>
    </row>
    <row r="137" ht="45" spans="1:14">
      <c r="A137" s="160" t="s">
        <v>355</v>
      </c>
      <c r="B137" s="179" t="s">
        <v>356</v>
      </c>
      <c r="C137" s="191" t="s">
        <v>79</v>
      </c>
      <c r="D137" s="181" t="s">
        <v>357</v>
      </c>
      <c r="E137" s="164" t="s">
        <v>92</v>
      </c>
      <c r="F137" s="182">
        <v>14</v>
      </c>
      <c r="G137" s="158">
        <v>27.38</v>
      </c>
      <c r="H137" s="159">
        <v>0.2592</v>
      </c>
      <c r="I137" s="214">
        <f t="shared" si="41"/>
        <v>34.47</v>
      </c>
      <c r="J137" s="215">
        <f t="shared" si="42"/>
        <v>0</v>
      </c>
      <c r="K137" s="216">
        <f t="shared" si="43"/>
        <v>34.47</v>
      </c>
      <c r="L137" s="216">
        <f t="shared" si="44"/>
        <v>482.58</v>
      </c>
      <c r="M137" s="216"/>
      <c r="N137" s="213"/>
    </row>
    <row r="138" ht="33.75" spans="1:14">
      <c r="A138" s="160" t="s">
        <v>358</v>
      </c>
      <c r="B138" s="179" t="s">
        <v>359</v>
      </c>
      <c r="C138" s="191" t="s">
        <v>79</v>
      </c>
      <c r="D138" s="181" t="s">
        <v>360</v>
      </c>
      <c r="E138" s="164" t="s">
        <v>92</v>
      </c>
      <c r="F138" s="182">
        <v>9</v>
      </c>
      <c r="G138" s="158">
        <v>35.62</v>
      </c>
      <c r="H138" s="159">
        <v>0.2592</v>
      </c>
      <c r="I138" s="214">
        <f t="shared" si="41"/>
        <v>44.85</v>
      </c>
      <c r="J138" s="215">
        <f t="shared" si="42"/>
        <v>0</v>
      </c>
      <c r="K138" s="216">
        <f t="shared" si="43"/>
        <v>44.85</v>
      </c>
      <c r="L138" s="216">
        <f t="shared" si="44"/>
        <v>403.65</v>
      </c>
      <c r="M138" s="216"/>
      <c r="N138" s="213"/>
    </row>
    <row r="139" ht="45" spans="1:14">
      <c r="A139" s="160" t="s">
        <v>361</v>
      </c>
      <c r="B139" s="179" t="s">
        <v>362</v>
      </c>
      <c r="C139" s="191" t="s">
        <v>79</v>
      </c>
      <c r="D139" s="192" t="s">
        <v>363</v>
      </c>
      <c r="E139" s="193" t="s">
        <v>92</v>
      </c>
      <c r="F139" s="182">
        <v>36</v>
      </c>
      <c r="G139" s="158">
        <v>30.02</v>
      </c>
      <c r="H139" s="159">
        <v>0.2592</v>
      </c>
      <c r="I139" s="214">
        <f t="shared" si="41"/>
        <v>37.8</v>
      </c>
      <c r="J139" s="215">
        <f t="shared" si="42"/>
        <v>0</v>
      </c>
      <c r="K139" s="216">
        <f t="shared" si="43"/>
        <v>37.8</v>
      </c>
      <c r="L139" s="216">
        <f t="shared" si="44"/>
        <v>1360.8</v>
      </c>
      <c r="M139" s="232"/>
      <c r="N139" s="213"/>
    </row>
    <row r="140" ht="33.75" spans="1:14">
      <c r="A140" s="160" t="s">
        <v>364</v>
      </c>
      <c r="B140" s="179" t="s">
        <v>365</v>
      </c>
      <c r="C140" s="191" t="s">
        <v>79</v>
      </c>
      <c r="D140" s="181" t="s">
        <v>366</v>
      </c>
      <c r="E140" s="164" t="s">
        <v>92</v>
      </c>
      <c r="F140" s="182">
        <v>3</v>
      </c>
      <c r="G140" s="158">
        <v>8.79</v>
      </c>
      <c r="H140" s="159">
        <v>0.2592</v>
      </c>
      <c r="I140" s="214">
        <f t="shared" si="41"/>
        <v>11.06</v>
      </c>
      <c r="J140" s="215">
        <f t="shared" si="42"/>
        <v>0</v>
      </c>
      <c r="K140" s="216">
        <f t="shared" si="43"/>
        <v>11.06</v>
      </c>
      <c r="L140" s="216">
        <f t="shared" si="44"/>
        <v>33.18</v>
      </c>
      <c r="M140" s="216"/>
      <c r="N140" s="213"/>
    </row>
    <row r="141" ht="33.75" spans="1:14">
      <c r="A141" s="160" t="s">
        <v>367</v>
      </c>
      <c r="B141" s="179" t="s">
        <v>368</v>
      </c>
      <c r="C141" s="191" t="s">
        <v>79</v>
      </c>
      <c r="D141" s="181" t="s">
        <v>369</v>
      </c>
      <c r="E141" s="164" t="s">
        <v>92</v>
      </c>
      <c r="F141" s="182">
        <v>4</v>
      </c>
      <c r="G141" s="158">
        <v>6.99</v>
      </c>
      <c r="H141" s="159">
        <v>0.2592</v>
      </c>
      <c r="I141" s="214">
        <f t="shared" si="41"/>
        <v>8.8</v>
      </c>
      <c r="J141" s="215">
        <f t="shared" si="42"/>
        <v>0</v>
      </c>
      <c r="K141" s="216">
        <f t="shared" si="43"/>
        <v>8.8</v>
      </c>
      <c r="L141" s="216">
        <f t="shared" si="44"/>
        <v>35.2</v>
      </c>
      <c r="M141" s="216"/>
      <c r="N141" s="213"/>
    </row>
    <row r="142" ht="33.75" spans="1:14">
      <c r="A142" s="160" t="s">
        <v>370</v>
      </c>
      <c r="B142" s="179" t="s">
        <v>371</v>
      </c>
      <c r="C142" s="191" t="s">
        <v>79</v>
      </c>
      <c r="D142" s="181" t="s">
        <v>372</v>
      </c>
      <c r="E142" s="164" t="s">
        <v>92</v>
      </c>
      <c r="F142" s="182">
        <v>2</v>
      </c>
      <c r="G142" s="158">
        <v>10.86</v>
      </c>
      <c r="H142" s="159">
        <v>0.2592</v>
      </c>
      <c r="I142" s="214">
        <f t="shared" si="41"/>
        <v>13.67</v>
      </c>
      <c r="J142" s="215">
        <f t="shared" si="42"/>
        <v>0</v>
      </c>
      <c r="K142" s="216">
        <f t="shared" si="43"/>
        <v>13.67</v>
      </c>
      <c r="L142" s="216">
        <f t="shared" si="44"/>
        <v>27.34</v>
      </c>
      <c r="M142" s="216"/>
      <c r="N142" s="213"/>
    </row>
    <row r="143" ht="33.75" spans="1:14">
      <c r="A143" s="160" t="s">
        <v>373</v>
      </c>
      <c r="B143" s="179" t="s">
        <v>374</v>
      </c>
      <c r="C143" s="191" t="s">
        <v>79</v>
      </c>
      <c r="D143" s="181" t="s">
        <v>375</v>
      </c>
      <c r="E143" s="164" t="s">
        <v>92</v>
      </c>
      <c r="F143" s="182">
        <v>10</v>
      </c>
      <c r="G143" s="158">
        <v>9.08</v>
      </c>
      <c r="H143" s="159">
        <v>0.2592</v>
      </c>
      <c r="I143" s="214">
        <f t="shared" si="41"/>
        <v>11.43</v>
      </c>
      <c r="J143" s="215">
        <f t="shared" si="42"/>
        <v>0</v>
      </c>
      <c r="K143" s="216">
        <f t="shared" si="43"/>
        <v>11.43</v>
      </c>
      <c r="L143" s="216">
        <f t="shared" si="44"/>
        <v>114.3</v>
      </c>
      <c r="M143" s="216"/>
      <c r="N143" s="213"/>
    </row>
    <row r="144" ht="22.5" spans="1:14">
      <c r="A144" s="160" t="s">
        <v>376</v>
      </c>
      <c r="B144" s="179" t="s">
        <v>377</v>
      </c>
      <c r="C144" s="191"/>
      <c r="D144" s="181" t="s">
        <v>378</v>
      </c>
      <c r="E144" s="164" t="s">
        <v>50</v>
      </c>
      <c r="F144" s="182">
        <v>3</v>
      </c>
      <c r="G144" s="158">
        <v>24.33164954</v>
      </c>
      <c r="H144" s="159">
        <v>0.2592</v>
      </c>
      <c r="I144" s="214">
        <f t="shared" si="41"/>
        <v>30.63</v>
      </c>
      <c r="J144" s="215">
        <f t="shared" si="42"/>
        <v>0</v>
      </c>
      <c r="K144" s="216">
        <f t="shared" si="43"/>
        <v>30.63</v>
      </c>
      <c r="L144" s="216">
        <f t="shared" si="44"/>
        <v>91.89</v>
      </c>
      <c r="M144" s="216"/>
      <c r="N144" s="213"/>
    </row>
    <row r="145" ht="22.5" spans="1:14">
      <c r="A145" s="160" t="s">
        <v>379</v>
      </c>
      <c r="B145" s="179" t="s">
        <v>380</v>
      </c>
      <c r="C145" s="191"/>
      <c r="D145" s="181" t="s">
        <v>381</v>
      </c>
      <c r="E145" s="164" t="s">
        <v>50</v>
      </c>
      <c r="F145" s="182">
        <v>2</v>
      </c>
      <c r="G145" s="158">
        <v>13.09164954</v>
      </c>
      <c r="H145" s="159">
        <v>0.2592</v>
      </c>
      <c r="I145" s="214">
        <f t="shared" si="41"/>
        <v>16.48</v>
      </c>
      <c r="J145" s="215">
        <f t="shared" si="42"/>
        <v>0</v>
      </c>
      <c r="K145" s="216">
        <f t="shared" si="43"/>
        <v>16.48</v>
      </c>
      <c r="L145" s="216">
        <f t="shared" si="44"/>
        <v>32.96</v>
      </c>
      <c r="M145" s="216"/>
      <c r="N145" s="213"/>
    </row>
    <row r="146" ht="22.5" spans="1:14">
      <c r="A146" s="160" t="s">
        <v>382</v>
      </c>
      <c r="B146" s="179" t="s">
        <v>383</v>
      </c>
      <c r="C146" s="191"/>
      <c r="D146" s="181" t="s">
        <v>384</v>
      </c>
      <c r="E146" s="164" t="s">
        <v>50</v>
      </c>
      <c r="F146" s="182">
        <v>15</v>
      </c>
      <c r="G146" s="158">
        <v>10.76164954</v>
      </c>
      <c r="H146" s="159">
        <v>0.2592</v>
      </c>
      <c r="I146" s="214">
        <f t="shared" si="41"/>
        <v>13.55</v>
      </c>
      <c r="J146" s="215">
        <f t="shared" si="42"/>
        <v>0</v>
      </c>
      <c r="K146" s="216">
        <f t="shared" si="43"/>
        <v>13.55</v>
      </c>
      <c r="L146" s="216">
        <f t="shared" si="44"/>
        <v>203.25</v>
      </c>
      <c r="M146" s="216"/>
      <c r="N146" s="213"/>
    </row>
    <row r="147" ht="22.5" spans="1:14">
      <c r="A147" s="160" t="s">
        <v>385</v>
      </c>
      <c r="B147" s="179" t="s">
        <v>386</v>
      </c>
      <c r="C147" s="191"/>
      <c r="D147" s="181" t="s">
        <v>387</v>
      </c>
      <c r="E147" s="164" t="s">
        <v>50</v>
      </c>
      <c r="F147" s="182">
        <v>1</v>
      </c>
      <c r="G147" s="158">
        <v>24.32348</v>
      </c>
      <c r="H147" s="159">
        <v>0.2592</v>
      </c>
      <c r="I147" s="214">
        <f t="shared" si="41"/>
        <v>30.62</v>
      </c>
      <c r="J147" s="215">
        <f t="shared" si="42"/>
        <v>0</v>
      </c>
      <c r="K147" s="216">
        <f t="shared" si="43"/>
        <v>30.62</v>
      </c>
      <c r="L147" s="216">
        <f t="shared" si="44"/>
        <v>30.62</v>
      </c>
      <c r="M147" s="216"/>
      <c r="N147" s="213"/>
    </row>
    <row r="148" ht="22.5" spans="1:14">
      <c r="A148" s="160" t="s">
        <v>388</v>
      </c>
      <c r="B148" s="179" t="s">
        <v>389</v>
      </c>
      <c r="C148" s="191"/>
      <c r="D148" s="181" t="s">
        <v>390</v>
      </c>
      <c r="E148" s="164" t="s">
        <v>50</v>
      </c>
      <c r="F148" s="182">
        <v>5</v>
      </c>
      <c r="G148" s="158">
        <v>16.919</v>
      </c>
      <c r="H148" s="159">
        <v>0.2592</v>
      </c>
      <c r="I148" s="214">
        <f t="shared" si="41"/>
        <v>21.3</v>
      </c>
      <c r="J148" s="215">
        <f t="shared" si="42"/>
        <v>0</v>
      </c>
      <c r="K148" s="216">
        <f t="shared" si="43"/>
        <v>21.3</v>
      </c>
      <c r="L148" s="216">
        <f t="shared" si="44"/>
        <v>106.5</v>
      </c>
      <c r="M148" s="216"/>
      <c r="N148" s="213"/>
    </row>
    <row r="149" ht="22.5" spans="1:14">
      <c r="A149" s="160" t="s">
        <v>391</v>
      </c>
      <c r="B149" s="179" t="s">
        <v>392</v>
      </c>
      <c r="C149" s="191" t="s">
        <v>79</v>
      </c>
      <c r="D149" s="181" t="s">
        <v>393</v>
      </c>
      <c r="E149" s="164" t="s">
        <v>50</v>
      </c>
      <c r="F149" s="182">
        <v>10</v>
      </c>
      <c r="G149" s="158">
        <v>16.81</v>
      </c>
      <c r="H149" s="159">
        <v>0.2592</v>
      </c>
      <c r="I149" s="214">
        <f t="shared" si="41"/>
        <v>21.16</v>
      </c>
      <c r="J149" s="215">
        <f t="shared" si="42"/>
        <v>0</v>
      </c>
      <c r="K149" s="216">
        <f t="shared" si="43"/>
        <v>21.16</v>
      </c>
      <c r="L149" s="216">
        <f t="shared" si="44"/>
        <v>211.6</v>
      </c>
      <c r="M149" s="216"/>
      <c r="N149" s="213"/>
    </row>
    <row r="150" ht="22.5" spans="1:14">
      <c r="A150" s="160" t="s">
        <v>394</v>
      </c>
      <c r="B150" s="179" t="s">
        <v>395</v>
      </c>
      <c r="C150" s="191" t="s">
        <v>79</v>
      </c>
      <c r="D150" s="181" t="s">
        <v>396</v>
      </c>
      <c r="E150" s="164" t="s">
        <v>50</v>
      </c>
      <c r="F150" s="182">
        <v>8</v>
      </c>
      <c r="G150" s="158">
        <v>12.03</v>
      </c>
      <c r="H150" s="159">
        <v>0.2592</v>
      </c>
      <c r="I150" s="214">
        <f t="shared" si="41"/>
        <v>15.14</v>
      </c>
      <c r="J150" s="215">
        <f t="shared" si="42"/>
        <v>0</v>
      </c>
      <c r="K150" s="216">
        <f t="shared" si="43"/>
        <v>15.14</v>
      </c>
      <c r="L150" s="216">
        <f t="shared" si="44"/>
        <v>121.12</v>
      </c>
      <c r="M150" s="216"/>
      <c r="N150" s="213"/>
    </row>
    <row r="151" ht="22.5" spans="1:14">
      <c r="A151" s="160" t="s">
        <v>397</v>
      </c>
      <c r="B151" s="179" t="s">
        <v>398</v>
      </c>
      <c r="C151" s="191" t="s">
        <v>79</v>
      </c>
      <c r="D151" s="181" t="s">
        <v>399</v>
      </c>
      <c r="E151" s="164" t="s">
        <v>50</v>
      </c>
      <c r="F151" s="182">
        <v>35</v>
      </c>
      <c r="G151" s="158">
        <v>7.4</v>
      </c>
      <c r="H151" s="159">
        <v>0.2592</v>
      </c>
      <c r="I151" s="214">
        <f t="shared" si="41"/>
        <v>9.31</v>
      </c>
      <c r="J151" s="215">
        <f t="shared" si="42"/>
        <v>0</v>
      </c>
      <c r="K151" s="216">
        <f t="shared" si="43"/>
        <v>9.31</v>
      </c>
      <c r="L151" s="216">
        <f t="shared" si="44"/>
        <v>325.85</v>
      </c>
      <c r="M151" s="216"/>
      <c r="N151" s="213"/>
    </row>
    <row r="152" ht="45" spans="1:14">
      <c r="A152" s="160" t="s">
        <v>400</v>
      </c>
      <c r="B152" s="179" t="s">
        <v>401</v>
      </c>
      <c r="C152" s="191" t="s">
        <v>79</v>
      </c>
      <c r="D152" s="181" t="s">
        <v>402</v>
      </c>
      <c r="E152" s="164" t="s">
        <v>50</v>
      </c>
      <c r="F152" s="182">
        <v>1</v>
      </c>
      <c r="G152" s="158">
        <v>37.12</v>
      </c>
      <c r="H152" s="159">
        <v>0.2592</v>
      </c>
      <c r="I152" s="214">
        <f t="shared" si="41"/>
        <v>46.74</v>
      </c>
      <c r="J152" s="215">
        <f t="shared" si="42"/>
        <v>0</v>
      </c>
      <c r="K152" s="216">
        <f t="shared" si="43"/>
        <v>46.74</v>
      </c>
      <c r="L152" s="216">
        <f t="shared" si="44"/>
        <v>46.74</v>
      </c>
      <c r="M152" s="216"/>
      <c r="N152" s="213"/>
    </row>
    <row r="153" ht="45" spans="1:14">
      <c r="A153" s="160" t="s">
        <v>403</v>
      </c>
      <c r="B153" s="179" t="s">
        <v>404</v>
      </c>
      <c r="C153" s="191" t="s">
        <v>79</v>
      </c>
      <c r="D153" s="181" t="s">
        <v>405</v>
      </c>
      <c r="E153" s="164" t="s">
        <v>50</v>
      </c>
      <c r="F153" s="182">
        <v>1</v>
      </c>
      <c r="G153" s="158">
        <v>43.66</v>
      </c>
      <c r="H153" s="159">
        <v>0.2592</v>
      </c>
      <c r="I153" s="214">
        <f t="shared" si="41"/>
        <v>54.97</v>
      </c>
      <c r="J153" s="215">
        <f t="shared" si="42"/>
        <v>0</v>
      </c>
      <c r="K153" s="216">
        <f t="shared" si="43"/>
        <v>54.97</v>
      </c>
      <c r="L153" s="216">
        <f t="shared" si="44"/>
        <v>54.97</v>
      </c>
      <c r="M153" s="216"/>
      <c r="N153" s="224"/>
    </row>
    <row r="154" ht="45" spans="1:14">
      <c r="A154" s="160" t="s">
        <v>406</v>
      </c>
      <c r="B154" s="179" t="s">
        <v>407</v>
      </c>
      <c r="C154" s="191" t="s">
        <v>79</v>
      </c>
      <c r="D154" s="181" t="s">
        <v>408</v>
      </c>
      <c r="E154" s="164" t="s">
        <v>50</v>
      </c>
      <c r="F154" s="182">
        <v>1</v>
      </c>
      <c r="G154" s="158">
        <v>27.98</v>
      </c>
      <c r="H154" s="159">
        <v>0.2592</v>
      </c>
      <c r="I154" s="214">
        <f t="shared" si="41"/>
        <v>35.23</v>
      </c>
      <c r="J154" s="215">
        <f t="shared" si="42"/>
        <v>0</v>
      </c>
      <c r="K154" s="216">
        <f t="shared" si="43"/>
        <v>35.23</v>
      </c>
      <c r="L154" s="216">
        <f t="shared" si="44"/>
        <v>35.23</v>
      </c>
      <c r="M154" s="216"/>
      <c r="N154" s="213"/>
    </row>
    <row r="155" ht="45" spans="1:14">
      <c r="A155" s="160" t="s">
        <v>409</v>
      </c>
      <c r="B155" s="179" t="s">
        <v>410</v>
      </c>
      <c r="C155" s="191" t="s">
        <v>79</v>
      </c>
      <c r="D155" s="181" t="s">
        <v>411</v>
      </c>
      <c r="E155" s="164" t="s">
        <v>50</v>
      </c>
      <c r="F155" s="182">
        <v>20</v>
      </c>
      <c r="G155" s="158">
        <v>26.06</v>
      </c>
      <c r="H155" s="159">
        <v>0.2592</v>
      </c>
      <c r="I155" s="214">
        <f t="shared" si="41"/>
        <v>32.81</v>
      </c>
      <c r="J155" s="215">
        <f t="shared" si="42"/>
        <v>0</v>
      </c>
      <c r="K155" s="216">
        <f t="shared" si="43"/>
        <v>32.81</v>
      </c>
      <c r="L155" s="216">
        <f t="shared" si="44"/>
        <v>656.2</v>
      </c>
      <c r="M155" s="216"/>
      <c r="N155" s="213"/>
    </row>
    <row r="156" ht="45" spans="1:14">
      <c r="A156" s="160" t="s">
        <v>412</v>
      </c>
      <c r="B156" s="179" t="s">
        <v>413</v>
      </c>
      <c r="C156" s="191" t="s">
        <v>79</v>
      </c>
      <c r="D156" s="181" t="s">
        <v>414</v>
      </c>
      <c r="E156" s="164" t="s">
        <v>50</v>
      </c>
      <c r="F156" s="182">
        <v>1</v>
      </c>
      <c r="G156" s="158">
        <v>32.33</v>
      </c>
      <c r="H156" s="159">
        <v>0.2592</v>
      </c>
      <c r="I156" s="214">
        <f t="shared" si="41"/>
        <v>40.7</v>
      </c>
      <c r="J156" s="215">
        <f t="shared" si="42"/>
        <v>0</v>
      </c>
      <c r="K156" s="216">
        <f t="shared" si="43"/>
        <v>40.7</v>
      </c>
      <c r="L156" s="216">
        <f t="shared" si="44"/>
        <v>40.7</v>
      </c>
      <c r="M156" s="216"/>
      <c r="N156" s="213"/>
    </row>
    <row r="157" ht="45" spans="1:14">
      <c r="A157" s="160" t="s">
        <v>415</v>
      </c>
      <c r="B157" s="179" t="s">
        <v>416</v>
      </c>
      <c r="C157" s="191" t="s">
        <v>79</v>
      </c>
      <c r="D157" s="181" t="s">
        <v>417</v>
      </c>
      <c r="E157" s="164" t="s">
        <v>50</v>
      </c>
      <c r="F157" s="182">
        <v>2</v>
      </c>
      <c r="G157" s="158">
        <v>28.15</v>
      </c>
      <c r="H157" s="159">
        <v>0.2592</v>
      </c>
      <c r="I157" s="214">
        <f t="shared" si="41"/>
        <v>35.44</v>
      </c>
      <c r="J157" s="215">
        <f t="shared" si="42"/>
        <v>0</v>
      </c>
      <c r="K157" s="216">
        <f t="shared" si="43"/>
        <v>35.44</v>
      </c>
      <c r="L157" s="216">
        <f t="shared" si="44"/>
        <v>70.88</v>
      </c>
      <c r="M157" s="216"/>
      <c r="N157" s="213"/>
    </row>
    <row r="158" ht="45" spans="1:14">
      <c r="A158" s="160" t="s">
        <v>418</v>
      </c>
      <c r="B158" s="179" t="s">
        <v>419</v>
      </c>
      <c r="C158" s="191"/>
      <c r="D158" s="181" t="s">
        <v>420</v>
      </c>
      <c r="E158" s="164" t="s">
        <v>50</v>
      </c>
      <c r="F158" s="182">
        <v>1</v>
      </c>
      <c r="G158" s="158">
        <v>29.298368</v>
      </c>
      <c r="H158" s="159">
        <v>0.2592</v>
      </c>
      <c r="I158" s="214">
        <f t="shared" si="41"/>
        <v>36.89</v>
      </c>
      <c r="J158" s="215">
        <f t="shared" si="42"/>
        <v>0</v>
      </c>
      <c r="K158" s="216">
        <f t="shared" si="43"/>
        <v>36.89</v>
      </c>
      <c r="L158" s="216">
        <f t="shared" si="44"/>
        <v>36.89</v>
      </c>
      <c r="M158" s="216"/>
      <c r="N158" s="213"/>
    </row>
    <row r="159" ht="45" spans="1:14">
      <c r="A159" s="160" t="s">
        <v>421</v>
      </c>
      <c r="B159" s="179" t="s">
        <v>422</v>
      </c>
      <c r="C159" s="191" t="s">
        <v>79</v>
      </c>
      <c r="D159" s="181" t="s">
        <v>423</v>
      </c>
      <c r="E159" s="164" t="s">
        <v>50</v>
      </c>
      <c r="F159" s="182">
        <v>5</v>
      </c>
      <c r="G159" s="158">
        <v>22.62</v>
      </c>
      <c r="H159" s="159">
        <v>0.2592</v>
      </c>
      <c r="I159" s="214">
        <f t="shared" si="41"/>
        <v>28.48</v>
      </c>
      <c r="J159" s="215">
        <f t="shared" si="42"/>
        <v>0</v>
      </c>
      <c r="K159" s="216">
        <f t="shared" si="43"/>
        <v>28.48</v>
      </c>
      <c r="L159" s="216">
        <f t="shared" si="44"/>
        <v>142.4</v>
      </c>
      <c r="M159" s="216"/>
      <c r="N159" s="213"/>
    </row>
    <row r="160" ht="22.5" spans="1:14">
      <c r="A160" s="160" t="s">
        <v>424</v>
      </c>
      <c r="B160" s="179" t="s">
        <v>425</v>
      </c>
      <c r="C160" s="191"/>
      <c r="D160" s="181" t="s">
        <v>426</v>
      </c>
      <c r="E160" s="164" t="s">
        <v>50</v>
      </c>
      <c r="F160" s="182">
        <v>2</v>
      </c>
      <c r="G160" s="158">
        <v>9.2004</v>
      </c>
      <c r="H160" s="159">
        <v>0.2592</v>
      </c>
      <c r="I160" s="214">
        <f t="shared" si="41"/>
        <v>11.58</v>
      </c>
      <c r="J160" s="215">
        <f t="shared" si="42"/>
        <v>0</v>
      </c>
      <c r="K160" s="216">
        <f t="shared" si="43"/>
        <v>11.58</v>
      </c>
      <c r="L160" s="216">
        <f t="shared" si="44"/>
        <v>23.16</v>
      </c>
      <c r="M160" s="216"/>
      <c r="N160" s="213"/>
    </row>
    <row r="161" ht="22.5" spans="1:14">
      <c r="A161" s="160" t="s">
        <v>427</v>
      </c>
      <c r="B161" s="179" t="s">
        <v>428</v>
      </c>
      <c r="C161" s="191"/>
      <c r="D161" s="181" t="s">
        <v>429</v>
      </c>
      <c r="E161" s="164" t="s">
        <v>50</v>
      </c>
      <c r="F161" s="182">
        <v>23</v>
      </c>
      <c r="G161" s="158">
        <v>9.2004</v>
      </c>
      <c r="H161" s="159">
        <v>0.2592</v>
      </c>
      <c r="I161" s="214">
        <f t="shared" si="41"/>
        <v>11.58</v>
      </c>
      <c r="J161" s="215">
        <f t="shared" si="42"/>
        <v>0</v>
      </c>
      <c r="K161" s="216">
        <f t="shared" si="43"/>
        <v>11.58</v>
      </c>
      <c r="L161" s="216">
        <f t="shared" si="44"/>
        <v>266.34</v>
      </c>
      <c r="M161" s="216"/>
      <c r="N161" s="213"/>
    </row>
    <row r="162" ht="45" spans="1:14">
      <c r="A162" s="160" t="s">
        <v>430</v>
      </c>
      <c r="B162" s="179" t="s">
        <v>431</v>
      </c>
      <c r="C162" s="191" t="s">
        <v>79</v>
      </c>
      <c r="D162" s="181" t="s">
        <v>432</v>
      </c>
      <c r="E162" s="164" t="s">
        <v>92</v>
      </c>
      <c r="F162" s="182">
        <v>490</v>
      </c>
      <c r="G162" s="158">
        <v>5.46</v>
      </c>
      <c r="H162" s="159">
        <v>0.2592</v>
      </c>
      <c r="I162" s="214">
        <f t="shared" si="41"/>
        <v>6.87</v>
      </c>
      <c r="J162" s="215">
        <f t="shared" si="42"/>
        <v>0</v>
      </c>
      <c r="K162" s="216">
        <f t="shared" si="43"/>
        <v>6.87</v>
      </c>
      <c r="L162" s="216">
        <f t="shared" si="44"/>
        <v>3366.3</v>
      </c>
      <c r="M162" s="216"/>
      <c r="N162" s="213"/>
    </row>
    <row r="163" ht="45" spans="1:14">
      <c r="A163" s="160" t="s">
        <v>433</v>
      </c>
      <c r="B163" s="179" t="s">
        <v>434</v>
      </c>
      <c r="C163" s="191" t="s">
        <v>79</v>
      </c>
      <c r="D163" s="181" t="s">
        <v>435</v>
      </c>
      <c r="E163" s="164" t="s">
        <v>92</v>
      </c>
      <c r="F163" s="182">
        <v>150</v>
      </c>
      <c r="G163" s="158">
        <v>7.66</v>
      </c>
      <c r="H163" s="159">
        <v>0.2592</v>
      </c>
      <c r="I163" s="214">
        <f t="shared" si="41"/>
        <v>9.64</v>
      </c>
      <c r="J163" s="215">
        <f t="shared" si="42"/>
        <v>0</v>
      </c>
      <c r="K163" s="216">
        <f t="shared" si="43"/>
        <v>9.64</v>
      </c>
      <c r="L163" s="216">
        <f t="shared" si="44"/>
        <v>1446</v>
      </c>
      <c r="M163" s="216"/>
      <c r="N163" s="213"/>
    </row>
    <row r="164" ht="45" spans="1:14">
      <c r="A164" s="160" t="s">
        <v>436</v>
      </c>
      <c r="B164" s="179" t="s">
        <v>437</v>
      </c>
      <c r="C164" s="191" t="s">
        <v>79</v>
      </c>
      <c r="D164" s="181" t="s">
        <v>438</v>
      </c>
      <c r="E164" s="164" t="s">
        <v>92</v>
      </c>
      <c r="F164" s="182">
        <v>85</v>
      </c>
      <c r="G164" s="158">
        <v>9.23</v>
      </c>
      <c r="H164" s="159">
        <v>0.2592</v>
      </c>
      <c r="I164" s="214">
        <f t="shared" si="41"/>
        <v>11.62</v>
      </c>
      <c r="J164" s="215">
        <f t="shared" si="42"/>
        <v>0</v>
      </c>
      <c r="K164" s="216">
        <f t="shared" si="43"/>
        <v>11.62</v>
      </c>
      <c r="L164" s="216">
        <f t="shared" si="44"/>
        <v>987.7</v>
      </c>
      <c r="M164" s="216"/>
      <c r="N164" s="213"/>
    </row>
    <row r="165" ht="45" spans="1:14">
      <c r="A165" s="160" t="s">
        <v>439</v>
      </c>
      <c r="B165" s="179" t="s">
        <v>282</v>
      </c>
      <c r="C165" s="191" t="s">
        <v>79</v>
      </c>
      <c r="D165" s="181" t="s">
        <v>440</v>
      </c>
      <c r="E165" s="164" t="s">
        <v>92</v>
      </c>
      <c r="F165" s="182">
        <v>30</v>
      </c>
      <c r="G165" s="158">
        <v>27.72</v>
      </c>
      <c r="H165" s="159">
        <v>0.2592</v>
      </c>
      <c r="I165" s="214">
        <f t="shared" si="41"/>
        <v>34.9</v>
      </c>
      <c r="J165" s="215">
        <f t="shared" si="42"/>
        <v>0</v>
      </c>
      <c r="K165" s="216">
        <f t="shared" si="43"/>
        <v>34.9</v>
      </c>
      <c r="L165" s="216">
        <f t="shared" si="44"/>
        <v>1047</v>
      </c>
      <c r="M165" s="216"/>
      <c r="N165" s="213"/>
    </row>
    <row r="166" ht="45" spans="1:14">
      <c r="A166" s="160" t="s">
        <v>441</v>
      </c>
      <c r="B166" s="179" t="s">
        <v>442</v>
      </c>
      <c r="C166" s="191" t="s">
        <v>79</v>
      </c>
      <c r="D166" s="181" t="s">
        <v>443</v>
      </c>
      <c r="E166" s="164" t="s">
        <v>92</v>
      </c>
      <c r="F166" s="182">
        <v>55</v>
      </c>
      <c r="G166" s="158">
        <v>17.1</v>
      </c>
      <c r="H166" s="159">
        <v>0.2592</v>
      </c>
      <c r="I166" s="214">
        <f t="shared" si="41"/>
        <v>21.53</v>
      </c>
      <c r="J166" s="215">
        <f t="shared" si="42"/>
        <v>0</v>
      </c>
      <c r="K166" s="216">
        <f t="shared" si="43"/>
        <v>21.53</v>
      </c>
      <c r="L166" s="216">
        <f t="shared" si="44"/>
        <v>1184.15</v>
      </c>
      <c r="M166" s="216"/>
      <c r="N166" s="213"/>
    </row>
    <row r="167" ht="33.75" spans="1:14">
      <c r="A167" s="160" t="s">
        <v>444</v>
      </c>
      <c r="B167" s="179" t="s">
        <v>445</v>
      </c>
      <c r="C167" s="191"/>
      <c r="D167" s="181" t="s">
        <v>446</v>
      </c>
      <c r="E167" s="164" t="s">
        <v>50</v>
      </c>
      <c r="F167" s="182">
        <v>35</v>
      </c>
      <c r="G167" s="158">
        <v>3.6988</v>
      </c>
      <c r="H167" s="159">
        <v>0.2592</v>
      </c>
      <c r="I167" s="214">
        <f t="shared" si="41"/>
        <v>4.65</v>
      </c>
      <c r="J167" s="215">
        <f t="shared" si="42"/>
        <v>0</v>
      </c>
      <c r="K167" s="216">
        <f t="shared" si="43"/>
        <v>4.65</v>
      </c>
      <c r="L167" s="216">
        <f t="shared" si="44"/>
        <v>162.75</v>
      </c>
      <c r="M167" s="216"/>
      <c r="N167" s="213"/>
    </row>
    <row r="168" ht="33.75" spans="1:14">
      <c r="A168" s="160" t="s">
        <v>447</v>
      </c>
      <c r="B168" s="179" t="s">
        <v>448</v>
      </c>
      <c r="C168" s="191"/>
      <c r="D168" s="181" t="s">
        <v>449</v>
      </c>
      <c r="E168" s="164" t="s">
        <v>50</v>
      </c>
      <c r="F168" s="182">
        <v>85</v>
      </c>
      <c r="G168" s="158">
        <v>2.9592</v>
      </c>
      <c r="H168" s="159">
        <v>0.2592</v>
      </c>
      <c r="I168" s="214">
        <f t="shared" si="41"/>
        <v>3.72</v>
      </c>
      <c r="J168" s="215">
        <f t="shared" si="42"/>
        <v>0</v>
      </c>
      <c r="K168" s="216">
        <f t="shared" si="43"/>
        <v>3.72</v>
      </c>
      <c r="L168" s="216">
        <f t="shared" si="44"/>
        <v>316.2</v>
      </c>
      <c r="M168" s="216"/>
      <c r="N168" s="213"/>
    </row>
    <row r="169" ht="45" spans="1:14">
      <c r="A169" s="160" t="s">
        <v>450</v>
      </c>
      <c r="B169" s="179" t="s">
        <v>451</v>
      </c>
      <c r="C169" s="191"/>
      <c r="D169" s="181" t="s">
        <v>452</v>
      </c>
      <c r="E169" s="164" t="s">
        <v>50</v>
      </c>
      <c r="F169" s="182">
        <v>1</v>
      </c>
      <c r="G169" s="158">
        <v>104.8904</v>
      </c>
      <c r="H169" s="159">
        <v>0.2592</v>
      </c>
      <c r="I169" s="214">
        <f t="shared" si="41"/>
        <v>132.07</v>
      </c>
      <c r="J169" s="215">
        <f t="shared" si="42"/>
        <v>0</v>
      </c>
      <c r="K169" s="216">
        <f t="shared" si="43"/>
        <v>132.07</v>
      </c>
      <c r="L169" s="216">
        <f t="shared" si="44"/>
        <v>132.07</v>
      </c>
      <c r="M169" s="216"/>
      <c r="N169" s="213"/>
    </row>
    <row r="170" ht="33.75" spans="1:14">
      <c r="A170" s="160" t="s">
        <v>453</v>
      </c>
      <c r="B170" s="179" t="s">
        <v>454</v>
      </c>
      <c r="C170" s="191"/>
      <c r="D170" s="181" t="s">
        <v>455</v>
      </c>
      <c r="E170" s="164" t="s">
        <v>50</v>
      </c>
      <c r="F170" s="182">
        <v>3</v>
      </c>
      <c r="G170" s="158">
        <v>12.6104</v>
      </c>
      <c r="H170" s="159">
        <v>0.2592</v>
      </c>
      <c r="I170" s="214">
        <f t="shared" si="41"/>
        <v>15.87</v>
      </c>
      <c r="J170" s="215">
        <f t="shared" si="42"/>
        <v>0</v>
      </c>
      <c r="K170" s="216">
        <f t="shared" si="43"/>
        <v>15.87</v>
      </c>
      <c r="L170" s="216">
        <f t="shared" si="44"/>
        <v>47.61</v>
      </c>
      <c r="M170" s="216"/>
      <c r="N170" s="213"/>
    </row>
    <row r="171" ht="56.25" spans="1:14">
      <c r="A171" s="160" t="s">
        <v>456</v>
      </c>
      <c r="B171" s="179" t="s">
        <v>457</v>
      </c>
      <c r="C171" s="191"/>
      <c r="D171" s="181" t="s">
        <v>458</v>
      </c>
      <c r="E171" s="164" t="s">
        <v>50</v>
      </c>
      <c r="F171" s="182">
        <v>1</v>
      </c>
      <c r="G171" s="158">
        <v>21.122</v>
      </c>
      <c r="H171" s="159">
        <v>0.2592</v>
      </c>
      <c r="I171" s="214">
        <f t="shared" si="41"/>
        <v>26.59</v>
      </c>
      <c r="J171" s="215">
        <f t="shared" si="42"/>
        <v>0</v>
      </c>
      <c r="K171" s="216">
        <f t="shared" si="43"/>
        <v>26.59</v>
      </c>
      <c r="L171" s="216">
        <f t="shared" si="44"/>
        <v>26.59</v>
      </c>
      <c r="M171" s="216"/>
      <c r="N171" s="213"/>
    </row>
    <row r="172" spans="1:14">
      <c r="A172" s="160"/>
      <c r="B172" s="179"/>
      <c r="C172" s="191"/>
      <c r="D172" s="181"/>
      <c r="E172" s="164"/>
      <c r="F172" s="182"/>
      <c r="G172" s="158"/>
      <c r="H172" s="159"/>
      <c r="I172" s="214"/>
      <c r="J172" s="215"/>
      <c r="K172" s="216"/>
      <c r="L172" s="216"/>
      <c r="M172" s="216"/>
      <c r="N172" s="213"/>
    </row>
    <row r="173" spans="1:14">
      <c r="A173" s="172" t="s">
        <v>459</v>
      </c>
      <c r="B173" s="173"/>
      <c r="C173" s="174"/>
      <c r="D173" s="187" t="s">
        <v>460</v>
      </c>
      <c r="E173" s="188"/>
      <c r="F173" s="189"/>
      <c r="G173" s="177"/>
      <c r="H173" s="190"/>
      <c r="I173" s="229"/>
      <c r="J173" s="230"/>
      <c r="K173" s="231"/>
      <c r="L173" s="231"/>
      <c r="M173" s="231">
        <f>SUM(L174:L182)</f>
        <v>5060.29</v>
      </c>
      <c r="N173" s="213"/>
    </row>
    <row r="174" ht="33.75" spans="1:14">
      <c r="A174" s="160" t="s">
        <v>461</v>
      </c>
      <c r="B174" s="179" t="s">
        <v>462</v>
      </c>
      <c r="C174" s="191" t="s">
        <v>79</v>
      </c>
      <c r="D174" s="181" t="s">
        <v>463</v>
      </c>
      <c r="E174" s="164" t="s">
        <v>50</v>
      </c>
      <c r="F174" s="182">
        <v>2</v>
      </c>
      <c r="G174" s="158">
        <v>63.58</v>
      </c>
      <c r="H174" s="159">
        <v>0.2592</v>
      </c>
      <c r="I174" s="214">
        <f t="shared" ref="I174:I182" si="45">TRUNC(G174*(1+H174),2)</f>
        <v>80.05</v>
      </c>
      <c r="J174" s="215">
        <f t="shared" ref="J174:J182" si="46">$J$220</f>
        <v>0</v>
      </c>
      <c r="K174" s="216">
        <f t="shared" ref="K174:K182" si="47">I174*(1-J174)</f>
        <v>80.05</v>
      </c>
      <c r="L174" s="216">
        <f t="shared" ref="L174:L182" si="48">TRUNC(F174*K174,2)</f>
        <v>160.1</v>
      </c>
      <c r="M174" s="216"/>
      <c r="N174" s="213"/>
    </row>
    <row r="175" ht="22.5" spans="1:14">
      <c r="A175" s="160" t="s">
        <v>464</v>
      </c>
      <c r="B175" s="179" t="s">
        <v>465</v>
      </c>
      <c r="C175" s="191" t="s">
        <v>79</v>
      </c>
      <c r="D175" s="181" t="s">
        <v>466</v>
      </c>
      <c r="E175" s="164" t="s">
        <v>50</v>
      </c>
      <c r="F175" s="182">
        <v>4</v>
      </c>
      <c r="G175" s="158">
        <v>71.37</v>
      </c>
      <c r="H175" s="159">
        <v>0.2592</v>
      </c>
      <c r="I175" s="214">
        <f t="shared" si="45"/>
        <v>89.86</v>
      </c>
      <c r="J175" s="215">
        <f t="shared" si="46"/>
        <v>0</v>
      </c>
      <c r="K175" s="216">
        <f t="shared" si="47"/>
        <v>89.86</v>
      </c>
      <c r="L175" s="216">
        <f t="shared" si="48"/>
        <v>359.44</v>
      </c>
      <c r="M175" s="216"/>
      <c r="N175" s="213"/>
    </row>
    <row r="176" ht="33.75" spans="1:14">
      <c r="A176" s="160" t="s">
        <v>467</v>
      </c>
      <c r="B176" s="179" t="s">
        <v>468</v>
      </c>
      <c r="C176" s="191" t="s">
        <v>79</v>
      </c>
      <c r="D176" s="181" t="s">
        <v>469</v>
      </c>
      <c r="E176" s="164" t="s">
        <v>92</v>
      </c>
      <c r="F176" s="182">
        <v>14</v>
      </c>
      <c r="G176" s="158">
        <v>68.65</v>
      </c>
      <c r="H176" s="159">
        <v>0.2592</v>
      </c>
      <c r="I176" s="214">
        <f t="shared" si="45"/>
        <v>86.44</v>
      </c>
      <c r="J176" s="215">
        <f t="shared" si="46"/>
        <v>0</v>
      </c>
      <c r="K176" s="216">
        <f t="shared" si="47"/>
        <v>86.44</v>
      </c>
      <c r="L176" s="216">
        <f t="shared" si="48"/>
        <v>1210.16</v>
      </c>
      <c r="M176" s="216"/>
      <c r="N176" s="213"/>
    </row>
    <row r="177" ht="33.75" spans="1:14">
      <c r="A177" s="160" t="s">
        <v>470</v>
      </c>
      <c r="B177" s="179" t="s">
        <v>471</v>
      </c>
      <c r="C177" s="191" t="s">
        <v>79</v>
      </c>
      <c r="D177" s="181" t="s">
        <v>472</v>
      </c>
      <c r="E177" s="164" t="s">
        <v>92</v>
      </c>
      <c r="F177" s="182">
        <v>3</v>
      </c>
      <c r="G177" s="158">
        <v>38.19</v>
      </c>
      <c r="H177" s="159">
        <v>0.2592</v>
      </c>
      <c r="I177" s="214">
        <f t="shared" si="45"/>
        <v>48.08</v>
      </c>
      <c r="J177" s="215">
        <f t="shared" si="46"/>
        <v>0</v>
      </c>
      <c r="K177" s="216">
        <f t="shared" si="47"/>
        <v>48.08</v>
      </c>
      <c r="L177" s="216">
        <f t="shared" si="48"/>
        <v>144.24</v>
      </c>
      <c r="M177" s="216"/>
      <c r="N177" s="213"/>
    </row>
    <row r="178" ht="33.75" spans="1:14">
      <c r="A178" s="160" t="s">
        <v>473</v>
      </c>
      <c r="B178" s="179" t="s">
        <v>474</v>
      </c>
      <c r="C178" s="191" t="s">
        <v>79</v>
      </c>
      <c r="D178" s="181" t="s">
        <v>475</v>
      </c>
      <c r="E178" s="164" t="s">
        <v>92</v>
      </c>
      <c r="F178" s="182">
        <v>30</v>
      </c>
      <c r="G178" s="158">
        <v>15.8</v>
      </c>
      <c r="H178" s="159">
        <v>0.2592</v>
      </c>
      <c r="I178" s="214">
        <f t="shared" si="45"/>
        <v>19.89</v>
      </c>
      <c r="J178" s="215">
        <f t="shared" si="46"/>
        <v>0</v>
      </c>
      <c r="K178" s="216">
        <f t="shared" si="47"/>
        <v>19.89</v>
      </c>
      <c r="L178" s="216">
        <f t="shared" si="48"/>
        <v>596.7</v>
      </c>
      <c r="M178" s="216"/>
      <c r="N178" s="213"/>
    </row>
    <row r="179" ht="22.5" spans="1:14">
      <c r="A179" s="160" t="s">
        <v>476</v>
      </c>
      <c r="B179" s="179" t="s">
        <v>175</v>
      </c>
      <c r="C179" s="191" t="s">
        <v>79</v>
      </c>
      <c r="D179" s="181" t="s">
        <v>270</v>
      </c>
      <c r="E179" s="164" t="s">
        <v>81</v>
      </c>
      <c r="F179" s="182">
        <v>0.36</v>
      </c>
      <c r="G179" s="158">
        <v>85.21</v>
      </c>
      <c r="H179" s="159">
        <v>0.2592</v>
      </c>
      <c r="I179" s="214">
        <f t="shared" si="45"/>
        <v>107.29</v>
      </c>
      <c r="J179" s="215">
        <f t="shared" si="46"/>
        <v>0</v>
      </c>
      <c r="K179" s="216">
        <f t="shared" si="47"/>
        <v>107.29</v>
      </c>
      <c r="L179" s="216">
        <f t="shared" si="48"/>
        <v>38.62</v>
      </c>
      <c r="M179" s="216"/>
      <c r="N179" s="213"/>
    </row>
    <row r="180" ht="45" spans="1:14">
      <c r="A180" s="160" t="s">
        <v>477</v>
      </c>
      <c r="B180" s="179" t="s">
        <v>478</v>
      </c>
      <c r="C180" s="191" t="s">
        <v>79</v>
      </c>
      <c r="D180" s="181" t="s">
        <v>479</v>
      </c>
      <c r="E180" s="164" t="s">
        <v>67</v>
      </c>
      <c r="F180" s="182">
        <v>0.9</v>
      </c>
      <c r="G180" s="158">
        <v>87.69</v>
      </c>
      <c r="H180" s="159">
        <v>0.2592</v>
      </c>
      <c r="I180" s="214">
        <f t="shared" si="45"/>
        <v>110.41</v>
      </c>
      <c r="J180" s="215">
        <f t="shared" si="46"/>
        <v>0</v>
      </c>
      <c r="K180" s="216">
        <f t="shared" si="47"/>
        <v>110.41</v>
      </c>
      <c r="L180" s="216">
        <f t="shared" si="48"/>
        <v>99.36</v>
      </c>
      <c r="M180" s="216"/>
      <c r="N180" s="213"/>
    </row>
    <row r="181" ht="22.5" spans="1:14">
      <c r="A181" s="160" t="s">
        <v>480</v>
      </c>
      <c r="B181" s="179" t="s">
        <v>481</v>
      </c>
      <c r="C181" s="191" t="s">
        <v>65</v>
      </c>
      <c r="D181" s="181" t="s">
        <v>482</v>
      </c>
      <c r="E181" s="164" t="s">
        <v>50</v>
      </c>
      <c r="F181" s="182">
        <v>1</v>
      </c>
      <c r="G181" s="158">
        <v>1445.38</v>
      </c>
      <c r="H181" s="159">
        <v>0.2592</v>
      </c>
      <c r="I181" s="214">
        <f t="shared" si="45"/>
        <v>1820.02</v>
      </c>
      <c r="J181" s="215">
        <f t="shared" si="46"/>
        <v>0</v>
      </c>
      <c r="K181" s="216">
        <f t="shared" si="47"/>
        <v>1820.02</v>
      </c>
      <c r="L181" s="216">
        <f t="shared" si="48"/>
        <v>1820.02</v>
      </c>
      <c r="M181" s="216"/>
      <c r="N181" s="213"/>
    </row>
    <row r="182" ht="56.25" spans="1:14">
      <c r="A182" s="160" t="s">
        <v>483</v>
      </c>
      <c r="B182" s="179" t="s">
        <v>484</v>
      </c>
      <c r="C182" s="191"/>
      <c r="D182" s="181" t="s">
        <v>485</v>
      </c>
      <c r="E182" s="164" t="s">
        <v>50</v>
      </c>
      <c r="F182" s="182">
        <v>1</v>
      </c>
      <c r="G182" s="158">
        <v>501.634954</v>
      </c>
      <c r="H182" s="159">
        <v>0.2592</v>
      </c>
      <c r="I182" s="214">
        <f t="shared" si="45"/>
        <v>631.65</v>
      </c>
      <c r="J182" s="215">
        <f t="shared" si="46"/>
        <v>0</v>
      </c>
      <c r="K182" s="216">
        <f t="shared" si="47"/>
        <v>631.65</v>
      </c>
      <c r="L182" s="216">
        <f t="shared" si="48"/>
        <v>631.65</v>
      </c>
      <c r="M182" s="216"/>
      <c r="N182" s="213"/>
    </row>
    <row r="183" spans="1:14">
      <c r="A183" s="160"/>
      <c r="B183" s="179"/>
      <c r="C183" s="191"/>
      <c r="D183" s="181"/>
      <c r="E183" s="164"/>
      <c r="F183" s="182"/>
      <c r="G183" s="158"/>
      <c r="H183" s="159"/>
      <c r="I183" s="214"/>
      <c r="J183" s="215"/>
      <c r="K183" s="216"/>
      <c r="L183" s="216"/>
      <c r="M183" s="216"/>
      <c r="N183" s="213"/>
    </row>
    <row r="184" spans="1:14">
      <c r="A184" s="165">
        <v>8</v>
      </c>
      <c r="B184" s="166"/>
      <c r="C184" s="167"/>
      <c r="D184" s="168" t="s">
        <v>26</v>
      </c>
      <c r="E184" s="143"/>
      <c r="F184" s="186"/>
      <c r="G184" s="170"/>
      <c r="H184" s="171"/>
      <c r="I184" s="219"/>
      <c r="J184" s="220"/>
      <c r="K184" s="221"/>
      <c r="L184" s="221"/>
      <c r="M184" s="221"/>
      <c r="N184" s="223">
        <f>M185</f>
        <v>8928.9</v>
      </c>
    </row>
    <row r="185" spans="1:14">
      <c r="A185" s="172" t="s">
        <v>486</v>
      </c>
      <c r="B185" s="173"/>
      <c r="C185" s="174"/>
      <c r="D185" s="187" t="s">
        <v>487</v>
      </c>
      <c r="E185" s="188"/>
      <c r="F185" s="189"/>
      <c r="G185" s="177"/>
      <c r="H185" s="190"/>
      <c r="I185" s="229"/>
      <c r="J185" s="230"/>
      <c r="K185" s="231"/>
      <c r="L185" s="231"/>
      <c r="M185" s="231">
        <f>SUM(L186)</f>
        <v>8928.9</v>
      </c>
      <c r="N185" s="213"/>
    </row>
    <row r="186" ht="56.25" spans="1:14">
      <c r="A186" s="160" t="s">
        <v>488</v>
      </c>
      <c r="B186" s="179" t="s">
        <v>489</v>
      </c>
      <c r="C186" s="191" t="s">
        <v>65</v>
      </c>
      <c r="D186" s="181" t="s">
        <v>490</v>
      </c>
      <c r="E186" s="164" t="s">
        <v>50</v>
      </c>
      <c r="F186" s="182">
        <v>3</v>
      </c>
      <c r="G186" s="158">
        <v>2363.65</v>
      </c>
      <c r="H186" s="159">
        <v>0.2592</v>
      </c>
      <c r="I186" s="214">
        <f>TRUNC(G186*(1+H186),2)</f>
        <v>2976.3</v>
      </c>
      <c r="J186" s="215">
        <f>$J$220</f>
        <v>0</v>
      </c>
      <c r="K186" s="216">
        <f>I186*(1-J186)</f>
        <v>2976.3</v>
      </c>
      <c r="L186" s="216">
        <f>TRUNC(F186*K186,2)</f>
        <v>8928.9</v>
      </c>
      <c r="M186" s="216"/>
      <c r="N186" s="213"/>
    </row>
    <row r="187" spans="1:14">
      <c r="A187" s="160"/>
      <c r="B187" s="179"/>
      <c r="C187" s="191"/>
      <c r="D187" s="181"/>
      <c r="E187" s="164"/>
      <c r="F187" s="182"/>
      <c r="G187" s="158"/>
      <c r="H187" s="159"/>
      <c r="I187" s="214"/>
      <c r="J187" s="215"/>
      <c r="K187" s="216"/>
      <c r="L187" s="216"/>
      <c r="M187" s="216"/>
      <c r="N187" s="213"/>
    </row>
    <row r="188" spans="1:14">
      <c r="A188" s="160"/>
      <c r="B188" s="179"/>
      <c r="C188" s="191"/>
      <c r="D188" s="181"/>
      <c r="E188" s="164"/>
      <c r="F188" s="182"/>
      <c r="G188" s="158"/>
      <c r="H188" s="159"/>
      <c r="I188" s="214"/>
      <c r="J188" s="215"/>
      <c r="K188" s="216"/>
      <c r="L188" s="216"/>
      <c r="M188" s="216"/>
      <c r="N188" s="213"/>
    </row>
    <row r="189" spans="1:14">
      <c r="A189" s="165">
        <v>9</v>
      </c>
      <c r="B189" s="166"/>
      <c r="C189" s="167"/>
      <c r="D189" s="168" t="s">
        <v>28</v>
      </c>
      <c r="E189" s="143"/>
      <c r="F189" s="186"/>
      <c r="G189" s="170"/>
      <c r="H189" s="171"/>
      <c r="I189" s="219"/>
      <c r="J189" s="220"/>
      <c r="K189" s="221"/>
      <c r="L189" s="221"/>
      <c r="M189" s="221"/>
      <c r="N189" s="223">
        <f>M190</f>
        <v>4663.63</v>
      </c>
    </row>
    <row r="190" spans="1:14">
      <c r="A190" s="172" t="s">
        <v>491</v>
      </c>
      <c r="B190" s="173"/>
      <c r="C190" s="174"/>
      <c r="D190" s="187" t="s">
        <v>28</v>
      </c>
      <c r="E190" s="188"/>
      <c r="F190" s="189"/>
      <c r="G190" s="177"/>
      <c r="H190" s="190"/>
      <c r="I190" s="229"/>
      <c r="J190" s="230"/>
      <c r="K190" s="231"/>
      <c r="L190" s="231"/>
      <c r="M190" s="231">
        <f>SUM(L191:L194)</f>
        <v>4663.63</v>
      </c>
      <c r="N190" s="213"/>
    </row>
    <row r="191" ht="45" spans="1:14">
      <c r="A191" s="160" t="s">
        <v>492</v>
      </c>
      <c r="B191" s="179" t="s">
        <v>493</v>
      </c>
      <c r="C191" s="191" t="s">
        <v>79</v>
      </c>
      <c r="D191" s="181" t="s">
        <v>494</v>
      </c>
      <c r="E191" s="164" t="s">
        <v>67</v>
      </c>
      <c r="F191" s="182">
        <v>26.51</v>
      </c>
      <c r="G191" s="158">
        <v>4.37</v>
      </c>
      <c r="H191" s="159">
        <v>0.2592</v>
      </c>
      <c r="I191" s="214">
        <f t="shared" ref="I191:I194" si="49">TRUNC(G191*(1+H191),2)</f>
        <v>5.5</v>
      </c>
      <c r="J191" s="215">
        <f>$J$220</f>
        <v>0</v>
      </c>
      <c r="K191" s="216">
        <f t="shared" ref="K191:K194" si="50">I191*(1-J191)</f>
        <v>5.5</v>
      </c>
      <c r="L191" s="216">
        <f t="shared" ref="L191:L194" si="51">TRUNC(F191*K191,2)</f>
        <v>145.8</v>
      </c>
      <c r="M191" s="216"/>
      <c r="N191" s="213"/>
    </row>
    <row r="192" ht="67.5" spans="1:14">
      <c r="A192" s="160" t="s">
        <v>495</v>
      </c>
      <c r="B192" s="179" t="s">
        <v>496</v>
      </c>
      <c r="C192" s="191" t="s">
        <v>79</v>
      </c>
      <c r="D192" s="181" t="s">
        <v>497</v>
      </c>
      <c r="E192" s="164" t="s">
        <v>67</v>
      </c>
      <c r="F192" s="182">
        <v>26.51</v>
      </c>
      <c r="G192" s="158">
        <v>38.41</v>
      </c>
      <c r="H192" s="159">
        <v>0.2592</v>
      </c>
      <c r="I192" s="214">
        <f t="shared" si="49"/>
        <v>48.36</v>
      </c>
      <c r="J192" s="215">
        <f>$J$220</f>
        <v>0</v>
      </c>
      <c r="K192" s="216">
        <f t="shared" si="50"/>
        <v>48.36</v>
      </c>
      <c r="L192" s="216">
        <f t="shared" si="51"/>
        <v>1282.02</v>
      </c>
      <c r="M192" s="216"/>
      <c r="N192" s="213"/>
    </row>
    <row r="193" ht="67.5" spans="1:14">
      <c r="A193" s="160" t="s">
        <v>498</v>
      </c>
      <c r="B193" s="179" t="s">
        <v>499</v>
      </c>
      <c r="C193" s="191" t="s">
        <v>79</v>
      </c>
      <c r="D193" s="181" t="s">
        <v>500</v>
      </c>
      <c r="E193" s="164" t="s">
        <v>67</v>
      </c>
      <c r="F193" s="182">
        <v>26.51</v>
      </c>
      <c r="G193" s="158">
        <v>42.25</v>
      </c>
      <c r="H193" s="159">
        <v>0.2592</v>
      </c>
      <c r="I193" s="214">
        <f t="shared" si="49"/>
        <v>53.2</v>
      </c>
      <c r="J193" s="215">
        <f>$J$220</f>
        <v>0</v>
      </c>
      <c r="K193" s="216">
        <f t="shared" si="50"/>
        <v>53.2</v>
      </c>
      <c r="L193" s="216">
        <f t="shared" si="51"/>
        <v>1410.33</v>
      </c>
      <c r="M193" s="216"/>
      <c r="N193" s="213"/>
    </row>
    <row r="194" ht="56.25" spans="1:14">
      <c r="A194" s="160" t="s">
        <v>501</v>
      </c>
      <c r="B194" s="179" t="s">
        <v>502</v>
      </c>
      <c r="C194" s="191" t="s">
        <v>79</v>
      </c>
      <c r="D194" s="181" t="s">
        <v>503</v>
      </c>
      <c r="E194" s="164" t="s">
        <v>67</v>
      </c>
      <c r="F194" s="182">
        <v>16.48</v>
      </c>
      <c r="G194" s="158">
        <v>87.97</v>
      </c>
      <c r="H194" s="159">
        <v>0.2592</v>
      </c>
      <c r="I194" s="214">
        <f t="shared" si="49"/>
        <v>110.77</v>
      </c>
      <c r="J194" s="215">
        <f>$J$220</f>
        <v>0</v>
      </c>
      <c r="K194" s="216">
        <f t="shared" si="50"/>
        <v>110.77</v>
      </c>
      <c r="L194" s="216">
        <f t="shared" si="51"/>
        <v>1825.48</v>
      </c>
      <c r="M194" s="216"/>
      <c r="N194" s="213"/>
    </row>
    <row r="195" spans="1:14">
      <c r="A195" s="160"/>
      <c r="B195" s="179"/>
      <c r="C195" s="191"/>
      <c r="D195" s="181"/>
      <c r="E195" s="164"/>
      <c r="F195" s="182"/>
      <c r="G195" s="158"/>
      <c r="H195" s="159"/>
      <c r="I195" s="214"/>
      <c r="J195" s="215"/>
      <c r="K195" s="216"/>
      <c r="L195" s="216"/>
      <c r="M195" s="216"/>
      <c r="N195" s="213"/>
    </row>
    <row r="196" ht="22.5" spans="1:14">
      <c r="A196" s="165">
        <v>10</v>
      </c>
      <c r="B196" s="166"/>
      <c r="C196" s="167"/>
      <c r="D196" s="168" t="s">
        <v>30</v>
      </c>
      <c r="E196" s="143"/>
      <c r="F196" s="186"/>
      <c r="G196" s="170"/>
      <c r="H196" s="171"/>
      <c r="I196" s="219"/>
      <c r="J196" s="220"/>
      <c r="K196" s="221"/>
      <c r="L196" s="221"/>
      <c r="M196" s="221"/>
      <c r="N196" s="223">
        <f>M197</f>
        <v>248.74</v>
      </c>
    </row>
    <row r="197" ht="22.5" spans="1:14">
      <c r="A197" s="172" t="s">
        <v>504</v>
      </c>
      <c r="B197" s="173"/>
      <c r="C197" s="174"/>
      <c r="D197" s="187" t="s">
        <v>30</v>
      </c>
      <c r="E197" s="188"/>
      <c r="F197" s="189"/>
      <c r="G197" s="177"/>
      <c r="H197" s="190"/>
      <c r="I197" s="229"/>
      <c r="J197" s="230"/>
      <c r="K197" s="231"/>
      <c r="L197" s="231"/>
      <c r="M197" s="231">
        <f>L198</f>
        <v>248.74</v>
      </c>
      <c r="N197" s="213"/>
    </row>
    <row r="198" ht="33.75" spans="1:14">
      <c r="A198" s="160" t="s">
        <v>505</v>
      </c>
      <c r="B198" s="179" t="s">
        <v>506</v>
      </c>
      <c r="C198" s="191" t="s">
        <v>79</v>
      </c>
      <c r="D198" s="181" t="s">
        <v>507</v>
      </c>
      <c r="E198" s="164" t="s">
        <v>67</v>
      </c>
      <c r="F198" s="182">
        <v>7.6</v>
      </c>
      <c r="G198" s="158">
        <v>26</v>
      </c>
      <c r="H198" s="159">
        <v>0.2592</v>
      </c>
      <c r="I198" s="214">
        <f>TRUNC(G198*(1+H198),2)</f>
        <v>32.73</v>
      </c>
      <c r="J198" s="215">
        <f>$J$220</f>
        <v>0</v>
      </c>
      <c r="K198" s="216">
        <f>I198*(1-J198)</f>
        <v>32.73</v>
      </c>
      <c r="L198" s="216">
        <f>TRUNC(F198*K198,2)</f>
        <v>248.74</v>
      </c>
      <c r="M198" s="216"/>
      <c r="N198" s="213"/>
    </row>
    <row r="199" spans="1:14">
      <c r="A199" s="160"/>
      <c r="B199" s="179"/>
      <c r="C199" s="191"/>
      <c r="D199" s="181"/>
      <c r="E199" s="164"/>
      <c r="F199" s="182"/>
      <c r="G199" s="158"/>
      <c r="H199" s="159"/>
      <c r="I199" s="214"/>
      <c r="J199" s="215"/>
      <c r="K199" s="216"/>
      <c r="L199" s="216"/>
      <c r="M199" s="216"/>
      <c r="N199" s="213"/>
    </row>
    <row r="200" spans="1:14">
      <c r="A200" s="165">
        <v>11</v>
      </c>
      <c r="B200" s="166"/>
      <c r="C200" s="167"/>
      <c r="D200" s="168" t="s">
        <v>32</v>
      </c>
      <c r="E200" s="143"/>
      <c r="F200" s="186"/>
      <c r="G200" s="170"/>
      <c r="H200" s="171"/>
      <c r="I200" s="219"/>
      <c r="J200" s="220"/>
      <c r="K200" s="221"/>
      <c r="L200" s="221"/>
      <c r="M200" s="221"/>
      <c r="N200" s="223">
        <f>M201</f>
        <v>6648.38</v>
      </c>
    </row>
    <row r="201" spans="1:14">
      <c r="A201" s="172" t="s">
        <v>508</v>
      </c>
      <c r="B201" s="173"/>
      <c r="C201" s="174"/>
      <c r="D201" s="187" t="s">
        <v>32</v>
      </c>
      <c r="E201" s="188"/>
      <c r="F201" s="189"/>
      <c r="G201" s="177"/>
      <c r="H201" s="190"/>
      <c r="I201" s="229"/>
      <c r="J201" s="230"/>
      <c r="K201" s="231"/>
      <c r="L201" s="231"/>
      <c r="M201" s="231">
        <f>L202</f>
        <v>6648.38</v>
      </c>
      <c r="N201" s="213"/>
    </row>
    <row r="202" ht="45" spans="1:14">
      <c r="A202" s="160" t="s">
        <v>509</v>
      </c>
      <c r="B202" s="179" t="s">
        <v>510</v>
      </c>
      <c r="C202" s="191" t="s">
        <v>79</v>
      </c>
      <c r="D202" s="181" t="s">
        <v>511</v>
      </c>
      <c r="E202" s="164" t="s">
        <v>67</v>
      </c>
      <c r="F202" s="182">
        <v>34.27</v>
      </c>
      <c r="G202" s="158">
        <v>154.07</v>
      </c>
      <c r="H202" s="159">
        <v>0.2592</v>
      </c>
      <c r="I202" s="214">
        <f>TRUNC(G202*(1+H202),2)</f>
        <v>194</v>
      </c>
      <c r="J202" s="215">
        <f>$J$220</f>
        <v>0</v>
      </c>
      <c r="K202" s="216">
        <f>I202*(1-J202)</f>
        <v>194</v>
      </c>
      <c r="L202" s="216">
        <f>TRUNC(F202*K202,2)</f>
        <v>6648.38</v>
      </c>
      <c r="M202" s="216"/>
      <c r="N202" s="213"/>
    </row>
    <row r="203" spans="1:14">
      <c r="A203" s="160"/>
      <c r="B203" s="179"/>
      <c r="C203" s="191"/>
      <c r="D203" s="181"/>
      <c r="E203" s="164"/>
      <c r="F203" s="182"/>
      <c r="G203" s="158"/>
      <c r="H203" s="159"/>
      <c r="I203" s="214"/>
      <c r="J203" s="215"/>
      <c r="K203" s="216"/>
      <c r="L203" s="216"/>
      <c r="M203" s="216"/>
      <c r="N203" s="213"/>
    </row>
    <row r="204" spans="1:14">
      <c r="A204" s="165">
        <v>12</v>
      </c>
      <c r="B204" s="166"/>
      <c r="C204" s="167"/>
      <c r="D204" s="168" t="s">
        <v>34</v>
      </c>
      <c r="E204" s="143"/>
      <c r="F204" s="186"/>
      <c r="G204" s="170"/>
      <c r="H204" s="171"/>
      <c r="I204" s="219"/>
      <c r="J204" s="220"/>
      <c r="K204" s="221"/>
      <c r="L204" s="221"/>
      <c r="M204" s="221"/>
      <c r="N204" s="223">
        <f>M205</f>
        <v>22199.6</v>
      </c>
    </row>
    <row r="205" spans="1:14">
      <c r="A205" s="172" t="s">
        <v>512</v>
      </c>
      <c r="B205" s="173"/>
      <c r="C205" s="174"/>
      <c r="D205" s="187" t="s">
        <v>34</v>
      </c>
      <c r="E205" s="188"/>
      <c r="F205" s="189"/>
      <c r="G205" s="177"/>
      <c r="H205" s="190"/>
      <c r="I205" s="229"/>
      <c r="J205" s="230"/>
      <c r="K205" s="231"/>
      <c r="L205" s="231"/>
      <c r="M205" s="231">
        <f>SUM(L206:L214)</f>
        <v>22199.6</v>
      </c>
      <c r="N205" s="213"/>
    </row>
    <row r="206" ht="22.5" spans="1:14">
      <c r="A206" s="160" t="s">
        <v>513</v>
      </c>
      <c r="B206" s="179" t="s">
        <v>514</v>
      </c>
      <c r="C206" s="191" t="s">
        <v>79</v>
      </c>
      <c r="D206" s="181" t="s">
        <v>515</v>
      </c>
      <c r="E206" s="164" t="s">
        <v>67</v>
      </c>
      <c r="F206" s="182">
        <v>290.4</v>
      </c>
      <c r="G206" s="158">
        <v>2.85</v>
      </c>
      <c r="H206" s="159">
        <v>0.2592</v>
      </c>
      <c r="I206" s="214">
        <f t="shared" ref="I206:I214" si="52">TRUNC(G206*(1+H206),2)</f>
        <v>3.58</v>
      </c>
      <c r="J206" s="215">
        <f t="shared" ref="J206:J214" si="53">$J$220</f>
        <v>0</v>
      </c>
      <c r="K206" s="216">
        <f t="shared" ref="K206:K214" si="54">I206*(1-J206)</f>
        <v>3.58</v>
      </c>
      <c r="L206" s="216">
        <f t="shared" ref="L206:L214" si="55">TRUNC(F206*K206,2)</f>
        <v>1039.63</v>
      </c>
      <c r="M206" s="216"/>
      <c r="N206" s="213"/>
    </row>
    <row r="207" ht="22.5" spans="1:14">
      <c r="A207" s="160" t="s">
        <v>516</v>
      </c>
      <c r="B207" s="179" t="s">
        <v>517</v>
      </c>
      <c r="C207" s="191" t="s">
        <v>79</v>
      </c>
      <c r="D207" s="181" t="s">
        <v>518</v>
      </c>
      <c r="E207" s="164" t="s">
        <v>67</v>
      </c>
      <c r="F207" s="182">
        <v>98.9</v>
      </c>
      <c r="G207" s="158">
        <v>3.29</v>
      </c>
      <c r="H207" s="159">
        <v>0.2592</v>
      </c>
      <c r="I207" s="214">
        <f t="shared" si="52"/>
        <v>4.14</v>
      </c>
      <c r="J207" s="215">
        <f t="shared" si="53"/>
        <v>0</v>
      </c>
      <c r="K207" s="216">
        <f t="shared" si="54"/>
        <v>4.14</v>
      </c>
      <c r="L207" s="216">
        <f t="shared" si="55"/>
        <v>409.44</v>
      </c>
      <c r="M207" s="216"/>
      <c r="N207" s="213"/>
    </row>
    <row r="208" ht="22.5" spans="1:14">
      <c r="A208" s="160" t="s">
        <v>519</v>
      </c>
      <c r="B208" s="179" t="s">
        <v>520</v>
      </c>
      <c r="C208" s="191" t="s">
        <v>79</v>
      </c>
      <c r="D208" s="181" t="s">
        <v>521</v>
      </c>
      <c r="E208" s="164" t="s">
        <v>67</v>
      </c>
      <c r="F208" s="182">
        <v>290.4</v>
      </c>
      <c r="G208" s="158">
        <v>21.15</v>
      </c>
      <c r="H208" s="159">
        <v>0.2592</v>
      </c>
      <c r="I208" s="214">
        <f t="shared" si="52"/>
        <v>26.63</v>
      </c>
      <c r="J208" s="215">
        <f t="shared" si="53"/>
        <v>0</v>
      </c>
      <c r="K208" s="216">
        <f t="shared" si="54"/>
        <v>26.63</v>
      </c>
      <c r="L208" s="216">
        <f t="shared" si="55"/>
        <v>7733.35</v>
      </c>
      <c r="M208" s="216"/>
      <c r="N208" s="213"/>
    </row>
    <row r="209" ht="22.5" spans="1:14">
      <c r="A209" s="160" t="s">
        <v>522</v>
      </c>
      <c r="B209" s="179" t="s">
        <v>523</v>
      </c>
      <c r="C209" s="191" t="s">
        <v>79</v>
      </c>
      <c r="D209" s="181" t="s">
        <v>524</v>
      </c>
      <c r="E209" s="164" t="s">
        <v>67</v>
      </c>
      <c r="F209" s="182">
        <v>98.9</v>
      </c>
      <c r="G209" s="158">
        <v>29.89</v>
      </c>
      <c r="H209" s="159">
        <v>0.2592</v>
      </c>
      <c r="I209" s="214">
        <f t="shared" si="52"/>
        <v>37.63</v>
      </c>
      <c r="J209" s="215">
        <f t="shared" si="53"/>
        <v>0</v>
      </c>
      <c r="K209" s="216">
        <f t="shared" si="54"/>
        <v>37.63</v>
      </c>
      <c r="L209" s="216">
        <f t="shared" si="55"/>
        <v>3721.6</v>
      </c>
      <c r="M209" s="216"/>
      <c r="N209" s="213"/>
    </row>
    <row r="210" ht="22.5" spans="1:14">
      <c r="A210" s="160" t="s">
        <v>525</v>
      </c>
      <c r="B210" s="179" t="s">
        <v>526</v>
      </c>
      <c r="C210" s="191" t="s">
        <v>79</v>
      </c>
      <c r="D210" s="181" t="s">
        <v>527</v>
      </c>
      <c r="E210" s="164" t="s">
        <v>67</v>
      </c>
      <c r="F210" s="182">
        <v>290.4</v>
      </c>
      <c r="G210" s="158">
        <v>14.49</v>
      </c>
      <c r="H210" s="159">
        <v>0.2592</v>
      </c>
      <c r="I210" s="214">
        <f t="shared" si="52"/>
        <v>18.24</v>
      </c>
      <c r="J210" s="215">
        <f t="shared" si="53"/>
        <v>0</v>
      </c>
      <c r="K210" s="216">
        <f t="shared" si="54"/>
        <v>18.24</v>
      </c>
      <c r="L210" s="216">
        <f t="shared" si="55"/>
        <v>5296.89</v>
      </c>
      <c r="M210" s="216"/>
      <c r="N210" s="213"/>
    </row>
    <row r="211" ht="22.5" spans="1:14">
      <c r="A211" s="160" t="s">
        <v>528</v>
      </c>
      <c r="B211" s="179" t="s">
        <v>529</v>
      </c>
      <c r="C211" s="191" t="s">
        <v>79</v>
      </c>
      <c r="D211" s="181" t="s">
        <v>530</v>
      </c>
      <c r="E211" s="164" t="s">
        <v>67</v>
      </c>
      <c r="F211" s="182">
        <v>98.9</v>
      </c>
      <c r="G211" s="158">
        <v>16.52</v>
      </c>
      <c r="H211" s="159">
        <v>0.2592</v>
      </c>
      <c r="I211" s="214">
        <f t="shared" si="52"/>
        <v>20.8</v>
      </c>
      <c r="J211" s="215">
        <f t="shared" si="53"/>
        <v>0</v>
      </c>
      <c r="K211" s="216">
        <f t="shared" si="54"/>
        <v>20.8</v>
      </c>
      <c r="L211" s="216">
        <f t="shared" si="55"/>
        <v>2057.12</v>
      </c>
      <c r="M211" s="216"/>
      <c r="N211" s="213"/>
    </row>
    <row r="212" ht="22.5" spans="1:14">
      <c r="A212" s="160" t="s">
        <v>531</v>
      </c>
      <c r="B212" s="179" t="s">
        <v>532</v>
      </c>
      <c r="C212" s="191"/>
      <c r="D212" s="181" t="s">
        <v>533</v>
      </c>
      <c r="E212" s="164" t="s">
        <v>67</v>
      </c>
      <c r="F212" s="182">
        <v>28.14</v>
      </c>
      <c r="G212" s="158">
        <v>26.4088</v>
      </c>
      <c r="H212" s="159">
        <v>0.2592</v>
      </c>
      <c r="I212" s="214">
        <f t="shared" si="52"/>
        <v>33.25</v>
      </c>
      <c r="J212" s="215">
        <f t="shared" si="53"/>
        <v>0</v>
      </c>
      <c r="K212" s="216">
        <f t="shared" si="54"/>
        <v>33.25</v>
      </c>
      <c r="L212" s="216">
        <f t="shared" si="55"/>
        <v>935.65</v>
      </c>
      <c r="M212" s="216"/>
      <c r="N212" s="213"/>
    </row>
    <row r="213" ht="33.75" spans="1:14">
      <c r="A213" s="160" t="s">
        <v>534</v>
      </c>
      <c r="B213" s="179" t="s">
        <v>535</v>
      </c>
      <c r="C213" s="191" t="s">
        <v>79</v>
      </c>
      <c r="D213" s="181" t="s">
        <v>536</v>
      </c>
      <c r="E213" s="164" t="s">
        <v>67</v>
      </c>
      <c r="F213" s="182">
        <v>28.14</v>
      </c>
      <c r="G213" s="158">
        <v>17.46</v>
      </c>
      <c r="H213" s="159">
        <v>0.2592</v>
      </c>
      <c r="I213" s="214">
        <f t="shared" si="52"/>
        <v>21.98</v>
      </c>
      <c r="J213" s="215">
        <f t="shared" si="53"/>
        <v>0</v>
      </c>
      <c r="K213" s="216">
        <f t="shared" si="54"/>
        <v>21.98</v>
      </c>
      <c r="L213" s="216">
        <f t="shared" si="55"/>
        <v>618.51</v>
      </c>
      <c r="M213" s="216"/>
      <c r="N213" s="213"/>
    </row>
    <row r="214" spans="1:14">
      <c r="A214" s="160" t="s">
        <v>537</v>
      </c>
      <c r="B214" s="179" t="s">
        <v>526</v>
      </c>
      <c r="C214" s="191" t="s">
        <v>79</v>
      </c>
      <c r="D214" s="181" t="s">
        <v>538</v>
      </c>
      <c r="E214" s="164" t="s">
        <v>67</v>
      </c>
      <c r="F214" s="182">
        <v>21.24</v>
      </c>
      <c r="G214" s="158">
        <v>14.49</v>
      </c>
      <c r="H214" s="159">
        <v>0.2592</v>
      </c>
      <c r="I214" s="214">
        <f t="shared" si="52"/>
        <v>18.24</v>
      </c>
      <c r="J214" s="215">
        <f t="shared" si="53"/>
        <v>0</v>
      </c>
      <c r="K214" s="216">
        <f t="shared" si="54"/>
        <v>18.24</v>
      </c>
      <c r="L214" s="216">
        <f t="shared" si="55"/>
        <v>387.41</v>
      </c>
      <c r="M214" s="216"/>
      <c r="N214" s="213"/>
    </row>
    <row r="215" spans="1:14">
      <c r="A215" s="160"/>
      <c r="B215" s="179"/>
      <c r="C215" s="191"/>
      <c r="D215" s="181"/>
      <c r="E215" s="164"/>
      <c r="F215" s="182"/>
      <c r="G215" s="158"/>
      <c r="H215" s="159"/>
      <c r="I215" s="214"/>
      <c r="J215" s="215"/>
      <c r="K215" s="216"/>
      <c r="L215" s="216"/>
      <c r="M215" s="216"/>
      <c r="N215" s="213"/>
    </row>
    <row r="216" spans="1:14">
      <c r="A216" s="165">
        <v>13</v>
      </c>
      <c r="B216" s="166"/>
      <c r="C216" s="167"/>
      <c r="D216" s="168" t="s">
        <v>36</v>
      </c>
      <c r="E216" s="143"/>
      <c r="F216" s="186"/>
      <c r="G216" s="170"/>
      <c r="H216" s="171"/>
      <c r="I216" s="219"/>
      <c r="J216" s="220"/>
      <c r="K216" s="221"/>
      <c r="L216" s="221"/>
      <c r="M216" s="221"/>
      <c r="N216" s="223">
        <f>M217</f>
        <v>66</v>
      </c>
    </row>
    <row r="217" spans="1:14">
      <c r="A217" s="172" t="s">
        <v>539</v>
      </c>
      <c r="B217" s="173"/>
      <c r="C217" s="174"/>
      <c r="D217" s="187" t="s">
        <v>36</v>
      </c>
      <c r="E217" s="188"/>
      <c r="F217" s="189"/>
      <c r="G217" s="177"/>
      <c r="H217" s="190"/>
      <c r="I217" s="229"/>
      <c r="J217" s="230"/>
      <c r="K217" s="231"/>
      <c r="L217" s="231"/>
      <c r="M217" s="231">
        <f>L218</f>
        <v>66</v>
      </c>
      <c r="N217" s="213"/>
    </row>
    <row r="218" spans="1:14">
      <c r="A218" s="160" t="s">
        <v>540</v>
      </c>
      <c r="B218" s="179" t="s">
        <v>541</v>
      </c>
      <c r="C218" s="191" t="s">
        <v>79</v>
      </c>
      <c r="D218" s="181" t="s">
        <v>542</v>
      </c>
      <c r="E218" s="164" t="s">
        <v>67</v>
      </c>
      <c r="F218" s="182">
        <v>100</v>
      </c>
      <c r="G218" s="158">
        <v>0.53</v>
      </c>
      <c r="H218" s="159">
        <v>0.2592</v>
      </c>
      <c r="I218" s="214">
        <f>TRUNC(G218*(1+H218),2)</f>
        <v>0.66</v>
      </c>
      <c r="J218" s="215">
        <f>$J$220</f>
        <v>0</v>
      </c>
      <c r="K218" s="216">
        <f>I218*(1-J218)</f>
        <v>0.66</v>
      </c>
      <c r="L218" s="216">
        <f>TRUNC(F218*K218,2)</f>
        <v>66</v>
      </c>
      <c r="M218" s="216"/>
      <c r="N218" s="213"/>
    </row>
    <row r="219" spans="1:14">
      <c r="A219" s="160"/>
      <c r="B219" s="179"/>
      <c r="C219" s="191"/>
      <c r="D219" s="181"/>
      <c r="E219" s="164"/>
      <c r="F219" s="182"/>
      <c r="G219" s="158"/>
      <c r="H219" s="159"/>
      <c r="I219" s="214"/>
      <c r="J219" s="215"/>
      <c r="K219" s="216"/>
      <c r="L219" s="216"/>
      <c r="M219" s="216"/>
      <c r="N219" s="213"/>
    </row>
    <row r="220" spans="1:16">
      <c r="A220" s="244" t="s">
        <v>543</v>
      </c>
      <c r="B220" s="245"/>
      <c r="C220" s="245"/>
      <c r="D220" s="245"/>
      <c r="E220" s="245"/>
      <c r="F220" s="245"/>
      <c r="G220" s="245"/>
      <c r="H220" s="245"/>
      <c r="I220" s="245"/>
      <c r="J220" s="257">
        <v>0</v>
      </c>
      <c r="K220" s="258"/>
      <c r="L220" s="258"/>
      <c r="M220" s="259"/>
      <c r="N220" s="260">
        <f>SUM(N11:N219)</f>
        <v>208736.37</v>
      </c>
      <c r="P220" s="261">
        <v>869103.17</v>
      </c>
    </row>
    <row r="221" ht="35.25" customHeight="1" spans="1:16">
      <c r="A221" s="246" t="s">
        <v>544</v>
      </c>
      <c r="B221" s="246"/>
      <c r="C221" s="246"/>
      <c r="D221" s="246"/>
      <c r="E221" s="246"/>
      <c r="F221" s="246"/>
      <c r="G221" s="247" t="s">
        <v>39</v>
      </c>
      <c r="H221" s="248"/>
      <c r="I221" s="248"/>
      <c r="J221" s="248"/>
      <c r="K221" s="248"/>
      <c r="L221" s="248"/>
      <c r="M221" s="248"/>
      <c r="N221" s="248"/>
      <c r="P221" s="261">
        <f>N220-P220</f>
        <v>-660366.8</v>
      </c>
    </row>
    <row r="222" ht="40.5" customHeight="1" spans="1:14">
      <c r="A222" s="247" t="s">
        <v>40</v>
      </c>
      <c r="B222" s="248"/>
      <c r="C222" s="248"/>
      <c r="D222" s="248"/>
      <c r="E222" s="247" t="s">
        <v>545</v>
      </c>
      <c r="F222" s="248"/>
      <c r="G222" s="248"/>
      <c r="H222" s="248"/>
      <c r="I222" s="248"/>
      <c r="J222" s="248"/>
      <c r="K222" s="248"/>
      <c r="L222" s="248"/>
      <c r="M222" s="248"/>
      <c r="N222" s="248"/>
    </row>
    <row r="223" spans="1:14">
      <c r="A223" s="249" t="s">
        <v>546</v>
      </c>
      <c r="B223" s="250" t="s">
        <v>547</v>
      </c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</row>
    <row r="224" spans="1:14">
      <c r="A224" s="251"/>
      <c r="B224" s="252" t="s">
        <v>548</v>
      </c>
      <c r="C224" s="252"/>
      <c r="D224" s="252"/>
      <c r="E224" s="252"/>
      <c r="F224" s="252"/>
      <c r="G224" s="252"/>
      <c r="H224" s="252"/>
      <c r="I224" s="252"/>
      <c r="J224" s="252"/>
      <c r="K224" s="252"/>
      <c r="L224" s="252"/>
      <c r="M224" s="252"/>
      <c r="N224" s="252"/>
    </row>
    <row r="225" spans="1:14">
      <c r="A225" s="251"/>
      <c r="B225" s="253" t="s">
        <v>549</v>
      </c>
      <c r="C225" s="253"/>
      <c r="D225" s="253"/>
      <c r="E225" s="253"/>
      <c r="F225" s="253"/>
      <c r="G225" s="253"/>
      <c r="H225" s="253"/>
      <c r="I225" s="253"/>
      <c r="J225" s="253"/>
      <c r="K225" s="253"/>
      <c r="L225" s="253"/>
      <c r="M225" s="253"/>
      <c r="N225" s="253"/>
    </row>
    <row r="226" spans="1:14">
      <c r="A226" s="251"/>
      <c r="B226" s="254" t="s">
        <v>550</v>
      </c>
      <c r="C226" s="254"/>
      <c r="D226" s="254"/>
      <c r="E226" s="254"/>
      <c r="F226" s="254"/>
      <c r="G226" s="254"/>
      <c r="H226" s="254"/>
      <c r="I226" s="254"/>
      <c r="J226" s="254"/>
      <c r="K226" s="254"/>
      <c r="L226" s="254"/>
      <c r="M226" s="254"/>
      <c r="N226" s="254"/>
    </row>
    <row r="227" spans="1:14">
      <c r="A227" s="251"/>
      <c r="B227" s="255" t="s">
        <v>551</v>
      </c>
      <c r="C227" s="254"/>
      <c r="D227" s="254"/>
      <c r="E227" s="254"/>
      <c r="F227" s="254"/>
      <c r="G227" s="254"/>
      <c r="H227" s="254"/>
      <c r="I227" s="254"/>
      <c r="J227" s="254"/>
      <c r="K227" s="254"/>
      <c r="L227" s="254"/>
      <c r="M227" s="254"/>
      <c r="N227" s="254"/>
    </row>
    <row r="228" spans="1:14">
      <c r="A228" s="251"/>
      <c r="B228" s="253" t="s">
        <v>552</v>
      </c>
      <c r="C228" s="253"/>
      <c r="D228" s="253"/>
      <c r="E228" s="253"/>
      <c r="F228" s="253"/>
      <c r="G228" s="253"/>
      <c r="H228" s="253"/>
      <c r="I228" s="253"/>
      <c r="J228" s="253"/>
      <c r="K228" s="253"/>
      <c r="L228" s="253"/>
      <c r="M228" s="253"/>
      <c r="N228" s="253"/>
    </row>
    <row r="229" spans="1:14">
      <c r="A229" s="251"/>
      <c r="B229" s="253" t="s">
        <v>553</v>
      </c>
      <c r="C229" s="253"/>
      <c r="D229" s="253"/>
      <c r="E229" s="253"/>
      <c r="F229" s="253"/>
      <c r="G229" s="253"/>
      <c r="H229" s="253"/>
      <c r="I229" s="253"/>
      <c r="J229" s="253"/>
      <c r="K229" s="253"/>
      <c r="L229" s="253"/>
      <c r="M229" s="253"/>
      <c r="N229" s="253"/>
    </row>
    <row r="230" ht="27" customHeight="1" spans="1:14">
      <c r="A230" s="251"/>
      <c r="B230" s="314" t="s">
        <v>554</v>
      </c>
      <c r="C230" s="256"/>
      <c r="D230" s="256"/>
      <c r="E230" s="256"/>
      <c r="F230" s="256"/>
      <c r="G230" s="256"/>
      <c r="H230" s="256"/>
      <c r="I230" s="256"/>
      <c r="J230" s="256"/>
      <c r="K230" s="256"/>
      <c r="L230" s="256"/>
      <c r="M230" s="256"/>
      <c r="N230" s="256"/>
    </row>
    <row r="384" ht="15" customHeight="1" spans="15:15">
      <c r="O384" s="261"/>
    </row>
    <row r="385" ht="33.75" customHeight="1"/>
    <row r="386" ht="31.5" customHeight="1"/>
    <row r="387" ht="24.75" customHeight="1"/>
    <row r="392" ht="26.25" customHeight="1"/>
  </sheetData>
  <sheetProtection password="DA3D" sheet="1" selectLockedCells="1" objects="1"/>
  <mergeCells count="33">
    <mergeCell ref="A1:N1"/>
    <mergeCell ref="A2:N2"/>
    <mergeCell ref="A3:N3"/>
    <mergeCell ref="A5:N5"/>
    <mergeCell ref="A6:N6"/>
    <mergeCell ref="A7:L7"/>
    <mergeCell ref="E8:I8"/>
    <mergeCell ref="J8:N8"/>
    <mergeCell ref="K9:N9"/>
    <mergeCell ref="A220:I220"/>
    <mergeCell ref="A221:F221"/>
    <mergeCell ref="A222:D222"/>
    <mergeCell ref="E222:F222"/>
    <mergeCell ref="B223:N223"/>
    <mergeCell ref="B224:N224"/>
    <mergeCell ref="B225:N225"/>
    <mergeCell ref="B226:N226"/>
    <mergeCell ref="B227:N227"/>
    <mergeCell ref="B228:N228"/>
    <mergeCell ref="B229:N229"/>
    <mergeCell ref="B230:N230"/>
    <mergeCell ref="A9:A10"/>
    <mergeCell ref="A223:A23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G221:N222"/>
  </mergeCells>
  <printOptions horizontalCentered="1"/>
  <pageMargins left="0" right="0" top="0.590551181102362" bottom="0.354330708661417" header="0.31496062992126" footer="0.196850393700787"/>
  <pageSetup paperSize="9" scale="80" fitToHeight="16" orientation="landscape"/>
  <headerFooter>
    <oddHeader>&amp;R&amp;"Verdana,Normal"&amp;8Fls.:______
Processo n.º 23069.</oddHeader>
    <oddFooter>&amp;R&amp;"Verdana,Normal"&amp;8Pág.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3"/>
  <sheetViews>
    <sheetView workbookViewId="0">
      <selection activeCell="D13" sqref="D13:D14"/>
    </sheetView>
  </sheetViews>
  <sheetFormatPr defaultColWidth="9" defaultRowHeight="15"/>
  <cols>
    <col min="1" max="1" width="6" customWidth="1"/>
    <col min="2" max="2" width="43" customWidth="1"/>
    <col min="3" max="3" width="13" customWidth="1"/>
    <col min="4" max="4" width="11.1428571428571" customWidth="1"/>
    <col min="5" max="7" width="15.7142857142857" customWidth="1"/>
    <col min="8" max="8" width="12.7142857142857" customWidth="1"/>
    <col min="9" max="9" width="12.2857142857143" customWidth="1"/>
  </cols>
  <sheetData>
    <row r="1" spans="1:11">
      <c r="A1" s="1" t="s">
        <v>0</v>
      </c>
      <c r="B1" s="1"/>
      <c r="C1" s="1"/>
      <c r="D1" s="1"/>
      <c r="E1" s="1"/>
      <c r="F1" s="1"/>
      <c r="G1" s="1"/>
      <c r="H1" s="1"/>
      <c r="I1" s="95"/>
      <c r="J1" s="95"/>
      <c r="K1" s="95"/>
    </row>
    <row r="2" spans="1:11">
      <c r="A2" s="1" t="s">
        <v>1</v>
      </c>
      <c r="B2" s="1"/>
      <c r="C2" s="1"/>
      <c r="D2" s="1"/>
      <c r="E2" s="1"/>
      <c r="F2" s="1"/>
      <c r="G2" s="1"/>
      <c r="H2" s="1"/>
      <c r="I2" s="95"/>
      <c r="J2" s="95"/>
      <c r="K2" s="95"/>
    </row>
    <row r="3" spans="1:11">
      <c r="A3" s="2" t="s">
        <v>555</v>
      </c>
      <c r="B3" s="2"/>
      <c r="C3" s="2"/>
      <c r="D3" s="2"/>
      <c r="E3" s="2"/>
      <c r="F3" s="2"/>
      <c r="G3" s="2"/>
      <c r="H3" s="2"/>
      <c r="I3" s="96"/>
      <c r="J3" s="96"/>
      <c r="K3" s="96"/>
    </row>
    <row r="4" spans="1:11">
      <c r="A4" s="3" t="s">
        <v>556</v>
      </c>
      <c r="B4" s="3"/>
      <c r="C4" s="3"/>
      <c r="D4" s="3"/>
      <c r="E4" s="3"/>
      <c r="F4" s="3"/>
      <c r="G4" s="3"/>
      <c r="H4" s="3"/>
      <c r="I4" s="89"/>
      <c r="J4" s="97"/>
      <c r="K4" s="98"/>
    </row>
    <row r="5" ht="29.25" customHeight="1" spans="1:11">
      <c r="A5" s="4" t="s">
        <v>557</v>
      </c>
      <c r="B5" s="4"/>
      <c r="C5" s="4"/>
      <c r="D5" s="4"/>
      <c r="E5" s="4"/>
      <c r="F5" s="4"/>
      <c r="G5" s="4"/>
      <c r="H5" s="4"/>
      <c r="I5" s="99"/>
      <c r="J5" s="100"/>
      <c r="K5" s="100"/>
    </row>
    <row r="6" customHeight="1" spans="1:12">
      <c r="A6" s="5" t="s">
        <v>558</v>
      </c>
      <c r="B6" s="5"/>
      <c r="C6" s="5"/>
      <c r="D6" s="5"/>
      <c r="E6" s="5"/>
      <c r="F6" s="5"/>
      <c r="G6" s="5"/>
      <c r="H6" s="5"/>
      <c r="I6" s="101"/>
      <c r="J6" s="101"/>
      <c r="K6" s="101"/>
      <c r="L6" s="101"/>
    </row>
    <row r="7" ht="15.75" spans="1:9">
      <c r="A7" s="6" t="s">
        <v>6</v>
      </c>
      <c r="B7" s="7" t="s">
        <v>559</v>
      </c>
      <c r="C7" s="7" t="s">
        <v>560</v>
      </c>
      <c r="D7" s="7" t="s">
        <v>8</v>
      </c>
      <c r="E7" s="8" t="s">
        <v>561</v>
      </c>
      <c r="F7" s="8"/>
      <c r="G7" s="8"/>
      <c r="H7" s="9" t="s">
        <v>562</v>
      </c>
      <c r="I7" s="66"/>
    </row>
    <row r="8" spans="1:9">
      <c r="A8" s="10"/>
      <c r="B8" s="11"/>
      <c r="C8" s="11"/>
      <c r="D8" s="11"/>
      <c r="E8" s="12" t="s">
        <v>563</v>
      </c>
      <c r="F8" s="12" t="s">
        <v>564</v>
      </c>
      <c r="G8" s="12" t="s">
        <v>565</v>
      </c>
      <c r="H8" s="13"/>
      <c r="I8" s="66"/>
    </row>
    <row r="9" ht="9.95" customHeight="1" spans="1:9">
      <c r="A9" s="14" t="s">
        <v>11</v>
      </c>
      <c r="B9" s="15" t="s">
        <v>12</v>
      </c>
      <c r="C9" s="16">
        <f>Resumo!$D$10</f>
        <v>579</v>
      </c>
      <c r="D9" s="17">
        <f>C9/C$35</f>
        <v>0.00277383380768766</v>
      </c>
      <c r="E9" s="18"/>
      <c r="F9" s="18"/>
      <c r="G9" s="19">
        <v>1</v>
      </c>
      <c r="H9" s="20">
        <f t="shared" ref="H9:H34" si="0">SUM(E9:G9)</f>
        <v>1</v>
      </c>
      <c r="I9" s="66"/>
    </row>
    <row r="10" customHeight="1" spans="1:9">
      <c r="A10" s="21"/>
      <c r="B10" s="22"/>
      <c r="C10" s="23"/>
      <c r="D10" s="24"/>
      <c r="E10" s="25"/>
      <c r="F10" s="25"/>
      <c r="G10" s="25">
        <f>$C9*G9</f>
        <v>579</v>
      </c>
      <c r="H10" s="26">
        <f t="shared" si="0"/>
        <v>579</v>
      </c>
      <c r="I10" s="102"/>
    </row>
    <row r="11" ht="9.95" customHeight="1" spans="1:9">
      <c r="A11" s="27" t="s">
        <v>13</v>
      </c>
      <c r="B11" s="28" t="s">
        <v>14</v>
      </c>
      <c r="C11" s="29">
        <f>Resumo!$D$12</f>
        <v>6031.46</v>
      </c>
      <c r="D11" s="30">
        <f>C11/C$35</f>
        <v>0.0288951082171257</v>
      </c>
      <c r="E11" s="31">
        <f>E38</f>
        <v>0.280499473155337</v>
      </c>
      <c r="F11" s="31">
        <f t="shared" ref="F11:G11" si="1">F38</f>
        <v>0.301416282718559</v>
      </c>
      <c r="G11" s="31">
        <f t="shared" si="1"/>
        <v>0.418084244126104</v>
      </c>
      <c r="H11" s="32">
        <f t="shared" si="0"/>
        <v>1</v>
      </c>
      <c r="I11" s="102"/>
    </row>
    <row r="12" spans="1:9">
      <c r="A12" s="21"/>
      <c r="B12" s="22"/>
      <c r="C12" s="23"/>
      <c r="D12" s="24"/>
      <c r="E12" s="33">
        <f t="shared" ref="E12:G12" si="2">$C11*E11</f>
        <v>1691.82135235749</v>
      </c>
      <c r="F12" s="33">
        <f t="shared" si="2"/>
        <v>1817.98025256568</v>
      </c>
      <c r="G12" s="33">
        <f t="shared" si="2"/>
        <v>2521.65839507683</v>
      </c>
      <c r="H12" s="34">
        <f t="shared" si="0"/>
        <v>6031.46</v>
      </c>
      <c r="I12" s="102"/>
    </row>
    <row r="13" ht="9.95" customHeight="1" spans="1:9">
      <c r="A13" s="27" t="s">
        <v>15</v>
      </c>
      <c r="B13" s="35" t="s">
        <v>16</v>
      </c>
      <c r="C13" s="29">
        <f>Resumo!$D$14</f>
        <v>6499.09</v>
      </c>
      <c r="D13" s="30">
        <f>C13/C$35</f>
        <v>0.0311353982058805</v>
      </c>
      <c r="E13" s="31">
        <v>1</v>
      </c>
      <c r="F13" s="36"/>
      <c r="G13" s="37"/>
      <c r="H13" s="38">
        <f t="shared" si="0"/>
        <v>1</v>
      </c>
      <c r="I13" s="102"/>
    </row>
    <row r="14" spans="1:9">
      <c r="A14" s="21"/>
      <c r="B14" s="39"/>
      <c r="C14" s="23"/>
      <c r="D14" s="24"/>
      <c r="E14" s="33">
        <f t="shared" ref="E14" si="3">$C13*E13</f>
        <v>6499.09</v>
      </c>
      <c r="F14" s="40"/>
      <c r="G14" s="40"/>
      <c r="H14" s="34">
        <f t="shared" si="0"/>
        <v>6499.09</v>
      </c>
      <c r="I14" s="102"/>
    </row>
    <row r="15" ht="9.95" customHeight="1" spans="1:9">
      <c r="A15" s="27" t="s">
        <v>17</v>
      </c>
      <c r="B15" s="41" t="s">
        <v>18</v>
      </c>
      <c r="C15" s="42">
        <f>Resumo!$D$16</f>
        <v>11270.56</v>
      </c>
      <c r="D15" s="30">
        <f>C15/C$35</f>
        <v>0.0539942320545289</v>
      </c>
      <c r="E15" s="43">
        <v>0.5</v>
      </c>
      <c r="F15" s="43">
        <v>0.5</v>
      </c>
      <c r="G15" s="44"/>
      <c r="H15" s="32">
        <f t="shared" si="0"/>
        <v>1</v>
      </c>
      <c r="I15" s="102"/>
    </row>
    <row r="16" spans="1:9">
      <c r="A16" s="21"/>
      <c r="B16" s="45"/>
      <c r="C16" s="46"/>
      <c r="D16" s="24"/>
      <c r="E16" s="33">
        <f t="shared" ref="E16" si="4">E15*$C15</f>
        <v>5635.28</v>
      </c>
      <c r="F16" s="33">
        <f t="shared" ref="F16" si="5">F15*$C15</f>
        <v>5635.28</v>
      </c>
      <c r="G16" s="33"/>
      <c r="H16" s="34">
        <f t="shared" si="0"/>
        <v>11270.56</v>
      </c>
      <c r="I16" s="102"/>
    </row>
    <row r="17" ht="9.95" customHeight="1" spans="1:9">
      <c r="A17" s="27" t="s">
        <v>19</v>
      </c>
      <c r="B17" s="41" t="s">
        <v>20</v>
      </c>
      <c r="C17" s="42">
        <f>Resumo!$D$18</f>
        <v>4697.7</v>
      </c>
      <c r="D17" s="30">
        <f>C17/C$35</f>
        <v>0.0225054215515964</v>
      </c>
      <c r="E17" s="47"/>
      <c r="F17" s="43">
        <v>1</v>
      </c>
      <c r="G17" s="44"/>
      <c r="H17" s="32">
        <f t="shared" si="0"/>
        <v>1</v>
      </c>
      <c r="I17" s="102"/>
    </row>
    <row r="18" spans="1:9">
      <c r="A18" s="21"/>
      <c r="B18" s="45"/>
      <c r="C18" s="46"/>
      <c r="D18" s="24"/>
      <c r="E18" s="33"/>
      <c r="F18" s="33">
        <f t="shared" ref="F18" si="6">F17*$C17</f>
        <v>4697.7</v>
      </c>
      <c r="G18" s="33"/>
      <c r="H18" s="34">
        <f t="shared" si="0"/>
        <v>4697.7</v>
      </c>
      <c r="I18" s="102"/>
    </row>
    <row r="19" ht="9.95" customHeight="1" spans="1:9">
      <c r="A19" s="27" t="s">
        <v>21</v>
      </c>
      <c r="B19" s="35" t="s">
        <v>22</v>
      </c>
      <c r="C19" s="42">
        <f>Resumo!$D$20</f>
        <v>2717.14</v>
      </c>
      <c r="D19" s="30">
        <f>C19/C$35</f>
        <v>0.0130170894511579</v>
      </c>
      <c r="E19" s="47"/>
      <c r="F19" s="43">
        <v>1</v>
      </c>
      <c r="G19" s="44"/>
      <c r="H19" s="32">
        <f t="shared" si="0"/>
        <v>1</v>
      </c>
      <c r="I19" s="102"/>
    </row>
    <row r="20" spans="1:9">
      <c r="A20" s="21"/>
      <c r="B20" s="39"/>
      <c r="C20" s="46"/>
      <c r="D20" s="24"/>
      <c r="E20" s="33"/>
      <c r="F20" s="33">
        <f t="shared" ref="E20:G22" si="7">F19*$C19</f>
        <v>2717.14</v>
      </c>
      <c r="G20" s="33"/>
      <c r="H20" s="34">
        <f t="shared" si="0"/>
        <v>2717.14</v>
      </c>
      <c r="I20" s="102"/>
    </row>
    <row r="21" ht="9.95" customHeight="1" spans="1:9">
      <c r="A21" s="27" t="s">
        <v>23</v>
      </c>
      <c r="B21" s="41" t="s">
        <v>24</v>
      </c>
      <c r="C21" s="42">
        <f>Resumo!$D$22</f>
        <v>134186.17</v>
      </c>
      <c r="D21" s="30">
        <f>C21/C$35</f>
        <v>0.642849973868952</v>
      </c>
      <c r="E21" s="43">
        <v>0.3333</v>
      </c>
      <c r="F21" s="43">
        <v>0.3333</v>
      </c>
      <c r="G21" s="43">
        <v>0.3334</v>
      </c>
      <c r="H21" s="32">
        <f t="shared" si="0"/>
        <v>1</v>
      </c>
      <c r="I21" s="102"/>
    </row>
    <row r="22" spans="1:9">
      <c r="A22" s="21"/>
      <c r="B22" s="45"/>
      <c r="C22" s="46"/>
      <c r="D22" s="24"/>
      <c r="E22" s="33">
        <f t="shared" si="7"/>
        <v>44724.250461</v>
      </c>
      <c r="F22" s="33">
        <f t="shared" si="7"/>
        <v>44724.250461</v>
      </c>
      <c r="G22" s="33">
        <f t="shared" si="7"/>
        <v>44737.669078</v>
      </c>
      <c r="H22" s="34">
        <f t="shared" si="0"/>
        <v>134186.17</v>
      </c>
      <c r="I22" s="102"/>
    </row>
    <row r="23" ht="9.95" customHeight="1" spans="1:9">
      <c r="A23" s="27" t="s">
        <v>25</v>
      </c>
      <c r="B23" s="41" t="s">
        <v>26</v>
      </c>
      <c r="C23" s="42">
        <f>Resumo!$D$24</f>
        <v>8928.9</v>
      </c>
      <c r="D23" s="30">
        <f>C23/C$35</f>
        <v>0.0427759666415584</v>
      </c>
      <c r="E23" s="47"/>
      <c r="F23" s="47"/>
      <c r="G23" s="19">
        <v>1</v>
      </c>
      <c r="H23" s="32">
        <f t="shared" si="0"/>
        <v>1</v>
      </c>
      <c r="I23" s="102"/>
    </row>
    <row r="24" spans="1:9">
      <c r="A24" s="21"/>
      <c r="B24" s="45"/>
      <c r="C24" s="46"/>
      <c r="D24" s="24"/>
      <c r="E24" s="33"/>
      <c r="F24" s="33"/>
      <c r="G24" s="25">
        <f>$C23*G23</f>
        <v>8928.9</v>
      </c>
      <c r="H24" s="34">
        <f t="shared" si="0"/>
        <v>8928.9</v>
      </c>
      <c r="I24" s="102"/>
    </row>
    <row r="25" ht="9.95" customHeight="1" spans="1:13">
      <c r="A25" s="27" t="s">
        <v>27</v>
      </c>
      <c r="B25" s="41" t="s">
        <v>28</v>
      </c>
      <c r="C25" s="42">
        <f>Resumo!$D$26</f>
        <v>4663.63</v>
      </c>
      <c r="D25" s="30">
        <f>C25/C$35</f>
        <v>0.0223422013135516</v>
      </c>
      <c r="E25" s="44"/>
      <c r="F25" s="44"/>
      <c r="G25" s="19">
        <v>1</v>
      </c>
      <c r="H25" s="32">
        <f t="shared" si="0"/>
        <v>1</v>
      </c>
      <c r="I25" s="103"/>
      <c r="J25" s="103"/>
      <c r="K25" s="103"/>
      <c r="L25" s="103"/>
      <c r="M25" s="103"/>
    </row>
    <row r="26" spans="1:10">
      <c r="A26" s="21"/>
      <c r="B26" s="45"/>
      <c r="C26" s="46"/>
      <c r="D26" s="24"/>
      <c r="E26" s="40"/>
      <c r="F26" s="40"/>
      <c r="G26" s="25">
        <f>$C25*G25</f>
        <v>4663.63</v>
      </c>
      <c r="H26" s="34">
        <f t="shared" si="0"/>
        <v>4663.63</v>
      </c>
      <c r="I26" s="102"/>
      <c r="J26" s="104"/>
    </row>
    <row r="27" ht="12.75" customHeight="1" spans="1:14">
      <c r="A27" s="27" t="s">
        <v>29</v>
      </c>
      <c r="B27" s="41" t="s">
        <v>30</v>
      </c>
      <c r="C27" s="42">
        <f>Resumo!$D$28</f>
        <v>248.74</v>
      </c>
      <c r="D27" s="30">
        <f>C27/C$35</f>
        <v>0.00119164666895376</v>
      </c>
      <c r="E27" s="44"/>
      <c r="F27" s="44"/>
      <c r="G27" s="19">
        <v>1</v>
      </c>
      <c r="H27" s="32">
        <f t="shared" si="0"/>
        <v>1</v>
      </c>
      <c r="I27" s="102"/>
      <c r="J27" s="105"/>
      <c r="K27" s="105"/>
      <c r="L27" s="105"/>
      <c r="M27" s="105"/>
      <c r="N27" s="105"/>
    </row>
    <row r="28" spans="1:10">
      <c r="A28" s="21"/>
      <c r="B28" s="45"/>
      <c r="C28" s="46"/>
      <c r="D28" s="24"/>
      <c r="E28" s="40"/>
      <c r="F28" s="40"/>
      <c r="G28" s="25">
        <f>$C27*G27</f>
        <v>248.74</v>
      </c>
      <c r="H28" s="34">
        <f t="shared" si="0"/>
        <v>248.74</v>
      </c>
      <c r="I28" s="102"/>
      <c r="J28" s="104"/>
    </row>
    <row r="29" ht="9.95" customHeight="1" spans="1:9">
      <c r="A29" s="27" t="s">
        <v>31</v>
      </c>
      <c r="B29" s="41" t="s">
        <v>32</v>
      </c>
      <c r="C29" s="42">
        <f>Resumo!$D$30</f>
        <v>6648.38</v>
      </c>
      <c r="D29" s="30">
        <f>C29/C$35</f>
        <v>0.0318506065809231</v>
      </c>
      <c r="E29" s="48"/>
      <c r="F29" s="43">
        <v>0.5</v>
      </c>
      <c r="G29" s="43">
        <v>0.5</v>
      </c>
      <c r="H29" s="32">
        <f t="shared" si="0"/>
        <v>1</v>
      </c>
      <c r="I29" s="102"/>
    </row>
    <row r="30" spans="1:9">
      <c r="A30" s="21"/>
      <c r="B30" s="45"/>
      <c r="C30" s="46"/>
      <c r="D30" s="24"/>
      <c r="E30" s="40"/>
      <c r="F30" s="33">
        <f t="shared" ref="F30:G30" si="8">F29*$C29</f>
        <v>3324.19</v>
      </c>
      <c r="G30" s="33">
        <f t="shared" si="8"/>
        <v>3324.19</v>
      </c>
      <c r="H30" s="34">
        <f t="shared" si="0"/>
        <v>6648.38</v>
      </c>
      <c r="I30" s="102"/>
    </row>
    <row r="31" ht="9.95" customHeight="1" spans="1:9">
      <c r="A31" s="27" t="s">
        <v>33</v>
      </c>
      <c r="B31" s="41" t="s">
        <v>34</v>
      </c>
      <c r="C31" s="42">
        <f>Resumo!$D$32</f>
        <v>22199.6</v>
      </c>
      <c r="D31" s="30">
        <f>C31/C$35</f>
        <v>0.106352333328399</v>
      </c>
      <c r="E31" s="48"/>
      <c r="F31" s="44"/>
      <c r="G31" s="43">
        <v>1</v>
      </c>
      <c r="H31" s="32">
        <f t="shared" si="0"/>
        <v>1</v>
      </c>
      <c r="I31" s="102"/>
    </row>
    <row r="32" spans="1:9">
      <c r="A32" s="21"/>
      <c r="B32" s="45"/>
      <c r="C32" s="46"/>
      <c r="D32" s="24"/>
      <c r="E32" s="40"/>
      <c r="F32" s="40"/>
      <c r="G32" s="33">
        <f t="shared" ref="G32" si="9">G31*$C31</f>
        <v>22199.6</v>
      </c>
      <c r="H32" s="34">
        <f t="shared" si="0"/>
        <v>22199.6</v>
      </c>
      <c r="I32" s="102"/>
    </row>
    <row r="33" ht="9.95" customHeight="1" spans="1:9">
      <c r="A33" s="27" t="s">
        <v>35</v>
      </c>
      <c r="B33" s="41" t="s">
        <v>36</v>
      </c>
      <c r="C33" s="42">
        <f>Resumo!$D$34</f>
        <v>66</v>
      </c>
      <c r="D33" s="30">
        <f>C33/C$35</f>
        <v>0.000316188309684604</v>
      </c>
      <c r="E33" s="44"/>
      <c r="F33" s="44"/>
      <c r="G33" s="43">
        <v>1</v>
      </c>
      <c r="H33" s="32">
        <f t="shared" si="0"/>
        <v>1</v>
      </c>
      <c r="I33" s="102"/>
    </row>
    <row r="34" ht="15.75" spans="1:9">
      <c r="A34" s="21"/>
      <c r="B34" s="45"/>
      <c r="C34" s="46"/>
      <c r="D34" s="24"/>
      <c r="E34" s="40"/>
      <c r="F34" s="40"/>
      <c r="G34" s="33">
        <f t="shared" ref="G34" si="10">G33*$C33</f>
        <v>66</v>
      </c>
      <c r="H34" s="34">
        <f t="shared" si="0"/>
        <v>66</v>
      </c>
      <c r="I34" s="102"/>
    </row>
    <row r="35" ht="15.75" spans="1:9">
      <c r="A35" s="49" t="s">
        <v>566</v>
      </c>
      <c r="B35" s="50"/>
      <c r="C35" s="51">
        <f>SUM(C9:C34)</f>
        <v>208736.37</v>
      </c>
      <c r="D35" s="52">
        <f>SUM(D9:D34)</f>
        <v>1</v>
      </c>
      <c r="E35" s="53"/>
      <c r="F35" s="54"/>
      <c r="G35" s="54"/>
      <c r="H35" s="55">
        <f>H34+H32+H30+H28+H26+H24+H22+H20+H18+H16+H14+H12+H10</f>
        <v>208736.37</v>
      </c>
      <c r="I35" s="80"/>
    </row>
    <row r="36" ht="15.75" spans="1:9">
      <c r="A36" s="56" t="s">
        <v>567</v>
      </c>
      <c r="B36" s="57"/>
      <c r="C36" s="58">
        <f>C35-C11</f>
        <v>202704.91</v>
      </c>
      <c r="D36" s="59">
        <f>D35-D11</f>
        <v>0.971104891782874</v>
      </c>
      <c r="E36" s="60"/>
      <c r="F36" s="60"/>
      <c r="G36" s="60"/>
      <c r="H36" s="61"/>
      <c r="I36" s="80"/>
    </row>
    <row r="37" ht="15.75" spans="1:9">
      <c r="A37" s="62" t="s">
        <v>568</v>
      </c>
      <c r="B37" s="63"/>
      <c r="C37" s="63"/>
      <c r="D37" s="64"/>
      <c r="E37" s="65">
        <f>E10+E14+E16+E18+E20+E22+E24+E26+E28+E30+E32+E34</f>
        <v>56858.620461</v>
      </c>
      <c r="F37" s="65">
        <f>F10+F14+F16+F18+F20+F22+F24+F26+F28+F30+F32+F34</f>
        <v>61098.560461</v>
      </c>
      <c r="G37" s="65">
        <f>G10+G14+G16+G18+G20+G22+G24+G26+G28+G30+G32+G34</f>
        <v>84747.729078</v>
      </c>
      <c r="H37" s="66"/>
      <c r="I37" s="80"/>
    </row>
    <row r="38" spans="1:9">
      <c r="A38" s="62" t="s">
        <v>569</v>
      </c>
      <c r="B38" s="63"/>
      <c r="C38" s="63"/>
      <c r="D38" s="64"/>
      <c r="E38" s="67">
        <f>E37/$C$36</f>
        <v>0.280499473155337</v>
      </c>
      <c r="F38" s="67">
        <f t="shared" ref="F38:G38" si="11">F37/$C$36</f>
        <v>0.301416282718559</v>
      </c>
      <c r="G38" s="67">
        <f t="shared" si="11"/>
        <v>0.418084244126104</v>
      </c>
      <c r="H38" s="66"/>
      <c r="I38" s="80"/>
    </row>
    <row r="39" spans="1:9">
      <c r="A39" s="62" t="s">
        <v>570</v>
      </c>
      <c r="B39" s="63"/>
      <c r="C39" s="63"/>
      <c r="D39" s="64"/>
      <c r="E39" s="68">
        <f>E37+E12</f>
        <v>58550.4418133575</v>
      </c>
      <c r="F39" s="68">
        <f>F37+F12</f>
        <v>62916.5407135657</v>
      </c>
      <c r="G39" s="68">
        <f>G37+G12</f>
        <v>87269.3874730768</v>
      </c>
      <c r="H39" s="66"/>
      <c r="I39" s="80"/>
    </row>
    <row r="40" spans="1:9">
      <c r="A40" s="62" t="s">
        <v>571</v>
      </c>
      <c r="B40" s="63"/>
      <c r="C40" s="63"/>
      <c r="D40" s="64"/>
      <c r="E40" s="69">
        <f>E39/$C$35</f>
        <v>0.280499473155337</v>
      </c>
      <c r="F40" s="69">
        <f t="shared" ref="F40:G40" si="12">F39/$C$35</f>
        <v>0.301416282718559</v>
      </c>
      <c r="G40" s="69">
        <f t="shared" si="12"/>
        <v>0.418084244126104</v>
      </c>
      <c r="H40" s="66"/>
      <c r="I40" s="80"/>
    </row>
    <row r="41" spans="1:9">
      <c r="A41" s="62" t="s">
        <v>572</v>
      </c>
      <c r="B41" s="63"/>
      <c r="C41" s="63"/>
      <c r="D41" s="64"/>
      <c r="E41" s="70">
        <f>E39</f>
        <v>58550.4418133575</v>
      </c>
      <c r="F41" s="70">
        <f>E41+F39</f>
        <v>121466.982526923</v>
      </c>
      <c r="G41" s="70">
        <f>F41+G39</f>
        <v>208736.37</v>
      </c>
      <c r="H41" s="66"/>
      <c r="I41" s="80"/>
    </row>
    <row r="42" ht="15.75" spans="1:9">
      <c r="A42" s="71" t="s">
        <v>573</v>
      </c>
      <c r="B42" s="72"/>
      <c r="C42" s="72"/>
      <c r="D42" s="73"/>
      <c r="E42" s="74">
        <f>E40</f>
        <v>0.280499473155337</v>
      </c>
      <c r="F42" s="75">
        <f>F40+E42</f>
        <v>0.581915755873896</v>
      </c>
      <c r="G42" s="75">
        <f>G40+F42</f>
        <v>1</v>
      </c>
      <c r="H42" s="66"/>
      <c r="I42" s="80"/>
    </row>
    <row r="43" ht="22.5" customHeight="1" spans="1:9">
      <c r="A43" s="76" t="s">
        <v>38</v>
      </c>
      <c r="B43" s="77"/>
      <c r="C43" s="77"/>
      <c r="D43" s="78"/>
      <c r="E43" s="79" t="s">
        <v>574</v>
      </c>
      <c r="F43" s="79"/>
      <c r="G43" s="79"/>
      <c r="H43" s="80"/>
      <c r="I43" s="80"/>
    </row>
    <row r="44" ht="24" customHeight="1" spans="1:9">
      <c r="A44" s="81" t="s">
        <v>40</v>
      </c>
      <c r="B44" s="82"/>
      <c r="C44" s="83"/>
      <c r="D44" s="84" t="s">
        <v>545</v>
      </c>
      <c r="E44" s="84"/>
      <c r="F44" s="84"/>
      <c r="G44" s="84"/>
      <c r="H44" s="80"/>
      <c r="I44" s="80"/>
    </row>
    <row r="45" spans="1:9">
      <c r="A45" s="85" t="s">
        <v>546</v>
      </c>
      <c r="B45" s="85"/>
      <c r="C45" s="86"/>
      <c r="D45" s="86"/>
      <c r="E45" s="87"/>
      <c r="F45" s="88"/>
      <c r="G45" s="88"/>
      <c r="H45" s="89"/>
      <c r="I45" s="106"/>
    </row>
    <row r="46" ht="27" customHeight="1" spans="1:9">
      <c r="A46" s="90"/>
      <c r="B46" s="315" t="s">
        <v>575</v>
      </c>
      <c r="C46" s="91"/>
      <c r="D46" s="91"/>
      <c r="E46" s="91"/>
      <c r="F46" s="91"/>
      <c r="G46" s="91"/>
      <c r="H46" s="92"/>
      <c r="I46" s="92"/>
    </row>
    <row r="47" spans="1:9">
      <c r="A47" s="86"/>
      <c r="B47" s="93"/>
      <c r="C47" s="87"/>
      <c r="D47" s="87"/>
      <c r="E47" s="87"/>
      <c r="F47" s="87"/>
      <c r="G47" s="87"/>
      <c r="H47" s="87"/>
      <c r="I47" s="87"/>
    </row>
    <row r="48" spans="1:9">
      <c r="A48" s="86"/>
      <c r="B48" s="93"/>
      <c r="C48" s="87"/>
      <c r="D48" s="87"/>
      <c r="E48" s="80"/>
      <c r="F48" s="87"/>
      <c r="G48" s="87"/>
      <c r="H48" s="87"/>
      <c r="I48" s="87"/>
    </row>
    <row r="49" spans="1:9">
      <c r="A49" s="94"/>
      <c r="B49" s="93"/>
      <c r="C49" s="87"/>
      <c r="D49" s="87"/>
      <c r="E49" s="80"/>
      <c r="F49" s="87"/>
      <c r="G49" s="87"/>
      <c r="H49" s="87"/>
      <c r="I49" s="87"/>
    </row>
    <row r="50" spans="1:9">
      <c r="A50" s="86"/>
      <c r="B50" s="80"/>
      <c r="C50" s="80"/>
      <c r="D50" s="80"/>
      <c r="E50" s="80"/>
      <c r="F50" s="80"/>
      <c r="G50" s="80"/>
      <c r="H50" s="80"/>
      <c r="I50" s="106"/>
    </row>
    <row r="51" spans="1:9">
      <c r="A51" s="80"/>
      <c r="B51" s="80"/>
      <c r="C51" s="80"/>
      <c r="D51" s="80"/>
      <c r="E51" s="80"/>
      <c r="F51" s="80"/>
      <c r="G51" s="80"/>
      <c r="H51" s="80"/>
      <c r="I51" s="80"/>
    </row>
    <row r="52" spans="1:9">
      <c r="A52" s="80"/>
      <c r="B52" s="80"/>
      <c r="C52" s="80"/>
      <c r="D52" s="80"/>
      <c r="E52" s="80"/>
      <c r="F52" s="80"/>
      <c r="G52" s="80"/>
      <c r="H52" s="80"/>
      <c r="I52" s="80"/>
    </row>
    <row r="53" spans="1:9">
      <c r="A53" s="80"/>
      <c r="B53" s="80"/>
      <c r="C53" s="80"/>
      <c r="D53" s="80"/>
      <c r="E53" s="80"/>
      <c r="F53" s="80"/>
      <c r="G53" s="80"/>
      <c r="H53" s="80"/>
      <c r="I53" s="80"/>
    </row>
    <row r="54" spans="1:9">
      <c r="A54" s="80"/>
      <c r="B54" s="80"/>
      <c r="C54" s="80"/>
      <c r="D54" s="80"/>
      <c r="E54" s="80"/>
      <c r="F54" s="80"/>
      <c r="G54" s="80"/>
      <c r="H54" s="80"/>
      <c r="I54" s="80"/>
    </row>
    <row r="55" spans="1:9">
      <c r="A55" s="80"/>
      <c r="B55" s="80"/>
      <c r="C55" s="80"/>
      <c r="D55" s="80"/>
      <c r="E55" s="80"/>
      <c r="F55" s="80"/>
      <c r="G55" s="80"/>
      <c r="H55" s="80"/>
      <c r="I55" s="80"/>
    </row>
    <row r="56" spans="1:9">
      <c r="A56" s="80"/>
      <c r="B56" s="80"/>
      <c r="C56" s="80"/>
      <c r="D56" s="80"/>
      <c r="E56" s="80"/>
      <c r="F56" s="80"/>
      <c r="G56" s="80"/>
      <c r="H56" s="80"/>
      <c r="I56" s="80"/>
    </row>
    <row r="57" spans="1:9">
      <c r="A57" s="80"/>
      <c r="B57" s="80"/>
      <c r="C57" s="80"/>
      <c r="D57" s="80"/>
      <c r="E57" s="80"/>
      <c r="F57" s="80"/>
      <c r="G57" s="80"/>
      <c r="H57" s="80"/>
      <c r="I57" s="80"/>
    </row>
    <row r="58" spans="1:9">
      <c r="A58" s="80"/>
      <c r="B58" s="80"/>
      <c r="C58" s="80"/>
      <c r="D58" s="80"/>
      <c r="E58" s="80"/>
      <c r="F58" s="80"/>
      <c r="G58" s="80"/>
      <c r="H58" s="80"/>
      <c r="I58" s="80"/>
    </row>
    <row r="59" spans="1:9">
      <c r="A59" s="80"/>
      <c r="B59" s="80"/>
      <c r="C59" s="80"/>
      <c r="D59" s="80"/>
      <c r="E59" s="80"/>
      <c r="F59" s="80"/>
      <c r="G59" s="80"/>
      <c r="H59" s="80"/>
      <c r="I59" s="80"/>
    </row>
    <row r="60" spans="1:9">
      <c r="A60" s="80"/>
      <c r="B60" s="80"/>
      <c r="C60" s="80"/>
      <c r="D60" s="80"/>
      <c r="E60" s="80"/>
      <c r="F60" s="80"/>
      <c r="G60" s="80"/>
      <c r="H60" s="80"/>
      <c r="I60" s="80"/>
    </row>
    <row r="61" spans="1:9">
      <c r="A61" s="80"/>
      <c r="B61" s="80"/>
      <c r="C61" s="80"/>
      <c r="D61" s="80"/>
      <c r="E61" s="80"/>
      <c r="F61" s="80"/>
      <c r="G61" s="80"/>
      <c r="H61" s="80"/>
      <c r="I61" s="80"/>
    </row>
    <row r="62" spans="1:9">
      <c r="A62" s="80"/>
      <c r="B62" s="80"/>
      <c r="C62" s="80"/>
      <c r="D62" s="80"/>
      <c r="E62" s="80"/>
      <c r="F62" s="80"/>
      <c r="G62" s="80"/>
      <c r="H62" s="80"/>
      <c r="I62" s="80"/>
    </row>
    <row r="63" spans="1:9">
      <c r="A63" s="80"/>
      <c r="B63" s="80"/>
      <c r="C63" s="80"/>
      <c r="D63" s="80"/>
      <c r="E63" s="80"/>
      <c r="F63" s="80"/>
      <c r="G63" s="80"/>
      <c r="H63" s="80"/>
      <c r="I63" s="80"/>
    </row>
    <row r="64" spans="1:9">
      <c r="A64" s="80"/>
      <c r="B64" s="80"/>
      <c r="C64" s="80"/>
      <c r="D64" s="80"/>
      <c r="E64" s="80"/>
      <c r="F64" s="80"/>
      <c r="G64" s="80"/>
      <c r="H64" s="80"/>
      <c r="I64" s="80"/>
    </row>
    <row r="65" spans="1:9">
      <c r="A65" s="80"/>
      <c r="B65" s="80"/>
      <c r="C65" s="80"/>
      <c r="D65" s="80"/>
      <c r="E65" s="80"/>
      <c r="F65" s="80"/>
      <c r="G65" s="80"/>
      <c r="H65" s="80"/>
      <c r="I65" s="80"/>
    </row>
    <row r="66" spans="1:9">
      <c r="A66" s="80"/>
      <c r="B66" s="80"/>
      <c r="C66" s="80"/>
      <c r="D66" s="80"/>
      <c r="E66" s="80"/>
      <c r="F66" s="80"/>
      <c r="G66" s="80"/>
      <c r="H66" s="80"/>
      <c r="I66" s="80"/>
    </row>
    <row r="67" spans="1:9">
      <c r="A67" s="80"/>
      <c r="B67" s="80"/>
      <c r="C67" s="80"/>
      <c r="D67" s="80"/>
      <c r="E67" s="80"/>
      <c r="F67" s="80"/>
      <c r="G67" s="80"/>
      <c r="H67" s="80"/>
      <c r="I67" s="80"/>
    </row>
    <row r="68" spans="1:9">
      <c r="A68" s="80"/>
      <c r="B68" s="80"/>
      <c r="C68" s="80"/>
      <c r="D68" s="80"/>
      <c r="E68" s="80"/>
      <c r="F68" s="80"/>
      <c r="G68" s="80"/>
      <c r="H68" s="80"/>
      <c r="I68" s="80"/>
    </row>
    <row r="69" spans="1:9">
      <c r="A69" s="80"/>
      <c r="B69" s="80"/>
      <c r="C69" s="80"/>
      <c r="D69" s="80"/>
      <c r="E69" s="80"/>
      <c r="F69" s="80"/>
      <c r="G69" s="80"/>
      <c r="H69" s="80"/>
      <c r="I69" s="80"/>
    </row>
    <row r="70" spans="1:9">
      <c r="A70" s="80"/>
      <c r="B70" s="80"/>
      <c r="C70" s="80"/>
      <c r="D70" s="80"/>
      <c r="E70" s="80"/>
      <c r="F70" s="80"/>
      <c r="G70" s="80"/>
      <c r="H70" s="80"/>
      <c r="I70" s="80"/>
    </row>
    <row r="71" spans="1:9">
      <c r="A71" s="80"/>
      <c r="B71" s="80"/>
      <c r="C71" s="80"/>
      <c r="D71" s="80"/>
      <c r="E71" s="80"/>
      <c r="F71" s="80"/>
      <c r="G71" s="80"/>
      <c r="H71" s="80"/>
      <c r="I71" s="80"/>
    </row>
    <row r="72" spans="1:9">
      <c r="A72" s="80"/>
      <c r="B72" s="80"/>
      <c r="C72" s="80"/>
      <c r="D72" s="80"/>
      <c r="E72" s="80"/>
      <c r="F72" s="80"/>
      <c r="G72" s="80"/>
      <c r="H72" s="80"/>
      <c r="I72" s="80"/>
    </row>
    <row r="73" spans="1:9">
      <c r="A73" s="80"/>
      <c r="B73" s="80"/>
      <c r="C73" s="80"/>
      <c r="D73" s="80"/>
      <c r="E73" s="80"/>
      <c r="F73" s="80"/>
      <c r="G73" s="80"/>
      <c r="H73" s="80"/>
      <c r="I73" s="80"/>
    </row>
    <row r="74" spans="1:9">
      <c r="A74" s="80"/>
      <c r="B74" s="80"/>
      <c r="C74" s="80"/>
      <c r="D74" s="80"/>
      <c r="E74" s="80"/>
      <c r="F74" s="80"/>
      <c r="G74" s="80"/>
      <c r="H74" s="80"/>
      <c r="I74" s="80"/>
    </row>
    <row r="75" spans="1:9">
      <c r="A75" s="80"/>
      <c r="B75" s="80"/>
      <c r="C75" s="80"/>
      <c r="D75" s="80"/>
      <c r="E75" s="80"/>
      <c r="F75" s="80"/>
      <c r="G75" s="80"/>
      <c r="H75" s="80"/>
      <c r="I75" s="80"/>
    </row>
    <row r="76" spans="1:9">
      <c r="A76" s="80"/>
      <c r="B76" s="80"/>
      <c r="C76" s="80"/>
      <c r="D76" s="80"/>
      <c r="E76" s="80"/>
      <c r="F76" s="80"/>
      <c r="G76" s="80"/>
      <c r="H76" s="80"/>
      <c r="I76" s="80"/>
    </row>
    <row r="77" spans="1:9">
      <c r="A77" s="80"/>
      <c r="B77" s="80"/>
      <c r="C77" s="80"/>
      <c r="D77" s="80"/>
      <c r="E77" s="80"/>
      <c r="F77" s="80"/>
      <c r="G77" s="80"/>
      <c r="H77" s="80"/>
      <c r="I77" s="80"/>
    </row>
    <row r="78" spans="1:9">
      <c r="A78" s="80"/>
      <c r="B78" s="80"/>
      <c r="C78" s="80"/>
      <c r="D78" s="80"/>
      <c r="E78" s="80"/>
      <c r="F78" s="80"/>
      <c r="G78" s="80"/>
      <c r="H78" s="80"/>
      <c r="I78" s="80"/>
    </row>
    <row r="79" spans="1:9">
      <c r="A79" s="80"/>
      <c r="B79" s="80"/>
      <c r="C79" s="80"/>
      <c r="D79" s="80"/>
      <c r="E79" s="80"/>
      <c r="F79" s="80"/>
      <c r="G79" s="80"/>
      <c r="H79" s="80"/>
      <c r="I79" s="80"/>
    </row>
    <row r="80" spans="1:9">
      <c r="A80" s="80"/>
      <c r="B80" s="80"/>
      <c r="C80" s="80"/>
      <c r="D80" s="80"/>
      <c r="E80" s="80"/>
      <c r="F80" s="80"/>
      <c r="G80" s="80"/>
      <c r="H80" s="80"/>
      <c r="I80" s="80"/>
    </row>
    <row r="81" spans="1:9">
      <c r="A81" s="80"/>
      <c r="B81" s="80"/>
      <c r="C81" s="80"/>
      <c r="D81" s="80"/>
      <c r="E81" s="80"/>
      <c r="F81" s="80"/>
      <c r="G81" s="80"/>
      <c r="H81" s="80"/>
      <c r="I81" s="80"/>
    </row>
    <row r="82" spans="1:9">
      <c r="A82" s="80"/>
      <c r="B82" s="80"/>
      <c r="C82" s="80"/>
      <c r="D82" s="80"/>
      <c r="E82" s="80"/>
      <c r="F82" s="80"/>
      <c r="G82" s="80"/>
      <c r="H82" s="80"/>
      <c r="I82" s="80"/>
    </row>
    <row r="83" spans="1:9">
      <c r="A83" s="80"/>
      <c r="B83" s="80"/>
      <c r="C83" s="80"/>
      <c r="D83" s="80"/>
      <c r="E83" s="80"/>
      <c r="F83" s="80"/>
      <c r="G83" s="80"/>
      <c r="H83" s="80"/>
      <c r="I83" s="80"/>
    </row>
    <row r="84" spans="1:9">
      <c r="A84" s="80"/>
      <c r="B84" s="80"/>
      <c r="C84" s="80"/>
      <c r="D84" s="80"/>
      <c r="E84" s="80"/>
      <c r="F84" s="80"/>
      <c r="G84" s="80"/>
      <c r="H84" s="80"/>
      <c r="I84" s="80"/>
    </row>
    <row r="85" spans="1:9">
      <c r="A85" s="80"/>
      <c r="B85" s="80"/>
      <c r="C85" s="80"/>
      <c r="D85" s="80"/>
      <c r="E85" s="80"/>
      <c r="F85" s="80"/>
      <c r="G85" s="80"/>
      <c r="H85" s="80"/>
      <c r="I85" s="80"/>
    </row>
    <row r="86" spans="1:9">
      <c r="A86" s="80"/>
      <c r="B86" s="80"/>
      <c r="C86" s="80"/>
      <c r="D86" s="80"/>
      <c r="E86" s="80"/>
      <c r="F86" s="80"/>
      <c r="G86" s="80"/>
      <c r="H86" s="80"/>
      <c r="I86" s="80"/>
    </row>
    <row r="87" spans="1:9">
      <c r="A87" s="80"/>
      <c r="B87" s="80"/>
      <c r="C87" s="80"/>
      <c r="D87" s="80"/>
      <c r="E87" s="80"/>
      <c r="F87" s="80"/>
      <c r="G87" s="80"/>
      <c r="H87" s="80"/>
      <c r="I87" s="80"/>
    </row>
    <row r="88" spans="1:9">
      <c r="A88" s="80"/>
      <c r="B88" s="80"/>
      <c r="C88" s="80"/>
      <c r="D88" s="80"/>
      <c r="E88" s="80"/>
      <c r="F88" s="80"/>
      <c r="G88" s="80"/>
      <c r="H88" s="80"/>
      <c r="I88" s="80"/>
    </row>
    <row r="89" spans="1:9">
      <c r="A89" s="80"/>
      <c r="B89" s="80"/>
      <c r="C89" s="80"/>
      <c r="D89" s="80"/>
      <c r="E89" s="80"/>
      <c r="F89" s="80"/>
      <c r="G89" s="80"/>
      <c r="H89" s="80"/>
      <c r="I89" s="80"/>
    </row>
    <row r="90" spans="1:9">
      <c r="A90" s="80"/>
      <c r="B90" s="80"/>
      <c r="C90" s="80"/>
      <c r="D90" s="80"/>
      <c r="E90" s="80"/>
      <c r="F90" s="80"/>
      <c r="G90" s="80"/>
      <c r="H90" s="80"/>
      <c r="I90" s="80"/>
    </row>
    <row r="91" spans="1:9">
      <c r="A91" s="80"/>
      <c r="B91" s="80"/>
      <c r="C91" s="80"/>
      <c r="D91" s="80"/>
      <c r="E91" s="80"/>
      <c r="F91" s="80"/>
      <c r="G91" s="80"/>
      <c r="H91" s="80"/>
      <c r="I91" s="80"/>
    </row>
    <row r="92" spans="1:9">
      <c r="A92" s="80"/>
      <c r="B92" s="80"/>
      <c r="C92" s="80"/>
      <c r="D92" s="80"/>
      <c r="E92" s="80"/>
      <c r="F92" s="80"/>
      <c r="G92" s="80"/>
      <c r="H92" s="80"/>
      <c r="I92" s="80"/>
    </row>
    <row r="93" spans="1:9">
      <c r="A93" s="80"/>
      <c r="B93" s="80"/>
      <c r="C93" s="80"/>
      <c r="D93" s="80"/>
      <c r="E93" s="80"/>
      <c r="F93" s="80"/>
      <c r="G93" s="80"/>
      <c r="H93" s="80"/>
      <c r="I93" s="80"/>
    </row>
    <row r="94" spans="1:9">
      <c r="A94" s="80"/>
      <c r="B94" s="80"/>
      <c r="C94" s="80"/>
      <c r="D94" s="80"/>
      <c r="E94" s="80"/>
      <c r="F94" s="80"/>
      <c r="G94" s="80"/>
      <c r="H94" s="80"/>
      <c r="I94" s="80"/>
    </row>
    <row r="95" spans="1:9">
      <c r="A95" s="80"/>
      <c r="B95" s="80"/>
      <c r="C95" s="80"/>
      <c r="D95" s="80"/>
      <c r="E95" s="80"/>
      <c r="F95" s="80"/>
      <c r="G95" s="80"/>
      <c r="H95" s="80"/>
      <c r="I95" s="80"/>
    </row>
    <row r="96" spans="1:9">
      <c r="A96" s="80"/>
      <c r="B96" s="80"/>
      <c r="C96" s="80"/>
      <c r="D96" s="80"/>
      <c r="E96" s="80"/>
      <c r="F96" s="80"/>
      <c r="G96" s="80"/>
      <c r="H96" s="80"/>
      <c r="I96" s="80"/>
    </row>
    <row r="97" spans="1:9">
      <c r="A97" s="80"/>
      <c r="B97" s="80"/>
      <c r="C97" s="80"/>
      <c r="D97" s="80"/>
      <c r="E97" s="80"/>
      <c r="F97" s="80"/>
      <c r="G97" s="80"/>
      <c r="H97" s="80"/>
      <c r="I97" s="80"/>
    </row>
    <row r="98" spans="1:9">
      <c r="A98" s="80"/>
      <c r="B98" s="80"/>
      <c r="C98" s="80"/>
      <c r="D98" s="80"/>
      <c r="E98" s="80"/>
      <c r="F98" s="80"/>
      <c r="G98" s="80"/>
      <c r="H98" s="80"/>
      <c r="I98" s="80"/>
    </row>
    <row r="99" spans="1:9">
      <c r="A99" s="80"/>
      <c r="B99" s="80"/>
      <c r="C99" s="80"/>
      <c r="D99" s="80"/>
      <c r="E99" s="80"/>
      <c r="F99" s="80"/>
      <c r="G99" s="80"/>
      <c r="H99" s="80"/>
      <c r="I99" s="80"/>
    </row>
    <row r="100" spans="1:9">
      <c r="A100" s="80"/>
      <c r="B100" s="80"/>
      <c r="C100" s="80"/>
      <c r="D100" s="80"/>
      <c r="E100" s="80"/>
      <c r="F100" s="80"/>
      <c r="G100" s="80"/>
      <c r="H100" s="80"/>
      <c r="I100" s="80"/>
    </row>
    <row r="101" spans="1:9">
      <c r="A101" s="80"/>
      <c r="B101" s="80"/>
      <c r="C101" s="80"/>
      <c r="D101" s="80"/>
      <c r="E101" s="80"/>
      <c r="F101" s="80"/>
      <c r="G101" s="80"/>
      <c r="H101" s="80"/>
      <c r="I101" s="80"/>
    </row>
    <row r="102" spans="1:9">
      <c r="A102" s="80"/>
      <c r="B102" s="80"/>
      <c r="C102" s="80"/>
      <c r="D102" s="80"/>
      <c r="E102" s="80"/>
      <c r="F102" s="80"/>
      <c r="G102" s="80"/>
      <c r="H102" s="80"/>
      <c r="I102" s="80"/>
    </row>
    <row r="103" spans="1:9">
      <c r="A103" s="80"/>
      <c r="B103" s="80"/>
      <c r="C103" s="80"/>
      <c r="D103" s="80"/>
      <c r="E103" s="80"/>
      <c r="F103" s="80"/>
      <c r="G103" s="80"/>
      <c r="H103" s="80"/>
      <c r="I103" s="80"/>
    </row>
    <row r="104" spans="1:9">
      <c r="A104" s="80"/>
      <c r="B104" s="80"/>
      <c r="C104" s="80"/>
      <c r="D104" s="80"/>
      <c r="E104" s="80"/>
      <c r="F104" s="80"/>
      <c r="G104" s="80"/>
      <c r="H104" s="80"/>
      <c r="I104" s="80"/>
    </row>
    <row r="105" spans="1:9">
      <c r="A105" s="80"/>
      <c r="B105" s="80"/>
      <c r="C105" s="80"/>
      <c r="D105" s="80"/>
      <c r="E105" s="80"/>
      <c r="F105" s="80"/>
      <c r="G105" s="80"/>
      <c r="H105" s="80"/>
      <c r="I105" s="80"/>
    </row>
    <row r="106" spans="1:9">
      <c r="A106" s="80"/>
      <c r="B106" s="80"/>
      <c r="C106" s="80"/>
      <c r="D106" s="80"/>
      <c r="E106" s="80"/>
      <c r="F106" s="80"/>
      <c r="G106" s="80"/>
      <c r="H106" s="80"/>
      <c r="I106" s="80"/>
    </row>
    <row r="107" spans="1:9">
      <c r="A107" s="80"/>
      <c r="B107" s="80"/>
      <c r="C107" s="80"/>
      <c r="D107" s="80"/>
      <c r="E107" s="80"/>
      <c r="F107" s="80"/>
      <c r="G107" s="80"/>
      <c r="H107" s="80"/>
      <c r="I107" s="80"/>
    </row>
    <row r="108" spans="1:9">
      <c r="A108" s="80"/>
      <c r="B108" s="80"/>
      <c r="C108" s="80"/>
      <c r="D108" s="80"/>
      <c r="E108" s="80"/>
      <c r="F108" s="80"/>
      <c r="G108" s="80"/>
      <c r="H108" s="80"/>
      <c r="I108" s="80"/>
    </row>
    <row r="109" spans="1:9">
      <c r="A109" s="80"/>
      <c r="B109" s="80"/>
      <c r="C109" s="80"/>
      <c r="D109" s="80"/>
      <c r="E109" s="80"/>
      <c r="F109" s="80"/>
      <c r="G109" s="80"/>
      <c r="H109" s="80"/>
      <c r="I109" s="80"/>
    </row>
    <row r="110" spans="1:9">
      <c r="A110" s="80"/>
      <c r="B110" s="80"/>
      <c r="C110" s="80"/>
      <c r="D110" s="80"/>
      <c r="E110" s="80"/>
      <c r="F110" s="80"/>
      <c r="G110" s="80"/>
      <c r="H110" s="80"/>
      <c r="I110" s="80"/>
    </row>
    <row r="111" spans="1:9">
      <c r="A111" s="80"/>
      <c r="B111" s="80"/>
      <c r="C111" s="80"/>
      <c r="D111" s="80"/>
      <c r="E111" s="80"/>
      <c r="F111" s="80"/>
      <c r="G111" s="80"/>
      <c r="H111" s="80"/>
      <c r="I111" s="80"/>
    </row>
    <row r="112" spans="1:9">
      <c r="A112" s="80"/>
      <c r="B112" s="80"/>
      <c r="C112" s="80"/>
      <c r="D112" s="80"/>
      <c r="E112" s="80"/>
      <c r="F112" s="80"/>
      <c r="G112" s="80"/>
      <c r="H112" s="80"/>
      <c r="I112" s="80"/>
    </row>
    <row r="113" spans="1:9">
      <c r="A113" s="80"/>
      <c r="B113" s="80"/>
      <c r="C113" s="80"/>
      <c r="D113" s="80"/>
      <c r="E113" s="80"/>
      <c r="F113" s="80"/>
      <c r="G113" s="80"/>
      <c r="H113" s="80"/>
      <c r="I113" s="80"/>
    </row>
    <row r="114" spans="1:9">
      <c r="A114" s="80"/>
      <c r="B114" s="80"/>
      <c r="C114" s="80"/>
      <c r="D114" s="80"/>
      <c r="E114" s="80"/>
      <c r="F114" s="80"/>
      <c r="G114" s="80"/>
      <c r="H114" s="80"/>
      <c r="I114" s="80"/>
    </row>
    <row r="115" spans="1:9">
      <c r="A115" s="80"/>
      <c r="B115" s="80"/>
      <c r="C115" s="80"/>
      <c r="D115" s="80"/>
      <c r="E115" s="80"/>
      <c r="F115" s="80"/>
      <c r="G115" s="80"/>
      <c r="H115" s="80"/>
      <c r="I115" s="80"/>
    </row>
    <row r="116" spans="1:9">
      <c r="A116" s="80"/>
      <c r="B116" s="80"/>
      <c r="C116" s="80"/>
      <c r="D116" s="80"/>
      <c r="E116" s="80"/>
      <c r="F116" s="80"/>
      <c r="G116" s="80"/>
      <c r="H116" s="80"/>
      <c r="I116" s="80"/>
    </row>
    <row r="117" spans="1:9">
      <c r="A117" s="80"/>
      <c r="B117" s="80"/>
      <c r="C117" s="80"/>
      <c r="D117" s="80"/>
      <c r="E117" s="80"/>
      <c r="F117" s="80"/>
      <c r="G117" s="80"/>
      <c r="H117" s="80"/>
      <c r="I117" s="80"/>
    </row>
    <row r="118" spans="1:9">
      <c r="A118" s="80"/>
      <c r="B118" s="80"/>
      <c r="C118" s="80"/>
      <c r="D118" s="80"/>
      <c r="E118" s="80"/>
      <c r="F118" s="80"/>
      <c r="G118" s="80"/>
      <c r="H118" s="80"/>
      <c r="I118" s="80"/>
    </row>
    <row r="119" spans="1:9">
      <c r="A119" s="80"/>
      <c r="B119" s="80"/>
      <c r="C119" s="80"/>
      <c r="D119" s="80"/>
      <c r="E119" s="80"/>
      <c r="F119" s="80"/>
      <c r="G119" s="80"/>
      <c r="H119" s="80"/>
      <c r="I119" s="80"/>
    </row>
    <row r="120" spans="1:9">
      <c r="A120" s="80"/>
      <c r="B120" s="80"/>
      <c r="C120" s="80"/>
      <c r="D120" s="80"/>
      <c r="E120" s="80"/>
      <c r="F120" s="80"/>
      <c r="G120" s="80"/>
      <c r="H120" s="80"/>
      <c r="I120" s="80"/>
    </row>
    <row r="121" spans="1:9">
      <c r="A121" s="80"/>
      <c r="B121" s="80"/>
      <c r="C121" s="80"/>
      <c r="D121" s="80"/>
      <c r="E121" s="80"/>
      <c r="F121" s="80"/>
      <c r="G121" s="80"/>
      <c r="H121" s="80"/>
      <c r="I121" s="80"/>
    </row>
    <row r="122" spans="1:9">
      <c r="A122" s="80"/>
      <c r="B122" s="80"/>
      <c r="C122" s="80"/>
      <c r="D122" s="80"/>
      <c r="E122" s="80"/>
      <c r="F122" s="80"/>
      <c r="G122" s="80"/>
      <c r="H122" s="80"/>
      <c r="I122" s="80"/>
    </row>
    <row r="123" spans="1:9">
      <c r="A123" s="80"/>
      <c r="B123" s="80"/>
      <c r="C123" s="80"/>
      <c r="D123" s="80"/>
      <c r="E123" s="80"/>
      <c r="F123" s="80"/>
      <c r="G123" s="80"/>
      <c r="H123" s="80"/>
      <c r="I123" s="80"/>
    </row>
    <row r="124" spans="1:9">
      <c r="A124" s="80"/>
      <c r="B124" s="80"/>
      <c r="C124" s="80"/>
      <c r="D124" s="80"/>
      <c r="E124" s="80"/>
      <c r="F124" s="80"/>
      <c r="G124" s="80"/>
      <c r="H124" s="80"/>
      <c r="I124" s="80"/>
    </row>
    <row r="125" spans="1:9">
      <c r="A125" s="80"/>
      <c r="B125" s="80"/>
      <c r="C125" s="80"/>
      <c r="D125" s="80"/>
      <c r="E125" s="80"/>
      <c r="F125" s="80"/>
      <c r="G125" s="80"/>
      <c r="H125" s="80"/>
      <c r="I125" s="80"/>
    </row>
    <row r="126" spans="1:9">
      <c r="A126" s="80"/>
      <c r="B126" s="80"/>
      <c r="C126" s="80"/>
      <c r="D126" s="80"/>
      <c r="E126" s="80"/>
      <c r="F126" s="80"/>
      <c r="G126" s="80"/>
      <c r="H126" s="80"/>
      <c r="I126" s="80"/>
    </row>
    <row r="127" spans="1:9">
      <c r="A127" s="80"/>
      <c r="B127" s="80"/>
      <c r="C127" s="80"/>
      <c r="D127" s="80"/>
      <c r="E127" s="80"/>
      <c r="F127" s="80"/>
      <c r="G127" s="80"/>
      <c r="H127" s="80"/>
      <c r="I127" s="80"/>
    </row>
    <row r="128" spans="1:9">
      <c r="A128" s="80"/>
      <c r="B128" s="80"/>
      <c r="C128" s="80"/>
      <c r="D128" s="80"/>
      <c r="E128" s="80"/>
      <c r="F128" s="80"/>
      <c r="G128" s="80"/>
      <c r="H128" s="80"/>
      <c r="I128" s="80"/>
    </row>
    <row r="129" spans="1:9">
      <c r="A129" s="80"/>
      <c r="B129" s="80"/>
      <c r="C129" s="80"/>
      <c r="D129" s="80"/>
      <c r="E129" s="80"/>
      <c r="F129" s="80"/>
      <c r="G129" s="80"/>
      <c r="H129" s="80"/>
      <c r="I129" s="80"/>
    </row>
    <row r="130" spans="1:9">
      <c r="A130" s="80"/>
      <c r="B130" s="80"/>
      <c r="C130" s="80"/>
      <c r="D130" s="80"/>
      <c r="E130" s="80"/>
      <c r="F130" s="80"/>
      <c r="G130" s="80"/>
      <c r="H130" s="80"/>
      <c r="I130" s="80"/>
    </row>
    <row r="131" spans="1:9">
      <c r="A131" s="80"/>
      <c r="B131" s="80"/>
      <c r="C131" s="80"/>
      <c r="D131" s="80"/>
      <c r="E131" s="80"/>
      <c r="F131" s="80"/>
      <c r="G131" s="80"/>
      <c r="H131" s="80"/>
      <c r="I131" s="80"/>
    </row>
    <row r="132" spans="1:9">
      <c r="A132" s="80"/>
      <c r="B132" s="80"/>
      <c r="C132" s="80"/>
      <c r="D132" s="80"/>
      <c r="E132" s="80"/>
      <c r="F132" s="80"/>
      <c r="G132" s="80"/>
      <c r="H132" s="80"/>
      <c r="I132" s="80"/>
    </row>
    <row r="133" spans="1:9">
      <c r="A133" s="80"/>
      <c r="B133" s="80"/>
      <c r="C133" s="80"/>
      <c r="D133" s="80"/>
      <c r="E133" s="80"/>
      <c r="F133" s="80"/>
      <c r="G133" s="80"/>
      <c r="H133" s="80"/>
      <c r="I133" s="80"/>
    </row>
    <row r="134" spans="1:9">
      <c r="A134" s="80"/>
      <c r="B134" s="80"/>
      <c r="C134" s="80"/>
      <c r="D134" s="80"/>
      <c r="E134" s="80"/>
      <c r="F134" s="80"/>
      <c r="G134" s="80"/>
      <c r="H134" s="80"/>
      <c r="I134" s="80"/>
    </row>
    <row r="135" spans="1:9">
      <c r="A135" s="80"/>
      <c r="B135" s="80"/>
      <c r="C135" s="80"/>
      <c r="D135" s="80"/>
      <c r="E135" s="80"/>
      <c r="F135" s="80"/>
      <c r="G135" s="80"/>
      <c r="H135" s="80"/>
      <c r="I135" s="80"/>
    </row>
    <row r="136" spans="1:9">
      <c r="A136" s="80"/>
      <c r="B136" s="80"/>
      <c r="C136" s="80"/>
      <c r="D136" s="80"/>
      <c r="E136" s="80"/>
      <c r="F136" s="80"/>
      <c r="G136" s="80"/>
      <c r="H136" s="80"/>
      <c r="I136" s="80"/>
    </row>
    <row r="137" spans="1:9">
      <c r="A137" s="80"/>
      <c r="B137" s="80"/>
      <c r="C137" s="80"/>
      <c r="D137" s="80"/>
      <c r="E137" s="80"/>
      <c r="F137" s="80"/>
      <c r="G137" s="80"/>
      <c r="H137" s="80"/>
      <c r="I137" s="80"/>
    </row>
    <row r="138" spans="1:9">
      <c r="A138" s="80"/>
      <c r="B138" s="80"/>
      <c r="C138" s="80"/>
      <c r="D138" s="80"/>
      <c r="E138" s="80"/>
      <c r="F138" s="80"/>
      <c r="G138" s="80"/>
      <c r="H138" s="80"/>
      <c r="I138" s="80"/>
    </row>
    <row r="139" spans="1:9">
      <c r="A139" s="80"/>
      <c r="B139" s="80"/>
      <c r="C139" s="80"/>
      <c r="D139" s="80"/>
      <c r="E139" s="80"/>
      <c r="F139" s="80"/>
      <c r="G139" s="80"/>
      <c r="H139" s="80"/>
      <c r="I139" s="80"/>
    </row>
    <row r="140" spans="1:9">
      <c r="A140" s="80"/>
      <c r="B140" s="80"/>
      <c r="C140" s="80"/>
      <c r="D140" s="80"/>
      <c r="E140" s="80"/>
      <c r="F140" s="80"/>
      <c r="G140" s="80"/>
      <c r="H140" s="80"/>
      <c r="I140" s="80"/>
    </row>
    <row r="141" spans="1:9">
      <c r="A141" s="80"/>
      <c r="B141" s="80"/>
      <c r="C141" s="80"/>
      <c r="D141" s="80"/>
      <c r="E141" s="80"/>
      <c r="F141" s="80"/>
      <c r="G141" s="80"/>
      <c r="H141" s="80"/>
      <c r="I141" s="80"/>
    </row>
    <row r="142" spans="1:9">
      <c r="A142" s="80"/>
      <c r="B142" s="80"/>
      <c r="C142" s="80"/>
      <c r="D142" s="80"/>
      <c r="F142" s="80"/>
      <c r="G142" s="80"/>
      <c r="H142" s="80"/>
      <c r="I142" s="80"/>
    </row>
    <row r="143" spans="1:9">
      <c r="A143" s="80"/>
      <c r="B143" s="80"/>
      <c r="C143" s="80"/>
      <c r="D143" s="80"/>
      <c r="F143" s="80"/>
      <c r="G143" s="80"/>
      <c r="H143" s="80"/>
      <c r="I143" s="80"/>
    </row>
  </sheetData>
  <mergeCells count="78">
    <mergeCell ref="A1:H1"/>
    <mergeCell ref="A2:H2"/>
    <mergeCell ref="A3:H3"/>
    <mergeCell ref="A4:H4"/>
    <mergeCell ref="A5:H5"/>
    <mergeCell ref="A6:H6"/>
    <mergeCell ref="E7:G7"/>
    <mergeCell ref="A35:B35"/>
    <mergeCell ref="A36:B36"/>
    <mergeCell ref="A37:D37"/>
    <mergeCell ref="A38:D38"/>
    <mergeCell ref="A39:D39"/>
    <mergeCell ref="A40:D40"/>
    <mergeCell ref="A41:D41"/>
    <mergeCell ref="A42:D42"/>
    <mergeCell ref="A43:D43"/>
    <mergeCell ref="A44:C44"/>
    <mergeCell ref="A45:B45"/>
    <mergeCell ref="B46:G4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H7:H8"/>
    <mergeCell ref="H35:H36"/>
    <mergeCell ref="E43:G44"/>
  </mergeCells>
  <printOptions horizontalCentered="1"/>
  <pageMargins left="0" right="0" top="0.551181102362205" bottom="0.31496062992126" header="0.31496062992126" footer="0.196850393700787"/>
  <pageSetup paperSize="9" scale="80" orientation="landscape"/>
  <headerFooter>
    <oddHeader>&amp;R&amp;"Verdana,Normal"&amp;8Fls.:______
Processo n.º 23069.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Resumo</vt:lpstr>
      <vt:lpstr>Orçamento</vt:lpstr>
      <vt:lpstr>Cronograma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Juliana Borsoi</cp:lastModifiedBy>
  <dcterms:created xsi:type="dcterms:W3CDTF">2009-04-27T20:33:00Z</dcterms:created>
  <cp:lastPrinted>2022-03-09T22:17:00Z</cp:lastPrinted>
  <dcterms:modified xsi:type="dcterms:W3CDTF">2022-03-22T00:17:55Z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000C8BA55FB84948B0AA898467F5AFED</vt:lpwstr>
  </property>
  <property fmtid="{D5CDD505-2E9C-101B-9397-08002B2CF9AE}" pid="3" name="KSOProductBuildVer">
    <vt:lpwstr>1046-11.2.0.11029</vt:lpwstr>
  </property>
</Properties>
</file>