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CON JP\2020\LICITACOES\Reforma Odontologia\"/>
    </mc:Choice>
  </mc:AlternateContent>
  <xr:revisionPtr revIDLastSave="0" documentId="13_ncr:1_{8CC0AD2D-89DE-456B-ACF8-D0F319639BDC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Orc Sintetico - ETAPA 1" sheetId="1" r:id="rId1"/>
    <sheet name="Composições Proprias" sheetId="6" r:id="rId2"/>
    <sheet name="Cronograma Físico-financeiro" sheetId="7" r:id="rId3"/>
  </sheets>
  <externalReferences>
    <externalReference r:id="rId4"/>
  </externalReferences>
  <definedNames>
    <definedName name="_xlnm.Print_Area" localSheetId="0">'Orc Sintetico - ETAPA 1'!$A$16:$H$157</definedName>
    <definedName name="_xlnm.Print_Titles" localSheetId="0">'Orc Sintetico - ETAPA 1'!$16:$18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K155" i="7"/>
  <c r="H155" i="7"/>
  <c r="I155" i="7"/>
  <c r="L66" i="7" l="1"/>
  <c r="L65" i="7"/>
  <c r="J65" i="7"/>
  <c r="J66" i="7"/>
  <c r="G40" i="7"/>
  <c r="H40" i="7" l="1"/>
  <c r="F13" i="6"/>
  <c r="H40" i="1" s="1"/>
  <c r="I40" i="7" l="1"/>
  <c r="G22" i="7"/>
  <c r="G23" i="7"/>
  <c r="G25" i="7"/>
  <c r="G27" i="7"/>
  <c r="G29" i="7"/>
  <c r="G32" i="7"/>
  <c r="G33" i="7"/>
  <c r="G34" i="7"/>
  <c r="G35" i="7"/>
  <c r="G36" i="7"/>
  <c r="G37" i="7"/>
  <c r="G38" i="7"/>
  <c r="G39" i="7"/>
  <c r="G41" i="7"/>
  <c r="G42" i="7"/>
  <c r="G43" i="7"/>
  <c r="G45" i="7"/>
  <c r="G46" i="7"/>
  <c r="G49" i="7"/>
  <c r="G51" i="7"/>
  <c r="G54" i="7"/>
  <c r="G55" i="7"/>
  <c r="G58" i="7"/>
  <c r="G59" i="7"/>
  <c r="G60" i="7"/>
  <c r="G61" i="7"/>
  <c r="G62" i="7"/>
  <c r="G63" i="7"/>
  <c r="G64" i="7"/>
  <c r="G67" i="7"/>
  <c r="G68" i="7"/>
  <c r="G69" i="7"/>
  <c r="G70" i="7"/>
  <c r="G72" i="7"/>
  <c r="G73" i="7"/>
  <c r="G74" i="7"/>
  <c r="G75" i="7"/>
  <c r="G76" i="7"/>
  <c r="G78" i="7"/>
  <c r="G80" i="7"/>
  <c r="G82" i="7"/>
  <c r="G83" i="7"/>
  <c r="G84" i="7"/>
  <c r="G85" i="7"/>
  <c r="G86" i="7"/>
  <c r="G88" i="7"/>
  <c r="G90" i="7"/>
  <c r="G91" i="7"/>
  <c r="G94" i="7"/>
  <c r="G95" i="7"/>
  <c r="G96" i="7"/>
  <c r="G99" i="7"/>
  <c r="G100" i="7"/>
  <c r="G101" i="7"/>
  <c r="G103" i="7"/>
  <c r="G104" i="7"/>
  <c r="G105" i="7"/>
  <c r="G106" i="7"/>
  <c r="G107" i="7"/>
  <c r="G111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8" i="7"/>
  <c r="G151" i="7"/>
  <c r="G21" i="7"/>
  <c r="F49" i="7"/>
  <c r="F90" i="7"/>
  <c r="F94" i="7"/>
  <c r="F95" i="7"/>
  <c r="H95" i="7" s="1"/>
  <c r="K95" i="7" s="1"/>
  <c r="F22" i="7"/>
  <c r="F25" i="7"/>
  <c r="F32" i="7"/>
  <c r="F33" i="7"/>
  <c r="F35" i="7"/>
  <c r="F36" i="7"/>
  <c r="F37" i="7"/>
  <c r="F78" i="7" s="1"/>
  <c r="F38" i="7"/>
  <c r="F67" i="7" s="1"/>
  <c r="F41" i="7"/>
  <c r="F42" i="7"/>
  <c r="F43" i="7"/>
  <c r="F45" i="7" s="1"/>
  <c r="F46" i="7" s="1"/>
  <c r="F51" i="7"/>
  <c r="F54" i="7"/>
  <c r="F55" i="7" s="1"/>
  <c r="F69" i="7"/>
  <c r="F88" i="7"/>
  <c r="F91" i="7"/>
  <c r="F96" i="7"/>
  <c r="F111" i="7"/>
  <c r="F94" i="1"/>
  <c r="G112" i="1"/>
  <c r="G112" i="7" s="1"/>
  <c r="G110" i="1"/>
  <c r="G110" i="7" s="1"/>
  <c r="F49" i="1"/>
  <c r="F95" i="1"/>
  <c r="H95" i="1" s="1"/>
  <c r="F91" i="1"/>
  <c r="F90" i="1"/>
  <c r="H22" i="1"/>
  <c r="H23" i="1"/>
  <c r="F22" i="1"/>
  <c r="I95" i="7" l="1"/>
  <c r="J95" i="7" s="1"/>
  <c r="L95" i="7"/>
  <c r="K40" i="7"/>
  <c r="L40" i="7" s="1"/>
  <c r="J40" i="7"/>
  <c r="F70" i="7"/>
  <c r="F80" i="7"/>
  <c r="F68" i="7"/>
  <c r="H151" i="7"/>
  <c r="H148" i="7"/>
  <c r="H145" i="7"/>
  <c r="K145" i="7" s="1"/>
  <c r="L145" i="7" s="1"/>
  <c r="H144" i="7"/>
  <c r="H143" i="7"/>
  <c r="K143" i="7" s="1"/>
  <c r="H142" i="7"/>
  <c r="K142" i="7" s="1"/>
  <c r="L142" i="7" s="1"/>
  <c r="H141" i="7"/>
  <c r="K141" i="7" s="1"/>
  <c r="H140" i="7"/>
  <c r="K140" i="7" s="1"/>
  <c r="H139" i="7"/>
  <c r="K139" i="7" s="1"/>
  <c r="H138" i="7"/>
  <c r="K138" i="7" s="1"/>
  <c r="H137" i="7"/>
  <c r="K137" i="7" s="1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2" i="7"/>
  <c r="K112" i="7" s="1"/>
  <c r="H111" i="7"/>
  <c r="K111" i="7" s="1"/>
  <c r="H110" i="7"/>
  <c r="K110" i="7" s="1"/>
  <c r="H107" i="7"/>
  <c r="I107" i="7" s="1"/>
  <c r="H106" i="7"/>
  <c r="I106" i="7" s="1"/>
  <c r="H104" i="7"/>
  <c r="I104" i="7" s="1"/>
  <c r="H103" i="7"/>
  <c r="H101" i="7"/>
  <c r="K101" i="7" s="1"/>
  <c r="H100" i="7"/>
  <c r="K100" i="7" s="1"/>
  <c r="H99" i="7"/>
  <c r="K99" i="7" s="1"/>
  <c r="H96" i="7"/>
  <c r="H94" i="7"/>
  <c r="H91" i="7"/>
  <c r="K91" i="7" s="1"/>
  <c r="H90" i="7"/>
  <c r="H88" i="7"/>
  <c r="H85" i="7"/>
  <c r="K85" i="7" s="1"/>
  <c r="H84" i="7"/>
  <c r="K84" i="7" s="1"/>
  <c r="H83" i="7"/>
  <c r="H76" i="7"/>
  <c r="K76" i="7" s="1"/>
  <c r="H75" i="7"/>
  <c r="K75" i="7" s="1"/>
  <c r="H74" i="7"/>
  <c r="K74" i="7" s="1"/>
  <c r="H72" i="7"/>
  <c r="H64" i="7"/>
  <c r="K64" i="7" s="1"/>
  <c r="H63" i="7"/>
  <c r="K63" i="7" s="1"/>
  <c r="H62" i="7"/>
  <c r="K62" i="7" s="1"/>
  <c r="H61" i="7"/>
  <c r="K61" i="7" s="1"/>
  <c r="H60" i="7"/>
  <c r="K60" i="7" s="1"/>
  <c r="H59" i="7"/>
  <c r="K59" i="7" s="1"/>
  <c r="H58" i="7"/>
  <c r="K58" i="7" s="1"/>
  <c r="H55" i="7"/>
  <c r="K55" i="7" s="1"/>
  <c r="H51" i="7"/>
  <c r="H69" i="7"/>
  <c r="H43" i="7"/>
  <c r="H41" i="7"/>
  <c r="H39" i="7"/>
  <c r="H38" i="7"/>
  <c r="H78" i="7"/>
  <c r="H86" i="7"/>
  <c r="K86" i="7" s="1"/>
  <c r="H35" i="7"/>
  <c r="H34" i="7"/>
  <c r="H33" i="7"/>
  <c r="H32" i="7"/>
  <c r="H29" i="7"/>
  <c r="I29" i="7" s="1"/>
  <c r="J29" i="7" s="1"/>
  <c r="H27" i="7"/>
  <c r="H25" i="7"/>
  <c r="H23" i="7"/>
  <c r="I23" i="7" s="1"/>
  <c r="H22" i="7"/>
  <c r="H21" i="7"/>
  <c r="I21" i="7" s="1"/>
  <c r="J21" i="7" s="1"/>
  <c r="H21" i="1"/>
  <c r="F54" i="1"/>
  <c r="K23" i="7" l="1"/>
  <c r="L23" i="7" s="1"/>
  <c r="J23" i="7"/>
  <c r="K27" i="7"/>
  <c r="L27" i="7" s="1"/>
  <c r="J27" i="7"/>
  <c r="I86" i="7"/>
  <c r="J86" i="7" s="1"/>
  <c r="L86" i="7"/>
  <c r="I55" i="7"/>
  <c r="J55" i="7" s="1"/>
  <c r="L55" i="7"/>
  <c r="I59" i="7"/>
  <c r="J59" i="7" s="1"/>
  <c r="L59" i="7"/>
  <c r="I61" i="7"/>
  <c r="J61" i="7" s="1"/>
  <c r="L61" i="7"/>
  <c r="I63" i="7"/>
  <c r="J63" i="7" s="1"/>
  <c r="L63" i="7"/>
  <c r="I75" i="7"/>
  <c r="J75" i="7" s="1"/>
  <c r="L75" i="7"/>
  <c r="I85" i="7"/>
  <c r="J85" i="7" s="1"/>
  <c r="L85" i="7"/>
  <c r="I99" i="7"/>
  <c r="J99" i="7" s="1"/>
  <c r="L99" i="7"/>
  <c r="I101" i="7"/>
  <c r="J101" i="7" s="1"/>
  <c r="L101" i="7"/>
  <c r="K104" i="7"/>
  <c r="L104" i="7" s="1"/>
  <c r="J104" i="7"/>
  <c r="K107" i="7"/>
  <c r="L107" i="7" s="1"/>
  <c r="J107" i="7"/>
  <c r="I111" i="7"/>
  <c r="J111" i="7" s="1"/>
  <c r="L111" i="7"/>
  <c r="I138" i="7"/>
  <c r="J138" i="7" s="1"/>
  <c r="L138" i="7"/>
  <c r="I140" i="7"/>
  <c r="J140" i="7" s="1"/>
  <c r="L140" i="7"/>
  <c r="K144" i="7"/>
  <c r="L144" i="7" s="1"/>
  <c r="K148" i="7"/>
  <c r="L148" i="7" s="1"/>
  <c r="I58" i="7"/>
  <c r="J58" i="7" s="1"/>
  <c r="L58" i="7"/>
  <c r="I60" i="7"/>
  <c r="J60" i="7" s="1"/>
  <c r="L60" i="7"/>
  <c r="I62" i="7"/>
  <c r="J62" i="7" s="1"/>
  <c r="L62" i="7"/>
  <c r="I64" i="7"/>
  <c r="J64" i="7" s="1"/>
  <c r="L64" i="7"/>
  <c r="I74" i="7"/>
  <c r="J74" i="7" s="1"/>
  <c r="L74" i="7"/>
  <c r="I76" i="7"/>
  <c r="J76" i="7" s="1"/>
  <c r="L76" i="7"/>
  <c r="I84" i="7"/>
  <c r="J84" i="7" s="1"/>
  <c r="L84" i="7"/>
  <c r="I91" i="7"/>
  <c r="J91" i="7" s="1"/>
  <c r="L91" i="7"/>
  <c r="I100" i="7"/>
  <c r="J100" i="7" s="1"/>
  <c r="L100" i="7"/>
  <c r="K106" i="7"/>
  <c r="L106" i="7" s="1"/>
  <c r="J106" i="7"/>
  <c r="I110" i="7"/>
  <c r="J110" i="7" s="1"/>
  <c r="L110" i="7"/>
  <c r="I112" i="7"/>
  <c r="J112" i="7" s="1"/>
  <c r="L112" i="7"/>
  <c r="I137" i="7"/>
  <c r="L137" i="7"/>
  <c r="I139" i="7"/>
  <c r="J139" i="7" s="1"/>
  <c r="L139" i="7"/>
  <c r="I141" i="7"/>
  <c r="J141" i="7" s="1"/>
  <c r="L141" i="7"/>
  <c r="I143" i="7"/>
  <c r="J143" i="7" s="1"/>
  <c r="L143" i="7"/>
  <c r="I151" i="7"/>
  <c r="J151" i="7" s="1"/>
  <c r="K151" i="7"/>
  <c r="L151" i="7" s="1"/>
  <c r="I145" i="7"/>
  <c r="J145" i="7" s="1"/>
  <c r="K94" i="7"/>
  <c r="I25" i="7"/>
  <c r="I69" i="7"/>
  <c r="H73" i="7"/>
  <c r="K73" i="7" s="1"/>
  <c r="H70" i="7"/>
  <c r="K90" i="7"/>
  <c r="I32" i="7"/>
  <c r="I34" i="7"/>
  <c r="I38" i="7"/>
  <c r="I115" i="7"/>
  <c r="I119" i="7"/>
  <c r="I123" i="7"/>
  <c r="I127" i="7"/>
  <c r="I131" i="7"/>
  <c r="I135" i="7"/>
  <c r="K29" i="7"/>
  <c r="L29" i="7" s="1"/>
  <c r="I35" i="7"/>
  <c r="I39" i="7"/>
  <c r="H42" i="7"/>
  <c r="H49" i="7"/>
  <c r="H54" i="7"/>
  <c r="K54" i="7" s="1"/>
  <c r="I116" i="7"/>
  <c r="I120" i="7"/>
  <c r="I124" i="7"/>
  <c r="I128" i="7"/>
  <c r="I132" i="7"/>
  <c r="I136" i="7"/>
  <c r="I22" i="7"/>
  <c r="I33" i="7"/>
  <c r="I78" i="7"/>
  <c r="I41" i="7"/>
  <c r="I43" i="7"/>
  <c r="K51" i="7"/>
  <c r="K72" i="7"/>
  <c r="I88" i="7"/>
  <c r="K96" i="7"/>
  <c r="I103" i="7"/>
  <c r="I114" i="7"/>
  <c r="I118" i="7"/>
  <c r="I122" i="7"/>
  <c r="I126" i="7"/>
  <c r="I130" i="7"/>
  <c r="I134" i="7"/>
  <c r="K83" i="7"/>
  <c r="I117" i="7"/>
  <c r="I121" i="7"/>
  <c r="I125" i="7"/>
  <c r="I129" i="7"/>
  <c r="I133" i="7"/>
  <c r="I142" i="7"/>
  <c r="J142" i="7" s="1"/>
  <c r="K21" i="7"/>
  <c r="L21" i="7" s="1"/>
  <c r="H82" i="7"/>
  <c r="I82" i="7" s="1"/>
  <c r="H80" i="7"/>
  <c r="H46" i="7"/>
  <c r="I46" i="7" s="1"/>
  <c r="H45" i="7"/>
  <c r="H67" i="7"/>
  <c r="H68" i="7"/>
  <c r="H36" i="7"/>
  <c r="H37" i="7"/>
  <c r="I148" i="7" l="1"/>
  <c r="J148" i="7" s="1"/>
  <c r="K46" i="7"/>
  <c r="L46" i="7" s="1"/>
  <c r="J46" i="7"/>
  <c r="K82" i="7"/>
  <c r="L82" i="7" s="1"/>
  <c r="J82" i="7"/>
  <c r="K129" i="7"/>
  <c r="L129" i="7" s="1"/>
  <c r="J129" i="7"/>
  <c r="K121" i="7"/>
  <c r="L121" i="7" s="1"/>
  <c r="J121" i="7"/>
  <c r="I83" i="7"/>
  <c r="J83" i="7" s="1"/>
  <c r="L83" i="7"/>
  <c r="K130" i="7"/>
  <c r="L130" i="7" s="1"/>
  <c r="J130" i="7"/>
  <c r="K122" i="7"/>
  <c r="L122" i="7" s="1"/>
  <c r="J122" i="7"/>
  <c r="K114" i="7"/>
  <c r="L114" i="7" s="1"/>
  <c r="J114" i="7"/>
  <c r="I96" i="7"/>
  <c r="J96" i="7" s="1"/>
  <c r="L96" i="7"/>
  <c r="I72" i="7"/>
  <c r="J72" i="7" s="1"/>
  <c r="L72" i="7"/>
  <c r="K43" i="7"/>
  <c r="L43" i="7" s="1"/>
  <c r="J43" i="7"/>
  <c r="K78" i="7"/>
  <c r="L78" i="7" s="1"/>
  <c r="J78" i="7"/>
  <c r="K22" i="7"/>
  <c r="L22" i="7" s="1"/>
  <c r="J22" i="7"/>
  <c r="K132" i="7"/>
  <c r="L132" i="7" s="1"/>
  <c r="J132" i="7"/>
  <c r="K124" i="7"/>
  <c r="L124" i="7" s="1"/>
  <c r="J124" i="7"/>
  <c r="K116" i="7"/>
  <c r="L116" i="7" s="1"/>
  <c r="J116" i="7"/>
  <c r="K39" i="7"/>
  <c r="L39" i="7" s="1"/>
  <c r="J39" i="7"/>
  <c r="K131" i="7"/>
  <c r="L131" i="7" s="1"/>
  <c r="J131" i="7"/>
  <c r="K123" i="7"/>
  <c r="L123" i="7" s="1"/>
  <c r="J123" i="7"/>
  <c r="K115" i="7"/>
  <c r="L115" i="7" s="1"/>
  <c r="J115" i="7"/>
  <c r="K34" i="7"/>
  <c r="L34" i="7" s="1"/>
  <c r="J34" i="7"/>
  <c r="I90" i="7"/>
  <c r="J90" i="7" s="1"/>
  <c r="L90" i="7"/>
  <c r="I73" i="7"/>
  <c r="J73" i="7" s="1"/>
  <c r="L73" i="7"/>
  <c r="K25" i="7"/>
  <c r="L25" i="7" s="1"/>
  <c r="J25" i="7"/>
  <c r="K133" i="7"/>
  <c r="L133" i="7" s="1"/>
  <c r="J133" i="7"/>
  <c r="K125" i="7"/>
  <c r="L125" i="7" s="1"/>
  <c r="J125" i="7"/>
  <c r="K117" i="7"/>
  <c r="L117" i="7" s="1"/>
  <c r="J117" i="7"/>
  <c r="K134" i="7"/>
  <c r="L134" i="7" s="1"/>
  <c r="J134" i="7"/>
  <c r="K126" i="7"/>
  <c r="L126" i="7" s="1"/>
  <c r="J126" i="7"/>
  <c r="K118" i="7"/>
  <c r="L118" i="7" s="1"/>
  <c r="J118" i="7"/>
  <c r="K103" i="7"/>
  <c r="L103" i="7" s="1"/>
  <c r="J103" i="7"/>
  <c r="K88" i="7"/>
  <c r="L88" i="7" s="1"/>
  <c r="J88" i="7"/>
  <c r="I51" i="7"/>
  <c r="J51" i="7" s="1"/>
  <c r="L51" i="7"/>
  <c r="K41" i="7"/>
  <c r="L41" i="7" s="1"/>
  <c r="J41" i="7"/>
  <c r="K33" i="7"/>
  <c r="L33" i="7" s="1"/>
  <c r="J33" i="7"/>
  <c r="K136" i="7"/>
  <c r="L136" i="7" s="1"/>
  <c r="J136" i="7"/>
  <c r="K128" i="7"/>
  <c r="L128" i="7" s="1"/>
  <c r="J128" i="7"/>
  <c r="K120" i="7"/>
  <c r="L120" i="7" s="1"/>
  <c r="J120" i="7"/>
  <c r="I54" i="7"/>
  <c r="J54" i="7" s="1"/>
  <c r="L54" i="7"/>
  <c r="K35" i="7"/>
  <c r="L35" i="7" s="1"/>
  <c r="J35" i="7"/>
  <c r="K135" i="7"/>
  <c r="L135" i="7" s="1"/>
  <c r="J135" i="7"/>
  <c r="K127" i="7"/>
  <c r="L127" i="7" s="1"/>
  <c r="J127" i="7"/>
  <c r="K119" i="7"/>
  <c r="L119" i="7" s="1"/>
  <c r="J119" i="7"/>
  <c r="K38" i="7"/>
  <c r="L38" i="7" s="1"/>
  <c r="J38" i="7"/>
  <c r="K32" i="7"/>
  <c r="L32" i="7" s="1"/>
  <c r="J32" i="7"/>
  <c r="K69" i="7"/>
  <c r="L69" i="7" s="1"/>
  <c r="J69" i="7"/>
  <c r="I94" i="7"/>
  <c r="J94" i="7" s="1"/>
  <c r="L94" i="7"/>
  <c r="I144" i="7"/>
  <c r="J144" i="7" s="1"/>
  <c r="I45" i="7"/>
  <c r="H153" i="7"/>
  <c r="I37" i="7"/>
  <c r="I36" i="7"/>
  <c r="J36" i="7" s="1"/>
  <c r="I68" i="7"/>
  <c r="I80" i="7"/>
  <c r="I42" i="7"/>
  <c r="I67" i="7"/>
  <c r="I49" i="7"/>
  <c r="I70" i="7"/>
  <c r="H54" i="1"/>
  <c r="H145" i="1"/>
  <c r="H34" i="1"/>
  <c r="H39" i="1"/>
  <c r="H58" i="1"/>
  <c r="H59" i="1"/>
  <c r="H60" i="1"/>
  <c r="H61" i="1"/>
  <c r="H62" i="1"/>
  <c r="H63" i="1"/>
  <c r="H64" i="1"/>
  <c r="H74" i="1"/>
  <c r="H83" i="1"/>
  <c r="H84" i="1"/>
  <c r="H99" i="1"/>
  <c r="H100" i="1"/>
  <c r="H101" i="1"/>
  <c r="H103" i="1"/>
  <c r="H104" i="1"/>
  <c r="H106" i="1"/>
  <c r="H107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8" i="1"/>
  <c r="H151" i="1"/>
  <c r="H29" i="1"/>
  <c r="H27" i="1"/>
  <c r="H157" i="7" l="1"/>
  <c r="K70" i="7"/>
  <c r="L70" i="7" s="1"/>
  <c r="J70" i="7"/>
  <c r="K67" i="7"/>
  <c r="L67" i="7" s="1"/>
  <c r="J67" i="7"/>
  <c r="K80" i="7"/>
  <c r="L80" i="7" s="1"/>
  <c r="J80" i="7"/>
  <c r="K49" i="7"/>
  <c r="L49" i="7" s="1"/>
  <c r="J49" i="7"/>
  <c r="K42" i="7"/>
  <c r="L42" i="7" s="1"/>
  <c r="J42" i="7"/>
  <c r="K68" i="7"/>
  <c r="L68" i="7" s="1"/>
  <c r="J68" i="7"/>
  <c r="K37" i="7"/>
  <c r="L37" i="7" s="1"/>
  <c r="J37" i="7"/>
  <c r="K45" i="7"/>
  <c r="L45" i="7" s="1"/>
  <c r="J45" i="7"/>
  <c r="K36" i="7"/>
  <c r="L36" i="7" s="1"/>
  <c r="F55" i="1"/>
  <c r="H55" i="1" s="1"/>
  <c r="F42" i="1"/>
  <c r="H42" i="1" s="1"/>
  <c r="H85" i="1"/>
  <c r="F37" i="1"/>
  <c r="H37" i="1" s="1"/>
  <c r="F38" i="1" l="1"/>
  <c r="F96" i="1"/>
  <c r="H96" i="1" s="1"/>
  <c r="H94" i="1"/>
  <c r="D6" i="6"/>
  <c r="F6" i="6" s="1"/>
  <c r="F7" i="6" s="1"/>
  <c r="F4" i="6"/>
  <c r="F3" i="6"/>
  <c r="D5" i="6"/>
  <c r="F5" i="6" s="1"/>
  <c r="F25" i="1"/>
  <c r="H25" i="1" s="1"/>
  <c r="F111" i="1"/>
  <c r="H111" i="1" s="1"/>
  <c r="H112" i="1"/>
  <c r="H91" i="1"/>
  <c r="H90" i="1"/>
  <c r="F88" i="1"/>
  <c r="H88" i="1" s="1"/>
  <c r="F36" i="1"/>
  <c r="H36" i="1" s="1"/>
  <c r="F41" i="1"/>
  <c r="H41" i="1" s="1"/>
  <c r="F78" i="1"/>
  <c r="H78" i="1" s="1"/>
  <c r="H76" i="1"/>
  <c r="H72" i="1"/>
  <c r="H75" i="1"/>
  <c r="F51" i="1"/>
  <c r="H51" i="1" s="1"/>
  <c r="F35" i="1"/>
  <c r="H35" i="1" s="1"/>
  <c r="F32" i="1"/>
  <c r="H32" i="1" s="1"/>
  <c r="F43" i="1"/>
  <c r="H43" i="1" s="1"/>
  <c r="F33" i="1"/>
  <c r="H33" i="1" s="1"/>
  <c r="F69" i="1" l="1"/>
  <c r="H69" i="1" s="1"/>
  <c r="H49" i="1"/>
  <c r="F68" i="1"/>
  <c r="H68" i="1" s="1"/>
  <c r="H38" i="1"/>
  <c r="H86" i="1"/>
  <c r="F45" i="1"/>
  <c r="H45" i="1" s="1"/>
  <c r="F8" i="6"/>
  <c r="H110" i="1" s="1"/>
  <c r="F67" i="1"/>
  <c r="H67" i="1" s="1"/>
  <c r="F80" i="1"/>
  <c r="H73" i="1"/>
  <c r="H82" i="1" l="1"/>
  <c r="H80" i="1"/>
  <c r="F46" i="1"/>
  <c r="H46" i="1" s="1"/>
  <c r="F70" i="1"/>
  <c r="H70" i="1" s="1"/>
  <c r="H153" i="1" l="1"/>
  <c r="H157" i="1" l="1"/>
  <c r="J137" i="7"/>
  <c r="I153" i="7"/>
  <c r="K153" i="7"/>
  <c r="I157" i="7" l="1"/>
  <c r="K157" i="7"/>
</calcChain>
</file>

<file path=xl/sharedStrings.xml><?xml version="1.0" encoding="utf-8"?>
<sst xmlns="http://schemas.openxmlformats.org/spreadsheetml/2006/main" count="1156" uniqueCount="387">
  <si>
    <t>CÓDIGO</t>
  </si>
  <si>
    <t>Requisitos gerais</t>
  </si>
  <si>
    <t>M2</t>
  </si>
  <si>
    <t>H</t>
  </si>
  <si>
    <t>M</t>
  </si>
  <si>
    <t>Administração da obra</t>
  </si>
  <si>
    <t>Anotação de responsabilidade técnica</t>
  </si>
  <si>
    <t>UN</t>
  </si>
  <si>
    <t>1,00</t>
  </si>
  <si>
    <t>Infraestrutura de canteiro</t>
  </si>
  <si>
    <t>MES</t>
  </si>
  <si>
    <t>Projetos as built</t>
  </si>
  <si>
    <t>Projeto as built instalacoes gerais</t>
  </si>
  <si>
    <t>Andaimes, bandejas e plataformas</t>
  </si>
  <si>
    <t>Demolições</t>
  </si>
  <si>
    <t>M3</t>
  </si>
  <si>
    <t>Retiradas</t>
  </si>
  <si>
    <t>Vedações Internas e Externas</t>
  </si>
  <si>
    <t>Alvenarias</t>
  </si>
  <si>
    <t>Portas, Janelas e Vidros</t>
  </si>
  <si>
    <t>Portas e batentes de madeira</t>
  </si>
  <si>
    <t>Acabamentos</t>
  </si>
  <si>
    <t>Pintura</t>
  </si>
  <si>
    <t>Forros</t>
  </si>
  <si>
    <t>Produtos Especiais ou Sob Encomenda</t>
  </si>
  <si>
    <t>Aparelhos sanitários</t>
  </si>
  <si>
    <t>ITEM</t>
  </si>
  <si>
    <t>DESCRIÇÃO DO SERVIÇO</t>
  </si>
  <si>
    <t>FONTE</t>
  </si>
  <si>
    <t>1.1</t>
  </si>
  <si>
    <t>1.2</t>
  </si>
  <si>
    <t>SBC</t>
  </si>
  <si>
    <t>1.3</t>
  </si>
  <si>
    <t>1.4</t>
  </si>
  <si>
    <t>1.1.1</t>
  </si>
  <si>
    <t>1.1.2</t>
  </si>
  <si>
    <t>1.1.3</t>
  </si>
  <si>
    <t>SINAPI</t>
  </si>
  <si>
    <t>SCO</t>
  </si>
  <si>
    <t>1.3.1</t>
  </si>
  <si>
    <t>1.4.1</t>
  </si>
  <si>
    <t>2.1</t>
  </si>
  <si>
    <t>2.1.1</t>
  </si>
  <si>
    <t>2.1.2</t>
  </si>
  <si>
    <t>2.1.3</t>
  </si>
  <si>
    <t>2.1.4</t>
  </si>
  <si>
    <t>2.1.5</t>
  </si>
  <si>
    <t>2.2.1</t>
  </si>
  <si>
    <t>2.2.2</t>
  </si>
  <si>
    <t>2.2</t>
  </si>
  <si>
    <t>5.1</t>
  </si>
  <si>
    <t>6.1</t>
  </si>
  <si>
    <t>CREA-RJ</t>
  </si>
  <si>
    <t>4.1</t>
  </si>
  <si>
    <t>N/A</t>
  </si>
  <si>
    <t>6</t>
  </si>
  <si>
    <t>88486</t>
  </si>
  <si>
    <t>Chapisco, emboço</t>
  </si>
  <si>
    <t>Contrapiso</t>
  </si>
  <si>
    <t>Revestimentos de piso</t>
  </si>
  <si>
    <t>Bancadas em mármore ou granito, aço inox e concreto</t>
  </si>
  <si>
    <t>Instalações hidrossanitárias</t>
  </si>
  <si>
    <t>190578</t>
  </si>
  <si>
    <t>TOTAL GERAL</t>
  </si>
  <si>
    <t>1.2.1</t>
  </si>
  <si>
    <t>9</t>
  </si>
  <si>
    <t>9.1</t>
  </si>
  <si>
    <t>10</t>
  </si>
  <si>
    <t>10.1</t>
  </si>
  <si>
    <t>Climatização</t>
  </si>
  <si>
    <t>64</t>
  </si>
  <si>
    <t>17317</t>
  </si>
  <si>
    <t>3</t>
  </si>
  <si>
    <t>5</t>
  </si>
  <si>
    <t>6.1.1</t>
  </si>
  <si>
    <t>7</t>
  </si>
  <si>
    <t>7.1</t>
  </si>
  <si>
    <t>8.1</t>
  </si>
  <si>
    <t>8.2</t>
  </si>
  <si>
    <t>9.1.1</t>
  </si>
  <si>
    <t>Infraestrutura instalações de água fria</t>
  </si>
  <si>
    <t>Infraestrutura de instalações de esgoto</t>
  </si>
  <si>
    <t>Difusão de ar</t>
  </si>
  <si>
    <t>2.1.6</t>
  </si>
  <si>
    <t>3.1</t>
  </si>
  <si>
    <t>3.1.1</t>
  </si>
  <si>
    <t>4</t>
  </si>
  <si>
    <t>5.1.1</t>
  </si>
  <si>
    <t>8.1.1</t>
  </si>
  <si>
    <t>8.1.2</t>
  </si>
  <si>
    <t>8.1.3</t>
  </si>
  <si>
    <t>10.1.1</t>
  </si>
  <si>
    <t>Luminárias</t>
  </si>
  <si>
    <t>Elétrica</t>
  </si>
  <si>
    <t>ELETRICISTA</t>
  </si>
  <si>
    <t>AJUDANTE DE ELETRICISTA</t>
  </si>
  <si>
    <t>6.1.2</t>
  </si>
  <si>
    <t>87878</t>
  </si>
  <si>
    <t>Mobiliário e acessórios</t>
  </si>
  <si>
    <t>7.1.1</t>
  </si>
  <si>
    <t>7.1.2</t>
  </si>
  <si>
    <t>Serviço Público Federal</t>
  </si>
  <si>
    <t>Ministério da Educação</t>
  </si>
  <si>
    <t>Universidade Federal Fluminense</t>
  </si>
  <si>
    <t>PLANILHA DE PREÇOS</t>
  </si>
  <si>
    <t>UNID</t>
  </si>
  <si>
    <t>QUANT</t>
  </si>
  <si>
    <t>LOCAL: FACULDADE DE ODONTOLOGIA - ESPECIALIZAÇÃO EM PRÓTESE DENTÁRIA</t>
  </si>
  <si>
    <t>DATA: 22/04/2020</t>
  </si>
  <si>
    <t>DEMOLIÇÃO DE ALVENARIA DE BLOCO FURADO, DE FORMA MANUAL, SEM REAPROVEITAMENTO. AF_12/2017</t>
  </si>
  <si>
    <t>97622</t>
  </si>
  <si>
    <t>REMOÇÃO DE PORTAS, DE FORMA MANUAL, SEM REAPROVEITAMENTO. AF_12/2017</t>
  </si>
  <si>
    <t>97644</t>
  </si>
  <si>
    <t>Serviços Preliminares</t>
  </si>
  <si>
    <t>DEMOLIÇÃO DE REVESTIMENTO CERÂMICO, DE FORMA MANUAL, SEM REAPROVEITAMENTO. AF_12/2017</t>
  </si>
  <si>
    <t>97633</t>
  </si>
  <si>
    <t>REMOÇÃO DE FORROS DE DRYWALL, PVC E FIBROMINERAL, DE FORMA MANUAL, SEM REAPROVEITAMENTO. AF_12/2017</t>
  </si>
  <si>
    <t>97640</t>
  </si>
  <si>
    <t>REMOÇÃO DE LUMINÁRIAS, DE FORMA MANUAL, SEM REAPROVEITAMENTO. AF_12/2017</t>
  </si>
  <si>
    <t>97665</t>
  </si>
  <si>
    <t>REMOÇÃO DE INTERRUPTORES/TOMADAS ELÉTRICAS, DE FORMA MANUAL, SEM REAPROVEITAMENTO. AF_12/2017</t>
  </si>
  <si>
    <t>97660</t>
  </si>
  <si>
    <t>ALVENARIA DE VEDAÇÃO DE BLOCOS CERÂMICOS FURADOS NA VERTICAL DE 9X19X39CM (ESPESSURA 9CM) DE PAREDES COM ÁREA LÍQUIDA MAIOR OU IGUAL A 6M² SEM VÃOS E ARGAMASSA DE ASSENTAMENTO COM PREPARO MANUAL. AF_06/2014</t>
  </si>
  <si>
    <t>87478</t>
  </si>
  <si>
    <t>RETIRADA DE DIVISORIAS EM CHAPAS DE MADEIRA, COM MONTANTES METALICOS</t>
  </si>
  <si>
    <t>72178</t>
  </si>
  <si>
    <t>3.2</t>
  </si>
  <si>
    <t>Divisórias</t>
  </si>
  <si>
    <t>90703</t>
  </si>
  <si>
    <t>KIT DE PORTA DE MADEIRA PARA PINTURA, SEMI-OCA (LEVE OU MÉDIA), PADRÃO MÉDIO, 70X210CM, ESPESSURA DE 3,5CM, ITENS INCLUSOS: DOBRADIÇAS, MONTAGEM E INSTALAÇÃO DO BATENTE, FECHADURA COM EXECUÇÃO DO FURO - FORNECIMENTO E INSTALAÇÃO. AF_12/2019</t>
  </si>
  <si>
    <t>90842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</si>
  <si>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</si>
  <si>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</si>
  <si>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90843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</si>
  <si>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</si>
  <si>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90844</t>
  </si>
  <si>
    <t>ALIZAR DE 5X1,5CM PARA PORTA FIXADO COM PREGOS, PADRÃO POPULAR - FORNECIMENTO E INSTALAÇÃO. AF_12/2019</t>
  </si>
  <si>
    <t>100660</t>
  </si>
  <si>
    <t>FECHADURA DE EMBUTIR COM CILINDRO, EXTERNA, COMPLETA, ACABAMENTO PADRÃO MÉDIO, INCLUSO EXECUÇÃO DE FURO - FORNECIMENTO E INSTALAÇÃO. AF_12/2019</t>
  </si>
  <si>
    <t>90830</t>
  </si>
  <si>
    <t>FECHADURA PARA DIVISÓRIA/TUBULAR TIPO SOPRANO</t>
  </si>
  <si>
    <t>140207</t>
  </si>
  <si>
    <t>ALUGUEL MENSAL ANDAIME TUBULAR ATÉ ALTURA DE 3,0 METROS</t>
  </si>
  <si>
    <t>APLICAÇÃO MANUAL DE PINTURA COM TINTA LÁTEX PVA EM TETO, DUAS DEMÃOS. AF_06/2014</t>
  </si>
  <si>
    <t>APLICAÇÃO MANUAL DE PINTURA COM TINTA LÁTEX PVA EM PAREDES, DUAS DEMÃOS. AF_06/2014</t>
  </si>
  <si>
    <t>88487</t>
  </si>
  <si>
    <t>APLICAÇÃO E LIXAMENTO DE MASSA LÁTEX EM TETO, DUAS DEMÃOS. AF_06/2014</t>
  </si>
  <si>
    <t>88496</t>
  </si>
  <si>
    <t>APLICAÇÃO E LIXAMENTO DE MASSA LÁTEX EM PAREDES, DUAS DEMÃOS. AF_06/2014</t>
  </si>
  <si>
    <t>88497</t>
  </si>
  <si>
    <t xml:space="preserve">RV 10.05.0550 (A) </t>
  </si>
  <si>
    <t>MASSA ÚNICA, PARA RECEBIMENTO DE PINTURA, EM ARGAMASSA TRAÇO 1:2:8, PREPARO MANUAL, APLICADA MANUALMENTE EM FACES INTERNAS DE PAREDES, ESPESSURA DE 20MM, COM EXECUÇÃO DE TALISCAS. AF_06/2014</t>
  </si>
  <si>
    <t>CHAPISCO APLICADO EM ALVENARIAS E ESTRUTURAS DE CONCRETO INTERNAS, COM COLHER DE PEDREIRO. ARGAMASSA TRAÇO 1:3 COM PREPARO MANUAL. AF_06/2014</t>
  </si>
  <si>
    <t>PINTURA ESMALTE ACETINADO EM MADEIRA, DUAS DEMAOS</t>
  </si>
  <si>
    <t>73739/001</t>
  </si>
  <si>
    <t>FORRO EM RÉGUAS DE PVC, FRISADO, PARA AMBIENTES COMERCIAIS, INCLUSIVE ESTRUTURA DE FIXAÇÃO. AF_05/2017_P</t>
  </si>
  <si>
    <t>96116</t>
  </si>
  <si>
    <t xml:space="preserve">SC 04.05.3200 (/) </t>
  </si>
  <si>
    <t>Remocao de tapete de nylon ou carpete colado no piso e retirada do residuo de cola com espatula ou palha de aco.(desonerado)</t>
  </si>
  <si>
    <t>RETIRADA DE PLACAS VINILICAS EM PISO</t>
  </si>
  <si>
    <t>22710</t>
  </si>
  <si>
    <t>RETIRADA GRANITO EM PISO</t>
  </si>
  <si>
    <t>22237</t>
  </si>
  <si>
    <t>CONTRAPISO EM ARGAMASSA TRAÇO 1:4 (CIMENTO E AREIA), PREPARO MANUAL, APLICADO EM ÁREAS SECAS SOBRE LAJE, ADERIDO, ESPESSURA 3CM.</t>
  </si>
  <si>
    <t>87632</t>
  </si>
  <si>
    <t>REVESTIMENTO CERÂMICO PARA PISO COM PLACAS TIPO ESMALTADA EXTRA DE DIMENSÕES 45X45 CM APLICADA EM AMBIENTES DE ÁREA MAIOR QUE 10 M2. AF_06/2014</t>
  </si>
  <si>
    <t>87251</t>
  </si>
  <si>
    <t>RODAPÉ CERÂMICO DE 7CM DE ALTURA COM PLACAS TIPO ESMALTADA EXTRA DE DIMENSÕES 45X45CM. AF_06/2014</t>
  </si>
  <si>
    <t>88649</t>
  </si>
  <si>
    <t>Revestimentos de parede</t>
  </si>
  <si>
    <t>REVESTIMENTO CERÂMICO PARA PAREDES INTERNAS COM PLACAS TIPO ESMALTADA EXTRA DE DIMENSÕES 33X45 CM APLICADAS EM AMBIENTES DE ÁREA MAIOR QUE 5M² NA ALTURA INTEIRA DAS PAREDES. AF_06/2014</t>
  </si>
  <si>
    <t>87273</t>
  </si>
  <si>
    <t>EMBOÇO, PARA RECEBIMENTO DE CERÂMICA, EM ARGAMASSA TRAÇO 1:2:8, PREPARO MANUAL, APLICADO MANUALMENTE EM FACES INTERNAS DE PAREDES, PARA AMBIENTE COM ÁREA MAIOR QUE 10M2, ESPESSURA DE 20MM, COM EXECUÇÃO DE TALISCAS. AF_06/2014</t>
  </si>
  <si>
    <t>87536</t>
  </si>
  <si>
    <t>Reboco interno com massa especial interna branca ou similar na espessura de 2mm.</t>
  </si>
  <si>
    <t>190429</t>
  </si>
  <si>
    <t>BANCADA EM GRANITO CINZA ANDORINHA (laboratório 3)</t>
  </si>
  <si>
    <t>BANCADA EM GRANITO CINZA ANDORINHA (laboratório 1)</t>
  </si>
  <si>
    <t>LÂMPADA TUBULAR LED DE 18/20 W, BASE G13 - FORNECIMENTO E INSTALAÇÃO. UN CR 29,96
AF_02/2020_P</t>
  </si>
  <si>
    <t>60246</t>
  </si>
  <si>
    <t>LUMINARIA DE EMBUTIR BRANCO 2X32 SEM LAMPADA (clinica)</t>
  </si>
  <si>
    <t>GRELHAS DE ALETAS FIXAS COM FUROS NAS ABAS ANODIZADO 425X325MM</t>
  </si>
  <si>
    <t>LIMPEZA DE PISO CERÂMICO OU PORCELANATO COM PANO ÚMIDO. AF_04/2019</t>
  </si>
  <si>
    <t>99803</t>
  </si>
  <si>
    <t>INTERRUPTOR SIMPLES (2 MÓDULOS), 10A/250V, INCLUINDO SUPORTE E PLACA - FORNECIMENTO E INSTALAÇÃO. AF_12/2015</t>
  </si>
  <si>
    <t>91959</t>
  </si>
  <si>
    <t>INTERRUPTOR SIMPLES (1 MÓDULO), 10A/250V, INCLUINDO SUPORTE E PLACA - FORNECIMENTO E INSTALAÇÃO. AF_12/2015</t>
  </si>
  <si>
    <t>91953</t>
  </si>
  <si>
    <t>INTERRUPTOR SIMPLES (3 MÓDULOS), 10A/250V, INCLUINDO SUPORTE E PLACA - FORNECIMENTO E INSTALAÇÃO. AF_12/2015</t>
  </si>
  <si>
    <t>91967</t>
  </si>
  <si>
    <t>91955</t>
  </si>
  <si>
    <t>INTERRUPTOR PARALELO (1 MÓDULO), 10A/250V, INCLUINDO SUPORTE E PLACA - FORNECIMENTO E INSTALAÇÃO. AF_12/2015</t>
  </si>
  <si>
    <t>INTERRUPTOR INTERMEDIÁRIO (1 MÓDULO), 10A/250V, INCLUINDO SUPORTE E PLACA - FORNECIMENTO E INSTALAÇÃO. AF_09/2017</t>
  </si>
  <si>
    <t>91979</t>
  </si>
  <si>
    <t>TOMADA BAIXA DE EMBUTIR (1 MÓDULO), 2P+T 10 A, INCLUINDO SUPORTE E PLACA - FORNECIMENTO E INSTALAÇÃO. AF_12/2015</t>
  </si>
  <si>
    <t>TOMADA BAIXA DE EMBUTIR (2 MÓDULOS), 2P+T 10 A, INCLUINDO SUPORTE E PLACA - FORNECIMENTO E INSTALAÇÃO. AF_12/2015</t>
  </si>
  <si>
    <t>92008</t>
  </si>
  <si>
    <t>92001</t>
  </si>
  <si>
    <t>TOMADA BAIXA DE EMBUTIR (1 MÓDULO), 2P+T 20 A, INCLUINDO SUPORTE E PLACA - FORNECIMENTO E INSTALAÇÃO. AF_12/2015</t>
  </si>
  <si>
    <t>TOMADA ALTA DE EMBUTIR (1 MÓDULO), 2P+T 20 A, INCLUINDO SUPORTE E PLACA - FORNECIMENTO E INSTALAÇÃO. AF_12/2015</t>
  </si>
  <si>
    <t>91993</t>
  </si>
  <si>
    <t>52065</t>
  </si>
  <si>
    <t>PONTO DE ÁGUA FRIA EM TUBO PVC SOLDÁVEL (laboratório 1)</t>
  </si>
  <si>
    <t>PONTO DE ÁGUA FRIA EM TUBO PVC SOLDÁVEL (laboratório 3)</t>
  </si>
  <si>
    <t>PONTO DE ESGOTO SANITÁRIO SECUNDÁRIO EM PVC (laboratório 1)</t>
  </si>
  <si>
    <t>PONTO DE ESGOTO SANITÁRIO SECUNDÁRIO EM PVC (laboratório 3)</t>
  </si>
  <si>
    <t>TORNEIRA CROMADA TUBO MÓVEL, DE PAREDE, 1/2 OU 3/4, PARA PIA DE COZINHA, PADRÃO MÉDIO - FORNECIMENTO E INSTALAÇÃO. AF_01/2020</t>
  </si>
  <si>
    <t>86910</t>
  </si>
  <si>
    <t>TORNEIRA CROMADA TUBO MÓVEL, DE MESA, 1/2 OU 3/4, PARA PIA DE COZINHA, PADRÃO ALTO - FORNECIMENTO E INSTALAÇÃO. AF_01/2020</t>
  </si>
  <si>
    <t>86909</t>
  </si>
  <si>
    <t>ASSENTO SANITÁRIO CONVENCIONAL - FORNECIMENTO E INSTALACAO. AF_01/2020</t>
  </si>
  <si>
    <t>100849</t>
  </si>
  <si>
    <t>PLACA DE RESPONSABILIDADE TECNICA EM OBRAS</t>
  </si>
  <si>
    <t>Demolicao de piso de ladrilho ceramico, inclusive argamassa do contrapiso com ate 5cm de espessura.(desonerado)</t>
  </si>
  <si>
    <t xml:space="preserve">SC 04.05.1350 (/) </t>
  </si>
  <si>
    <t>SINAPI: 03/2020</t>
  </si>
  <si>
    <t>SCO: 03/2020</t>
  </si>
  <si>
    <t>SBC: 04/2020</t>
  </si>
  <si>
    <t>Rua Prof. Marcos Waldemar de Freitas Reis s/nº, bloco B, 5º andar (setor ímpar) - Campus Universitário do Gragoatá</t>
  </si>
  <si>
    <t>Coordenação de Manutenção - Superintendência de Operações e Manutenção</t>
  </si>
  <si>
    <t>CARGA DESCARGA DE MATERIAIS SEM GERAL</t>
  </si>
  <si>
    <t>TC 04.15.0100 (/)</t>
  </si>
  <si>
    <t xml:space="preserve">DIVISORIA PAINEL SEM VIDRO COM COLOCACAO </t>
  </si>
  <si>
    <t>Código</t>
  </si>
  <si>
    <t>Descrição</t>
  </si>
  <si>
    <t>Unidade</t>
  </si>
  <si>
    <t>Índice</t>
  </si>
  <si>
    <t>Preço Unit.</t>
  </si>
  <si>
    <t>Preço Total</t>
  </si>
  <si>
    <t>FITA ISOLANTE HIGHLAND ADESIVA 19m x 20mm</t>
  </si>
  <si>
    <t>FIO SUPERASTIC FLEX 450/750V 1,5mm2 CORES DIVERSAS</t>
  </si>
  <si>
    <t>--</t>
  </si>
  <si>
    <t>LEIS SOCIAIS (116.52%)</t>
  </si>
  <si>
    <t>Total</t>
  </si>
  <si>
    <t>CONVERSÃO DE LUMINÁRIAS FLUORESCENTE/LED</t>
  </si>
  <si>
    <t>COMPOSIÇÃO PROPRIA</t>
  </si>
  <si>
    <t>2.1.7</t>
  </si>
  <si>
    <t>2.1.8</t>
  </si>
  <si>
    <t>2.1.9</t>
  </si>
  <si>
    <t>2.1.10</t>
  </si>
  <si>
    <t>2.1.11</t>
  </si>
  <si>
    <t>3.2.1</t>
  </si>
  <si>
    <t>4.1.1</t>
  </si>
  <si>
    <t>4.1.2</t>
  </si>
  <si>
    <t>5.1.2</t>
  </si>
  <si>
    <t>5.1.3</t>
  </si>
  <si>
    <t>5.1.4</t>
  </si>
  <si>
    <t>Limpeza Final</t>
  </si>
  <si>
    <t>Retirada de entulho de obra em cacamba de aco com 5m3 de capacidade, inclusive carregamento do container, transporte e descarga, exclusive tarifa de disposicao final.(desonerado)</t>
  </si>
  <si>
    <t>ARMARIO SOB BANCAS COMPENSADO/LAMINADO (laboratório 1)</t>
  </si>
  <si>
    <t>ARMARIO SOB BANCAS COMPENSADO/LAMINADO (copa)</t>
  </si>
  <si>
    <t>6.1.3</t>
  </si>
  <si>
    <t>6.1.4</t>
  </si>
  <si>
    <t>PISO VINÍLICO SEMI-FLEXÍVEL EM PLACAS, PADRÃO LISO, ESPESSURA 3,2 MM, FIXADO COM COLA. AF_06/2018</t>
  </si>
  <si>
    <t>98673</t>
  </si>
  <si>
    <t>RV 15.45.0100 (/)</t>
  </si>
  <si>
    <t>Forracao de piso com carpete de nylon, com 6mm de espessura, sobre base existente</t>
  </si>
  <si>
    <t>RODAPE EM MADEIRA, ALTURA 7CM, FIXADO COM COLA</t>
  </si>
  <si>
    <t>84162</t>
  </si>
  <si>
    <t>DISJUNTOR MONOPOLAR TIPO DIN, CORRENTE NOMINAL DE 16A - FORNECIMENTO E INSTALAÇÃO. AF_04/2016</t>
  </si>
  <si>
    <t>Disjuntor, tripolar, tipo C, de 60A a 100A, Eletromar ou similar. Fornecimento e instalacao</t>
  </si>
  <si>
    <t xml:space="preserve">IT 25.50.0212 (/) </t>
  </si>
  <si>
    <t>QUADRO DE DISTRIBUICAO DE ENERGIA DE EMBUTIR, EM CHAPA METALICA, PARA 40 DISJUNTORES TERMOMAGNETICOS MONOPOLARES, COM BARRAMENTO TRIFASICO E NEUTRO, FORNECIMENTO E INSTALACAO</t>
  </si>
  <si>
    <t>74131/007</t>
  </si>
  <si>
    <t>DISJUNTOR MONOPOLAR TIPO DIN, CORRENTE NOMINAL DE 25A - FORNECIMENTO E INSTALAÇÃO. AF_04/2016</t>
  </si>
  <si>
    <t>DISJUNTOR BIPOLAR TIPO DIN, CORRENTE NOMINAL DE 32A - FORNECIMENTO E INSTALAÇÃO. AF_04/2016</t>
  </si>
  <si>
    <t>DISJUNTOR BIPOLAR TIPO DIN, CORRENTE NOMINAL DE 25A - FORNECIMENTO E INSTALAÇÃO. AF_04/2016</t>
  </si>
  <si>
    <t>93663</t>
  </si>
  <si>
    <t>DISJUNTOR MONOPOLAR TIPO DIN, CORRENTE NOMINAL DE 50A - FORNECIMENTO E INSTALAÇÃO. AF_04/2016</t>
  </si>
  <si>
    <t>93659</t>
  </si>
  <si>
    <t>UM</t>
  </si>
  <si>
    <t>CABO DE COBRE FLEXÍVEL ISOLADO, 2,5 MM², ANTI-CHAMA 450/750 V, PARA CIRCUITOS TERMINAIS - FORNECIMENTO E INSTALAÇÃO. AF_12/2015 - PRETO</t>
  </si>
  <si>
    <t>CABO DE COBRE FLEXÍVEL ISOLADO, 2,5 MM², ANTI-CHAMA 450/750 V, PARA CIRCUITOS TERMINAIS - FORNECIMENTO E INSTALAÇÃO. AF_12/2015 - AZUL</t>
  </si>
  <si>
    <t>CABO DE COBRE FLEXÍVEL ISOLADO, 2,5 MM², ANTI-CHAMA 450/750 V, PARA CIRCUITOS TERMINAIS - FORNECIMENTO E INSTALAÇÃO. AF_12/2015 - VERDE</t>
  </si>
  <si>
    <t>CABO DE COBRE FLEXÍVEL ISOLADO, 4 MM², ANTI-CHAMA 450/750 V, PARA CIRCUITOS TERMINAIS - FORNECIMENTO E INSTALAÇÃO. AF_12/2015 - PRETO</t>
  </si>
  <si>
    <t>91928</t>
  </si>
  <si>
    <t>CABO DE COBRE FLEXÍVEL ISOLADO, 4 MM², ANTI-CHAMA 450/750 V, PARA CIRCUITOS TERMINAIS - FORNECIMENTO E INSTALAÇÃO. AF_12/2015 - AZUL</t>
  </si>
  <si>
    <t>CABO DE COBRE FLEXÍVEL ISOLADO, 4 MM², ANTI-CHAMA 450/750 V, PARA CIRCUITOS TERMINAIS - FORNECIMENTO E INSTALAÇÃO. AF_12/2015 - VERDE</t>
  </si>
  <si>
    <t>91930</t>
  </si>
  <si>
    <t>CABO DE COBRE FLEXÍVEL ISOLADO, 6 MM², ANTI-CHAMA 450/750 V, PARA CIRCUITOS TERMINAIS - FORNECIMENTO E INSTALAÇÃO. AF_12/2015 - PRETO</t>
  </si>
  <si>
    <t>CABO DE COBRE FLEXÍVEL ISOLADO, 6 MM², ANTI-CHAMA 450/750 V, PARA CIRCUITOS TERMINAIS - FORNECIMENTO E INSTALAÇÃO. AF_12/2015 - AZUL</t>
  </si>
  <si>
    <t>CABO DE COBRE FLEXÍVEL ISOLADO, 6 MM², ANTI-CHAMA 450/750 V, PARA CIRCUITOS TERMINAIS - FORNECIMENTO E INSTALAÇÃO. AF_12/2015 - VERDE</t>
  </si>
  <si>
    <t>91932</t>
  </si>
  <si>
    <t>CABO DE COBRE FLEXÍVEL ISOLADO, 10 MM², ANTI-CHAMA 450/750 V, PARA CIRCUITOS TERMINAIS - FORNECIMENTO E INSTALAÇÃO. AF_12/2015 - PRETO</t>
  </si>
  <si>
    <t>CABO DE COBRE FLEXÍVEL ISOLADO, 10 MM², ANTI-CHAMA 450/750 V, PARA CIRCUITOS TERMINAIS - FORNECIMENTO E INSTALAÇÃO. AF_12/2015 - AZUL</t>
  </si>
  <si>
    <t>CABO DE COBRE FLEXÍVEL ISOLADO, 10 MM², ANTI-CHAMA 450/750 V, PARA CIRCUITOS TERMINAIS - FORNECIMENTO E INSTALAÇÃO. AF_12/2015 - VERDE</t>
  </si>
  <si>
    <t>91924</t>
  </si>
  <si>
    <t>CABO DE COBRE FLEXÍVEL ISOLADO, 1,5 MM², ANTI-CHAMA 450/750 V, PARA CIRCUITOS TERMINAIS - FORNECIMENTO E INSTALAÇÃO. AF_12/2015 - AMARELO</t>
  </si>
  <si>
    <t>CABO DE COBRE FLEXÍVEL ISOLADO, 1,5 MM², ANTI-CHAMA 450/750 V, PARA CIRCUITOS TERMINAIS - FORNECIMENTO E INSTALAÇÃO. AF_12/2015 - VERDE</t>
  </si>
  <si>
    <t>CABO DE COBRE FLEXÍVEL ISOLADO, 1,5 MM², ANTI-CHAMA 450/750 V, PARA CIRCUITOS TERMINAIS - FORNECIMENTO E INSTALAÇÃO. AF_12/2015 - AZUL</t>
  </si>
  <si>
    <t>CABO DE COBRE FLEXÍVEL ISOLADO, 1,5 MM², ANTI-CHAMA 450/750 V, PARA CIRCUITOS TERMINAIS - FORNECIMENTO E INSTALAÇÃO. AF_12/2015 - PRETO</t>
  </si>
  <si>
    <t>8.2.1</t>
  </si>
  <si>
    <t>8.2.2</t>
  </si>
  <si>
    <t>Desmobilização</t>
  </si>
  <si>
    <t>PREÇO UNITÁRIO</t>
  </si>
  <si>
    <t>PREÇO TOTAL</t>
  </si>
  <si>
    <t>Instalações elétricas</t>
  </si>
  <si>
    <t>Cobertura</t>
  </si>
  <si>
    <t>Telhado</t>
  </si>
  <si>
    <t>100190</t>
  </si>
  <si>
    <t>COBERTURA TELHA CANALETE 49 FIBROCIMENTO EM ESTRUTURA PRONTA (considerado 20% da área do telhado sobre a clínica)</t>
  </si>
  <si>
    <t>Impermeabilzacao e isolamento termico de telhado (metalico, barro, fibrocimento, etc.) com membrana a base de asfalto plastico puro, sem cargas de minerais, com prova de densidade, alma central de polietileno de alta densidade biorientado e aluminio superior gofrado, espessura de 3mm, tipo Multimanta ou similar</t>
  </si>
  <si>
    <t>CI 15.05.0700 (/)</t>
  </si>
  <si>
    <t>5.1.5</t>
  </si>
  <si>
    <t>5.1.6</t>
  </si>
  <si>
    <t>5.1.7</t>
  </si>
  <si>
    <t>6.2</t>
  </si>
  <si>
    <t>6.2.1</t>
  </si>
  <si>
    <t>6.2.2</t>
  </si>
  <si>
    <t>6.2.3</t>
  </si>
  <si>
    <t>6.2.4</t>
  </si>
  <si>
    <t>6.2.5</t>
  </si>
  <si>
    <t>6.3</t>
  </si>
  <si>
    <t>6.3.1</t>
  </si>
  <si>
    <t>6.4</t>
  </si>
  <si>
    <t>6.4.1</t>
  </si>
  <si>
    <t>6.5</t>
  </si>
  <si>
    <t>6.5.1</t>
  </si>
  <si>
    <t>6.5.2</t>
  </si>
  <si>
    <t>6.5.3</t>
  </si>
  <si>
    <t>6.5.4</t>
  </si>
  <si>
    <t>6.5.5</t>
  </si>
  <si>
    <t>6.6</t>
  </si>
  <si>
    <t>6.6.1</t>
  </si>
  <si>
    <t>6.7</t>
  </si>
  <si>
    <t>6.7.1</t>
  </si>
  <si>
    <t>6.7.2</t>
  </si>
  <si>
    <t>8</t>
  </si>
  <si>
    <t>8.3</t>
  </si>
  <si>
    <t>8.3.1</t>
  </si>
  <si>
    <t>8.3.2</t>
  </si>
  <si>
    <t>9.1.2</t>
  </si>
  <si>
    <t>9.1.3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</si>
  <si>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</si>
  <si>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</si>
  <si>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</si>
  <si>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</si>
  <si>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</si>
  <si>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</si>
  <si>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</si>
  <si>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</si>
  <si>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</si>
  <si>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</si>
  <si>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</si>
  <si>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</si>
  <si>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</si>
  <si>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</si>
  <si>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</si>
  <si>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</si>
  <si>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</si>
  <si>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</si>
  <si>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</si>
  <si>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</si>
  <si>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</si>
  <si>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9.2.21</t>
  </si>
  <si>
    <t>9.2.22</t>
  </si>
  <si>
    <t>9.2.23</t>
  </si>
  <si>
    <t>9.2.24</t>
  </si>
  <si>
    <t>9.2.25</t>
  </si>
  <si>
    <t>9.2.26</t>
  </si>
  <si>
    <t>9.2.27</t>
  </si>
  <si>
    <t>9.2.28</t>
  </si>
  <si>
    <t>9.2.29</t>
  </si>
  <si>
    <t>9.2.30</t>
  </si>
  <si>
    <t>9.2.31</t>
  </si>
  <si>
    <t>9.2.32</t>
  </si>
  <si>
    <t>11</t>
  </si>
  <si>
    <t>11.1</t>
  </si>
  <si>
    <t>11.1.1</t>
  </si>
  <si>
    <t>ENCARREGADO GERAL DE OBRAS COM ENCARGOS COMPLEMENTARES</t>
  </si>
  <si>
    <t>ENGENHEIRO CIVIL DE OBRA JUNIOR COM ENCARGOS COMPLEMENTARES (considerado 4h diárias)</t>
  </si>
  <si>
    <t>SERVIÇO: ADEQUAÇÃO DE INSTALAÇÕES FÍSICAS</t>
  </si>
  <si>
    <t>SUB-TOTAL</t>
  </si>
  <si>
    <t>CRONOGRAMA FÍSICO-FINANCEIRO</t>
  </si>
  <si>
    <t>30 DIAS</t>
  </si>
  <si>
    <t>60 DIAS</t>
  </si>
  <si>
    <t>ARMARIO SOB BANCAS COMPENSADO/LAMINADO (laboratório 3)</t>
  </si>
  <si>
    <t>7.1.3</t>
  </si>
  <si>
    <t>CONVERSÃO DE LUMINÁRIAS FLUORESCENTE/LED (composição localizada na planilha 1)</t>
  </si>
  <si>
    <t>Retirada de cadeiras em auditório</t>
  </si>
  <si>
    <t>SERVENTE COM ENCARGOS COMPLEMENTARES</t>
  </si>
  <si>
    <t>2.1.12</t>
  </si>
  <si>
    <t>Retirada e recolocação de cadeiras em auditório</t>
  </si>
  <si>
    <t>DISCRIMINAÇÃO E PERCENTUAL SOBRE O TOTAL DAS PARCELAS</t>
  </si>
  <si>
    <t xml:space="preserve">% </t>
  </si>
  <si>
    <t>%</t>
  </si>
  <si>
    <t>BDI - 26,30%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</si>
</sst>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General_)"/>
    <numFmt numFmtId="167" formatCode="&quot;Cr$&quot;#,##0.00_);\(&quot;Cr$&quot;#,##0.00\)"/>
    <numFmt numFmtId="168" formatCode="_(&quot;Cr$&quot;* #,##0_);_(&quot;Cr$&quot;* \(#,##0\);_(&quot;Cr$&quot;* &quot;-&quot;_);_(@_)"/>
    <numFmt numFmtId="169" formatCode="&quot;R$&quot;\ #,##0.00_);[Red]\(&quot;R$&quot;\ #,##0.00\)"/>
    <numFmt numFmtId="170" formatCode="[$€]#\!#0.00_);[Red]\([$€]#,##0.00\)"/>
    <numFmt numFmtId="171" formatCode="#.00"/>
    <numFmt numFmtId="172" formatCode="\$#,"/>
    <numFmt numFmtId="173" formatCode="%#.00"/>
    <numFmt numFmtId="174" formatCode="#."/>
    <numFmt numFmtId="175" formatCode="#.##000"/>
    <numFmt numFmtId="176" formatCode="#.##0,"/>
    <numFmt numFmtId="177" formatCode="&quot;R$&quot;\ #,##0.00"/>
    <numFmt numFmtId="178" formatCode="_(&quot;$&quot;* #,##0.00_);_(&quot;$&quot;* \(#,##0.00\);_(&quot;$&quot;* &quot;-&quot;??_);_(@_)"/>
    <numFmt numFmtId="179" formatCode="&quot;R$&quot;#,##0.00"/>
  </numFmts>
  <fonts count="6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Times New Roman"/>
      <family val="1"/>
    </font>
    <font>
      <sz val="10"/>
      <name val="Courier"/>
      <family val="3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1E1E1E"/>
      <name val="Arial"/>
      <family val="2"/>
    </font>
    <font>
      <b/>
      <sz val="10"/>
      <color rgb="FF1E1E1E"/>
      <name val="Arial"/>
      <family val="2"/>
    </font>
    <font>
      <b/>
      <sz val="11"/>
      <color rgb="FF000000"/>
      <name val="Calibri"/>
      <family val="2"/>
      <scheme val="minor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4"/>
      <color rgb="FF00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0">
    <xf numFmtId="0" fontId="0" fillId="0" borderId="0"/>
    <xf numFmtId="166" fontId="7" fillId="0" borderId="1" applyBorder="0" applyAlignment="0">
      <alignment horizontal="center" vertical="center"/>
    </xf>
    <xf numFmtId="165" fontId="10" fillId="0" borderId="0"/>
    <xf numFmtId="166" fontId="8" fillId="0" borderId="1" applyBorder="0" applyAlignment="0">
      <alignment horizontal="center"/>
    </xf>
    <xf numFmtId="166" fontId="11" fillId="0" borderId="1" applyBorder="0" applyAlignment="0">
      <alignment horizontal="center" vertical="center"/>
    </xf>
    <xf numFmtId="166" fontId="9" fillId="0" borderId="1" applyBorder="0" applyAlignment="0">
      <alignment horizontal="center" vertical="center"/>
    </xf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23" fillId="24" borderId="0" applyNumberFormat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0" fontId="9" fillId="2" borderId="2" applyNumberFormat="0" applyFont="0" applyBorder="0" applyAlignment="0">
      <alignment horizontal="left" vertical="center"/>
    </xf>
    <xf numFmtId="0" fontId="24" fillId="25" borderId="32" applyNumberFormat="0" applyAlignment="0" applyProtection="0"/>
    <xf numFmtId="0" fontId="25" fillId="26" borderId="33" applyNumberFormat="0" applyAlignment="0" applyProtection="0"/>
    <xf numFmtId="0" fontId="26" fillId="0" borderId="34" applyNumberFormat="0" applyFill="0" applyAlignment="0" applyProtection="0"/>
    <xf numFmtId="165" fontId="5" fillId="0" borderId="0" applyFont="0" applyFill="0" applyBorder="0" applyAlignment="0" applyProtection="0"/>
    <xf numFmtId="49" fontId="4" fillId="3" borderId="3" applyNumberFormat="0" applyBorder="0" applyAlignment="0">
      <alignment horizontal="left" vertical="center"/>
    </xf>
    <xf numFmtId="168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>
      <protection locked="0"/>
    </xf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7" fillId="33" borderId="32" applyNumberFormat="0" applyAlignment="0" applyProtection="0"/>
    <xf numFmtId="170" fontId="14" fillId="0" borderId="0" applyFont="0" applyFill="0" applyBorder="0" applyAlignment="0" applyProtection="0"/>
    <xf numFmtId="171" fontId="13" fillId="0" borderId="0">
      <protection locked="0"/>
    </xf>
    <xf numFmtId="0" fontId="28" fillId="34" borderId="0" applyNumberFormat="0" applyBorder="0" applyAlignment="0" applyProtection="0"/>
    <xf numFmtId="0" fontId="15" fillId="0" borderId="0"/>
    <xf numFmtId="0" fontId="10" fillId="4" borderId="0"/>
    <xf numFmtId="164" fontId="5" fillId="0" borderId="0" applyFont="0" applyFill="0" applyBorder="0" applyAlignment="0" applyProtection="0"/>
    <xf numFmtId="172" fontId="13" fillId="0" borderId="0">
      <protection locked="0"/>
    </xf>
    <xf numFmtId="0" fontId="29" fillId="35" borderId="0" applyNumberFormat="0" applyBorder="0" applyAlignment="0" applyProtection="0"/>
    <xf numFmtId="0" fontId="6" fillId="0" borderId="0"/>
    <xf numFmtId="0" fontId="6" fillId="0" borderId="0">
      <alignment vertical="top"/>
    </xf>
    <xf numFmtId="0" fontId="2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5" fillId="0" borderId="0"/>
    <xf numFmtId="2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36" borderId="35" applyNumberFormat="0" applyFont="0" applyAlignment="0" applyProtection="0"/>
    <xf numFmtId="0" fontId="10" fillId="4" borderId="0" applyFont="0"/>
    <xf numFmtId="0" fontId="8" fillId="5" borderId="4" applyNumberFormat="0" applyFont="0" applyBorder="0" applyAlignment="0" applyProtection="0">
      <alignment horizontal="center"/>
    </xf>
    <xf numFmtId="173" fontId="13" fillId="0" borderId="0">
      <protection locked="0"/>
    </xf>
    <xf numFmtId="0" fontId="16" fillId="0" borderId="5" applyNumberFormat="0" applyFont="0" applyBorder="0" applyAlignment="0"/>
    <xf numFmtId="4" fontId="13" fillId="0" borderId="0">
      <protection locked="0"/>
    </xf>
    <xf numFmtId="9" fontId="5" fillId="0" borderId="0" applyFont="0" applyFill="0" applyBorder="0" applyAlignment="0" applyProtection="0"/>
    <xf numFmtId="4" fontId="8" fillId="0" borderId="6"/>
    <xf numFmtId="0" fontId="30" fillId="25" borderId="36" applyNumberFormat="0" applyAlignment="0" applyProtection="0"/>
    <xf numFmtId="4" fontId="6" fillId="0" borderId="0" applyFon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7" fillId="2" borderId="7" applyNumberFormat="0" applyBorder="0" applyAlignment="0">
      <alignment horizontal="left" vertical="center" indent="1"/>
    </xf>
    <xf numFmtId="0" fontId="18" fillId="0" borderId="7" applyNumberFormat="0" applyBorder="0" applyAlignment="0">
      <alignment horizontal="center"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" fillId="0" borderId="8" applyNumberFormat="0" applyFill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6" fillId="0" borderId="0" applyNumberFormat="0" applyFill="0" applyBorder="0" applyAlignment="0" applyProtection="0"/>
    <xf numFmtId="174" fontId="12" fillId="0" borderId="0">
      <protection locked="0"/>
    </xf>
    <xf numFmtId="174" fontId="12" fillId="0" borderId="0">
      <protection locked="0"/>
    </xf>
    <xf numFmtId="0" fontId="19" fillId="0" borderId="3" applyBorder="0" applyAlignment="0">
      <alignment horizontal="center" vertical="center"/>
    </xf>
    <xf numFmtId="0" fontId="37" fillId="0" borderId="40" applyNumberFormat="0" applyFill="0" applyAlignment="0" applyProtection="0"/>
    <xf numFmtId="174" fontId="13" fillId="0" borderId="9">
      <protection locked="0"/>
    </xf>
    <xf numFmtId="175" fontId="13" fillId="0" borderId="0">
      <protection locked="0"/>
    </xf>
    <xf numFmtId="176" fontId="13" fillId="0" borderId="0">
      <protection locked="0"/>
    </xf>
    <xf numFmtId="165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93">
    <xf numFmtId="0" fontId="0" fillId="0" borderId="0" xfId="0" applyFont="1"/>
    <xf numFmtId="4" fontId="45" fillId="0" borderId="0" xfId="0" applyNumberFormat="1" applyFont="1"/>
    <xf numFmtId="0" fontId="43" fillId="0" borderId="0" xfId="0" applyFont="1"/>
    <xf numFmtId="0" fontId="45" fillId="0" borderId="0" xfId="0" applyFont="1"/>
    <xf numFmtId="0" fontId="41" fillId="0" borderId="0" xfId="0" applyFont="1"/>
    <xf numFmtId="4" fontId="41" fillId="0" borderId="0" xfId="0" applyNumberFormat="1" applyFont="1"/>
    <xf numFmtId="177" fontId="45" fillId="0" borderId="0" xfId="0" applyNumberFormat="1" applyFont="1"/>
    <xf numFmtId="177" fontId="40" fillId="37" borderId="0" xfId="56" applyNumberFormat="1" applyFont="1" applyFill="1" applyBorder="1" applyAlignment="1">
      <alignment vertical="center" wrapText="1"/>
    </xf>
    <xf numFmtId="177" fontId="41" fillId="0" borderId="0" xfId="0" applyNumberFormat="1" applyFont="1"/>
    <xf numFmtId="0" fontId="45" fillId="0" borderId="0" xfId="0" applyFont="1" applyFill="1"/>
    <xf numFmtId="0" fontId="50" fillId="38" borderId="42" xfId="0" applyFont="1" applyFill="1" applyBorder="1" applyAlignment="1">
      <alignment horizontal="left" vertical="center" wrapText="1"/>
    </xf>
    <xf numFmtId="0" fontId="50" fillId="38" borderId="42" xfId="0" applyFont="1" applyFill="1" applyBorder="1" applyAlignment="1">
      <alignment horizontal="right" vertical="center" wrapText="1"/>
    </xf>
    <xf numFmtId="0" fontId="51" fillId="39" borderId="43" xfId="0" applyFont="1" applyFill="1" applyBorder="1" applyAlignment="1">
      <alignment horizontal="left" vertical="center" wrapText="1"/>
    </xf>
    <xf numFmtId="0" fontId="51" fillId="39" borderId="43" xfId="0" applyFont="1" applyFill="1" applyBorder="1" applyAlignment="1">
      <alignment horizontal="right" vertical="center" wrapText="1"/>
    </xf>
    <xf numFmtId="0" fontId="51" fillId="38" borderId="43" xfId="0" applyFont="1" applyFill="1" applyBorder="1" applyAlignment="1">
      <alignment horizontal="left" vertical="center" wrapText="1"/>
    </xf>
    <xf numFmtId="2" fontId="51" fillId="38" borderId="43" xfId="0" applyNumberFormat="1" applyFont="1" applyFill="1" applyBorder="1" applyAlignment="1">
      <alignment horizontal="right" vertical="center" wrapText="1"/>
    </xf>
    <xf numFmtId="2" fontId="51" fillId="39" borderId="43" xfId="0" applyNumberFormat="1" applyFont="1" applyFill="1" applyBorder="1" applyAlignment="1">
      <alignment horizontal="right" vertical="center" wrapText="1"/>
    </xf>
    <xf numFmtId="2" fontId="0" fillId="0" borderId="0" xfId="0" applyNumberFormat="1" applyFont="1"/>
    <xf numFmtId="2" fontId="52" fillId="38" borderId="43" xfId="0" applyNumberFormat="1" applyFont="1" applyFill="1" applyBorder="1" applyAlignment="1">
      <alignment horizontal="right" vertical="center" wrapText="1"/>
    </xf>
    <xf numFmtId="0" fontId="41" fillId="0" borderId="0" xfId="0" applyFont="1" applyFill="1"/>
    <xf numFmtId="0" fontId="43" fillId="0" borderId="0" xfId="0" applyFont="1" applyFill="1"/>
    <xf numFmtId="0" fontId="45" fillId="0" borderId="41" xfId="0" applyFont="1" applyBorder="1"/>
    <xf numFmtId="0" fontId="45" fillId="0" borderId="0" xfId="0" applyFont="1" applyBorder="1"/>
    <xf numFmtId="177" fontId="46" fillId="0" borderId="0" xfId="0" applyNumberFormat="1" applyFont="1" applyBorder="1"/>
    <xf numFmtId="10" fontId="40" fillId="37" borderId="41" xfId="56" applyNumberFormat="1" applyFont="1" applyFill="1" applyBorder="1" applyAlignment="1">
      <alignment vertical="center" wrapText="1"/>
    </xf>
    <xf numFmtId="10" fontId="40" fillId="37" borderId="41" xfId="56" applyNumberFormat="1" applyFont="1" applyFill="1" applyBorder="1" applyAlignment="1">
      <alignment vertical="center"/>
    </xf>
    <xf numFmtId="177" fontId="40" fillId="37" borderId="0" xfId="56" applyNumberFormat="1" applyFont="1" applyFill="1" applyBorder="1" applyAlignment="1">
      <alignment vertical="center"/>
    </xf>
    <xf numFmtId="0" fontId="53" fillId="0" borderId="0" xfId="0" applyFont="1" applyAlignment="1">
      <alignment horizontal="right"/>
    </xf>
    <xf numFmtId="177" fontId="0" fillId="0" borderId="0" xfId="0" applyNumberFormat="1" applyFont="1"/>
    <xf numFmtId="179" fontId="54" fillId="0" borderId="0" xfId="0" applyNumberFormat="1" applyFont="1"/>
    <xf numFmtId="179" fontId="54" fillId="40" borderId="0" xfId="0" applyNumberFormat="1" applyFont="1" applyFill="1" applyProtection="1">
      <protection hidden="1"/>
    </xf>
    <xf numFmtId="0" fontId="42" fillId="40" borderId="0" xfId="0" applyFont="1" applyFill="1" applyAlignment="1" applyProtection="1">
      <alignment horizontal="center" vertical="center"/>
      <protection hidden="1"/>
    </xf>
    <xf numFmtId="0" fontId="46" fillId="40" borderId="0" xfId="0" applyFont="1" applyFill="1" applyBorder="1" applyProtection="1">
      <protection hidden="1"/>
    </xf>
    <xf numFmtId="10" fontId="42" fillId="40" borderId="0" xfId="0" applyNumberFormat="1" applyFont="1" applyFill="1" applyBorder="1" applyProtection="1">
      <protection hidden="1"/>
    </xf>
    <xf numFmtId="177" fontId="45" fillId="40" borderId="0" xfId="0" applyNumberFormat="1" applyFont="1" applyFill="1" applyProtection="1">
      <protection hidden="1"/>
    </xf>
    <xf numFmtId="177" fontId="46" fillId="40" borderId="0" xfId="0" applyNumberFormat="1" applyFont="1" applyFill="1" applyBorder="1" applyProtection="1">
      <protection hidden="1"/>
    </xf>
    <xf numFmtId="0" fontId="40" fillId="40" borderId="0" xfId="56" applyFont="1" applyFill="1" applyBorder="1" applyAlignment="1" applyProtection="1">
      <alignment vertical="center" wrapText="1"/>
      <protection hidden="1"/>
    </xf>
    <xf numFmtId="4" fontId="40" fillId="40" borderId="0" xfId="56" applyNumberFormat="1" applyFont="1" applyFill="1" applyBorder="1" applyAlignment="1" applyProtection="1">
      <alignment vertical="center" wrapText="1"/>
      <protection hidden="1"/>
    </xf>
    <xf numFmtId="177" fontId="40" fillId="40" borderId="0" xfId="56" applyNumberFormat="1" applyFont="1" applyFill="1" applyBorder="1" applyAlignment="1" applyProtection="1">
      <alignment vertical="center" wrapText="1"/>
      <protection hidden="1"/>
    </xf>
    <xf numFmtId="177" fontId="47" fillId="40" borderId="0" xfId="56" applyNumberFormat="1" applyFont="1" applyFill="1" applyBorder="1" applyAlignment="1" applyProtection="1">
      <alignment vertical="center" wrapText="1"/>
      <protection hidden="1"/>
    </xf>
    <xf numFmtId="0" fontId="47" fillId="40" borderId="17" xfId="56" applyFont="1" applyFill="1" applyBorder="1" applyAlignment="1" applyProtection="1">
      <alignment vertical="center"/>
      <protection hidden="1"/>
    </xf>
    <xf numFmtId="0" fontId="40" fillId="40" borderId="18" xfId="56" applyFont="1" applyFill="1" applyBorder="1" applyAlignment="1" applyProtection="1">
      <alignment vertical="center"/>
      <protection hidden="1"/>
    </xf>
    <xf numFmtId="4" fontId="40" fillId="40" borderId="18" xfId="56" applyNumberFormat="1" applyFont="1" applyFill="1" applyBorder="1" applyAlignment="1" applyProtection="1">
      <alignment vertical="center"/>
      <protection hidden="1"/>
    </xf>
    <xf numFmtId="177" fontId="40" fillId="40" borderId="18" xfId="56" applyNumberFormat="1" applyFont="1" applyFill="1" applyBorder="1" applyAlignment="1" applyProtection="1">
      <alignment vertical="center"/>
      <protection hidden="1"/>
    </xf>
    <xf numFmtId="177" fontId="47" fillId="40" borderId="18" xfId="56" applyNumberFormat="1" applyFont="1" applyFill="1" applyBorder="1" applyAlignment="1" applyProtection="1">
      <alignment vertical="center"/>
      <protection hidden="1"/>
    </xf>
    <xf numFmtId="0" fontId="47" fillId="40" borderId="10" xfId="56" applyFont="1" applyFill="1" applyBorder="1" applyAlignment="1" applyProtection="1">
      <alignment horizontal="center" vertical="center"/>
      <protection hidden="1"/>
    </xf>
    <xf numFmtId="0" fontId="47" fillId="40" borderId="11" xfId="56" applyFont="1" applyFill="1" applyBorder="1" applyAlignment="1" applyProtection="1">
      <alignment horizontal="center" vertical="center"/>
      <protection hidden="1"/>
    </xf>
    <xf numFmtId="0" fontId="48" fillId="40" borderId="11" xfId="57" applyFont="1" applyFill="1" applyBorder="1" applyAlignment="1" applyProtection="1">
      <alignment horizontal="center" vertical="center" wrapText="1"/>
      <protection hidden="1"/>
    </xf>
    <xf numFmtId="4" fontId="48" fillId="40" borderId="11" xfId="57" applyNumberFormat="1" applyFont="1" applyFill="1" applyBorder="1" applyAlignment="1" applyProtection="1">
      <alignment horizontal="center" vertical="center" wrapText="1"/>
      <protection hidden="1"/>
    </xf>
    <xf numFmtId="177" fontId="42" fillId="40" borderId="11" xfId="77" applyNumberFormat="1" applyFont="1" applyFill="1" applyBorder="1" applyAlignment="1" applyProtection="1">
      <alignment horizontal="center" vertical="center" wrapText="1"/>
      <protection hidden="1"/>
    </xf>
    <xf numFmtId="177" fontId="48" fillId="40" borderId="45" xfId="77" applyNumberFormat="1" applyFont="1" applyFill="1" applyBorder="1" applyAlignment="1" applyProtection="1">
      <alignment horizontal="center" vertical="center" wrapText="1"/>
      <protection hidden="1"/>
    </xf>
    <xf numFmtId="179" fontId="54" fillId="41" borderId="10" xfId="0" applyNumberFormat="1" applyFont="1" applyFill="1" applyBorder="1" applyAlignment="1" applyProtection="1">
      <alignment horizontal="center"/>
      <protection hidden="1"/>
    </xf>
    <xf numFmtId="49" fontId="47" fillId="40" borderId="14" xfId="0" applyNumberFormat="1" applyFont="1" applyFill="1" applyBorder="1" applyAlignment="1" applyProtection="1">
      <alignment horizontal="center" vertical="center" wrapText="1"/>
      <protection hidden="1"/>
    </xf>
    <xf numFmtId="0" fontId="47" fillId="40" borderId="12" xfId="0" applyFont="1" applyFill="1" applyBorder="1" applyAlignment="1" applyProtection="1">
      <alignment horizontal="left" vertical="center" wrapText="1"/>
      <protection hidden="1"/>
    </xf>
    <xf numFmtId="0" fontId="47" fillId="40" borderId="12" xfId="57" applyFont="1" applyFill="1" applyBorder="1" applyAlignment="1" applyProtection="1">
      <alignment horizontal="center" vertical="center" wrapText="1"/>
      <protection hidden="1"/>
    </xf>
    <xf numFmtId="4" fontId="47" fillId="40" borderId="12" xfId="57" applyNumberFormat="1" applyFont="1" applyFill="1" applyBorder="1" applyAlignment="1" applyProtection="1">
      <alignment horizontal="center" vertical="center" wrapText="1"/>
      <protection hidden="1"/>
    </xf>
    <xf numFmtId="177" fontId="47" fillId="40" borderId="46" xfId="77" applyNumberFormat="1" applyFont="1" applyFill="1" applyBorder="1" applyAlignment="1" applyProtection="1">
      <alignment horizontal="center" vertical="center" wrapText="1"/>
      <protection hidden="1"/>
    </xf>
    <xf numFmtId="177" fontId="42" fillId="41" borderId="16" xfId="0" applyNumberFormat="1" applyFont="1" applyFill="1" applyBorder="1" applyAlignment="1" applyProtection="1">
      <alignment horizontal="center" vertical="center"/>
      <protection hidden="1"/>
    </xf>
    <xf numFmtId="49" fontId="42" fillId="40" borderId="15" xfId="0" applyNumberFormat="1" applyFont="1" applyFill="1" applyBorder="1" applyAlignment="1" applyProtection="1">
      <alignment horizontal="center" vertical="center" wrapText="1"/>
      <protection hidden="1"/>
    </xf>
    <xf numFmtId="0" fontId="42" fillId="40" borderId="13" xfId="0" applyFont="1" applyFill="1" applyBorder="1" applyAlignment="1" applyProtection="1">
      <alignment horizontal="left" vertical="center" wrapText="1"/>
      <protection hidden="1"/>
    </xf>
    <xf numFmtId="0" fontId="42" fillId="40" borderId="13" xfId="0" applyFont="1" applyFill="1" applyBorder="1" applyAlignment="1" applyProtection="1">
      <alignment horizontal="center" vertical="center" wrapText="1"/>
      <protection hidden="1"/>
    </xf>
    <xf numFmtId="4" fontId="43" fillId="40" borderId="13" xfId="0" applyNumberFormat="1" applyFont="1" applyFill="1" applyBorder="1" applyAlignment="1" applyProtection="1">
      <alignment horizontal="center" vertical="center"/>
      <protection hidden="1"/>
    </xf>
    <xf numFmtId="177" fontId="42" fillId="40" borderId="2" xfId="0" applyNumberFormat="1" applyFont="1" applyFill="1" applyBorder="1" applyAlignment="1" applyProtection="1">
      <alignment vertical="center"/>
      <protection hidden="1"/>
    </xf>
    <xf numFmtId="49" fontId="43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3" fillId="40" borderId="4" xfId="0" applyFont="1" applyFill="1" applyBorder="1" applyAlignment="1" applyProtection="1">
      <alignment vertical="center" wrapText="1"/>
      <protection hidden="1"/>
    </xf>
    <xf numFmtId="0" fontId="43" fillId="40" borderId="4" xfId="0" applyFont="1" applyFill="1" applyBorder="1" applyAlignment="1" applyProtection="1">
      <alignment horizontal="center" vertical="center" wrapText="1"/>
      <protection hidden="1"/>
    </xf>
    <xf numFmtId="4" fontId="43" fillId="40" borderId="4" xfId="0" applyNumberFormat="1" applyFont="1" applyFill="1" applyBorder="1" applyAlignment="1" applyProtection="1">
      <alignment horizontal="center" vertical="center" wrapText="1"/>
      <protection hidden="1"/>
    </xf>
    <xf numFmtId="177" fontId="43" fillId="40" borderId="2" xfId="98" applyNumberFormat="1" applyFont="1" applyFill="1" applyBorder="1" applyAlignment="1" applyProtection="1">
      <alignment horizontal="right" vertical="center" wrapText="1"/>
      <protection hidden="1"/>
    </xf>
    <xf numFmtId="177" fontId="55" fillId="41" borderId="16" xfId="0" applyNumberFormat="1" applyFont="1" applyFill="1" applyBorder="1" applyAlignment="1" applyProtection="1">
      <alignment horizontal="center" vertical="center"/>
      <protection hidden="1"/>
    </xf>
    <xf numFmtId="0" fontId="43" fillId="40" borderId="4" xfId="0" applyFont="1" applyFill="1" applyBorder="1" applyAlignment="1" applyProtection="1">
      <alignment horizontal="left" vertical="center" wrapText="1"/>
      <protection hidden="1"/>
    </xf>
    <xf numFmtId="49" fontId="43" fillId="40" borderId="4" xfId="0" applyNumberFormat="1" applyFont="1" applyFill="1" applyBorder="1" applyAlignment="1" applyProtection="1">
      <alignment horizontal="center" vertical="center" wrapText="1"/>
      <protection hidden="1"/>
    </xf>
    <xf numFmtId="49" fontId="43" fillId="40" borderId="30" xfId="0" applyNumberFormat="1" applyFont="1" applyFill="1" applyBorder="1" applyAlignment="1" applyProtection="1">
      <alignment horizontal="center" vertical="center" wrapText="1"/>
      <protection hidden="1"/>
    </xf>
    <xf numFmtId="0" fontId="43" fillId="40" borderId="23" xfId="0" applyFont="1" applyFill="1" applyBorder="1" applyAlignment="1" applyProtection="1">
      <alignment horizontal="left" vertical="center" wrapText="1"/>
      <protection hidden="1"/>
    </xf>
    <xf numFmtId="49" fontId="43" fillId="40" borderId="23" xfId="0" applyNumberFormat="1" applyFont="1" applyFill="1" applyBorder="1" applyAlignment="1" applyProtection="1">
      <alignment horizontal="center" vertical="center" wrapText="1"/>
      <protection hidden="1"/>
    </xf>
    <xf numFmtId="0" fontId="43" fillId="40" borderId="23" xfId="0" applyFont="1" applyFill="1" applyBorder="1" applyAlignment="1" applyProtection="1">
      <alignment horizontal="center" vertical="center" wrapText="1"/>
      <protection hidden="1"/>
    </xf>
    <xf numFmtId="4" fontId="43" fillId="40" borderId="23" xfId="0" applyNumberFormat="1" applyFont="1" applyFill="1" applyBorder="1" applyAlignment="1" applyProtection="1">
      <alignment horizontal="center" vertical="center" wrapText="1"/>
      <protection hidden="1"/>
    </xf>
    <xf numFmtId="0" fontId="41" fillId="40" borderId="41" xfId="0" applyFont="1" applyFill="1" applyBorder="1" applyProtection="1">
      <protection hidden="1"/>
    </xf>
    <xf numFmtId="0" fontId="41" fillId="40" borderId="0" xfId="0" applyFont="1" applyFill="1" applyBorder="1" applyProtection="1">
      <protection hidden="1"/>
    </xf>
    <xf numFmtId="4" fontId="41" fillId="40" borderId="0" xfId="0" applyNumberFormat="1" applyFont="1" applyFill="1" applyBorder="1" applyProtection="1">
      <protection hidden="1"/>
    </xf>
    <xf numFmtId="177" fontId="41" fillId="40" borderId="0" xfId="0" applyNumberFormat="1" applyFont="1" applyFill="1" applyBorder="1" applyProtection="1">
      <protection hidden="1"/>
    </xf>
    <xf numFmtId="0" fontId="41" fillId="40" borderId="22" xfId="0" applyFont="1" applyFill="1" applyBorder="1" applyAlignment="1" applyProtection="1">
      <alignment vertical="center"/>
      <protection hidden="1"/>
    </xf>
    <xf numFmtId="0" fontId="41" fillId="40" borderId="24" xfId="0" applyFont="1" applyFill="1" applyBorder="1" applyAlignment="1" applyProtection="1">
      <alignment vertical="center"/>
      <protection hidden="1"/>
    </xf>
    <xf numFmtId="4" fontId="41" fillId="40" borderId="24" xfId="0" applyNumberFormat="1" applyFont="1" applyFill="1" applyBorder="1" applyAlignment="1" applyProtection="1">
      <alignment vertical="center"/>
      <protection hidden="1"/>
    </xf>
    <xf numFmtId="10" fontId="42" fillId="40" borderId="24" xfId="0" applyNumberFormat="1" applyFont="1" applyFill="1" applyBorder="1" applyAlignment="1" applyProtection="1">
      <alignment horizontal="right" vertical="center"/>
      <protection hidden="1"/>
    </xf>
    <xf numFmtId="177" fontId="42" fillId="40" borderId="24" xfId="0" applyNumberFormat="1" applyFont="1" applyFill="1" applyBorder="1" applyAlignment="1" applyProtection="1">
      <alignment vertical="center"/>
      <protection hidden="1"/>
    </xf>
    <xf numFmtId="10" fontId="43" fillId="40" borderId="0" xfId="0" applyNumberFormat="1" applyFont="1" applyFill="1" applyBorder="1" applyAlignment="1" applyProtection="1">
      <alignment horizontal="right"/>
      <protection hidden="1"/>
    </xf>
    <xf numFmtId="177" fontId="43" fillId="40" borderId="0" xfId="0" applyNumberFormat="1" applyFont="1" applyFill="1" applyBorder="1" applyProtection="1">
      <protection hidden="1"/>
    </xf>
    <xf numFmtId="0" fontId="44" fillId="40" borderId="22" xfId="0" applyFont="1" applyFill="1" applyBorder="1" applyAlignment="1" applyProtection="1">
      <alignment vertical="center"/>
      <protection hidden="1"/>
    </xf>
    <xf numFmtId="0" fontId="44" fillId="40" borderId="24" xfId="0" applyFont="1" applyFill="1" applyBorder="1" applyAlignment="1" applyProtection="1">
      <alignment vertical="center"/>
      <protection hidden="1"/>
    </xf>
    <xf numFmtId="4" fontId="44" fillId="40" borderId="24" xfId="0" applyNumberFormat="1" applyFont="1" applyFill="1" applyBorder="1" applyAlignment="1" applyProtection="1">
      <alignment vertical="center"/>
      <protection hidden="1"/>
    </xf>
    <xf numFmtId="10" fontId="56" fillId="40" borderId="24" xfId="0" applyNumberFormat="1" applyFont="1" applyFill="1" applyBorder="1" applyAlignment="1" applyProtection="1">
      <alignment horizontal="right" vertical="center"/>
      <protection hidden="1"/>
    </xf>
    <xf numFmtId="177" fontId="56" fillId="40" borderId="24" xfId="0" applyNumberFormat="1" applyFont="1" applyFill="1" applyBorder="1" applyAlignment="1" applyProtection="1">
      <alignment vertical="center"/>
      <protection hidden="1"/>
    </xf>
    <xf numFmtId="177" fontId="42" fillId="40" borderId="21" xfId="0" applyNumberFormat="1" applyFont="1" applyFill="1" applyBorder="1" applyAlignment="1" applyProtection="1">
      <alignment vertical="center"/>
      <protection hidden="1"/>
    </xf>
    <xf numFmtId="0" fontId="40" fillId="40" borderId="0" xfId="0" applyFont="1" applyFill="1" applyProtection="1">
      <protection hidden="1"/>
    </xf>
    <xf numFmtId="4" fontId="40" fillId="40" borderId="0" xfId="0" applyNumberFormat="1" applyFont="1" applyFill="1" applyProtection="1">
      <protection hidden="1"/>
    </xf>
    <xf numFmtId="0" fontId="46" fillId="40" borderId="27" xfId="0" applyFont="1" applyFill="1" applyBorder="1" applyProtection="1">
      <protection hidden="1"/>
    </xf>
    <xf numFmtId="10" fontId="42" fillId="40" borderId="27" xfId="0" applyNumberFormat="1" applyFont="1" applyFill="1" applyBorder="1" applyProtection="1">
      <protection hidden="1"/>
    </xf>
    <xf numFmtId="177" fontId="46" fillId="40" borderId="28" xfId="0" applyNumberFormat="1" applyFont="1" applyFill="1" applyBorder="1" applyProtection="1">
      <protection hidden="1"/>
    </xf>
    <xf numFmtId="177" fontId="47" fillId="40" borderId="31" xfId="56" applyNumberFormat="1" applyFont="1" applyFill="1" applyBorder="1" applyAlignment="1" applyProtection="1">
      <alignment vertical="center" wrapText="1"/>
      <protection hidden="1"/>
    </xf>
    <xf numFmtId="177" fontId="47" fillId="40" borderId="26" xfId="56" applyNumberFormat="1" applyFont="1" applyFill="1" applyBorder="1" applyAlignment="1" applyProtection="1">
      <alignment vertical="center"/>
      <protection hidden="1"/>
    </xf>
    <xf numFmtId="177" fontId="48" fillId="40" borderId="19" xfId="77" applyNumberFormat="1" applyFont="1" applyFill="1" applyBorder="1" applyAlignment="1" applyProtection="1">
      <alignment horizontal="center" vertical="center" wrapText="1"/>
      <protection hidden="1"/>
    </xf>
    <xf numFmtId="177" fontId="47" fillId="40" borderId="20" xfId="77" applyNumberFormat="1" applyFont="1" applyFill="1" applyBorder="1" applyAlignment="1" applyProtection="1">
      <alignment horizontal="center" vertical="center" wrapText="1"/>
      <protection hidden="1"/>
    </xf>
    <xf numFmtId="177" fontId="43" fillId="40" borderId="21" xfId="98" applyNumberFormat="1" applyFont="1" applyFill="1" applyBorder="1" applyAlignment="1" applyProtection="1">
      <alignment horizontal="right" vertical="center" wrapText="1"/>
      <protection hidden="1"/>
    </xf>
    <xf numFmtId="177" fontId="41" fillId="40" borderId="31" xfId="0" applyNumberFormat="1" applyFont="1" applyFill="1" applyBorder="1" applyProtection="1">
      <protection hidden="1"/>
    </xf>
    <xf numFmtId="177" fontId="42" fillId="40" borderId="25" xfId="0" applyNumberFormat="1" applyFont="1" applyFill="1" applyBorder="1" applyAlignment="1" applyProtection="1">
      <alignment vertical="center"/>
      <protection hidden="1"/>
    </xf>
    <xf numFmtId="177" fontId="43" fillId="40" borderId="31" xfId="0" applyNumberFormat="1" applyFont="1" applyFill="1" applyBorder="1" applyProtection="1">
      <protection hidden="1"/>
    </xf>
    <xf numFmtId="4" fontId="43" fillId="40" borderId="48" xfId="0" applyNumberFormat="1" applyFont="1" applyFill="1" applyBorder="1" applyAlignment="1" applyProtection="1">
      <alignment horizontal="center" vertical="center"/>
      <protection hidden="1"/>
    </xf>
    <xf numFmtId="4" fontId="43" fillId="40" borderId="4" xfId="0" applyNumberFormat="1" applyFont="1" applyFill="1" applyBorder="1" applyAlignment="1">
      <alignment horizontal="center" vertical="center" wrapText="1"/>
    </xf>
    <xf numFmtId="4" fontId="43" fillId="40" borderId="4" xfId="0" applyNumberFormat="1" applyFont="1" applyFill="1" applyBorder="1" applyAlignment="1" applyProtection="1">
      <alignment horizontal="center" vertical="center"/>
      <protection hidden="1"/>
    </xf>
    <xf numFmtId="49" fontId="43" fillId="40" borderId="49" xfId="0" applyNumberFormat="1" applyFont="1" applyFill="1" applyBorder="1" applyAlignment="1" applyProtection="1">
      <alignment horizontal="center" vertical="center" wrapText="1"/>
      <protection hidden="1"/>
    </xf>
    <xf numFmtId="0" fontId="43" fillId="40" borderId="50" xfId="0" applyFont="1" applyFill="1" applyBorder="1" applyAlignment="1" applyProtection="1">
      <alignment horizontal="left" vertical="center" wrapText="1"/>
      <protection hidden="1"/>
    </xf>
    <xf numFmtId="49" fontId="43" fillId="40" borderId="50" xfId="0" applyNumberFormat="1" applyFont="1" applyFill="1" applyBorder="1" applyAlignment="1" applyProtection="1">
      <alignment horizontal="center" vertical="center" wrapText="1"/>
      <protection hidden="1"/>
    </xf>
    <xf numFmtId="0" fontId="43" fillId="40" borderId="50" xfId="0" applyFont="1" applyFill="1" applyBorder="1" applyAlignment="1" applyProtection="1">
      <alignment horizontal="center" vertical="center" wrapText="1"/>
      <protection hidden="1"/>
    </xf>
    <xf numFmtId="4" fontId="43" fillId="40" borderId="50" xfId="0" applyNumberFormat="1" applyFont="1" applyFill="1" applyBorder="1" applyAlignment="1" applyProtection="1">
      <alignment horizontal="center" vertical="center" wrapText="1"/>
      <protection hidden="1"/>
    </xf>
    <xf numFmtId="177" fontId="43" fillId="40" borderId="51" xfId="98" applyNumberFormat="1" applyFont="1" applyFill="1" applyBorder="1" applyAlignment="1" applyProtection="1">
      <alignment horizontal="right" vertical="center" wrapText="1"/>
      <protection hidden="1"/>
    </xf>
    <xf numFmtId="0" fontId="42" fillId="40" borderId="0" xfId="0" applyFont="1" applyFill="1" applyAlignment="1" applyProtection="1">
      <alignment horizontal="center" vertical="center"/>
      <protection hidden="1"/>
    </xf>
    <xf numFmtId="179" fontId="54" fillId="41" borderId="24" xfId="0" applyNumberFormat="1" applyFont="1" applyFill="1" applyBorder="1" applyAlignment="1" applyProtection="1">
      <alignment horizontal="center"/>
      <protection hidden="1"/>
    </xf>
    <xf numFmtId="179" fontId="54" fillId="40" borderId="0" xfId="0" applyNumberFormat="1" applyFont="1" applyFill="1" applyAlignment="1" applyProtection="1">
      <alignment horizontal="center"/>
      <protection hidden="1"/>
    </xf>
    <xf numFmtId="0" fontId="47" fillId="40" borderId="0" xfId="0" applyFont="1" applyFill="1" applyAlignment="1" applyProtection="1">
      <alignment horizontal="center"/>
      <protection hidden="1"/>
    </xf>
    <xf numFmtId="4" fontId="47" fillId="40" borderId="0" xfId="0" applyNumberFormat="1" applyFont="1" applyFill="1" applyAlignment="1" applyProtection="1">
      <alignment horizontal="center"/>
      <protection hidden="1"/>
    </xf>
    <xf numFmtId="177" fontId="46" fillId="40" borderId="0" xfId="0" applyNumberFormat="1" applyFont="1" applyFill="1" applyAlignment="1" applyProtection="1">
      <alignment horizontal="center"/>
      <protection hidden="1"/>
    </xf>
    <xf numFmtId="0" fontId="42" fillId="40" borderId="0" xfId="0" applyFont="1" applyFill="1" applyBorder="1" applyAlignment="1" applyProtection="1">
      <alignment horizontal="center" vertical="center"/>
      <protection hidden="1"/>
    </xf>
    <xf numFmtId="177" fontId="55" fillId="41" borderId="7" xfId="0" applyNumberFormat="1" applyFont="1" applyFill="1" applyBorder="1" applyAlignment="1" applyProtection="1">
      <alignment horizontal="center" vertical="center"/>
      <protection hidden="1"/>
    </xf>
    <xf numFmtId="177" fontId="42" fillId="41" borderId="2" xfId="0" applyNumberFormat="1" applyFont="1" applyFill="1" applyBorder="1" applyAlignment="1" applyProtection="1">
      <alignment horizontal="center" vertical="center"/>
      <protection hidden="1"/>
    </xf>
    <xf numFmtId="177" fontId="55" fillId="41" borderId="2" xfId="0" applyNumberFormat="1" applyFont="1" applyFill="1" applyBorder="1" applyAlignment="1" applyProtection="1">
      <alignment horizontal="center" vertical="center"/>
      <protection hidden="1"/>
    </xf>
    <xf numFmtId="10" fontId="54" fillId="40" borderId="0" xfId="0" applyNumberFormat="1" applyFont="1" applyFill="1" applyProtection="1">
      <protection hidden="1"/>
    </xf>
    <xf numFmtId="10" fontId="54" fillId="40" borderId="0" xfId="0" applyNumberFormat="1" applyFont="1" applyFill="1" applyAlignment="1" applyProtection="1">
      <alignment horizontal="center"/>
      <protection hidden="1"/>
    </xf>
    <xf numFmtId="10" fontId="54" fillId="41" borderId="11" xfId="0" applyNumberFormat="1" applyFont="1" applyFill="1" applyBorder="1" applyAlignment="1" applyProtection="1">
      <alignment horizontal="center"/>
      <protection hidden="1"/>
    </xf>
    <xf numFmtId="10" fontId="42" fillId="41" borderId="52" xfId="0" applyNumberFormat="1" applyFont="1" applyFill="1" applyBorder="1" applyAlignment="1" applyProtection="1">
      <alignment horizontal="center" vertical="center"/>
      <protection hidden="1"/>
    </xf>
    <xf numFmtId="10" fontId="55" fillId="41" borderId="52" xfId="0" applyNumberFormat="1" applyFont="1" applyFill="1" applyBorder="1" applyAlignment="1" applyProtection="1">
      <alignment horizontal="center" vertical="center"/>
      <protection hidden="1"/>
    </xf>
    <xf numFmtId="10" fontId="55" fillId="41" borderId="54" xfId="0" applyNumberFormat="1" applyFont="1" applyFill="1" applyBorder="1" applyAlignment="1" applyProtection="1">
      <alignment horizontal="center" vertical="center"/>
      <protection hidden="1"/>
    </xf>
    <xf numFmtId="10" fontId="54" fillId="41" borderId="0" xfId="0" applyNumberFormat="1" applyFont="1" applyFill="1" applyBorder="1" applyProtection="1">
      <protection hidden="1"/>
    </xf>
    <xf numFmtId="10" fontId="54" fillId="0" borderId="0" xfId="0" applyNumberFormat="1" applyFont="1"/>
    <xf numFmtId="177" fontId="55" fillId="41" borderId="30" xfId="0" applyNumberFormat="1" applyFont="1" applyFill="1" applyBorder="1" applyAlignment="1" applyProtection="1">
      <alignment horizontal="center" vertical="center"/>
      <protection hidden="1"/>
    </xf>
    <xf numFmtId="177" fontId="55" fillId="41" borderId="56" xfId="0" applyNumberFormat="1" applyFont="1" applyFill="1" applyBorder="1" applyAlignment="1" applyProtection="1">
      <alignment horizontal="center" vertical="center"/>
      <protection hidden="1"/>
    </xf>
    <xf numFmtId="177" fontId="55" fillId="41" borderId="58" xfId="0" applyNumberFormat="1" applyFont="1" applyFill="1" applyBorder="1" applyAlignment="1" applyProtection="1">
      <alignment horizontal="center" vertical="center"/>
      <protection hidden="1"/>
    </xf>
    <xf numFmtId="10" fontId="55" fillId="41" borderId="59" xfId="0" applyNumberFormat="1" applyFont="1" applyFill="1" applyBorder="1" applyAlignment="1" applyProtection="1">
      <alignment horizontal="center" vertical="center"/>
      <protection hidden="1"/>
    </xf>
    <xf numFmtId="177" fontId="55" fillId="41" borderId="60" xfId="0" applyNumberFormat="1" applyFont="1" applyFill="1" applyBorder="1" applyAlignment="1" applyProtection="1">
      <alignment horizontal="center" vertical="center"/>
      <protection hidden="1"/>
    </xf>
    <xf numFmtId="10" fontId="55" fillId="41" borderId="48" xfId="0" applyNumberFormat="1" applyFont="1" applyFill="1" applyBorder="1" applyAlignment="1" applyProtection="1">
      <alignment horizontal="center" vertical="center"/>
      <protection hidden="1"/>
    </xf>
    <xf numFmtId="10" fontId="54" fillId="41" borderId="19" xfId="0" applyNumberFormat="1" applyFont="1" applyFill="1" applyBorder="1" applyAlignment="1" applyProtection="1">
      <alignment horizontal="center"/>
      <protection hidden="1"/>
    </xf>
    <xf numFmtId="10" fontId="42" fillId="41" borderId="20" xfId="0" applyNumberFormat="1" applyFont="1" applyFill="1" applyBorder="1" applyAlignment="1" applyProtection="1">
      <alignment horizontal="center" vertical="center"/>
      <protection hidden="1"/>
    </xf>
    <xf numFmtId="10" fontId="55" fillId="41" borderId="21" xfId="0" applyNumberFormat="1" applyFont="1" applyFill="1" applyBorder="1" applyAlignment="1" applyProtection="1">
      <alignment horizontal="center" vertical="center"/>
      <protection hidden="1"/>
    </xf>
    <xf numFmtId="10" fontId="55" fillId="41" borderId="55" xfId="0" applyNumberFormat="1" applyFont="1" applyFill="1" applyBorder="1" applyAlignment="1" applyProtection="1">
      <alignment horizontal="center" vertical="center"/>
      <protection hidden="1"/>
    </xf>
    <xf numFmtId="10" fontId="55" fillId="41" borderId="57" xfId="0" applyNumberFormat="1" applyFont="1" applyFill="1" applyBorder="1" applyAlignment="1" applyProtection="1">
      <alignment horizontal="center" vertical="center"/>
      <protection hidden="1"/>
    </xf>
    <xf numFmtId="177" fontId="55" fillId="41" borderId="61" xfId="0" applyNumberFormat="1" applyFont="1" applyFill="1" applyBorder="1" applyAlignment="1" applyProtection="1">
      <alignment horizontal="center" vertical="center"/>
      <protection hidden="1"/>
    </xf>
    <xf numFmtId="10" fontId="55" fillId="41" borderId="4" xfId="0" applyNumberFormat="1" applyFont="1" applyFill="1" applyBorder="1" applyAlignment="1" applyProtection="1">
      <alignment horizontal="center" vertical="center"/>
      <protection hidden="1"/>
    </xf>
    <xf numFmtId="177" fontId="55" fillId="41" borderId="10" xfId="0" applyNumberFormat="1" applyFont="1" applyFill="1" applyBorder="1" applyAlignment="1" applyProtection="1">
      <alignment horizontal="center" vertical="center"/>
      <protection hidden="1"/>
    </xf>
    <xf numFmtId="10" fontId="55" fillId="41" borderId="24" xfId="0" applyNumberFormat="1" applyFont="1" applyFill="1" applyBorder="1" applyAlignment="1" applyProtection="1">
      <alignment horizontal="center" vertical="center"/>
      <protection hidden="1"/>
    </xf>
    <xf numFmtId="177" fontId="55" fillId="41" borderId="19" xfId="0" applyNumberFormat="1" applyFont="1" applyFill="1" applyBorder="1" applyAlignment="1" applyProtection="1">
      <alignment horizontal="center" vertical="center"/>
      <protection hidden="1"/>
    </xf>
    <xf numFmtId="10" fontId="55" fillId="41" borderId="19" xfId="0" applyNumberFormat="1" applyFont="1" applyFill="1" applyBorder="1" applyAlignment="1" applyProtection="1">
      <alignment horizontal="center" vertical="center"/>
      <protection hidden="1"/>
    </xf>
    <xf numFmtId="10" fontId="55" fillId="41" borderId="22" xfId="0" applyNumberFormat="1" applyFont="1" applyFill="1" applyBorder="1" applyAlignment="1" applyProtection="1">
      <alignment horizontal="center" vertical="center"/>
      <protection hidden="1"/>
    </xf>
    <xf numFmtId="177" fontId="55" fillId="41" borderId="11" xfId="0" applyNumberFormat="1" applyFont="1" applyFill="1" applyBorder="1" applyAlignment="1" applyProtection="1">
      <alignment horizontal="center" vertical="center"/>
      <protection hidden="1"/>
    </xf>
    <xf numFmtId="177" fontId="55" fillId="41" borderId="47" xfId="0" applyNumberFormat="1" applyFont="1" applyFill="1" applyBorder="1" applyAlignment="1" applyProtection="1">
      <alignment horizontal="center" vertical="center"/>
      <protection hidden="1"/>
    </xf>
    <xf numFmtId="10" fontId="55" fillId="41" borderId="17" xfId="0" applyNumberFormat="1" applyFont="1" applyFill="1" applyBorder="1" applyAlignment="1" applyProtection="1">
      <alignment horizontal="center" vertical="center"/>
      <protection hidden="1"/>
    </xf>
    <xf numFmtId="177" fontId="55" fillId="41" borderId="53" xfId="0" applyNumberFormat="1" applyFont="1" applyFill="1" applyBorder="1" applyAlignment="1" applyProtection="1">
      <alignment horizontal="center" vertical="center"/>
      <protection hidden="1"/>
    </xf>
    <xf numFmtId="10" fontId="55" fillId="41" borderId="62" xfId="0" applyNumberFormat="1" applyFont="1" applyFill="1" applyBorder="1" applyAlignment="1" applyProtection="1">
      <alignment horizontal="center" vertical="center"/>
      <protection hidden="1"/>
    </xf>
    <xf numFmtId="179" fontId="54" fillId="41" borderId="63" xfId="0" applyNumberFormat="1" applyFont="1" applyFill="1" applyBorder="1" applyProtection="1">
      <protection hidden="1"/>
    </xf>
    <xf numFmtId="179" fontId="57" fillId="41" borderId="64" xfId="0" applyNumberFormat="1" applyFont="1" applyFill="1" applyBorder="1" applyAlignment="1" applyProtection="1">
      <alignment horizontal="center"/>
      <protection hidden="1"/>
    </xf>
    <xf numFmtId="10" fontId="57" fillId="41" borderId="18" xfId="0" applyNumberFormat="1" applyFont="1" applyFill="1" applyBorder="1" applyAlignment="1" applyProtection="1">
      <alignment horizontal="center"/>
      <protection hidden="1"/>
    </xf>
    <xf numFmtId="10" fontId="55" fillId="41" borderId="65" xfId="0" applyNumberFormat="1" applyFont="1" applyFill="1" applyBorder="1" applyAlignment="1" applyProtection="1">
      <alignment horizontal="center" vertical="center"/>
      <protection hidden="1"/>
    </xf>
    <xf numFmtId="10" fontId="55" fillId="41" borderId="66" xfId="0" applyNumberFormat="1" applyFont="1" applyFill="1" applyBorder="1" applyAlignment="1" applyProtection="1">
      <alignment horizontal="center" vertical="center"/>
      <protection hidden="1"/>
    </xf>
    <xf numFmtId="179" fontId="58" fillId="41" borderId="63" xfId="0" applyNumberFormat="1" applyFont="1" applyFill="1" applyBorder="1" applyProtection="1">
      <protection hidden="1"/>
    </xf>
    <xf numFmtId="179" fontId="59" fillId="41" borderId="64" xfId="0" applyNumberFormat="1" applyFont="1" applyFill="1" applyBorder="1" applyAlignment="1" applyProtection="1">
      <alignment horizontal="center"/>
      <protection hidden="1"/>
    </xf>
    <xf numFmtId="177" fontId="47" fillId="40" borderId="12" xfId="77" applyNumberFormat="1" applyFont="1" applyFill="1" applyBorder="1" applyAlignment="1" applyProtection="1">
      <alignment horizontal="center" vertical="center" wrapText="1"/>
      <protection locked="0"/>
    </xf>
    <xf numFmtId="177" fontId="42" fillId="40" borderId="13" xfId="0" applyNumberFormat="1" applyFont="1" applyFill="1" applyBorder="1" applyAlignment="1" applyProtection="1">
      <alignment horizontal="center" vertical="center" wrapText="1"/>
      <protection locked="0"/>
    </xf>
    <xf numFmtId="177" fontId="43" fillId="40" borderId="4" xfId="0" applyNumberFormat="1" applyFont="1" applyFill="1" applyBorder="1" applyAlignment="1" applyProtection="1">
      <alignment horizontal="center" vertical="center"/>
      <protection locked="0"/>
    </xf>
    <xf numFmtId="177" fontId="43" fillId="40" borderId="12" xfId="0" applyNumberFormat="1" applyFont="1" applyFill="1" applyBorder="1" applyAlignment="1" applyProtection="1">
      <alignment horizontal="center" vertical="center"/>
      <protection locked="0"/>
    </xf>
    <xf numFmtId="177" fontId="43" fillId="40" borderId="50" xfId="0" applyNumberFormat="1" applyFont="1" applyFill="1" applyBorder="1" applyAlignment="1" applyProtection="1">
      <alignment horizontal="center" vertical="center"/>
      <protection locked="0"/>
    </xf>
    <xf numFmtId="177" fontId="43" fillId="40" borderId="4" xfId="0" applyNumberFormat="1" applyFont="1" applyFill="1" applyBorder="1" applyAlignment="1">
      <alignment horizontal="center" vertical="center"/>
    </xf>
    <xf numFmtId="177" fontId="43" fillId="40" borderId="23" xfId="0" applyNumberFormat="1" applyFont="1" applyFill="1" applyBorder="1" applyAlignment="1">
      <alignment horizontal="center" vertical="center"/>
    </xf>
    <xf numFmtId="0" fontId="47" fillId="40" borderId="29" xfId="56" applyFont="1" applyFill="1" applyBorder="1" applyAlignment="1" applyProtection="1">
      <alignment horizontal="left" vertical="center" wrapText="1"/>
      <protection hidden="1"/>
    </xf>
    <xf numFmtId="0" fontId="47" fillId="40" borderId="27" xfId="56" applyFont="1" applyFill="1" applyBorder="1" applyAlignment="1" applyProtection="1">
      <alignment horizontal="left" vertical="center" wrapText="1"/>
      <protection hidden="1"/>
    </xf>
    <xf numFmtId="0" fontId="47" fillId="40" borderId="41" xfId="56" applyFont="1" applyFill="1" applyBorder="1" applyAlignment="1" applyProtection="1">
      <alignment horizontal="left" vertical="center" wrapText="1"/>
      <protection hidden="1"/>
    </xf>
    <xf numFmtId="0" fontId="47" fillId="40" borderId="0" xfId="56" applyFont="1" applyFill="1" applyBorder="1" applyAlignment="1" applyProtection="1">
      <alignment horizontal="left" vertical="center" wrapText="1"/>
      <protection hidden="1"/>
    </xf>
    <xf numFmtId="0" fontId="42" fillId="40" borderId="0" xfId="0" applyFont="1" applyFill="1" applyAlignment="1" applyProtection="1">
      <alignment horizontal="center" vertical="center"/>
      <protection hidden="1"/>
    </xf>
    <xf numFmtId="0" fontId="49" fillId="40" borderId="22" xfId="0" applyFont="1" applyFill="1" applyBorder="1" applyAlignment="1" applyProtection="1">
      <alignment horizontal="center"/>
      <protection hidden="1"/>
    </xf>
    <xf numFmtId="0" fontId="49" fillId="40" borderId="24" xfId="0" applyFont="1" applyFill="1" applyBorder="1" applyAlignment="1" applyProtection="1">
      <alignment horizontal="center"/>
      <protection hidden="1"/>
    </xf>
    <xf numFmtId="0" fontId="49" fillId="40" borderId="25" xfId="0" applyFont="1" applyFill="1" applyBorder="1" applyAlignment="1" applyProtection="1">
      <alignment horizontal="center"/>
      <protection hidden="1"/>
    </xf>
    <xf numFmtId="0" fontId="40" fillId="40" borderId="0" xfId="0" applyFont="1" applyFill="1" applyAlignment="1" applyProtection="1">
      <alignment horizontal="center"/>
      <protection hidden="1"/>
    </xf>
    <xf numFmtId="0" fontId="52" fillId="38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6" fillId="40" borderId="22" xfId="0" applyFont="1" applyFill="1" applyBorder="1" applyAlignment="1" applyProtection="1">
      <alignment horizontal="center"/>
      <protection hidden="1"/>
    </xf>
    <xf numFmtId="0" fontId="46" fillId="40" borderId="24" xfId="0" applyFont="1" applyFill="1" applyBorder="1" applyAlignment="1" applyProtection="1">
      <alignment horizontal="center"/>
      <protection hidden="1"/>
    </xf>
    <xf numFmtId="0" fontId="46" fillId="40" borderId="25" xfId="0" applyFont="1" applyFill="1" applyBorder="1" applyAlignment="1" applyProtection="1">
      <alignment horizontal="center"/>
      <protection hidden="1"/>
    </xf>
    <xf numFmtId="179" fontId="54" fillId="41" borderId="29" xfId="0" applyNumberFormat="1" applyFont="1" applyFill="1" applyBorder="1" applyAlignment="1" applyProtection="1">
      <alignment horizontal="center"/>
      <protection hidden="1"/>
    </xf>
    <xf numFmtId="179" fontId="54" fillId="41" borderId="27" xfId="0" applyNumberFormat="1" applyFont="1" applyFill="1" applyBorder="1" applyAlignment="1" applyProtection="1">
      <alignment horizontal="center"/>
      <protection hidden="1"/>
    </xf>
    <xf numFmtId="179" fontId="54" fillId="41" borderId="28" xfId="0" applyNumberFormat="1" applyFont="1" applyFill="1" applyBorder="1" applyAlignment="1" applyProtection="1">
      <alignment horizontal="center"/>
      <protection hidden="1"/>
    </xf>
    <xf numFmtId="179" fontId="54" fillId="41" borderId="41" xfId="0" applyNumberFormat="1" applyFont="1" applyFill="1" applyBorder="1" applyAlignment="1" applyProtection="1">
      <alignment horizontal="center"/>
      <protection hidden="1"/>
    </xf>
    <xf numFmtId="179" fontId="54" fillId="41" borderId="0" xfId="0" applyNumberFormat="1" applyFont="1" applyFill="1" applyBorder="1" applyAlignment="1" applyProtection="1">
      <alignment horizontal="center"/>
      <protection hidden="1"/>
    </xf>
    <xf numFmtId="179" fontId="54" fillId="41" borderId="31" xfId="0" applyNumberFormat="1" applyFont="1" applyFill="1" applyBorder="1" applyAlignment="1" applyProtection="1">
      <alignment horizontal="center"/>
      <protection hidden="1"/>
    </xf>
    <xf numFmtId="179" fontId="54" fillId="41" borderId="17" xfId="0" applyNumberFormat="1" applyFont="1" applyFill="1" applyBorder="1" applyAlignment="1" applyProtection="1">
      <alignment horizontal="center"/>
      <protection hidden="1"/>
    </xf>
    <xf numFmtId="179" fontId="54" fillId="41" borderId="18" xfId="0" applyNumberFormat="1" applyFont="1" applyFill="1" applyBorder="1" applyAlignment="1" applyProtection="1">
      <alignment horizontal="center"/>
      <protection hidden="1"/>
    </xf>
    <xf numFmtId="179" fontId="54" fillId="41" borderId="26" xfId="0" applyNumberFormat="1" applyFont="1" applyFill="1" applyBorder="1" applyAlignment="1" applyProtection="1">
      <alignment horizontal="center"/>
      <protection hidden="1"/>
    </xf>
  </cellXfs>
  <cellStyles count="110">
    <cellStyle name="1" xfId="1" xr:uid="{00000000-0005-0000-0000-000000000000}"/>
    <cellStyle name="12" xfId="2" xr:uid="{00000000-0005-0000-0000-000001000000}"/>
    <cellStyle name="2.1" xfId="3" xr:uid="{00000000-0005-0000-0000-000002000000}"/>
    <cellStyle name="2.1.1" xfId="4" xr:uid="{00000000-0005-0000-0000-000003000000}"/>
    <cellStyle name="2.1.1.1" xfId="5" xr:uid="{00000000-0005-0000-0000-000004000000}"/>
    <cellStyle name="20% - Ênfase1" xfId="6" builtinId="30" customBuiltin="1"/>
    <cellStyle name="20% - Ênfase2" xfId="7" builtinId="34" customBuiltin="1"/>
    <cellStyle name="20% - Ênfase3" xfId="8" builtinId="38" customBuiltin="1"/>
    <cellStyle name="20% - Ênfase4" xfId="9" builtinId="42" customBuiltin="1"/>
    <cellStyle name="20% - Ênfase5" xfId="10" builtinId="46" customBuiltin="1"/>
    <cellStyle name="20% - Ênfase6" xfId="11" builtinId="50" customBuiltin="1"/>
    <cellStyle name="40% - Ênfase1" xfId="12" builtinId="31" customBuiltin="1"/>
    <cellStyle name="40% - Ênfase2" xfId="13" builtinId="35" customBuiltin="1"/>
    <cellStyle name="40% - Ênfase3" xfId="14" builtinId="39" customBuiltin="1"/>
    <cellStyle name="40% - Ênfase4" xfId="15" builtinId="43" customBuiltin="1"/>
    <cellStyle name="40% - Ênfase5" xfId="16" builtinId="47" customBuiltin="1"/>
    <cellStyle name="40% - Ênfase6" xfId="17" builtinId="51" customBuiltin="1"/>
    <cellStyle name="60% - Ênfase1" xfId="18" builtinId="32" customBuiltin="1"/>
    <cellStyle name="60% - Ênfase2" xfId="19" builtinId="36" customBuiltin="1"/>
    <cellStyle name="60% - Ênfase3" xfId="20" builtinId="40" customBuiltin="1"/>
    <cellStyle name="60% - Ênfase4" xfId="21" builtinId="44" customBuiltin="1"/>
    <cellStyle name="60% - Ênfase5" xfId="22" builtinId="48" customBuiltin="1"/>
    <cellStyle name="60% - Ênfase6" xfId="23" builtinId="52" customBuiltin="1"/>
    <cellStyle name="arrafo de 5" xfId="24" xr:uid="{00000000-0005-0000-0000-000017000000}"/>
    <cellStyle name="Bom" xfId="25" builtinId="26" customBuiltin="1"/>
    <cellStyle name="Cabe‡alho 1" xfId="26" xr:uid="{00000000-0005-0000-0000-000019000000}"/>
    <cellStyle name="Cabe‡alho 2" xfId="27" xr:uid="{00000000-0005-0000-0000-00001A000000}"/>
    <cellStyle name="CABEÇALHO" xfId="28" xr:uid="{00000000-0005-0000-0000-00001B000000}"/>
    <cellStyle name="Cálculo" xfId="29" builtinId="22" customBuiltin="1"/>
    <cellStyle name="Célula de Verificação" xfId="30" builtinId="23" customBuiltin="1"/>
    <cellStyle name="Célula Vinculada" xfId="31" builtinId="24" customBuiltin="1"/>
    <cellStyle name="Comma_Q. Transporte LOTE 01" xfId="32" xr:uid="{00000000-0005-0000-0000-00001F000000}"/>
    <cellStyle name="CPU" xfId="33" xr:uid="{00000000-0005-0000-0000-000020000000}"/>
    <cellStyle name="Currency [0]_Q. Transporte LOTE 01" xfId="34" xr:uid="{00000000-0005-0000-0000-000021000000}"/>
    <cellStyle name="Currency_Croqui de Localização" xfId="35" xr:uid="{00000000-0005-0000-0000-000022000000}"/>
    <cellStyle name="Data" xfId="36" xr:uid="{00000000-0005-0000-0000-000023000000}"/>
    <cellStyle name="Ênfase1" xfId="37" builtinId="29" customBuiltin="1"/>
    <cellStyle name="Ênfase2" xfId="38" builtinId="33" customBuiltin="1"/>
    <cellStyle name="Ênfase3" xfId="39" builtinId="37" customBuiltin="1"/>
    <cellStyle name="Ênfase4" xfId="40" builtinId="41" customBuiltin="1"/>
    <cellStyle name="Ênfase5" xfId="41" builtinId="45" customBuiltin="1"/>
    <cellStyle name="Ênfase6" xfId="42" builtinId="49" customBuiltin="1"/>
    <cellStyle name="Entrada" xfId="43" builtinId="20" customBuiltin="1"/>
    <cellStyle name="Euro" xfId="44" xr:uid="{00000000-0005-0000-0000-00002B000000}"/>
    <cellStyle name="Fixo" xfId="45" xr:uid="{00000000-0005-0000-0000-00002C000000}"/>
    <cellStyle name="Hiperlink 2" xfId="105" xr:uid="{00000000-0005-0000-0000-00002D000000}"/>
    <cellStyle name="Indefinido" xfId="47" xr:uid="{00000000-0005-0000-0000-00002F000000}"/>
    <cellStyle name="ÌTENS" xfId="48" xr:uid="{00000000-0005-0000-0000-000030000000}"/>
    <cellStyle name="Moeda 2" xfId="49" xr:uid="{00000000-0005-0000-0000-000031000000}"/>
    <cellStyle name="Moeda 2 2" xfId="106" xr:uid="{00000000-0005-0000-0000-000032000000}"/>
    <cellStyle name="Moeda 3" xfId="104" xr:uid="{00000000-0005-0000-0000-000033000000}"/>
    <cellStyle name="Moeda0" xfId="50" xr:uid="{00000000-0005-0000-0000-000034000000}"/>
    <cellStyle name="Neutro" xfId="51" builtinId="28" customBuiltin="1"/>
    <cellStyle name="Normal" xfId="0" builtinId="0"/>
    <cellStyle name="Normal 10" xfId="52" xr:uid="{00000000-0005-0000-0000-000037000000}"/>
    <cellStyle name="Normal 11" xfId="53" xr:uid="{00000000-0005-0000-0000-000038000000}"/>
    <cellStyle name="Normal 12" xfId="54" xr:uid="{00000000-0005-0000-0000-000039000000}"/>
    <cellStyle name="Normal 12 2" xfId="55" xr:uid="{00000000-0005-0000-0000-00003A000000}"/>
    <cellStyle name="Normal 13" xfId="56" xr:uid="{00000000-0005-0000-0000-00003B000000}"/>
    <cellStyle name="Normal 14" xfId="102" xr:uid="{00000000-0005-0000-0000-00003C000000}"/>
    <cellStyle name="Normal 2" xfId="57" xr:uid="{00000000-0005-0000-0000-00003D000000}"/>
    <cellStyle name="Normal 2 2" xfId="58" xr:uid="{00000000-0005-0000-0000-00003E000000}"/>
    <cellStyle name="Normal 2 2 2" xfId="59" xr:uid="{00000000-0005-0000-0000-00003F000000}"/>
    <cellStyle name="Normal 25" xfId="107" xr:uid="{00000000-0005-0000-0000-000040000000}"/>
    <cellStyle name="Normal 3" xfId="60" xr:uid="{00000000-0005-0000-0000-000041000000}"/>
    <cellStyle name="Normal 3 2" xfId="108" xr:uid="{00000000-0005-0000-0000-000042000000}"/>
    <cellStyle name="Normal 4" xfId="61" xr:uid="{00000000-0005-0000-0000-000043000000}"/>
    <cellStyle name="Normal 5" xfId="62" xr:uid="{00000000-0005-0000-0000-000044000000}"/>
    <cellStyle name="Normal 6" xfId="63" xr:uid="{00000000-0005-0000-0000-000045000000}"/>
    <cellStyle name="Normal 7" xfId="64" xr:uid="{00000000-0005-0000-0000-000046000000}"/>
    <cellStyle name="Normal 7 2 2" xfId="101" xr:uid="{00000000-0005-0000-0000-000047000000}"/>
    <cellStyle name="Normal 8" xfId="65" xr:uid="{00000000-0005-0000-0000-000048000000}"/>
    <cellStyle name="Normal 8 2" xfId="66" xr:uid="{00000000-0005-0000-0000-000049000000}"/>
    <cellStyle name="Normal 9" xfId="67" xr:uid="{00000000-0005-0000-0000-00004A000000}"/>
    <cellStyle name="Nota" xfId="68" builtinId="10" customBuiltin="1"/>
    <cellStyle name="NUMEROS" xfId="69" xr:uid="{00000000-0005-0000-0000-00004C000000}"/>
    <cellStyle name="padroes" xfId="70" xr:uid="{00000000-0005-0000-0000-00004D000000}"/>
    <cellStyle name="Percentual" xfId="71" xr:uid="{00000000-0005-0000-0000-00004E000000}"/>
    <cellStyle name="planilhas" xfId="72" xr:uid="{00000000-0005-0000-0000-00004F000000}"/>
    <cellStyle name="Ponto" xfId="73" xr:uid="{00000000-0005-0000-0000-000050000000}"/>
    <cellStyle name="Porcentagem 2" xfId="74" xr:uid="{00000000-0005-0000-0000-000051000000}"/>
    <cellStyle name="R$" xfId="75" xr:uid="{00000000-0005-0000-0000-000052000000}"/>
    <cellStyle name="Ruim" xfId="46" builtinId="27" customBuiltin="1"/>
    <cellStyle name="Saída" xfId="76" builtinId="21" customBuiltin="1"/>
    <cellStyle name="Separador de milhares 2" xfId="77" xr:uid="{00000000-0005-0000-0000-000055000000}"/>
    <cellStyle name="Separador de milhares 3" xfId="78" xr:uid="{00000000-0005-0000-0000-000056000000}"/>
    <cellStyle name="Separador de milhares 4" xfId="79" xr:uid="{00000000-0005-0000-0000-000057000000}"/>
    <cellStyle name="Separador de milhares 5" xfId="80" xr:uid="{00000000-0005-0000-0000-000058000000}"/>
    <cellStyle name="SUBTOTAIS" xfId="81" xr:uid="{00000000-0005-0000-0000-000059000000}"/>
    <cellStyle name="SUMA PARCIAL" xfId="82" xr:uid="{00000000-0005-0000-0000-00005A000000}"/>
    <cellStyle name="Texto de Aviso" xfId="83" builtinId="11" customBuiltin="1"/>
    <cellStyle name="Texto Explicativo" xfId="84" builtinId="53" customBuiltin="1"/>
    <cellStyle name="Título" xfId="85" builtinId="15" customBuiltin="1"/>
    <cellStyle name="Título 1" xfId="86" builtinId="16" customBuiltin="1"/>
    <cellStyle name="Título 1 1" xfId="87" xr:uid="{00000000-0005-0000-0000-00005F000000}"/>
    <cellStyle name="Título 2" xfId="88" builtinId="17" customBuiltin="1"/>
    <cellStyle name="Título 3" xfId="89" builtinId="18" customBuiltin="1"/>
    <cellStyle name="Título 4" xfId="90" builtinId="19" customBuiltin="1"/>
    <cellStyle name="Titulo1" xfId="91" xr:uid="{00000000-0005-0000-0000-000063000000}"/>
    <cellStyle name="Titulo2" xfId="92" xr:uid="{00000000-0005-0000-0000-000064000000}"/>
    <cellStyle name="TITULOS" xfId="93" xr:uid="{00000000-0005-0000-0000-000065000000}"/>
    <cellStyle name="Total" xfId="94" builtinId="25" customBuiltin="1"/>
    <cellStyle name="Total 2" xfId="95" xr:uid="{00000000-0005-0000-0000-000067000000}"/>
    <cellStyle name="V¡rgula" xfId="96" xr:uid="{00000000-0005-0000-0000-000068000000}"/>
    <cellStyle name="V¡rgula0" xfId="97" xr:uid="{00000000-0005-0000-0000-000069000000}"/>
    <cellStyle name="Vírgula" xfId="98" builtinId="3"/>
    <cellStyle name="Vírgula 2" xfId="99" xr:uid="{00000000-0005-0000-0000-00006A000000}"/>
    <cellStyle name="Vírgula 2 2" xfId="109" xr:uid="{00000000-0005-0000-0000-00006B000000}"/>
    <cellStyle name="Vírgula 3" xfId="103" xr:uid="{00000000-0005-0000-0000-00006C000000}"/>
    <cellStyle name="Vírgula0" xfId="100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210607</xdr:colOff>
      <xdr:row>1</xdr:row>
      <xdr:rowOff>40218</xdr:rowOff>
    </xdr:from>
    <xdr:to>
      <xdr:col>4</xdr:col>
      <xdr:colOff>34924</xdr:colOff>
      <xdr:row>6</xdr:row>
      <xdr:rowOff>95251</xdr:rowOff>
    </xdr:to>
    <xdr:pic>
      <xdr:nvPicPr>
        <xdr:cNvPr id="8" name="Imagem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4482" y="240243"/>
          <a:ext cx="976842" cy="105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561975</xdr:colOff>
      <xdr:row>3</xdr:row>
      <xdr:rowOff>38100</xdr:rowOff>
    </xdr:from>
    <xdr:to>
      <xdr:col>1</xdr:col>
      <xdr:colOff>2193871</xdr:colOff>
      <xdr:row>5</xdr:row>
      <xdr:rowOff>32020</xdr:rowOff>
    </xdr:to>
    <xdr:pic>
      <xdr:nvPicPr>
        <xdr:cNvPr id="3" name="Imagem 2" descr="logoUFF1Lpre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9200" y="638175"/>
          <a:ext cx="1631896" cy="393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310871</xdr:colOff>
      <xdr:row>1</xdr:row>
      <xdr:rowOff>20165</xdr:rowOff>
    </xdr:from>
    <xdr:to>
      <xdr:col>6</xdr:col>
      <xdr:colOff>405898</xdr:colOff>
      <xdr:row>6</xdr:row>
      <xdr:rowOff>151397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7660" y="220691"/>
          <a:ext cx="1228001" cy="1133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1066800</xdr:colOff>
      <xdr:row>2</xdr:row>
      <xdr:rowOff>142875</xdr:rowOff>
    </xdr:from>
    <xdr:to>
      <xdr:col>1</xdr:col>
      <xdr:colOff>2419350</xdr:colOff>
      <xdr:row>5</xdr:row>
      <xdr:rowOff>0</xdr:rowOff>
    </xdr:to>
    <xdr:pic>
      <xdr:nvPicPr>
        <xdr:cNvPr id="3" name="Imagem 2" descr="logoUFF1Lpre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6400" y="523875"/>
          <a:ext cx="1352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sr8\Downloads\Planilha%20de%20Pre&#231;os%20Adequa&#231;&#227;o%20P&#243;s%20Pr&#243;t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 Sintetico - ETAPA 1"/>
      <sheetName val="Planilha1"/>
    </sheetNames>
    <sheetDataSet>
      <sheetData sheetId="0"/>
      <sheetData sheetId="1">
        <row r="7">
          <cell r="F7">
            <v>12.985208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6"/>
  <sheetViews>
    <sheetView showGridLines="0" zoomScaleSheetLayoutView="91" workbookViewId="0">
      <selection activeCell="D155" sqref="D155"/>
    </sheetView>
  </sheetViews>
  <sheetFormatPr defaultColWidth="9.109375" defaultRowHeight="15.6" x14ac:dyDescent="0.3"/>
  <cols>
    <col min="1" max="1" width="9.88671875" style="3" customWidth="1"/>
    <col min="2" max="2" width="42.5546875" style="3" customWidth="1"/>
    <col min="3" max="3" width="12.5546875" style="3" customWidth="1"/>
    <col min="4" max="4" width="17.33203125" style="3" customWidth="1"/>
    <col min="5" max="5" width="13.109375" style="3" customWidth="1"/>
    <col min="6" max="6" width="13.109375" style="1" customWidth="1"/>
    <col min="7" max="8" width="20.33203125" style="6" customWidth="1"/>
    <col min="9" max="10" width="12.6640625" style="3" bestFit="1" customWidth="1"/>
    <col min="11" max="16384" width="9.109375" style="3"/>
  </cols>
  <sheetData>
    <row r="2" spans="1:10" x14ac:dyDescent="0.3">
      <c r="A2" s="178"/>
      <c r="B2" s="178"/>
      <c r="C2" s="178"/>
      <c r="D2" s="178"/>
      <c r="E2" s="178"/>
      <c r="F2" s="178"/>
      <c r="G2" s="178"/>
      <c r="H2" s="178"/>
    </row>
    <row r="3" spans="1:10" x14ac:dyDescent="0.3">
      <c r="A3" s="178"/>
      <c r="B3" s="178"/>
      <c r="C3" s="178"/>
      <c r="D3" s="178"/>
      <c r="E3" s="178"/>
      <c r="F3" s="178"/>
      <c r="G3" s="178"/>
      <c r="H3" s="178"/>
    </row>
    <row r="4" spans="1:10" x14ac:dyDescent="0.3">
      <c r="A4" s="178"/>
      <c r="B4" s="178"/>
      <c r="C4" s="178"/>
      <c r="D4" s="178"/>
      <c r="E4" s="178"/>
      <c r="F4" s="178"/>
      <c r="G4" s="178"/>
      <c r="H4" s="178"/>
    </row>
    <row r="5" spans="1:10" x14ac:dyDescent="0.3">
      <c r="A5" s="178"/>
      <c r="B5" s="178"/>
      <c r="C5" s="178"/>
      <c r="D5" s="178"/>
      <c r="E5" s="178"/>
      <c r="F5" s="178"/>
      <c r="G5" s="178"/>
      <c r="H5" s="178"/>
    </row>
    <row r="6" spans="1:10" x14ac:dyDescent="0.3">
      <c r="A6" s="178"/>
      <c r="B6" s="178"/>
      <c r="C6" s="178"/>
      <c r="D6" s="178"/>
      <c r="E6" s="178"/>
      <c r="F6" s="178"/>
      <c r="G6" s="178"/>
      <c r="H6" s="178"/>
    </row>
    <row r="7" spans="1:10" x14ac:dyDescent="0.3">
      <c r="A7" s="178"/>
      <c r="B7" s="178"/>
      <c r="C7" s="178"/>
      <c r="D7" s="178"/>
      <c r="E7" s="178"/>
      <c r="F7" s="178"/>
      <c r="G7" s="178"/>
      <c r="H7" s="178"/>
    </row>
    <row r="8" spans="1:10" x14ac:dyDescent="0.3">
      <c r="A8" s="174" t="s">
        <v>101</v>
      </c>
      <c r="B8" s="174"/>
      <c r="C8" s="174"/>
      <c r="D8" s="174"/>
      <c r="E8" s="174"/>
      <c r="F8" s="174"/>
      <c r="G8" s="174"/>
      <c r="H8" s="174"/>
    </row>
    <row r="9" spans="1:10" x14ac:dyDescent="0.3">
      <c r="A9" s="174" t="s">
        <v>102</v>
      </c>
      <c r="B9" s="174"/>
      <c r="C9" s="174"/>
      <c r="D9" s="174"/>
      <c r="E9" s="174"/>
      <c r="F9" s="174"/>
      <c r="G9" s="174"/>
      <c r="H9" s="174"/>
    </row>
    <row r="10" spans="1:10" x14ac:dyDescent="0.3">
      <c r="A10" s="174" t="s">
        <v>103</v>
      </c>
      <c r="B10" s="174"/>
      <c r="C10" s="174"/>
      <c r="D10" s="174"/>
      <c r="E10" s="174"/>
      <c r="F10" s="174"/>
      <c r="G10" s="174"/>
      <c r="H10" s="174"/>
    </row>
    <row r="11" spans="1:10" s="9" customFormat="1" x14ac:dyDescent="0.3">
      <c r="A11" s="174" t="s">
        <v>219</v>
      </c>
      <c r="B11" s="174"/>
      <c r="C11" s="174"/>
      <c r="D11" s="174"/>
      <c r="E11" s="174"/>
      <c r="F11" s="174"/>
      <c r="G11" s="174"/>
      <c r="H11" s="174"/>
    </row>
    <row r="12" spans="1:10" s="9" customFormat="1" x14ac:dyDescent="0.3">
      <c r="A12" s="174" t="s">
        <v>218</v>
      </c>
      <c r="B12" s="174"/>
      <c r="C12" s="174"/>
      <c r="D12" s="174"/>
      <c r="E12" s="174"/>
      <c r="F12" s="174"/>
      <c r="G12" s="174"/>
      <c r="H12" s="174"/>
    </row>
    <row r="13" spans="1:10" ht="16.2" thickBot="1" x14ac:dyDescent="0.35">
      <c r="A13" s="93"/>
      <c r="B13" s="93"/>
      <c r="C13" s="93"/>
      <c r="D13" s="93"/>
      <c r="E13" s="31"/>
      <c r="F13" s="94"/>
      <c r="G13" s="34"/>
      <c r="H13" s="34"/>
    </row>
    <row r="14" spans="1:10" ht="18" thickBot="1" x14ac:dyDescent="0.35">
      <c r="A14" s="175" t="s">
        <v>104</v>
      </c>
      <c r="B14" s="176"/>
      <c r="C14" s="176"/>
      <c r="D14" s="176"/>
      <c r="E14" s="176"/>
      <c r="F14" s="176"/>
      <c r="G14" s="176"/>
      <c r="H14" s="177"/>
      <c r="I14" s="21"/>
      <c r="J14" s="22"/>
    </row>
    <row r="15" spans="1:10" ht="15.75" customHeight="1" x14ac:dyDescent="0.3">
      <c r="A15" s="170" t="s">
        <v>107</v>
      </c>
      <c r="B15" s="171"/>
      <c r="C15" s="171"/>
      <c r="D15" s="171"/>
      <c r="E15" s="95"/>
      <c r="F15" s="96" t="s">
        <v>108</v>
      </c>
      <c r="G15" s="34"/>
      <c r="H15" s="97" t="s">
        <v>215</v>
      </c>
      <c r="I15" s="21"/>
      <c r="J15" s="23"/>
    </row>
    <row r="16" spans="1:10" ht="29.25" customHeight="1" x14ac:dyDescent="0.3">
      <c r="A16" s="172"/>
      <c r="B16" s="173"/>
      <c r="C16" s="173"/>
      <c r="D16" s="173"/>
      <c r="E16" s="36"/>
      <c r="F16" s="37"/>
      <c r="G16" s="38"/>
      <c r="H16" s="98" t="s">
        <v>216</v>
      </c>
      <c r="I16" s="24"/>
      <c r="J16" s="7"/>
    </row>
    <row r="17" spans="1:10" ht="18" customHeight="1" thickBot="1" x14ac:dyDescent="0.35">
      <c r="A17" s="40" t="s">
        <v>371</v>
      </c>
      <c r="B17" s="41"/>
      <c r="C17" s="41"/>
      <c r="D17" s="41"/>
      <c r="E17" s="41"/>
      <c r="F17" s="42"/>
      <c r="G17" s="43"/>
      <c r="H17" s="99" t="s">
        <v>217</v>
      </c>
      <c r="I17" s="25"/>
      <c r="J17" s="26"/>
    </row>
    <row r="18" spans="1:10" ht="31.8" thickBot="1" x14ac:dyDescent="0.35">
      <c r="A18" s="45" t="s">
        <v>26</v>
      </c>
      <c r="B18" s="46" t="s">
        <v>27</v>
      </c>
      <c r="C18" s="47" t="s">
        <v>28</v>
      </c>
      <c r="D18" s="47" t="s">
        <v>0</v>
      </c>
      <c r="E18" s="47" t="s">
        <v>105</v>
      </c>
      <c r="F18" s="48" t="s">
        <v>106</v>
      </c>
      <c r="G18" s="49" t="s">
        <v>294</v>
      </c>
      <c r="H18" s="100" t="s">
        <v>295</v>
      </c>
      <c r="I18" s="21"/>
      <c r="J18" s="22"/>
    </row>
    <row r="19" spans="1:10" x14ac:dyDescent="0.3">
      <c r="A19" s="52">
        <v>1</v>
      </c>
      <c r="B19" s="53" t="s">
        <v>1</v>
      </c>
      <c r="C19" s="54"/>
      <c r="D19" s="54"/>
      <c r="E19" s="54"/>
      <c r="F19" s="55"/>
      <c r="G19" s="163"/>
      <c r="H19" s="101"/>
    </row>
    <row r="20" spans="1:10" s="2" customFormat="1" x14ac:dyDescent="0.3">
      <c r="A20" s="58" t="s">
        <v>29</v>
      </c>
      <c r="B20" s="59" t="s">
        <v>5</v>
      </c>
      <c r="C20" s="60"/>
      <c r="D20" s="60"/>
      <c r="E20" s="60"/>
      <c r="F20" s="61"/>
      <c r="G20" s="164"/>
      <c r="H20" s="92"/>
    </row>
    <row r="21" spans="1:10" s="19" customFormat="1" x14ac:dyDescent="0.3">
      <c r="A21" s="63" t="s">
        <v>34</v>
      </c>
      <c r="B21" s="64" t="s">
        <v>6</v>
      </c>
      <c r="C21" s="65" t="s">
        <v>52</v>
      </c>
      <c r="D21" s="65" t="s">
        <v>54</v>
      </c>
      <c r="E21" s="65" t="s">
        <v>7</v>
      </c>
      <c r="F21" s="66" t="s">
        <v>8</v>
      </c>
      <c r="G21" s="168">
        <v>233.94</v>
      </c>
      <c r="H21" s="102">
        <f>ROUND((G21*F21),2)</f>
        <v>233.94</v>
      </c>
    </row>
    <row r="22" spans="1:10" s="19" customFormat="1" ht="46.8" x14ac:dyDescent="0.3">
      <c r="A22" s="63" t="s">
        <v>35</v>
      </c>
      <c r="B22" s="64" t="s">
        <v>370</v>
      </c>
      <c r="C22" s="65" t="s">
        <v>37</v>
      </c>
      <c r="D22" s="65">
        <v>90777</v>
      </c>
      <c r="E22" s="65" t="s">
        <v>3</v>
      </c>
      <c r="F22" s="66">
        <f>2*110</f>
        <v>220</v>
      </c>
      <c r="G22" s="168">
        <v>90.68</v>
      </c>
      <c r="H22" s="102">
        <f>ROUND((G22*F22),2)</f>
        <v>19949.599999999999</v>
      </c>
    </row>
    <row r="23" spans="1:10" s="19" customFormat="1" ht="31.2" x14ac:dyDescent="0.3">
      <c r="A23" s="63" t="s">
        <v>36</v>
      </c>
      <c r="B23" s="64" t="s">
        <v>369</v>
      </c>
      <c r="C23" s="65" t="s">
        <v>37</v>
      </c>
      <c r="D23" s="65">
        <v>93572</v>
      </c>
      <c r="E23" s="65" t="s">
        <v>10</v>
      </c>
      <c r="F23" s="66">
        <v>2</v>
      </c>
      <c r="G23" s="168">
        <v>6295.14</v>
      </c>
      <c r="H23" s="102">
        <f>ROUND((G23*F23),2)</f>
        <v>12590.28</v>
      </c>
    </row>
    <row r="24" spans="1:10" s="2" customFormat="1" x14ac:dyDescent="0.3">
      <c r="A24" s="58" t="s">
        <v>30</v>
      </c>
      <c r="B24" s="59" t="s">
        <v>9</v>
      </c>
      <c r="C24" s="60"/>
      <c r="D24" s="60"/>
      <c r="E24" s="60"/>
      <c r="F24" s="61"/>
      <c r="G24" s="164"/>
      <c r="H24" s="92"/>
      <c r="J24" s="19"/>
    </row>
    <row r="25" spans="1:10" s="19" customFormat="1" ht="31.2" x14ac:dyDescent="0.3">
      <c r="A25" s="63" t="s">
        <v>64</v>
      </c>
      <c r="B25" s="64" t="s">
        <v>212</v>
      </c>
      <c r="C25" s="65" t="s">
        <v>31</v>
      </c>
      <c r="D25" s="65">
        <v>16500</v>
      </c>
      <c r="E25" s="65" t="s">
        <v>2</v>
      </c>
      <c r="F25" s="66">
        <f>2.4*1.8</f>
        <v>4.32</v>
      </c>
      <c r="G25" s="168">
        <v>349.14</v>
      </c>
      <c r="H25" s="102">
        <f t="shared" ref="H25:H29" si="0">ROUND((G25*F25),2)</f>
        <v>1508.28</v>
      </c>
    </row>
    <row r="26" spans="1:10" s="2" customFormat="1" x14ac:dyDescent="0.3">
      <c r="A26" s="58" t="s">
        <v>32</v>
      </c>
      <c r="B26" s="59" t="s">
        <v>11</v>
      </c>
      <c r="C26" s="60"/>
      <c r="D26" s="60"/>
      <c r="E26" s="60"/>
      <c r="F26" s="61"/>
      <c r="G26" s="164"/>
      <c r="H26" s="92"/>
      <c r="J26" s="19"/>
    </row>
    <row r="27" spans="1:10" s="19" customFormat="1" x14ac:dyDescent="0.3">
      <c r="A27" s="63" t="s">
        <v>39</v>
      </c>
      <c r="B27" s="64" t="s">
        <v>12</v>
      </c>
      <c r="C27" s="65" t="s">
        <v>31</v>
      </c>
      <c r="D27" s="65" t="s">
        <v>70</v>
      </c>
      <c r="E27" s="65" t="s">
        <v>2</v>
      </c>
      <c r="F27" s="66">
        <v>443.63</v>
      </c>
      <c r="G27" s="168">
        <v>9.16</v>
      </c>
      <c r="H27" s="102">
        <f t="shared" si="0"/>
        <v>4063.65</v>
      </c>
    </row>
    <row r="28" spans="1:10" s="2" customFormat="1" x14ac:dyDescent="0.3">
      <c r="A28" s="58" t="s">
        <v>33</v>
      </c>
      <c r="B28" s="59" t="s">
        <v>13</v>
      </c>
      <c r="C28" s="60"/>
      <c r="D28" s="60"/>
      <c r="E28" s="60"/>
      <c r="F28" s="61"/>
      <c r="G28" s="164"/>
      <c r="H28" s="92"/>
      <c r="J28" s="19"/>
    </row>
    <row r="29" spans="1:10" s="20" customFormat="1" ht="31.8" thickBot="1" x14ac:dyDescent="0.35">
      <c r="A29" s="63" t="s">
        <v>40</v>
      </c>
      <c r="B29" s="69" t="s">
        <v>142</v>
      </c>
      <c r="C29" s="70" t="s">
        <v>31</v>
      </c>
      <c r="D29" s="70">
        <v>18504</v>
      </c>
      <c r="E29" s="65" t="s">
        <v>10</v>
      </c>
      <c r="F29" s="66">
        <v>2</v>
      </c>
      <c r="G29" s="168">
        <v>129.04</v>
      </c>
      <c r="H29" s="102">
        <f t="shared" si="0"/>
        <v>258.08</v>
      </c>
      <c r="J29" s="19"/>
    </row>
    <row r="30" spans="1:10" x14ac:dyDescent="0.3">
      <c r="A30" s="52">
        <v>2</v>
      </c>
      <c r="B30" s="53" t="s">
        <v>113</v>
      </c>
      <c r="C30" s="54"/>
      <c r="D30" s="54"/>
      <c r="E30" s="54"/>
      <c r="F30" s="55"/>
      <c r="G30" s="163"/>
      <c r="H30" s="101"/>
      <c r="J30" s="19"/>
    </row>
    <row r="31" spans="1:10" s="2" customFormat="1" x14ac:dyDescent="0.3">
      <c r="A31" s="58" t="s">
        <v>41</v>
      </c>
      <c r="B31" s="59" t="s">
        <v>14</v>
      </c>
      <c r="C31" s="60"/>
      <c r="D31" s="60"/>
      <c r="E31" s="60"/>
      <c r="F31" s="61"/>
      <c r="G31" s="164"/>
      <c r="H31" s="92"/>
      <c r="J31" s="19"/>
    </row>
    <row r="32" spans="1:10" s="20" customFormat="1" ht="46.8" x14ac:dyDescent="0.3">
      <c r="A32" s="63" t="s">
        <v>42</v>
      </c>
      <c r="B32" s="69" t="s">
        <v>111</v>
      </c>
      <c r="C32" s="70" t="s">
        <v>37</v>
      </c>
      <c r="D32" s="70" t="s">
        <v>112</v>
      </c>
      <c r="E32" s="65" t="s">
        <v>7</v>
      </c>
      <c r="F32" s="66">
        <f>12*0.8*2.1</f>
        <v>20.160000000000004</v>
      </c>
      <c r="G32" s="168">
        <v>9.24</v>
      </c>
      <c r="H32" s="102">
        <f t="shared" ref="H32:H43" si="1">ROUND((G32*F32),2)</f>
        <v>186.28</v>
      </c>
      <c r="J32" s="19"/>
    </row>
    <row r="33" spans="1:10" s="20" customFormat="1" ht="46.8" x14ac:dyDescent="0.3">
      <c r="A33" s="63" t="s">
        <v>43</v>
      </c>
      <c r="B33" s="69" t="s">
        <v>124</v>
      </c>
      <c r="C33" s="70" t="s">
        <v>37</v>
      </c>
      <c r="D33" s="70" t="s">
        <v>125</v>
      </c>
      <c r="E33" s="65" t="s">
        <v>2</v>
      </c>
      <c r="F33" s="66">
        <f>(2.47*2.8)+(1.96*2.83)+(2.21*2.77)+((6.58+6.58+0.8+0.8)*2.77)</f>
        <v>59.469700000000003</v>
      </c>
      <c r="G33" s="168">
        <v>34.75</v>
      </c>
      <c r="H33" s="102">
        <f t="shared" si="1"/>
        <v>2066.5700000000002</v>
      </c>
      <c r="J33" s="19"/>
    </row>
    <row r="34" spans="1:10" s="20" customFormat="1" ht="46.8" x14ac:dyDescent="0.3">
      <c r="A34" s="63" t="s">
        <v>44</v>
      </c>
      <c r="B34" s="69" t="s">
        <v>118</v>
      </c>
      <c r="C34" s="70" t="s">
        <v>37</v>
      </c>
      <c r="D34" s="70" t="s">
        <v>119</v>
      </c>
      <c r="E34" s="65" t="s">
        <v>7</v>
      </c>
      <c r="F34" s="66">
        <v>16</v>
      </c>
      <c r="G34" s="168">
        <v>1.27</v>
      </c>
      <c r="H34" s="102">
        <f t="shared" si="1"/>
        <v>20.32</v>
      </c>
      <c r="J34" s="19"/>
    </row>
    <row r="35" spans="1:10" s="20" customFormat="1" ht="46.8" x14ac:dyDescent="0.3">
      <c r="A35" s="63" t="s">
        <v>45</v>
      </c>
      <c r="B35" s="69" t="s">
        <v>109</v>
      </c>
      <c r="C35" s="70" t="s">
        <v>37</v>
      </c>
      <c r="D35" s="70" t="s">
        <v>110</v>
      </c>
      <c r="E35" s="65" t="s">
        <v>15</v>
      </c>
      <c r="F35" s="66">
        <f>((1.3*2.86)+(0.7*(2.89-2.1))+(2*2.26)+(4.61*2.84)+(7.1*2.81)+(4.37*2.81)+((2.39+2.21)*2.45)+(2.16*2.77))*0.15</f>
        <v>10.705095</v>
      </c>
      <c r="G35" s="168">
        <v>56.63</v>
      </c>
      <c r="H35" s="102">
        <f t="shared" si="1"/>
        <v>606.23</v>
      </c>
      <c r="J35" s="19"/>
    </row>
    <row r="36" spans="1:10" s="20" customFormat="1" ht="31.2" x14ac:dyDescent="0.3">
      <c r="A36" s="63" t="s">
        <v>46</v>
      </c>
      <c r="B36" s="69" t="s">
        <v>159</v>
      </c>
      <c r="C36" s="70" t="s">
        <v>31</v>
      </c>
      <c r="D36" s="70" t="s">
        <v>160</v>
      </c>
      <c r="E36" s="65" t="s">
        <v>2</v>
      </c>
      <c r="F36" s="66">
        <f>(5.02+4.86)+2.16+6.06+21.06+11.95</f>
        <v>51.11</v>
      </c>
      <c r="G36" s="168">
        <v>18.489999999999998</v>
      </c>
      <c r="H36" s="102">
        <f t="shared" si="1"/>
        <v>945.02</v>
      </c>
      <c r="J36" s="19"/>
    </row>
    <row r="37" spans="1:10" s="20" customFormat="1" ht="62.4" x14ac:dyDescent="0.3">
      <c r="A37" s="63" t="s">
        <v>83</v>
      </c>
      <c r="B37" s="69" t="s">
        <v>116</v>
      </c>
      <c r="C37" s="70" t="s">
        <v>37</v>
      </c>
      <c r="D37" s="70" t="s">
        <v>117</v>
      </c>
      <c r="E37" s="65" t="s">
        <v>2</v>
      </c>
      <c r="F37" s="66">
        <f>85.26+4.36+4.25+3.04+11.43</f>
        <v>108.34</v>
      </c>
      <c r="G37" s="168">
        <v>1.75</v>
      </c>
      <c r="H37" s="102">
        <f t="shared" si="1"/>
        <v>189.6</v>
      </c>
      <c r="J37" s="19"/>
    </row>
    <row r="38" spans="1:10" s="20" customFormat="1" ht="46.8" x14ac:dyDescent="0.3">
      <c r="A38" s="63" t="s">
        <v>236</v>
      </c>
      <c r="B38" s="69" t="s">
        <v>114</v>
      </c>
      <c r="C38" s="70" t="s">
        <v>37</v>
      </c>
      <c r="D38" s="70" t="s">
        <v>115</v>
      </c>
      <c r="E38" s="65" t="s">
        <v>2</v>
      </c>
      <c r="F38" s="66">
        <f>(6.11*2.7)+(48.77*2.7)+(7.1*2.7)+(10.42*2.45)+(11.88*2.84)+(5.66*1.83)</f>
        <v>236.97200000000007</v>
      </c>
      <c r="G38" s="168">
        <v>23.07</v>
      </c>
      <c r="H38" s="102">
        <f t="shared" si="1"/>
        <v>5466.94</v>
      </c>
      <c r="J38" s="19"/>
    </row>
    <row r="39" spans="1:10" s="20" customFormat="1" ht="62.4" x14ac:dyDescent="0.3">
      <c r="A39" s="63" t="s">
        <v>237</v>
      </c>
      <c r="B39" s="69" t="s">
        <v>120</v>
      </c>
      <c r="C39" s="70" t="s">
        <v>37</v>
      </c>
      <c r="D39" s="70" t="s">
        <v>121</v>
      </c>
      <c r="E39" s="65" t="s">
        <v>7</v>
      </c>
      <c r="F39" s="66">
        <v>179</v>
      </c>
      <c r="G39" s="168">
        <v>0.66</v>
      </c>
      <c r="H39" s="102">
        <f t="shared" si="1"/>
        <v>118.14</v>
      </c>
      <c r="J39" s="19"/>
    </row>
    <row r="40" spans="1:10" s="20" customFormat="1" ht="46.8" x14ac:dyDescent="0.3">
      <c r="A40" s="63" t="s">
        <v>238</v>
      </c>
      <c r="B40" s="69" t="s">
        <v>382</v>
      </c>
      <c r="C40" s="70" t="s">
        <v>235</v>
      </c>
      <c r="D40" s="70" t="s">
        <v>231</v>
      </c>
      <c r="E40" s="65" t="s">
        <v>7</v>
      </c>
      <c r="F40" s="66">
        <v>38</v>
      </c>
      <c r="G40" s="168">
        <v>20</v>
      </c>
      <c r="H40" s="102">
        <f t="shared" si="1"/>
        <v>760</v>
      </c>
      <c r="J40" s="19"/>
    </row>
    <row r="41" spans="1:10" s="20" customFormat="1" ht="46.8" x14ac:dyDescent="0.3">
      <c r="A41" s="63" t="s">
        <v>239</v>
      </c>
      <c r="B41" s="69" t="s">
        <v>158</v>
      </c>
      <c r="C41" s="70" t="s">
        <v>38</v>
      </c>
      <c r="D41" s="70" t="s">
        <v>157</v>
      </c>
      <c r="E41" s="65" t="s">
        <v>2</v>
      </c>
      <c r="F41" s="66">
        <f>34.75</f>
        <v>34.75</v>
      </c>
      <c r="G41" s="168">
        <v>10.82</v>
      </c>
      <c r="H41" s="102">
        <f t="shared" si="1"/>
        <v>376</v>
      </c>
      <c r="J41" s="19"/>
    </row>
    <row r="42" spans="1:10" s="20" customFormat="1" ht="46.8" x14ac:dyDescent="0.3">
      <c r="A42" s="63" t="s">
        <v>240</v>
      </c>
      <c r="B42" s="69" t="s">
        <v>213</v>
      </c>
      <c r="C42" s="70" t="s">
        <v>38</v>
      </c>
      <c r="D42" s="70" t="s">
        <v>214</v>
      </c>
      <c r="E42" s="65" t="s">
        <v>2</v>
      </c>
      <c r="F42" s="66">
        <f>45.68+85.26+4.43+2.47+55.04</f>
        <v>192.88</v>
      </c>
      <c r="G42" s="168">
        <v>13.48</v>
      </c>
      <c r="H42" s="102">
        <f t="shared" si="1"/>
        <v>2600.02</v>
      </c>
      <c r="J42" s="19"/>
    </row>
    <row r="43" spans="1:10" s="20" customFormat="1" x14ac:dyDescent="0.3">
      <c r="A43" s="63" t="s">
        <v>381</v>
      </c>
      <c r="B43" s="69" t="s">
        <v>161</v>
      </c>
      <c r="C43" s="70" t="s">
        <v>31</v>
      </c>
      <c r="D43" s="70" t="s">
        <v>162</v>
      </c>
      <c r="E43" s="65" t="s">
        <v>2</v>
      </c>
      <c r="F43" s="66">
        <f>15.15</f>
        <v>15.15</v>
      </c>
      <c r="G43" s="168">
        <v>15.76</v>
      </c>
      <c r="H43" s="102">
        <f t="shared" si="1"/>
        <v>238.76</v>
      </c>
      <c r="J43" s="19"/>
    </row>
    <row r="44" spans="1:10" s="2" customFormat="1" x14ac:dyDescent="0.3">
      <c r="A44" s="58" t="s">
        <v>49</v>
      </c>
      <c r="B44" s="59" t="s">
        <v>16</v>
      </c>
      <c r="C44" s="60"/>
      <c r="D44" s="60"/>
      <c r="E44" s="60"/>
      <c r="F44" s="61"/>
      <c r="G44" s="164"/>
      <c r="H44" s="92"/>
      <c r="J44" s="19"/>
    </row>
    <row r="45" spans="1:10" s="20" customFormat="1" ht="31.2" x14ac:dyDescent="0.3">
      <c r="A45" s="63" t="s">
        <v>47</v>
      </c>
      <c r="B45" s="69" t="s">
        <v>220</v>
      </c>
      <c r="C45" s="70" t="s">
        <v>31</v>
      </c>
      <c r="D45" s="70" t="s">
        <v>71</v>
      </c>
      <c r="E45" s="65" t="s">
        <v>15</v>
      </c>
      <c r="F45" s="66">
        <f>(F43*0.03)+(F42*0.05)+(F38*0.03)+F35</f>
        <v>27.912755000000001</v>
      </c>
      <c r="G45" s="168">
        <v>58.85</v>
      </c>
      <c r="H45" s="102">
        <f>ROUND((G45*F45),2)</f>
        <v>1642.67</v>
      </c>
      <c r="J45" s="19"/>
    </row>
    <row r="46" spans="1:10" s="20" customFormat="1" ht="78.599999999999994" thickBot="1" x14ac:dyDescent="0.35">
      <c r="A46" s="63" t="s">
        <v>48</v>
      </c>
      <c r="B46" s="69" t="s">
        <v>248</v>
      </c>
      <c r="C46" s="70" t="s">
        <v>38</v>
      </c>
      <c r="D46" s="70" t="s">
        <v>221</v>
      </c>
      <c r="E46" s="65" t="s">
        <v>15</v>
      </c>
      <c r="F46" s="66">
        <f>F45</f>
        <v>27.912755000000001</v>
      </c>
      <c r="G46" s="168">
        <v>56.82</v>
      </c>
      <c r="H46" s="102">
        <f>ROUND((G46*F46),2)</f>
        <v>1586</v>
      </c>
      <c r="J46" s="19"/>
    </row>
    <row r="47" spans="1:10" x14ac:dyDescent="0.3">
      <c r="A47" s="52" t="s">
        <v>72</v>
      </c>
      <c r="B47" s="53" t="s">
        <v>17</v>
      </c>
      <c r="C47" s="54"/>
      <c r="D47" s="54"/>
      <c r="E47" s="54"/>
      <c r="F47" s="55"/>
      <c r="G47" s="163"/>
      <c r="H47" s="101"/>
      <c r="J47" s="19"/>
    </row>
    <row r="48" spans="1:10" s="2" customFormat="1" x14ac:dyDescent="0.3">
      <c r="A48" s="58" t="s">
        <v>84</v>
      </c>
      <c r="B48" s="59" t="s">
        <v>18</v>
      </c>
      <c r="C48" s="60"/>
      <c r="D48" s="60"/>
      <c r="E48" s="60"/>
      <c r="F48" s="61"/>
      <c r="G48" s="164"/>
      <c r="H48" s="92"/>
      <c r="J48" s="19"/>
    </row>
    <row r="49" spans="1:10" s="20" customFormat="1" ht="109.2" x14ac:dyDescent="0.3">
      <c r="A49" s="63" t="s">
        <v>85</v>
      </c>
      <c r="B49" s="69" t="s">
        <v>122</v>
      </c>
      <c r="C49" s="70" t="s">
        <v>37</v>
      </c>
      <c r="D49" s="70" t="s">
        <v>123</v>
      </c>
      <c r="E49" s="65" t="s">
        <v>2</v>
      </c>
      <c r="F49" s="107">
        <f>(3.67*2.86)+(2.7*2.81)+(0.8*2.1)+(0.9*2.1)+(0.8*2.1)+(6*0.6*0.9)</f>
        <v>26.5732</v>
      </c>
      <c r="G49" s="168">
        <v>38.549999999999997</v>
      </c>
      <c r="H49" s="102">
        <f>ROUND((G49*F49),2)</f>
        <v>1024.4000000000001</v>
      </c>
      <c r="J49" s="19"/>
    </row>
    <row r="50" spans="1:10" s="2" customFormat="1" x14ac:dyDescent="0.3">
      <c r="A50" s="58" t="s">
        <v>126</v>
      </c>
      <c r="B50" s="59" t="s">
        <v>127</v>
      </c>
      <c r="C50" s="60"/>
      <c r="D50" s="60"/>
      <c r="E50" s="60"/>
      <c r="F50" s="61"/>
      <c r="G50" s="164"/>
      <c r="H50" s="92"/>
      <c r="J50" s="19"/>
    </row>
    <row r="51" spans="1:10" s="20" customFormat="1" ht="31.8" thickBot="1" x14ac:dyDescent="0.35">
      <c r="A51" s="63" t="s">
        <v>241</v>
      </c>
      <c r="B51" s="69" t="s">
        <v>222</v>
      </c>
      <c r="C51" s="70" t="s">
        <v>31</v>
      </c>
      <c r="D51" s="70" t="s">
        <v>128</v>
      </c>
      <c r="E51" s="65" t="s">
        <v>2</v>
      </c>
      <c r="F51" s="66">
        <f>((6.35+7.84)*2.81)+(2.47*2.8)</f>
        <v>46.789900000000003</v>
      </c>
      <c r="G51" s="168">
        <v>90.51</v>
      </c>
      <c r="H51" s="102">
        <f>ROUND((G51*F51),2)</f>
        <v>4234.95</v>
      </c>
      <c r="J51" s="19"/>
    </row>
    <row r="52" spans="1:10" x14ac:dyDescent="0.3">
      <c r="A52" s="52" t="s">
        <v>86</v>
      </c>
      <c r="B52" s="53" t="s">
        <v>297</v>
      </c>
      <c r="C52" s="54"/>
      <c r="D52" s="54"/>
      <c r="E52" s="54"/>
      <c r="F52" s="55"/>
      <c r="G52" s="163"/>
      <c r="H52" s="101"/>
      <c r="J52" s="19"/>
    </row>
    <row r="53" spans="1:10" s="2" customFormat="1" x14ac:dyDescent="0.3">
      <c r="A53" s="58" t="s">
        <v>53</v>
      </c>
      <c r="B53" s="59" t="s">
        <v>298</v>
      </c>
      <c r="C53" s="60"/>
      <c r="D53" s="60"/>
      <c r="E53" s="60"/>
      <c r="F53" s="61"/>
      <c r="G53" s="164"/>
      <c r="H53" s="92"/>
      <c r="J53" s="19"/>
    </row>
    <row r="54" spans="1:10" s="20" customFormat="1" ht="62.4" x14ac:dyDescent="0.3">
      <c r="A54" s="63" t="s">
        <v>242</v>
      </c>
      <c r="B54" s="69" t="s">
        <v>300</v>
      </c>
      <c r="C54" s="70" t="s">
        <v>31</v>
      </c>
      <c r="D54" s="70" t="s">
        <v>299</v>
      </c>
      <c r="E54" s="65" t="s">
        <v>2</v>
      </c>
      <c r="F54" s="66">
        <f>130*0.4</f>
        <v>52</v>
      </c>
      <c r="G54" s="168">
        <v>124.17</v>
      </c>
      <c r="H54" s="102">
        <f>ROUND((G54*F54),2)</f>
        <v>6456.84</v>
      </c>
      <c r="J54" s="19"/>
    </row>
    <row r="55" spans="1:10" s="20" customFormat="1" ht="125.4" thickBot="1" x14ac:dyDescent="0.35">
      <c r="A55" s="71" t="s">
        <v>243</v>
      </c>
      <c r="B55" s="72" t="s">
        <v>301</v>
      </c>
      <c r="C55" s="73" t="s">
        <v>38</v>
      </c>
      <c r="D55" s="73" t="s">
        <v>302</v>
      </c>
      <c r="E55" s="74" t="s">
        <v>2</v>
      </c>
      <c r="F55" s="75">
        <f>F54</f>
        <v>52</v>
      </c>
      <c r="G55" s="169">
        <v>94.37</v>
      </c>
      <c r="H55" s="102">
        <f>ROUND((G55*F55),2)</f>
        <v>4907.24</v>
      </c>
      <c r="J55" s="19"/>
    </row>
    <row r="56" spans="1:10" x14ac:dyDescent="0.3">
      <c r="A56" s="52" t="s">
        <v>73</v>
      </c>
      <c r="B56" s="53" t="s">
        <v>19</v>
      </c>
      <c r="C56" s="54"/>
      <c r="D56" s="54"/>
      <c r="E56" s="54"/>
      <c r="F56" s="55"/>
      <c r="G56" s="163"/>
      <c r="H56" s="101"/>
      <c r="J56" s="19"/>
    </row>
    <row r="57" spans="1:10" s="2" customFormat="1" x14ac:dyDescent="0.3">
      <c r="A57" s="58" t="s">
        <v>50</v>
      </c>
      <c r="B57" s="59" t="s">
        <v>20</v>
      </c>
      <c r="C57" s="60"/>
      <c r="D57" s="60"/>
      <c r="E57" s="60"/>
      <c r="F57" s="61"/>
      <c r="G57" s="164"/>
      <c r="H57" s="92"/>
      <c r="J57" s="19"/>
    </row>
    <row r="58" spans="1:10" s="20" customFormat="1" ht="140.4" x14ac:dyDescent="0.3">
      <c r="A58" s="63" t="s">
        <v>87</v>
      </c>
      <c r="B58" s="69" t="s">
        <v>131</v>
      </c>
      <c r="C58" s="70" t="s">
        <v>37</v>
      </c>
      <c r="D58" s="70">
        <v>90841</v>
      </c>
      <c r="E58" s="65" t="s">
        <v>7</v>
      </c>
      <c r="F58" s="66">
        <v>2</v>
      </c>
      <c r="G58" s="168">
        <v>766.39</v>
      </c>
      <c r="H58" s="102">
        <f t="shared" ref="H58:H64" si="2">ROUND((G58*F58),2)</f>
        <v>1532.78</v>
      </c>
      <c r="J58" s="19"/>
    </row>
    <row r="59" spans="1:10" s="20" customFormat="1" ht="140.4" x14ac:dyDescent="0.3">
      <c r="A59" s="63" t="s">
        <v>244</v>
      </c>
      <c r="B59" s="69" t="s">
        <v>129</v>
      </c>
      <c r="C59" s="70" t="s">
        <v>37</v>
      </c>
      <c r="D59" s="70" t="s">
        <v>130</v>
      </c>
      <c r="E59" s="65" t="s">
        <v>7</v>
      </c>
      <c r="F59" s="66">
        <v>6</v>
      </c>
      <c r="G59" s="168">
        <v>801.3</v>
      </c>
      <c r="H59" s="102">
        <f t="shared" si="2"/>
        <v>4807.8</v>
      </c>
      <c r="J59" s="19"/>
    </row>
    <row r="60" spans="1:10" s="20" customFormat="1" ht="140.4" x14ac:dyDescent="0.3">
      <c r="A60" s="63" t="s">
        <v>245</v>
      </c>
      <c r="B60" s="69" t="s">
        <v>132</v>
      </c>
      <c r="C60" s="70" t="s">
        <v>37</v>
      </c>
      <c r="D60" s="70" t="s">
        <v>133</v>
      </c>
      <c r="E60" s="65" t="s">
        <v>7</v>
      </c>
      <c r="F60" s="66">
        <v>1</v>
      </c>
      <c r="G60" s="168">
        <v>820</v>
      </c>
      <c r="H60" s="102">
        <f t="shared" si="2"/>
        <v>820</v>
      </c>
      <c r="J60" s="19"/>
    </row>
    <row r="61" spans="1:10" s="20" customFormat="1" ht="140.4" x14ac:dyDescent="0.3">
      <c r="A61" s="63" t="s">
        <v>246</v>
      </c>
      <c r="B61" s="69" t="s">
        <v>134</v>
      </c>
      <c r="C61" s="70" t="s">
        <v>37</v>
      </c>
      <c r="D61" s="70" t="s">
        <v>135</v>
      </c>
      <c r="E61" s="65" t="s">
        <v>7</v>
      </c>
      <c r="F61" s="66">
        <v>1</v>
      </c>
      <c r="G61" s="168">
        <v>838.14</v>
      </c>
      <c r="H61" s="102">
        <f t="shared" si="2"/>
        <v>838.14</v>
      </c>
      <c r="J61" s="19"/>
    </row>
    <row r="62" spans="1:10" s="20" customFormat="1" ht="62.4" x14ac:dyDescent="0.3">
      <c r="A62" s="63" t="s">
        <v>303</v>
      </c>
      <c r="B62" s="69" t="s">
        <v>136</v>
      </c>
      <c r="C62" s="70" t="s">
        <v>37</v>
      </c>
      <c r="D62" s="70" t="s">
        <v>137</v>
      </c>
      <c r="E62" s="65" t="s">
        <v>4</v>
      </c>
      <c r="F62" s="66">
        <v>10</v>
      </c>
      <c r="G62" s="168">
        <v>5.86</v>
      </c>
      <c r="H62" s="102">
        <f t="shared" si="2"/>
        <v>58.6</v>
      </c>
      <c r="J62" s="19"/>
    </row>
    <row r="63" spans="1:10" s="20" customFormat="1" ht="93.6" x14ac:dyDescent="0.3">
      <c r="A63" s="63" t="s">
        <v>304</v>
      </c>
      <c r="B63" s="69" t="s">
        <v>138</v>
      </c>
      <c r="C63" s="70" t="s">
        <v>37</v>
      </c>
      <c r="D63" s="70" t="s">
        <v>139</v>
      </c>
      <c r="E63" s="65" t="s">
        <v>7</v>
      </c>
      <c r="F63" s="66">
        <v>3</v>
      </c>
      <c r="G63" s="168">
        <v>123.93</v>
      </c>
      <c r="H63" s="102">
        <f t="shared" si="2"/>
        <v>371.79</v>
      </c>
      <c r="J63" s="19"/>
    </row>
    <row r="64" spans="1:10" s="20" customFormat="1" ht="31.8" thickBot="1" x14ac:dyDescent="0.35">
      <c r="A64" s="63" t="s">
        <v>305</v>
      </c>
      <c r="B64" s="69" t="s">
        <v>140</v>
      </c>
      <c r="C64" s="70" t="s">
        <v>31</v>
      </c>
      <c r="D64" s="70" t="s">
        <v>141</v>
      </c>
      <c r="E64" s="65" t="s">
        <v>7</v>
      </c>
      <c r="F64" s="66">
        <v>1</v>
      </c>
      <c r="G64" s="168">
        <v>127.47</v>
      </c>
      <c r="H64" s="102">
        <f t="shared" si="2"/>
        <v>127.47</v>
      </c>
      <c r="J64" s="19"/>
    </row>
    <row r="65" spans="1:10" x14ac:dyDescent="0.3">
      <c r="A65" s="52" t="s">
        <v>55</v>
      </c>
      <c r="B65" s="53" t="s">
        <v>21</v>
      </c>
      <c r="C65" s="54"/>
      <c r="D65" s="54"/>
      <c r="E65" s="54"/>
      <c r="F65" s="55"/>
      <c r="G65" s="163"/>
      <c r="H65" s="101"/>
      <c r="J65" s="19"/>
    </row>
    <row r="66" spans="1:10" s="2" customFormat="1" x14ac:dyDescent="0.3">
      <c r="A66" s="58" t="s">
        <v>51</v>
      </c>
      <c r="B66" s="59" t="s">
        <v>57</v>
      </c>
      <c r="C66" s="60"/>
      <c r="D66" s="60"/>
      <c r="E66" s="60"/>
      <c r="F66" s="61"/>
      <c r="G66" s="164"/>
      <c r="H66" s="92"/>
      <c r="J66" s="19"/>
    </row>
    <row r="67" spans="1:10" s="20" customFormat="1" ht="78" x14ac:dyDescent="0.3">
      <c r="A67" s="63" t="s">
        <v>74</v>
      </c>
      <c r="B67" s="69" t="s">
        <v>152</v>
      </c>
      <c r="C67" s="70" t="s">
        <v>37</v>
      </c>
      <c r="D67" s="70" t="s">
        <v>97</v>
      </c>
      <c r="E67" s="65" t="s">
        <v>2</v>
      </c>
      <c r="F67" s="66">
        <f>F38+(F49*2)</f>
        <v>290.11840000000007</v>
      </c>
      <c r="G67" s="168">
        <v>4.04</v>
      </c>
      <c r="H67" s="102">
        <f>ROUND((G67*F67),2)</f>
        <v>1172.08</v>
      </c>
      <c r="J67" s="19"/>
    </row>
    <row r="68" spans="1:10" s="20" customFormat="1" ht="124.8" x14ac:dyDescent="0.3">
      <c r="A68" s="63" t="s">
        <v>96</v>
      </c>
      <c r="B68" s="69" t="s">
        <v>172</v>
      </c>
      <c r="C68" s="70" t="s">
        <v>37</v>
      </c>
      <c r="D68" s="70" t="s">
        <v>173</v>
      </c>
      <c r="E68" s="65" t="s">
        <v>2</v>
      </c>
      <c r="F68" s="66">
        <f>F38-(5.66*1.83)</f>
        <v>226.61420000000007</v>
      </c>
      <c r="G68" s="168">
        <v>30.27</v>
      </c>
      <c r="H68" s="102">
        <f>ROUND((G68*F68),2)</f>
        <v>6859.61</v>
      </c>
      <c r="J68" s="19"/>
    </row>
    <row r="69" spans="1:10" s="20" customFormat="1" ht="109.2" x14ac:dyDescent="0.3">
      <c r="A69" s="63" t="s">
        <v>251</v>
      </c>
      <c r="B69" s="69" t="s">
        <v>151</v>
      </c>
      <c r="C69" s="70" t="s">
        <v>37</v>
      </c>
      <c r="D69" s="70">
        <v>87530</v>
      </c>
      <c r="E69" s="65" t="s">
        <v>2</v>
      </c>
      <c r="F69" s="66">
        <f>F49*2+(5.66*1.83)</f>
        <v>63.504199999999997</v>
      </c>
      <c r="G69" s="168">
        <v>35.6</v>
      </c>
      <c r="H69" s="102">
        <f>ROUND((G69*F69),2)</f>
        <v>2260.75</v>
      </c>
      <c r="J69" s="19"/>
    </row>
    <row r="70" spans="1:10" s="20" customFormat="1" ht="31.2" x14ac:dyDescent="0.3">
      <c r="A70" s="63" t="s">
        <v>252</v>
      </c>
      <c r="B70" s="69" t="s">
        <v>174</v>
      </c>
      <c r="C70" s="70" t="s">
        <v>38</v>
      </c>
      <c r="D70" s="70" t="s">
        <v>150</v>
      </c>
      <c r="E70" s="65" t="s">
        <v>2</v>
      </c>
      <c r="F70" s="66">
        <f>F73+F72</f>
        <v>290</v>
      </c>
      <c r="G70" s="168">
        <v>16.47</v>
      </c>
      <c r="H70" s="102">
        <f>ROUND((G70*F70),2)</f>
        <v>4776.3</v>
      </c>
      <c r="J70" s="19"/>
    </row>
    <row r="71" spans="1:10" s="2" customFormat="1" x14ac:dyDescent="0.3">
      <c r="A71" s="58" t="s">
        <v>306</v>
      </c>
      <c r="B71" s="59" t="s">
        <v>22</v>
      </c>
      <c r="C71" s="60"/>
      <c r="D71" s="60"/>
      <c r="E71" s="60"/>
      <c r="F71" s="61"/>
      <c r="G71" s="164"/>
      <c r="H71" s="92"/>
      <c r="J71" s="19"/>
    </row>
    <row r="72" spans="1:10" s="20" customFormat="1" ht="46.8" x14ac:dyDescent="0.3">
      <c r="A72" s="63" t="s">
        <v>307</v>
      </c>
      <c r="B72" s="69" t="s">
        <v>146</v>
      </c>
      <c r="C72" s="70" t="s">
        <v>37</v>
      </c>
      <c r="D72" s="70" t="s">
        <v>147</v>
      </c>
      <c r="E72" s="65" t="s">
        <v>2</v>
      </c>
      <c r="F72" s="66">
        <v>80</v>
      </c>
      <c r="G72" s="168">
        <v>28.46</v>
      </c>
      <c r="H72" s="102">
        <f>ROUND((G72*F72),2)</f>
        <v>2276.8000000000002</v>
      </c>
      <c r="J72" s="19"/>
    </row>
    <row r="73" spans="1:10" s="20" customFormat="1" ht="46.8" x14ac:dyDescent="0.3">
      <c r="A73" s="63" t="s">
        <v>308</v>
      </c>
      <c r="B73" s="69" t="s">
        <v>148</v>
      </c>
      <c r="C73" s="70" t="s">
        <v>37</v>
      </c>
      <c r="D73" s="70" t="s">
        <v>149</v>
      </c>
      <c r="E73" s="65" t="s">
        <v>2</v>
      </c>
      <c r="F73" s="66">
        <v>210</v>
      </c>
      <c r="G73" s="168">
        <v>15.32</v>
      </c>
      <c r="H73" s="102">
        <f>ROUND((G73*F73),2)</f>
        <v>3217.2</v>
      </c>
      <c r="J73" s="19"/>
    </row>
    <row r="74" spans="1:10" s="20" customFormat="1" ht="46.8" x14ac:dyDescent="0.3">
      <c r="A74" s="63" t="s">
        <v>309</v>
      </c>
      <c r="B74" s="69" t="s">
        <v>143</v>
      </c>
      <c r="C74" s="70" t="s">
        <v>37</v>
      </c>
      <c r="D74" s="70" t="s">
        <v>56</v>
      </c>
      <c r="E74" s="65" t="s">
        <v>2</v>
      </c>
      <c r="F74" s="66">
        <v>420</v>
      </c>
      <c r="G74" s="168">
        <v>11.78</v>
      </c>
      <c r="H74" s="102">
        <f>ROUND((G74*F74),2)</f>
        <v>4947.6000000000004</v>
      </c>
      <c r="J74" s="19"/>
    </row>
    <row r="75" spans="1:10" s="20" customFormat="1" ht="46.8" x14ac:dyDescent="0.3">
      <c r="A75" s="63" t="s">
        <v>310</v>
      </c>
      <c r="B75" s="69" t="s">
        <v>144</v>
      </c>
      <c r="C75" s="70" t="s">
        <v>37</v>
      </c>
      <c r="D75" s="70" t="s">
        <v>145</v>
      </c>
      <c r="E75" s="65" t="s">
        <v>2</v>
      </c>
      <c r="F75" s="66">
        <v>650</v>
      </c>
      <c r="G75" s="168">
        <v>10.34</v>
      </c>
      <c r="H75" s="102">
        <f>ROUND((G75*F75),2)</f>
        <v>6721</v>
      </c>
      <c r="J75" s="19"/>
    </row>
    <row r="76" spans="1:10" s="20" customFormat="1" ht="31.2" x14ac:dyDescent="0.3">
      <c r="A76" s="63" t="s">
        <v>311</v>
      </c>
      <c r="B76" s="69" t="s">
        <v>153</v>
      </c>
      <c r="C76" s="70" t="s">
        <v>37</v>
      </c>
      <c r="D76" s="70" t="s">
        <v>154</v>
      </c>
      <c r="E76" s="65" t="s">
        <v>2</v>
      </c>
      <c r="F76" s="66">
        <v>20</v>
      </c>
      <c r="G76" s="168">
        <v>20.97</v>
      </c>
      <c r="H76" s="102">
        <f>ROUND((G76*F76),2)</f>
        <v>419.4</v>
      </c>
      <c r="J76" s="19"/>
    </row>
    <row r="77" spans="1:10" s="2" customFormat="1" x14ac:dyDescent="0.3">
      <c r="A77" s="58" t="s">
        <v>312</v>
      </c>
      <c r="B77" s="59" t="s">
        <v>23</v>
      </c>
      <c r="C77" s="60"/>
      <c r="D77" s="60"/>
      <c r="E77" s="60"/>
      <c r="F77" s="61"/>
      <c r="G77" s="164"/>
      <c r="H77" s="92"/>
      <c r="J77" s="19"/>
    </row>
    <row r="78" spans="1:10" s="20" customFormat="1" ht="62.4" x14ac:dyDescent="0.3">
      <c r="A78" s="63" t="s">
        <v>313</v>
      </c>
      <c r="B78" s="69" t="s">
        <v>155</v>
      </c>
      <c r="C78" s="70" t="s">
        <v>37</v>
      </c>
      <c r="D78" s="70" t="s">
        <v>156</v>
      </c>
      <c r="E78" s="65" t="s">
        <v>2</v>
      </c>
      <c r="F78" s="66">
        <f>F37</f>
        <v>108.34</v>
      </c>
      <c r="G78" s="168">
        <v>44.75</v>
      </c>
      <c r="H78" s="102">
        <f>ROUND((G78*F78),2)</f>
        <v>4848.22</v>
      </c>
      <c r="J78" s="19"/>
    </row>
    <row r="79" spans="1:10" s="2" customFormat="1" x14ac:dyDescent="0.3">
      <c r="A79" s="58" t="s">
        <v>314</v>
      </c>
      <c r="B79" s="59" t="s">
        <v>58</v>
      </c>
      <c r="C79" s="60"/>
      <c r="D79" s="60"/>
      <c r="E79" s="60"/>
      <c r="F79" s="61"/>
      <c r="G79" s="164"/>
      <c r="H79" s="92"/>
      <c r="J79" s="19"/>
    </row>
    <row r="80" spans="1:10" s="20" customFormat="1" ht="78" x14ac:dyDescent="0.3">
      <c r="A80" s="63" t="s">
        <v>315</v>
      </c>
      <c r="B80" s="69" t="s">
        <v>163</v>
      </c>
      <c r="C80" s="70" t="s">
        <v>37</v>
      </c>
      <c r="D80" s="70" t="s">
        <v>164</v>
      </c>
      <c r="E80" s="65" t="s">
        <v>2</v>
      </c>
      <c r="F80" s="66">
        <f>F42+F43</f>
        <v>208.03</v>
      </c>
      <c r="G80" s="168">
        <v>38.15</v>
      </c>
      <c r="H80" s="102">
        <f>ROUND((G80*F80),2)</f>
        <v>7936.34</v>
      </c>
      <c r="J80" s="19"/>
    </row>
    <row r="81" spans="1:10" s="2" customFormat="1" x14ac:dyDescent="0.3">
      <c r="A81" s="58" t="s">
        <v>316</v>
      </c>
      <c r="B81" s="59" t="s">
        <v>59</v>
      </c>
      <c r="C81" s="60"/>
      <c r="D81" s="60"/>
      <c r="E81" s="60"/>
      <c r="F81" s="61"/>
      <c r="G81" s="164"/>
      <c r="H81" s="92"/>
      <c r="J81" s="19"/>
    </row>
    <row r="82" spans="1:10" s="20" customFormat="1" ht="78" x14ac:dyDescent="0.3">
      <c r="A82" s="63" t="s">
        <v>317</v>
      </c>
      <c r="B82" s="69" t="s">
        <v>165</v>
      </c>
      <c r="C82" s="70" t="s">
        <v>37</v>
      </c>
      <c r="D82" s="70" t="s">
        <v>166</v>
      </c>
      <c r="E82" s="65" t="s">
        <v>2</v>
      </c>
      <c r="F82" s="66">
        <v>230</v>
      </c>
      <c r="G82" s="168">
        <v>39.42</v>
      </c>
      <c r="H82" s="102">
        <f>ROUND((G82*F82),2)</f>
        <v>9066.6</v>
      </c>
      <c r="J82" s="19"/>
    </row>
    <row r="83" spans="1:10" s="20" customFormat="1" ht="62.4" x14ac:dyDescent="0.3">
      <c r="A83" s="63" t="s">
        <v>318</v>
      </c>
      <c r="B83" s="69" t="s">
        <v>167</v>
      </c>
      <c r="C83" s="70" t="s">
        <v>37</v>
      </c>
      <c r="D83" s="70" t="s">
        <v>168</v>
      </c>
      <c r="E83" s="65" t="s">
        <v>4</v>
      </c>
      <c r="F83" s="66">
        <v>40</v>
      </c>
      <c r="G83" s="168">
        <v>6.91</v>
      </c>
      <c r="H83" s="102">
        <f>ROUND((G83*F83),2)</f>
        <v>276.39999999999998</v>
      </c>
      <c r="J83" s="19"/>
    </row>
    <row r="84" spans="1:10" s="20" customFormat="1" ht="31.2" x14ac:dyDescent="0.3">
      <c r="A84" s="63" t="s">
        <v>319</v>
      </c>
      <c r="B84" s="69" t="s">
        <v>256</v>
      </c>
      <c r="C84" s="70" t="s">
        <v>38</v>
      </c>
      <c r="D84" s="70" t="s">
        <v>255</v>
      </c>
      <c r="E84" s="65" t="s">
        <v>2</v>
      </c>
      <c r="F84" s="66">
        <v>80</v>
      </c>
      <c r="G84" s="168">
        <v>47.72</v>
      </c>
      <c r="H84" s="102">
        <f>ROUND((G84*F84),2)</f>
        <v>3817.6</v>
      </c>
      <c r="J84" s="19"/>
    </row>
    <row r="85" spans="1:10" s="20" customFormat="1" ht="31.2" x14ac:dyDescent="0.3">
      <c r="A85" s="63" t="s">
        <v>320</v>
      </c>
      <c r="B85" s="69" t="s">
        <v>257</v>
      </c>
      <c r="C85" s="70" t="s">
        <v>37</v>
      </c>
      <c r="D85" s="70" t="s">
        <v>258</v>
      </c>
      <c r="E85" s="65" t="s">
        <v>4</v>
      </c>
      <c r="F85" s="66">
        <v>45</v>
      </c>
      <c r="G85" s="168">
        <v>19.690000000000001</v>
      </c>
      <c r="H85" s="102">
        <f>ROUND((G85*F85),2)</f>
        <v>886.05</v>
      </c>
      <c r="J85" s="19"/>
    </row>
    <row r="86" spans="1:10" s="20" customFormat="1" ht="46.8" x14ac:dyDescent="0.3">
      <c r="A86" s="63" t="s">
        <v>321</v>
      </c>
      <c r="B86" s="69" t="s">
        <v>253</v>
      </c>
      <c r="C86" s="70" t="s">
        <v>37</v>
      </c>
      <c r="D86" s="70" t="s">
        <v>254</v>
      </c>
      <c r="E86" s="65" t="s">
        <v>2</v>
      </c>
      <c r="F86" s="66">
        <v>60</v>
      </c>
      <c r="G86" s="168">
        <v>133.88</v>
      </c>
      <c r="H86" s="102">
        <f>ROUND((G86*F86),2)</f>
        <v>8032.8</v>
      </c>
      <c r="J86" s="19"/>
    </row>
    <row r="87" spans="1:10" s="2" customFormat="1" x14ac:dyDescent="0.3">
      <c r="A87" s="58" t="s">
        <v>322</v>
      </c>
      <c r="B87" s="59" t="s">
        <v>169</v>
      </c>
      <c r="C87" s="60"/>
      <c r="D87" s="60"/>
      <c r="E87" s="60"/>
      <c r="F87" s="61"/>
      <c r="G87" s="164"/>
      <c r="H87" s="92"/>
      <c r="J87" s="19"/>
    </row>
    <row r="88" spans="1:10" s="20" customFormat="1" ht="93.6" x14ac:dyDescent="0.3">
      <c r="A88" s="63" t="s">
        <v>323</v>
      </c>
      <c r="B88" s="69" t="s">
        <v>170</v>
      </c>
      <c r="C88" s="70" t="s">
        <v>37</v>
      </c>
      <c r="D88" s="70" t="s">
        <v>171</v>
      </c>
      <c r="E88" s="65" t="s">
        <v>2</v>
      </c>
      <c r="F88" s="66">
        <f>48.86*2.7</f>
        <v>131.922</v>
      </c>
      <c r="G88" s="168">
        <v>53.57</v>
      </c>
      <c r="H88" s="102">
        <f>ROUND((G88*F88),2)</f>
        <v>7067.06</v>
      </c>
      <c r="J88" s="19"/>
    </row>
    <row r="89" spans="1:10" s="2" customFormat="1" ht="31.2" x14ac:dyDescent="0.3">
      <c r="A89" s="58" t="s">
        <v>324</v>
      </c>
      <c r="B89" s="59" t="s">
        <v>60</v>
      </c>
      <c r="C89" s="60"/>
      <c r="D89" s="60"/>
      <c r="E89" s="60"/>
      <c r="F89" s="108"/>
      <c r="G89" s="164"/>
      <c r="H89" s="92"/>
      <c r="J89" s="19"/>
    </row>
    <row r="90" spans="1:10" s="20" customFormat="1" ht="31.2" x14ac:dyDescent="0.3">
      <c r="A90" s="63" t="s">
        <v>325</v>
      </c>
      <c r="B90" s="69" t="s">
        <v>176</v>
      </c>
      <c r="C90" s="70" t="s">
        <v>31</v>
      </c>
      <c r="D90" s="70" t="s">
        <v>175</v>
      </c>
      <c r="E90" s="65" t="s">
        <v>2</v>
      </c>
      <c r="F90" s="108">
        <f>5.73+2.93+1.92+1.14</f>
        <v>11.72</v>
      </c>
      <c r="G90" s="168">
        <v>424.3</v>
      </c>
      <c r="H90" s="102">
        <f>ROUND((G90*F90),2)</f>
        <v>4972.8</v>
      </c>
      <c r="J90" s="19"/>
    </row>
    <row r="91" spans="1:10" s="20" customFormat="1" ht="31.8" thickBot="1" x14ac:dyDescent="0.35">
      <c r="A91" s="63" t="s">
        <v>326</v>
      </c>
      <c r="B91" s="69" t="s">
        <v>177</v>
      </c>
      <c r="C91" s="70" t="s">
        <v>31</v>
      </c>
      <c r="D91" s="70" t="s">
        <v>175</v>
      </c>
      <c r="E91" s="65" t="s">
        <v>2</v>
      </c>
      <c r="F91" s="106">
        <f>0.26*12</f>
        <v>3.12</v>
      </c>
      <c r="G91" s="168">
        <v>424.3</v>
      </c>
      <c r="H91" s="102">
        <f>ROUND((G91*F91),2)</f>
        <v>1323.82</v>
      </c>
      <c r="J91" s="19"/>
    </row>
    <row r="92" spans="1:10" x14ac:dyDescent="0.3">
      <c r="A92" s="52" t="s">
        <v>75</v>
      </c>
      <c r="B92" s="53" t="s">
        <v>24</v>
      </c>
      <c r="C92" s="54"/>
      <c r="D92" s="54"/>
      <c r="E92" s="54"/>
      <c r="F92" s="55"/>
      <c r="G92" s="163"/>
      <c r="H92" s="101"/>
      <c r="J92" s="19"/>
    </row>
    <row r="93" spans="1:10" s="2" customFormat="1" x14ac:dyDescent="0.3">
      <c r="A93" s="58" t="s">
        <v>76</v>
      </c>
      <c r="B93" s="59" t="s">
        <v>98</v>
      </c>
      <c r="C93" s="60"/>
      <c r="D93" s="60"/>
      <c r="E93" s="60"/>
      <c r="F93" s="61"/>
      <c r="G93" s="164"/>
      <c r="H93" s="92"/>
      <c r="J93" s="19"/>
    </row>
    <row r="94" spans="1:10" s="20" customFormat="1" ht="46.8" x14ac:dyDescent="0.3">
      <c r="A94" s="63" t="s">
        <v>99</v>
      </c>
      <c r="B94" s="69" t="s">
        <v>249</v>
      </c>
      <c r="C94" s="70" t="s">
        <v>31</v>
      </c>
      <c r="D94" s="70"/>
      <c r="E94" s="65" t="s">
        <v>2</v>
      </c>
      <c r="F94" s="66">
        <f>(2.15+4.49)*0.9</f>
        <v>5.9760000000000009</v>
      </c>
      <c r="G94" s="168">
        <v>1350</v>
      </c>
      <c r="H94" s="102">
        <f>ROUND((G94*F94),2)</f>
        <v>8067.6</v>
      </c>
      <c r="J94" s="19"/>
    </row>
    <row r="95" spans="1:10" s="20" customFormat="1" ht="46.8" x14ac:dyDescent="0.3">
      <c r="A95" s="63" t="s">
        <v>100</v>
      </c>
      <c r="B95" s="69" t="s">
        <v>376</v>
      </c>
      <c r="C95" s="70" t="s">
        <v>31</v>
      </c>
      <c r="D95" s="70" t="s">
        <v>62</v>
      </c>
      <c r="E95" s="65" t="s">
        <v>2</v>
      </c>
      <c r="F95" s="66">
        <f>(8.67+4.28+3.2+1.9)*0.9</f>
        <v>16.244999999999997</v>
      </c>
      <c r="G95" s="168">
        <v>1350</v>
      </c>
      <c r="H95" s="102">
        <f>ROUND((G95*F95),2)</f>
        <v>21930.75</v>
      </c>
      <c r="J95" s="19"/>
    </row>
    <row r="96" spans="1:10" s="20" customFormat="1" ht="31.8" thickBot="1" x14ac:dyDescent="0.35">
      <c r="A96" s="63" t="s">
        <v>377</v>
      </c>
      <c r="B96" s="69" t="s">
        <v>250</v>
      </c>
      <c r="C96" s="70" t="s">
        <v>31</v>
      </c>
      <c r="D96" s="70" t="s">
        <v>62</v>
      </c>
      <c r="E96" s="65" t="s">
        <v>2</v>
      </c>
      <c r="F96" s="66">
        <f>2*0.9</f>
        <v>1.8</v>
      </c>
      <c r="G96" s="168">
        <v>1350</v>
      </c>
      <c r="H96" s="102">
        <f>ROUND((G96*F96),2)</f>
        <v>2430</v>
      </c>
      <c r="J96" s="19"/>
    </row>
    <row r="97" spans="1:10" x14ac:dyDescent="0.3">
      <c r="A97" s="52" t="s">
        <v>327</v>
      </c>
      <c r="B97" s="53" t="s">
        <v>61</v>
      </c>
      <c r="C97" s="54"/>
      <c r="D97" s="54"/>
      <c r="E97" s="54"/>
      <c r="F97" s="55"/>
      <c r="G97" s="163"/>
      <c r="H97" s="101"/>
      <c r="J97" s="19"/>
    </row>
    <row r="98" spans="1:10" s="2" customFormat="1" x14ac:dyDescent="0.3">
      <c r="A98" s="58" t="s">
        <v>77</v>
      </c>
      <c r="B98" s="59" t="s">
        <v>25</v>
      </c>
      <c r="C98" s="60"/>
      <c r="D98" s="60"/>
      <c r="E98" s="60"/>
      <c r="F98" s="61"/>
      <c r="G98" s="164"/>
      <c r="H98" s="92"/>
      <c r="J98" s="19"/>
    </row>
    <row r="99" spans="1:10" s="20" customFormat="1" ht="46.8" x14ac:dyDescent="0.3">
      <c r="A99" s="63" t="s">
        <v>88</v>
      </c>
      <c r="B99" s="69" t="s">
        <v>210</v>
      </c>
      <c r="C99" s="70" t="s">
        <v>37</v>
      </c>
      <c r="D99" s="70" t="s">
        <v>211</v>
      </c>
      <c r="E99" s="65" t="s">
        <v>7</v>
      </c>
      <c r="F99" s="66">
        <v>2</v>
      </c>
      <c r="G99" s="168">
        <v>30.18</v>
      </c>
      <c r="H99" s="102">
        <f>ROUND((G99*F99),2)</f>
        <v>60.36</v>
      </c>
      <c r="J99" s="19"/>
    </row>
    <row r="100" spans="1:10" s="20" customFormat="1" ht="78" x14ac:dyDescent="0.3">
      <c r="A100" s="63" t="s">
        <v>89</v>
      </c>
      <c r="B100" s="69" t="s">
        <v>208</v>
      </c>
      <c r="C100" s="70" t="s">
        <v>37</v>
      </c>
      <c r="D100" s="70" t="s">
        <v>209</v>
      </c>
      <c r="E100" s="65" t="s">
        <v>7</v>
      </c>
      <c r="F100" s="66">
        <v>1</v>
      </c>
      <c r="G100" s="168">
        <v>86.13</v>
      </c>
      <c r="H100" s="102">
        <f>ROUND((G100*F100),2)</f>
        <v>86.13</v>
      </c>
      <c r="J100" s="19"/>
    </row>
    <row r="101" spans="1:10" s="20" customFormat="1" ht="78" x14ac:dyDescent="0.3">
      <c r="A101" s="63" t="s">
        <v>90</v>
      </c>
      <c r="B101" s="69" t="s">
        <v>206</v>
      </c>
      <c r="C101" s="70" t="s">
        <v>37</v>
      </c>
      <c r="D101" s="70" t="s">
        <v>207</v>
      </c>
      <c r="E101" s="65" t="s">
        <v>7</v>
      </c>
      <c r="F101" s="66">
        <v>4</v>
      </c>
      <c r="G101" s="168">
        <v>80.790000000000006</v>
      </c>
      <c r="H101" s="102">
        <f>ROUND((G101*F101),2)</f>
        <v>323.16000000000003</v>
      </c>
      <c r="J101" s="19"/>
    </row>
    <row r="102" spans="1:10" s="2" customFormat="1" x14ac:dyDescent="0.3">
      <c r="A102" s="58" t="s">
        <v>78</v>
      </c>
      <c r="B102" s="59" t="s">
        <v>80</v>
      </c>
      <c r="C102" s="60"/>
      <c r="D102" s="60"/>
      <c r="E102" s="60"/>
      <c r="F102" s="61"/>
      <c r="G102" s="164"/>
      <c r="H102" s="92"/>
      <c r="J102" s="19"/>
    </row>
    <row r="103" spans="1:10" s="20" customFormat="1" ht="31.2" x14ac:dyDescent="0.3">
      <c r="A103" s="63" t="s">
        <v>291</v>
      </c>
      <c r="B103" s="69" t="s">
        <v>202</v>
      </c>
      <c r="C103" s="70" t="s">
        <v>31</v>
      </c>
      <c r="D103" s="70" t="s">
        <v>201</v>
      </c>
      <c r="E103" s="65" t="s">
        <v>7</v>
      </c>
      <c r="F103" s="66">
        <v>32</v>
      </c>
      <c r="G103" s="168">
        <v>72.63</v>
      </c>
      <c r="H103" s="102">
        <f>ROUND((G103*F103),2)</f>
        <v>2324.16</v>
      </c>
      <c r="J103" s="19"/>
    </row>
    <row r="104" spans="1:10" s="20" customFormat="1" ht="31.2" x14ac:dyDescent="0.3">
      <c r="A104" s="63" t="s">
        <v>292</v>
      </c>
      <c r="B104" s="69" t="s">
        <v>203</v>
      </c>
      <c r="C104" s="70" t="s">
        <v>31</v>
      </c>
      <c r="D104" s="70" t="s">
        <v>201</v>
      </c>
      <c r="E104" s="65" t="s">
        <v>7</v>
      </c>
      <c r="F104" s="66">
        <v>1</v>
      </c>
      <c r="G104" s="168">
        <v>72.63</v>
      </c>
      <c r="H104" s="102">
        <f>ROUND((G104*F104),2)</f>
        <v>72.63</v>
      </c>
      <c r="J104" s="19"/>
    </row>
    <row r="105" spans="1:10" s="2" customFormat="1" x14ac:dyDescent="0.3">
      <c r="A105" s="58" t="s">
        <v>328</v>
      </c>
      <c r="B105" s="59" t="s">
        <v>81</v>
      </c>
      <c r="C105" s="60"/>
      <c r="D105" s="60"/>
      <c r="E105" s="60"/>
      <c r="F105" s="61"/>
      <c r="G105" s="164"/>
      <c r="H105" s="92"/>
      <c r="J105" s="19"/>
    </row>
    <row r="106" spans="1:10" s="20" customFormat="1" ht="31.2" x14ac:dyDescent="0.3">
      <c r="A106" s="63" t="s">
        <v>329</v>
      </c>
      <c r="B106" s="69" t="s">
        <v>204</v>
      </c>
      <c r="C106" s="70" t="s">
        <v>31</v>
      </c>
      <c r="D106" s="70">
        <v>53028</v>
      </c>
      <c r="E106" s="65" t="s">
        <v>7</v>
      </c>
      <c r="F106" s="66">
        <v>32</v>
      </c>
      <c r="G106" s="168">
        <v>102.02</v>
      </c>
      <c r="H106" s="102">
        <f>ROUND((G106*F106),2)</f>
        <v>3264.64</v>
      </c>
      <c r="J106" s="19"/>
    </row>
    <row r="107" spans="1:10" s="20" customFormat="1" ht="31.8" thickBot="1" x14ac:dyDescent="0.35">
      <c r="A107" s="63" t="s">
        <v>330</v>
      </c>
      <c r="B107" s="69" t="s">
        <v>205</v>
      </c>
      <c r="C107" s="70" t="s">
        <v>31</v>
      </c>
      <c r="D107" s="70">
        <v>53028</v>
      </c>
      <c r="E107" s="65" t="s">
        <v>7</v>
      </c>
      <c r="F107" s="66">
        <v>1</v>
      </c>
      <c r="G107" s="168">
        <v>102.02</v>
      </c>
      <c r="H107" s="102">
        <f>ROUND((G107*F107),2)</f>
        <v>102.02</v>
      </c>
      <c r="J107" s="19"/>
    </row>
    <row r="108" spans="1:10" x14ac:dyDescent="0.3">
      <c r="A108" s="52" t="s">
        <v>65</v>
      </c>
      <c r="B108" s="53" t="s">
        <v>296</v>
      </c>
      <c r="C108" s="54"/>
      <c r="D108" s="54"/>
      <c r="E108" s="54"/>
      <c r="F108" s="55"/>
      <c r="G108" s="163"/>
      <c r="H108" s="101"/>
      <c r="J108" s="19"/>
    </row>
    <row r="109" spans="1:10" s="2" customFormat="1" x14ac:dyDescent="0.3">
      <c r="A109" s="58" t="s">
        <v>66</v>
      </c>
      <c r="B109" s="59" t="s">
        <v>92</v>
      </c>
      <c r="C109" s="60"/>
      <c r="D109" s="60"/>
      <c r="E109" s="60"/>
      <c r="F109" s="61"/>
      <c r="G109" s="164"/>
      <c r="H109" s="92"/>
      <c r="J109" s="19"/>
    </row>
    <row r="110" spans="1:10" s="20" customFormat="1" ht="46.8" x14ac:dyDescent="0.3">
      <c r="A110" s="63" t="s">
        <v>79</v>
      </c>
      <c r="B110" s="69" t="s">
        <v>378</v>
      </c>
      <c r="C110" s="70" t="s">
        <v>235</v>
      </c>
      <c r="D110" s="70" t="s">
        <v>231</v>
      </c>
      <c r="E110" s="65" t="s">
        <v>7</v>
      </c>
      <c r="F110" s="66">
        <v>60</v>
      </c>
      <c r="G110" s="168">
        <f>[1]Planilha1!F7</f>
        <v>12.985208</v>
      </c>
      <c r="H110" s="102">
        <f>ROUND((G110*F110),2)</f>
        <v>779.11</v>
      </c>
      <c r="J110" s="19"/>
    </row>
    <row r="111" spans="1:10" s="20" customFormat="1" ht="62.4" x14ac:dyDescent="0.3">
      <c r="A111" s="63" t="s">
        <v>331</v>
      </c>
      <c r="B111" s="69" t="s">
        <v>178</v>
      </c>
      <c r="C111" s="70" t="s">
        <v>37</v>
      </c>
      <c r="D111" s="70">
        <v>100903</v>
      </c>
      <c r="E111" s="65" t="s">
        <v>7</v>
      </c>
      <c r="F111" s="66">
        <f>200+32</f>
        <v>232</v>
      </c>
      <c r="G111" s="168">
        <v>29.96</v>
      </c>
      <c r="H111" s="102">
        <f>ROUND((G111*F111),2)</f>
        <v>6950.72</v>
      </c>
      <c r="J111" s="19"/>
    </row>
    <row r="112" spans="1:10" s="20" customFormat="1" ht="31.2" x14ac:dyDescent="0.3">
      <c r="A112" s="63" t="s">
        <v>332</v>
      </c>
      <c r="B112" s="69" t="s">
        <v>180</v>
      </c>
      <c r="C112" s="70" t="s">
        <v>31</v>
      </c>
      <c r="D112" s="70" t="s">
        <v>179</v>
      </c>
      <c r="E112" s="65" t="s">
        <v>7</v>
      </c>
      <c r="F112" s="66">
        <v>16</v>
      </c>
      <c r="G112" s="168">
        <f>219.75-20.58</f>
        <v>199.17000000000002</v>
      </c>
      <c r="H112" s="102">
        <f>ROUND((G112*F112),2)</f>
        <v>3186.72</v>
      </c>
      <c r="J112" s="19"/>
    </row>
    <row r="113" spans="1:10" s="2" customFormat="1" x14ac:dyDescent="0.3">
      <c r="A113" s="58" t="s">
        <v>333</v>
      </c>
      <c r="B113" s="59" t="s">
        <v>93</v>
      </c>
      <c r="C113" s="60"/>
      <c r="D113" s="60"/>
      <c r="E113" s="60"/>
      <c r="F113" s="61"/>
      <c r="G113" s="164"/>
      <c r="H113" s="92"/>
      <c r="J113" s="19"/>
    </row>
    <row r="114" spans="1:10" s="20" customFormat="1" ht="109.2" x14ac:dyDescent="0.3">
      <c r="A114" s="63" t="s">
        <v>334</v>
      </c>
      <c r="B114" s="69" t="s">
        <v>262</v>
      </c>
      <c r="C114" s="70" t="s">
        <v>37</v>
      </c>
      <c r="D114" s="70" t="s">
        <v>263</v>
      </c>
      <c r="E114" s="65" t="s">
        <v>7</v>
      </c>
      <c r="F114" s="66">
        <v>1</v>
      </c>
      <c r="G114" s="168">
        <v>734.35</v>
      </c>
      <c r="H114" s="102">
        <f t="shared" ref="H114:H145" si="3">ROUND((G114*F114),2)</f>
        <v>734.35</v>
      </c>
      <c r="J114" s="19"/>
    </row>
    <row r="115" spans="1:10" s="20" customFormat="1" ht="46.8" x14ac:dyDescent="0.3">
      <c r="A115" s="63" t="s">
        <v>335</v>
      </c>
      <c r="B115" s="69" t="s">
        <v>260</v>
      </c>
      <c r="C115" s="70" t="s">
        <v>38</v>
      </c>
      <c r="D115" s="70" t="s">
        <v>261</v>
      </c>
      <c r="E115" s="65" t="s">
        <v>7</v>
      </c>
      <c r="F115" s="66">
        <v>1</v>
      </c>
      <c r="G115" s="168">
        <v>77.14</v>
      </c>
      <c r="H115" s="102">
        <f t="shared" si="3"/>
        <v>77.14</v>
      </c>
      <c r="J115" s="19"/>
    </row>
    <row r="116" spans="1:10" s="20" customFormat="1" ht="62.4" x14ac:dyDescent="0.3">
      <c r="A116" s="63" t="s">
        <v>336</v>
      </c>
      <c r="B116" s="69" t="s">
        <v>259</v>
      </c>
      <c r="C116" s="70" t="s">
        <v>37</v>
      </c>
      <c r="D116" s="70">
        <v>93654</v>
      </c>
      <c r="E116" s="65" t="s">
        <v>7</v>
      </c>
      <c r="F116" s="66">
        <v>16</v>
      </c>
      <c r="G116" s="168">
        <v>11.41</v>
      </c>
      <c r="H116" s="102">
        <f t="shared" si="3"/>
        <v>182.56</v>
      </c>
      <c r="J116" s="19"/>
    </row>
    <row r="117" spans="1:10" s="20" customFormat="1" ht="62.4" x14ac:dyDescent="0.3">
      <c r="A117" s="63" t="s">
        <v>337</v>
      </c>
      <c r="B117" s="69" t="s">
        <v>268</v>
      </c>
      <c r="C117" s="70" t="s">
        <v>37</v>
      </c>
      <c r="D117" s="70" t="s">
        <v>269</v>
      </c>
      <c r="E117" s="65" t="s">
        <v>270</v>
      </c>
      <c r="F117" s="66">
        <v>2</v>
      </c>
      <c r="G117" s="168">
        <v>23.01</v>
      </c>
      <c r="H117" s="102">
        <f t="shared" si="3"/>
        <v>46.02</v>
      </c>
      <c r="J117" s="19"/>
    </row>
    <row r="118" spans="1:10" s="20" customFormat="1" ht="62.4" x14ac:dyDescent="0.3">
      <c r="A118" s="63" t="s">
        <v>338</v>
      </c>
      <c r="B118" s="69" t="s">
        <v>264</v>
      </c>
      <c r="C118" s="70" t="s">
        <v>37</v>
      </c>
      <c r="D118" s="70">
        <v>93656</v>
      </c>
      <c r="E118" s="65" t="s">
        <v>7</v>
      </c>
      <c r="F118" s="66">
        <v>1</v>
      </c>
      <c r="G118" s="168">
        <v>12.47</v>
      </c>
      <c r="H118" s="102">
        <f t="shared" si="3"/>
        <v>12.47</v>
      </c>
      <c r="J118" s="19"/>
    </row>
    <row r="119" spans="1:10" s="20" customFormat="1" ht="62.4" x14ac:dyDescent="0.3">
      <c r="A119" s="63" t="s">
        <v>339</v>
      </c>
      <c r="B119" s="69" t="s">
        <v>265</v>
      </c>
      <c r="C119" s="70" t="s">
        <v>37</v>
      </c>
      <c r="D119" s="70">
        <v>93664</v>
      </c>
      <c r="E119" s="65" t="s">
        <v>7</v>
      </c>
      <c r="F119" s="66">
        <v>5</v>
      </c>
      <c r="G119" s="168">
        <v>59.27</v>
      </c>
      <c r="H119" s="102">
        <f t="shared" si="3"/>
        <v>296.35000000000002</v>
      </c>
      <c r="J119" s="19"/>
    </row>
    <row r="120" spans="1:10" s="20" customFormat="1" ht="62.4" x14ac:dyDescent="0.3">
      <c r="A120" s="63" t="s">
        <v>340</v>
      </c>
      <c r="B120" s="69" t="s">
        <v>266</v>
      </c>
      <c r="C120" s="70" t="s">
        <v>37</v>
      </c>
      <c r="D120" s="70" t="s">
        <v>267</v>
      </c>
      <c r="E120" s="65" t="s">
        <v>7</v>
      </c>
      <c r="F120" s="66">
        <v>5</v>
      </c>
      <c r="G120" s="168">
        <v>56.56</v>
      </c>
      <c r="H120" s="102">
        <f t="shared" si="3"/>
        <v>282.8</v>
      </c>
      <c r="J120" s="19"/>
    </row>
    <row r="121" spans="1:10" s="20" customFormat="1" ht="78" x14ac:dyDescent="0.3">
      <c r="A121" s="63" t="s">
        <v>341</v>
      </c>
      <c r="B121" s="69" t="s">
        <v>290</v>
      </c>
      <c r="C121" s="70" t="s">
        <v>37</v>
      </c>
      <c r="D121" s="70" t="s">
        <v>286</v>
      </c>
      <c r="E121" s="65" t="s">
        <v>4</v>
      </c>
      <c r="F121" s="66">
        <v>200</v>
      </c>
      <c r="G121" s="168">
        <v>2.14</v>
      </c>
      <c r="H121" s="102">
        <f t="shared" si="3"/>
        <v>428</v>
      </c>
      <c r="J121" s="19"/>
    </row>
    <row r="122" spans="1:10" s="20" customFormat="1" ht="78" x14ac:dyDescent="0.3">
      <c r="A122" s="63" t="s">
        <v>342</v>
      </c>
      <c r="B122" s="69" t="s">
        <v>289</v>
      </c>
      <c r="C122" s="70" t="s">
        <v>37</v>
      </c>
      <c r="D122" s="70" t="s">
        <v>286</v>
      </c>
      <c r="E122" s="65" t="s">
        <v>4</v>
      </c>
      <c r="F122" s="66">
        <v>200</v>
      </c>
      <c r="G122" s="168">
        <v>2.14</v>
      </c>
      <c r="H122" s="102">
        <f t="shared" si="3"/>
        <v>428</v>
      </c>
      <c r="J122" s="19"/>
    </row>
    <row r="123" spans="1:10" s="20" customFormat="1" ht="78" x14ac:dyDescent="0.3">
      <c r="A123" s="63" t="s">
        <v>343</v>
      </c>
      <c r="B123" s="69" t="s">
        <v>288</v>
      </c>
      <c r="C123" s="70" t="s">
        <v>37</v>
      </c>
      <c r="D123" s="70" t="s">
        <v>286</v>
      </c>
      <c r="E123" s="65" t="s">
        <v>4</v>
      </c>
      <c r="F123" s="66">
        <v>200</v>
      </c>
      <c r="G123" s="168">
        <v>2.14</v>
      </c>
      <c r="H123" s="102">
        <f t="shared" si="3"/>
        <v>428</v>
      </c>
      <c r="J123" s="19"/>
    </row>
    <row r="124" spans="1:10" s="20" customFormat="1" ht="78" x14ac:dyDescent="0.3">
      <c r="A124" s="63" t="s">
        <v>344</v>
      </c>
      <c r="B124" s="69" t="s">
        <v>287</v>
      </c>
      <c r="C124" s="70" t="s">
        <v>37</v>
      </c>
      <c r="D124" s="70" t="s">
        <v>286</v>
      </c>
      <c r="E124" s="65" t="s">
        <v>4</v>
      </c>
      <c r="F124" s="66">
        <v>100</v>
      </c>
      <c r="G124" s="168">
        <v>2.14</v>
      </c>
      <c r="H124" s="102">
        <f t="shared" si="3"/>
        <v>214</v>
      </c>
      <c r="J124" s="19"/>
    </row>
    <row r="125" spans="1:10" s="20" customFormat="1" ht="78" x14ac:dyDescent="0.3">
      <c r="A125" s="63" t="s">
        <v>345</v>
      </c>
      <c r="B125" s="69" t="s">
        <v>271</v>
      </c>
      <c r="C125" s="70" t="s">
        <v>37</v>
      </c>
      <c r="D125" s="70">
        <v>91926</v>
      </c>
      <c r="E125" s="65" t="s">
        <v>4</v>
      </c>
      <c r="F125" s="66">
        <v>200</v>
      </c>
      <c r="G125" s="168">
        <v>2.98</v>
      </c>
      <c r="H125" s="102">
        <f t="shared" si="3"/>
        <v>596</v>
      </c>
      <c r="J125" s="19"/>
    </row>
    <row r="126" spans="1:10" s="20" customFormat="1" ht="78" x14ac:dyDescent="0.3">
      <c r="A126" s="63" t="s">
        <v>346</v>
      </c>
      <c r="B126" s="69" t="s">
        <v>272</v>
      </c>
      <c r="C126" s="70" t="s">
        <v>37</v>
      </c>
      <c r="D126" s="70">
        <v>91926</v>
      </c>
      <c r="E126" s="65" t="s">
        <v>4</v>
      </c>
      <c r="F126" s="66">
        <v>200</v>
      </c>
      <c r="G126" s="168">
        <v>2.98</v>
      </c>
      <c r="H126" s="102">
        <f t="shared" si="3"/>
        <v>596</v>
      </c>
      <c r="J126" s="19"/>
    </row>
    <row r="127" spans="1:10" s="20" customFormat="1" ht="78" x14ac:dyDescent="0.3">
      <c r="A127" s="63" t="s">
        <v>347</v>
      </c>
      <c r="B127" s="69" t="s">
        <v>273</v>
      </c>
      <c r="C127" s="70" t="s">
        <v>37</v>
      </c>
      <c r="D127" s="70">
        <v>91926</v>
      </c>
      <c r="E127" s="65" t="s">
        <v>4</v>
      </c>
      <c r="F127" s="66">
        <v>200</v>
      </c>
      <c r="G127" s="168">
        <v>2.98</v>
      </c>
      <c r="H127" s="102">
        <f t="shared" si="3"/>
        <v>596</v>
      </c>
      <c r="J127" s="19"/>
    </row>
    <row r="128" spans="1:10" s="20" customFormat="1" ht="78" x14ac:dyDescent="0.3">
      <c r="A128" s="63" t="s">
        <v>348</v>
      </c>
      <c r="B128" s="69" t="s">
        <v>274</v>
      </c>
      <c r="C128" s="70" t="s">
        <v>37</v>
      </c>
      <c r="D128" s="70" t="s">
        <v>275</v>
      </c>
      <c r="E128" s="65" t="s">
        <v>4</v>
      </c>
      <c r="F128" s="66">
        <v>150</v>
      </c>
      <c r="G128" s="168">
        <v>4.6500000000000004</v>
      </c>
      <c r="H128" s="102">
        <f t="shared" si="3"/>
        <v>697.5</v>
      </c>
      <c r="J128" s="19"/>
    </row>
    <row r="129" spans="1:10" s="20" customFormat="1" ht="78" x14ac:dyDescent="0.3">
      <c r="A129" s="63" t="s">
        <v>349</v>
      </c>
      <c r="B129" s="69" t="s">
        <v>276</v>
      </c>
      <c r="C129" s="70" t="s">
        <v>37</v>
      </c>
      <c r="D129" s="70" t="s">
        <v>275</v>
      </c>
      <c r="E129" s="65" t="s">
        <v>4</v>
      </c>
      <c r="F129" s="66">
        <v>150</v>
      </c>
      <c r="G129" s="168">
        <v>4.6500000000000004</v>
      </c>
      <c r="H129" s="102">
        <f t="shared" si="3"/>
        <v>697.5</v>
      </c>
      <c r="J129" s="19"/>
    </row>
    <row r="130" spans="1:10" s="20" customFormat="1" ht="78" x14ac:dyDescent="0.3">
      <c r="A130" s="63" t="s">
        <v>350</v>
      </c>
      <c r="B130" s="69" t="s">
        <v>277</v>
      </c>
      <c r="C130" s="70" t="s">
        <v>37</v>
      </c>
      <c r="D130" s="70" t="s">
        <v>275</v>
      </c>
      <c r="E130" s="65" t="s">
        <v>4</v>
      </c>
      <c r="F130" s="66">
        <v>150</v>
      </c>
      <c r="G130" s="168">
        <v>4.6500000000000004</v>
      </c>
      <c r="H130" s="102">
        <f t="shared" si="3"/>
        <v>697.5</v>
      </c>
      <c r="J130" s="19"/>
    </row>
    <row r="131" spans="1:10" s="20" customFormat="1" ht="78" x14ac:dyDescent="0.3">
      <c r="A131" s="63" t="s">
        <v>351</v>
      </c>
      <c r="B131" s="69" t="s">
        <v>279</v>
      </c>
      <c r="C131" s="70" t="s">
        <v>37</v>
      </c>
      <c r="D131" s="70" t="s">
        <v>278</v>
      </c>
      <c r="E131" s="65" t="s">
        <v>4</v>
      </c>
      <c r="F131" s="66">
        <v>100</v>
      </c>
      <c r="G131" s="168">
        <v>6.31</v>
      </c>
      <c r="H131" s="102">
        <f t="shared" si="3"/>
        <v>631</v>
      </c>
      <c r="J131" s="19"/>
    </row>
    <row r="132" spans="1:10" s="20" customFormat="1" ht="78" x14ac:dyDescent="0.3">
      <c r="A132" s="63" t="s">
        <v>352</v>
      </c>
      <c r="B132" s="69" t="s">
        <v>280</v>
      </c>
      <c r="C132" s="70" t="s">
        <v>37</v>
      </c>
      <c r="D132" s="70" t="s">
        <v>278</v>
      </c>
      <c r="E132" s="65" t="s">
        <v>4</v>
      </c>
      <c r="F132" s="66">
        <v>100</v>
      </c>
      <c r="G132" s="168">
        <v>6.31</v>
      </c>
      <c r="H132" s="102">
        <f t="shared" si="3"/>
        <v>631</v>
      </c>
      <c r="J132" s="19"/>
    </row>
    <row r="133" spans="1:10" s="20" customFormat="1" ht="78" x14ac:dyDescent="0.3">
      <c r="A133" s="63" t="s">
        <v>353</v>
      </c>
      <c r="B133" s="69" t="s">
        <v>281</v>
      </c>
      <c r="C133" s="70" t="s">
        <v>37</v>
      </c>
      <c r="D133" s="70" t="s">
        <v>278</v>
      </c>
      <c r="E133" s="65" t="s">
        <v>4</v>
      </c>
      <c r="F133" s="66">
        <v>100</v>
      </c>
      <c r="G133" s="168">
        <v>6.31</v>
      </c>
      <c r="H133" s="102">
        <f t="shared" si="3"/>
        <v>631</v>
      </c>
      <c r="J133" s="19"/>
    </row>
    <row r="134" spans="1:10" s="20" customFormat="1" ht="78" x14ac:dyDescent="0.3">
      <c r="A134" s="63" t="s">
        <v>354</v>
      </c>
      <c r="B134" s="69" t="s">
        <v>283</v>
      </c>
      <c r="C134" s="70" t="s">
        <v>37</v>
      </c>
      <c r="D134" s="70" t="s">
        <v>282</v>
      </c>
      <c r="E134" s="65" t="s">
        <v>4</v>
      </c>
      <c r="F134" s="66">
        <v>50</v>
      </c>
      <c r="G134" s="168">
        <v>10.199999999999999</v>
      </c>
      <c r="H134" s="102">
        <f t="shared" si="3"/>
        <v>510</v>
      </c>
      <c r="J134" s="19"/>
    </row>
    <row r="135" spans="1:10" s="20" customFormat="1" ht="78" x14ac:dyDescent="0.3">
      <c r="A135" s="63" t="s">
        <v>355</v>
      </c>
      <c r="B135" s="69" t="s">
        <v>284</v>
      </c>
      <c r="C135" s="70" t="s">
        <v>37</v>
      </c>
      <c r="D135" s="70" t="s">
        <v>282</v>
      </c>
      <c r="E135" s="65" t="s">
        <v>4</v>
      </c>
      <c r="F135" s="66">
        <v>50</v>
      </c>
      <c r="G135" s="168">
        <v>10.199999999999999</v>
      </c>
      <c r="H135" s="102">
        <f t="shared" si="3"/>
        <v>510</v>
      </c>
      <c r="J135" s="19"/>
    </row>
    <row r="136" spans="1:10" s="20" customFormat="1" ht="78" x14ac:dyDescent="0.3">
      <c r="A136" s="63" t="s">
        <v>356</v>
      </c>
      <c r="B136" s="69" t="s">
        <v>285</v>
      </c>
      <c r="C136" s="70" t="s">
        <v>37</v>
      </c>
      <c r="D136" s="70" t="s">
        <v>282</v>
      </c>
      <c r="E136" s="65" t="s">
        <v>4</v>
      </c>
      <c r="F136" s="66">
        <v>50</v>
      </c>
      <c r="G136" s="168">
        <v>10.199999999999999</v>
      </c>
      <c r="H136" s="102">
        <f t="shared" si="3"/>
        <v>510</v>
      </c>
      <c r="J136" s="19"/>
    </row>
    <row r="137" spans="1:10" s="20" customFormat="1" ht="62.4" x14ac:dyDescent="0.3">
      <c r="A137" s="63" t="s">
        <v>357</v>
      </c>
      <c r="B137" s="69" t="s">
        <v>191</v>
      </c>
      <c r="C137" s="70" t="s">
        <v>37</v>
      </c>
      <c r="D137" s="70" t="s">
        <v>190</v>
      </c>
      <c r="E137" s="65" t="s">
        <v>7</v>
      </c>
      <c r="F137" s="66">
        <v>3</v>
      </c>
      <c r="G137" s="168">
        <v>28.41</v>
      </c>
      <c r="H137" s="102">
        <f t="shared" si="3"/>
        <v>85.23</v>
      </c>
      <c r="J137" s="19"/>
    </row>
    <row r="138" spans="1:10" s="20" customFormat="1" ht="62.4" x14ac:dyDescent="0.3">
      <c r="A138" s="63" t="s">
        <v>358</v>
      </c>
      <c r="B138" s="69" t="s">
        <v>186</v>
      </c>
      <c r="C138" s="70" t="s">
        <v>37</v>
      </c>
      <c r="D138" s="70" t="s">
        <v>187</v>
      </c>
      <c r="E138" s="65" t="s">
        <v>7</v>
      </c>
      <c r="F138" s="66">
        <v>18</v>
      </c>
      <c r="G138" s="168">
        <v>22.8</v>
      </c>
      <c r="H138" s="102">
        <f t="shared" si="3"/>
        <v>410.4</v>
      </c>
      <c r="J138" s="19"/>
    </row>
    <row r="139" spans="1:10" s="20" customFormat="1" ht="62.4" x14ac:dyDescent="0.3">
      <c r="A139" s="63" t="s">
        <v>359</v>
      </c>
      <c r="B139" s="69" t="s">
        <v>184</v>
      </c>
      <c r="C139" s="70" t="s">
        <v>37</v>
      </c>
      <c r="D139" s="70" t="s">
        <v>185</v>
      </c>
      <c r="E139" s="65" t="s">
        <v>7</v>
      </c>
      <c r="F139" s="66">
        <v>3</v>
      </c>
      <c r="G139" s="168">
        <v>35.97</v>
      </c>
      <c r="H139" s="102">
        <f t="shared" si="3"/>
        <v>107.91</v>
      </c>
      <c r="J139" s="19"/>
    </row>
    <row r="140" spans="1:10" s="20" customFormat="1" ht="62.4" x14ac:dyDescent="0.3">
      <c r="A140" s="63" t="s">
        <v>360</v>
      </c>
      <c r="B140" s="69" t="s">
        <v>188</v>
      </c>
      <c r="C140" s="70" t="s">
        <v>37</v>
      </c>
      <c r="D140" s="70" t="s">
        <v>189</v>
      </c>
      <c r="E140" s="65" t="s">
        <v>7</v>
      </c>
      <c r="F140" s="66">
        <v>1</v>
      </c>
      <c r="G140" s="168">
        <v>49.15</v>
      </c>
      <c r="H140" s="102">
        <f t="shared" si="3"/>
        <v>49.15</v>
      </c>
      <c r="J140" s="19"/>
    </row>
    <row r="141" spans="1:10" s="20" customFormat="1" ht="62.4" x14ac:dyDescent="0.3">
      <c r="A141" s="63" t="s">
        <v>361</v>
      </c>
      <c r="B141" s="69" t="s">
        <v>192</v>
      </c>
      <c r="C141" s="70" t="s">
        <v>37</v>
      </c>
      <c r="D141" s="70" t="s">
        <v>193</v>
      </c>
      <c r="E141" s="65" t="s">
        <v>7</v>
      </c>
      <c r="F141" s="66">
        <v>1</v>
      </c>
      <c r="G141" s="168">
        <v>39.869999999999997</v>
      </c>
      <c r="H141" s="102">
        <f t="shared" si="3"/>
        <v>39.869999999999997</v>
      </c>
      <c r="J141" s="19"/>
    </row>
    <row r="142" spans="1:10" s="20" customFormat="1" ht="62.4" x14ac:dyDescent="0.3">
      <c r="A142" s="63" t="s">
        <v>362</v>
      </c>
      <c r="B142" s="69" t="s">
        <v>194</v>
      </c>
      <c r="C142" s="70" t="s">
        <v>37</v>
      </c>
      <c r="D142" s="70">
        <v>92000</v>
      </c>
      <c r="E142" s="65" t="s">
        <v>7</v>
      </c>
      <c r="F142" s="66">
        <v>124</v>
      </c>
      <c r="G142" s="168">
        <v>24</v>
      </c>
      <c r="H142" s="102">
        <f t="shared" si="3"/>
        <v>2976</v>
      </c>
      <c r="J142" s="19"/>
    </row>
    <row r="143" spans="1:10" s="20" customFormat="1" ht="62.4" x14ac:dyDescent="0.3">
      <c r="A143" s="63" t="s">
        <v>363</v>
      </c>
      <c r="B143" s="69" t="s">
        <v>195</v>
      </c>
      <c r="C143" s="70" t="s">
        <v>37</v>
      </c>
      <c r="D143" s="70" t="s">
        <v>196</v>
      </c>
      <c r="E143" s="65" t="s">
        <v>7</v>
      </c>
      <c r="F143" s="66">
        <v>20</v>
      </c>
      <c r="G143" s="168">
        <v>38.33</v>
      </c>
      <c r="H143" s="102">
        <f t="shared" si="3"/>
        <v>766.6</v>
      </c>
      <c r="J143" s="19"/>
    </row>
    <row r="144" spans="1:10" s="20" customFormat="1" ht="62.4" x14ac:dyDescent="0.3">
      <c r="A144" s="63" t="s">
        <v>364</v>
      </c>
      <c r="B144" s="69" t="s">
        <v>198</v>
      </c>
      <c r="C144" s="70" t="s">
        <v>37</v>
      </c>
      <c r="D144" s="70" t="s">
        <v>197</v>
      </c>
      <c r="E144" s="65" t="s">
        <v>7</v>
      </c>
      <c r="F144" s="66">
        <v>4</v>
      </c>
      <c r="G144" s="168">
        <v>25.61</v>
      </c>
      <c r="H144" s="102">
        <f t="shared" si="3"/>
        <v>102.44</v>
      </c>
      <c r="J144" s="19"/>
    </row>
    <row r="145" spans="1:10" s="20" customFormat="1" ht="63" thickBot="1" x14ac:dyDescent="0.35">
      <c r="A145" s="63" t="s">
        <v>365</v>
      </c>
      <c r="B145" s="69" t="s">
        <v>199</v>
      </c>
      <c r="C145" s="70" t="s">
        <v>37</v>
      </c>
      <c r="D145" s="70" t="s">
        <v>200</v>
      </c>
      <c r="E145" s="65" t="s">
        <v>7</v>
      </c>
      <c r="F145" s="66">
        <v>5</v>
      </c>
      <c r="G145" s="168">
        <v>38.42</v>
      </c>
      <c r="H145" s="102">
        <f t="shared" si="3"/>
        <v>192.1</v>
      </c>
      <c r="J145" s="19"/>
    </row>
    <row r="146" spans="1:10" x14ac:dyDescent="0.3">
      <c r="A146" s="52" t="s">
        <v>67</v>
      </c>
      <c r="B146" s="53" t="s">
        <v>69</v>
      </c>
      <c r="C146" s="54"/>
      <c r="D146" s="54"/>
      <c r="E146" s="54"/>
      <c r="F146" s="55"/>
      <c r="G146" s="163"/>
      <c r="H146" s="101"/>
      <c r="J146" s="19"/>
    </row>
    <row r="147" spans="1:10" s="2" customFormat="1" x14ac:dyDescent="0.3">
      <c r="A147" s="58" t="s">
        <v>68</v>
      </c>
      <c r="B147" s="59" t="s">
        <v>82</v>
      </c>
      <c r="C147" s="60"/>
      <c r="D147" s="60"/>
      <c r="E147" s="60"/>
      <c r="F147" s="61"/>
      <c r="G147" s="164"/>
      <c r="H147" s="92"/>
      <c r="J147" s="19"/>
    </row>
    <row r="148" spans="1:10" s="20" customFormat="1" ht="47.4" thickBot="1" x14ac:dyDescent="0.35">
      <c r="A148" s="63" t="s">
        <v>91</v>
      </c>
      <c r="B148" s="69" t="s">
        <v>181</v>
      </c>
      <c r="C148" s="70" t="s">
        <v>31</v>
      </c>
      <c r="D148" s="70">
        <v>70394</v>
      </c>
      <c r="E148" s="65" t="s">
        <v>7</v>
      </c>
      <c r="F148" s="66">
        <v>4</v>
      </c>
      <c r="G148" s="168">
        <v>165.77</v>
      </c>
      <c r="H148" s="102">
        <f>ROUND((G148*F148),2)</f>
        <v>663.08</v>
      </c>
      <c r="J148" s="19"/>
    </row>
    <row r="149" spans="1:10" x14ac:dyDescent="0.3">
      <c r="A149" s="52" t="s">
        <v>366</v>
      </c>
      <c r="B149" s="53" t="s">
        <v>293</v>
      </c>
      <c r="C149" s="54"/>
      <c r="D149" s="54"/>
      <c r="E149" s="54"/>
      <c r="F149" s="55"/>
      <c r="G149" s="163"/>
      <c r="H149" s="101"/>
      <c r="J149" s="19"/>
    </row>
    <row r="150" spans="1:10" s="2" customFormat="1" x14ac:dyDescent="0.3">
      <c r="A150" s="58" t="s">
        <v>367</v>
      </c>
      <c r="B150" s="59" t="s">
        <v>247</v>
      </c>
      <c r="C150" s="60"/>
      <c r="D150" s="60"/>
      <c r="E150" s="60"/>
      <c r="F150" s="61"/>
      <c r="G150" s="164"/>
      <c r="H150" s="92"/>
      <c r="J150" s="19"/>
    </row>
    <row r="151" spans="1:10" s="20" customFormat="1" ht="46.8" x14ac:dyDescent="0.3">
      <c r="A151" s="63" t="s">
        <v>368</v>
      </c>
      <c r="B151" s="69" t="s">
        <v>182</v>
      </c>
      <c r="C151" s="70" t="s">
        <v>37</v>
      </c>
      <c r="D151" s="70" t="s">
        <v>183</v>
      </c>
      <c r="E151" s="65" t="s">
        <v>2</v>
      </c>
      <c r="F151" s="66">
        <v>443.63</v>
      </c>
      <c r="G151" s="168">
        <v>2.1</v>
      </c>
      <c r="H151" s="102">
        <f>ROUND((G151*F151),2)</f>
        <v>931.62</v>
      </c>
      <c r="J151" s="19"/>
    </row>
    <row r="152" spans="1:10" s="4" customFormat="1" ht="16.2" thickBot="1" x14ac:dyDescent="0.35">
      <c r="A152" s="76"/>
      <c r="B152" s="77"/>
      <c r="C152" s="77"/>
      <c r="D152" s="77"/>
      <c r="E152" s="77"/>
      <c r="F152" s="78"/>
      <c r="G152" s="79"/>
      <c r="H152" s="103"/>
      <c r="J152" s="19"/>
    </row>
    <row r="153" spans="1:10" s="4" customFormat="1" ht="16.2" thickBot="1" x14ac:dyDescent="0.35">
      <c r="A153" s="80"/>
      <c r="B153" s="81"/>
      <c r="C153" s="81"/>
      <c r="D153" s="81"/>
      <c r="E153" s="81"/>
      <c r="F153" s="82"/>
      <c r="G153" s="83" t="s">
        <v>372</v>
      </c>
      <c r="H153" s="104">
        <f>SUM(H19:H151)</f>
        <v>227800.40999999997</v>
      </c>
      <c r="J153" s="19"/>
    </row>
    <row r="154" spans="1:10" s="4" customFormat="1" ht="16.2" thickBot="1" x14ac:dyDescent="0.35">
      <c r="A154" s="76"/>
      <c r="B154" s="77"/>
      <c r="C154" s="77"/>
      <c r="D154" s="77"/>
      <c r="E154" s="77"/>
      <c r="F154" s="78"/>
      <c r="G154" s="85"/>
      <c r="H154" s="105"/>
      <c r="J154" s="19"/>
    </row>
    <row r="155" spans="1:10" s="4" customFormat="1" ht="16.2" thickBot="1" x14ac:dyDescent="0.35">
      <c r="A155" s="80"/>
      <c r="B155" s="81"/>
      <c r="C155" s="81"/>
      <c r="D155" s="81"/>
      <c r="E155" s="81"/>
      <c r="F155" s="82"/>
      <c r="G155" s="83" t="s">
        <v>386</v>
      </c>
      <c r="H155" s="104">
        <f>ROUND((26.3%*H153),2)</f>
        <v>59911.51</v>
      </c>
      <c r="J155" s="19"/>
    </row>
    <row r="156" spans="1:10" s="4" customFormat="1" ht="16.2" thickBot="1" x14ac:dyDescent="0.35">
      <c r="A156" s="76"/>
      <c r="B156" s="77"/>
      <c r="C156" s="77"/>
      <c r="D156" s="77"/>
      <c r="E156" s="77"/>
      <c r="F156" s="78"/>
      <c r="G156" s="85"/>
      <c r="H156" s="105"/>
      <c r="J156" s="19"/>
    </row>
    <row r="157" spans="1:10" s="4" customFormat="1" ht="16.2" thickBot="1" x14ac:dyDescent="0.35">
      <c r="A157" s="87"/>
      <c r="B157" s="88"/>
      <c r="C157" s="88"/>
      <c r="D157" s="88"/>
      <c r="E157" s="88"/>
      <c r="F157" s="89"/>
      <c r="G157" s="83" t="s">
        <v>63</v>
      </c>
      <c r="H157" s="104">
        <f>H155+H153</f>
        <v>287711.92</v>
      </c>
      <c r="I157" s="5"/>
      <c r="J157" s="19"/>
    </row>
    <row r="158" spans="1:10" s="4" customFormat="1" x14ac:dyDescent="0.3">
      <c r="F158" s="5"/>
      <c r="G158" s="8"/>
      <c r="H158" s="8"/>
    </row>
    <row r="159" spans="1:10" s="4" customFormat="1" x14ac:dyDescent="0.3">
      <c r="F159" s="5"/>
      <c r="G159" s="8"/>
      <c r="H159" s="8"/>
    </row>
    <row r="160" spans="1:10" s="4" customFormat="1" x14ac:dyDescent="0.3">
      <c r="F160" s="5"/>
      <c r="G160" s="8"/>
      <c r="H160" s="8"/>
    </row>
    <row r="161" spans="6:8" s="4" customFormat="1" x14ac:dyDescent="0.3">
      <c r="F161" s="5"/>
      <c r="G161" s="8"/>
      <c r="H161" s="8"/>
    </row>
    <row r="162" spans="6:8" s="4" customFormat="1" x14ac:dyDescent="0.3">
      <c r="F162" s="5"/>
      <c r="G162" s="8"/>
      <c r="H162" s="8"/>
    </row>
    <row r="163" spans="6:8" s="4" customFormat="1" x14ac:dyDescent="0.3">
      <c r="F163" s="5"/>
      <c r="G163" s="8"/>
      <c r="H163" s="8"/>
    </row>
    <row r="164" spans="6:8" s="4" customFormat="1" x14ac:dyDescent="0.3">
      <c r="F164" s="5"/>
      <c r="G164" s="8"/>
      <c r="H164" s="8"/>
    </row>
    <row r="165" spans="6:8" s="4" customFormat="1" x14ac:dyDescent="0.3">
      <c r="F165" s="5"/>
      <c r="G165" s="8"/>
      <c r="H165" s="8"/>
    </row>
    <row r="166" spans="6:8" s="4" customFormat="1" x14ac:dyDescent="0.3">
      <c r="F166" s="5"/>
      <c r="G166" s="8"/>
      <c r="H166" s="8"/>
    </row>
    <row r="167" spans="6:8" s="4" customFormat="1" x14ac:dyDescent="0.3">
      <c r="F167" s="5"/>
      <c r="G167" s="8"/>
      <c r="H167" s="8"/>
    </row>
    <row r="168" spans="6:8" s="4" customFormat="1" x14ac:dyDescent="0.3">
      <c r="F168" s="5"/>
      <c r="G168" s="8"/>
      <c r="H168" s="8"/>
    </row>
    <row r="169" spans="6:8" s="4" customFormat="1" x14ac:dyDescent="0.3">
      <c r="F169" s="5"/>
      <c r="G169" s="8"/>
      <c r="H169" s="8"/>
    </row>
    <row r="170" spans="6:8" s="4" customFormat="1" x14ac:dyDescent="0.3">
      <c r="F170" s="5"/>
      <c r="G170" s="8"/>
      <c r="H170" s="8"/>
    </row>
    <row r="171" spans="6:8" s="4" customFormat="1" x14ac:dyDescent="0.3">
      <c r="F171" s="5"/>
      <c r="G171" s="8"/>
      <c r="H171" s="8"/>
    </row>
    <row r="172" spans="6:8" s="4" customFormat="1" x14ac:dyDescent="0.3">
      <c r="F172" s="5"/>
      <c r="G172" s="8"/>
      <c r="H172" s="8"/>
    </row>
    <row r="173" spans="6:8" s="4" customFormat="1" x14ac:dyDescent="0.3">
      <c r="F173" s="5"/>
      <c r="G173" s="8"/>
      <c r="H173" s="8"/>
    </row>
    <row r="174" spans="6:8" s="4" customFormat="1" x14ac:dyDescent="0.3">
      <c r="F174" s="5"/>
      <c r="G174" s="8"/>
      <c r="H174" s="8"/>
    </row>
    <row r="175" spans="6:8" s="4" customFormat="1" x14ac:dyDescent="0.3">
      <c r="F175" s="5"/>
      <c r="G175" s="8"/>
      <c r="H175" s="8"/>
    </row>
    <row r="176" spans="6:8" s="4" customFormat="1" x14ac:dyDescent="0.3">
      <c r="F176" s="5"/>
      <c r="G176" s="8"/>
      <c r="H176" s="8"/>
    </row>
    <row r="177" spans="6:8" s="4" customFormat="1" x14ac:dyDescent="0.3">
      <c r="F177" s="5"/>
      <c r="G177" s="8"/>
      <c r="H177" s="8"/>
    </row>
    <row r="178" spans="6:8" s="4" customFormat="1" x14ac:dyDescent="0.3">
      <c r="F178" s="5"/>
      <c r="G178" s="8"/>
      <c r="H178" s="8"/>
    </row>
    <row r="179" spans="6:8" s="4" customFormat="1" x14ac:dyDescent="0.3">
      <c r="F179" s="5"/>
      <c r="G179" s="8"/>
      <c r="H179" s="8"/>
    </row>
    <row r="180" spans="6:8" s="4" customFormat="1" x14ac:dyDescent="0.3">
      <c r="F180" s="5"/>
      <c r="G180" s="8"/>
      <c r="H180" s="8"/>
    </row>
    <row r="181" spans="6:8" s="4" customFormat="1" x14ac:dyDescent="0.3">
      <c r="F181" s="5"/>
      <c r="G181" s="8"/>
      <c r="H181" s="8"/>
    </row>
    <row r="182" spans="6:8" s="4" customFormat="1" x14ac:dyDescent="0.3">
      <c r="F182" s="5"/>
      <c r="G182" s="8"/>
      <c r="H182" s="8"/>
    </row>
    <row r="183" spans="6:8" s="4" customFormat="1" x14ac:dyDescent="0.3">
      <c r="F183" s="5"/>
      <c r="G183" s="8"/>
      <c r="H183" s="8"/>
    </row>
    <row r="184" spans="6:8" s="4" customFormat="1" x14ac:dyDescent="0.3">
      <c r="F184" s="5"/>
      <c r="G184" s="8"/>
      <c r="H184" s="8"/>
    </row>
    <row r="185" spans="6:8" s="4" customFormat="1" x14ac:dyDescent="0.3">
      <c r="F185" s="5"/>
      <c r="G185" s="8"/>
      <c r="H185" s="8"/>
    </row>
    <row r="186" spans="6:8" s="4" customFormat="1" x14ac:dyDescent="0.3">
      <c r="F186" s="5"/>
      <c r="G186" s="8"/>
      <c r="H186" s="8"/>
    </row>
    <row r="187" spans="6:8" s="4" customFormat="1" x14ac:dyDescent="0.3">
      <c r="F187" s="5"/>
      <c r="G187" s="8"/>
      <c r="H187" s="8"/>
    </row>
    <row r="188" spans="6:8" s="4" customFormat="1" x14ac:dyDescent="0.3">
      <c r="F188" s="5"/>
      <c r="G188" s="8"/>
      <c r="H188" s="8"/>
    </row>
    <row r="189" spans="6:8" s="4" customFormat="1" x14ac:dyDescent="0.3">
      <c r="F189" s="5"/>
      <c r="G189" s="8"/>
      <c r="H189" s="8"/>
    </row>
    <row r="190" spans="6:8" s="4" customFormat="1" x14ac:dyDescent="0.3">
      <c r="F190" s="5"/>
      <c r="G190" s="8"/>
      <c r="H190" s="8"/>
    </row>
    <row r="191" spans="6:8" s="4" customFormat="1" x14ac:dyDescent="0.3">
      <c r="F191" s="5"/>
      <c r="G191" s="8"/>
      <c r="H191" s="8"/>
    </row>
    <row r="192" spans="6:8" s="4" customFormat="1" x14ac:dyDescent="0.3">
      <c r="F192" s="5"/>
      <c r="G192" s="8"/>
      <c r="H192" s="8"/>
    </row>
    <row r="193" spans="6:8" s="4" customFormat="1" x14ac:dyDescent="0.3">
      <c r="F193" s="5"/>
      <c r="G193" s="8"/>
      <c r="H193" s="8"/>
    </row>
    <row r="194" spans="6:8" s="4" customFormat="1" x14ac:dyDescent="0.3">
      <c r="F194" s="5"/>
      <c r="G194" s="8"/>
      <c r="H194" s="8"/>
    </row>
    <row r="195" spans="6:8" s="4" customFormat="1" x14ac:dyDescent="0.3">
      <c r="F195" s="5"/>
      <c r="G195" s="8"/>
      <c r="H195" s="8"/>
    </row>
    <row r="196" spans="6:8" s="4" customFormat="1" x14ac:dyDescent="0.3">
      <c r="F196" s="5"/>
      <c r="G196" s="8"/>
      <c r="H196" s="8"/>
    </row>
    <row r="197" spans="6:8" s="4" customFormat="1" x14ac:dyDescent="0.3">
      <c r="F197" s="5"/>
      <c r="G197" s="8"/>
      <c r="H197" s="8"/>
    </row>
    <row r="198" spans="6:8" s="4" customFormat="1" x14ac:dyDescent="0.3">
      <c r="F198" s="5"/>
      <c r="G198" s="8"/>
      <c r="H198" s="8"/>
    </row>
    <row r="199" spans="6:8" s="4" customFormat="1" x14ac:dyDescent="0.3">
      <c r="F199" s="5"/>
      <c r="G199" s="8"/>
      <c r="H199" s="8"/>
    </row>
    <row r="200" spans="6:8" s="4" customFormat="1" x14ac:dyDescent="0.3">
      <c r="F200" s="5"/>
      <c r="G200" s="8"/>
      <c r="H200" s="8"/>
    </row>
    <row r="201" spans="6:8" s="4" customFormat="1" x14ac:dyDescent="0.3">
      <c r="F201" s="5"/>
      <c r="G201" s="8"/>
      <c r="H201" s="8"/>
    </row>
    <row r="202" spans="6:8" s="4" customFormat="1" x14ac:dyDescent="0.3">
      <c r="F202" s="5"/>
      <c r="G202" s="8"/>
      <c r="H202" s="8"/>
    </row>
    <row r="203" spans="6:8" s="4" customFormat="1" x14ac:dyDescent="0.3">
      <c r="F203" s="5"/>
      <c r="G203" s="8"/>
      <c r="H203" s="8"/>
    </row>
    <row r="204" spans="6:8" s="4" customFormat="1" x14ac:dyDescent="0.3">
      <c r="F204" s="5"/>
      <c r="G204" s="8"/>
      <c r="H204" s="8"/>
    </row>
    <row r="205" spans="6:8" s="4" customFormat="1" x14ac:dyDescent="0.3">
      <c r="F205" s="5"/>
      <c r="G205" s="8"/>
      <c r="H205" s="8"/>
    </row>
    <row r="206" spans="6:8" s="4" customFormat="1" x14ac:dyDescent="0.3">
      <c r="F206" s="5"/>
      <c r="G206" s="8"/>
      <c r="H206" s="8"/>
    </row>
    <row r="207" spans="6:8" s="4" customFormat="1" x14ac:dyDescent="0.3">
      <c r="F207" s="5"/>
      <c r="G207" s="8"/>
      <c r="H207" s="8"/>
    </row>
    <row r="208" spans="6:8" s="4" customFormat="1" x14ac:dyDescent="0.3">
      <c r="F208" s="5"/>
      <c r="G208" s="8"/>
      <c r="H208" s="8"/>
    </row>
    <row r="209" spans="6:8" s="4" customFormat="1" x14ac:dyDescent="0.3">
      <c r="F209" s="5"/>
      <c r="G209" s="8"/>
      <c r="H209" s="8"/>
    </row>
    <row r="210" spans="6:8" s="4" customFormat="1" x14ac:dyDescent="0.3">
      <c r="F210" s="5"/>
      <c r="G210" s="8"/>
      <c r="H210" s="8"/>
    </row>
    <row r="211" spans="6:8" s="4" customFormat="1" x14ac:dyDescent="0.3">
      <c r="F211" s="5"/>
      <c r="G211" s="8"/>
      <c r="H211" s="8"/>
    </row>
    <row r="212" spans="6:8" s="4" customFormat="1" x14ac:dyDescent="0.3">
      <c r="F212" s="5"/>
      <c r="G212" s="8"/>
      <c r="H212" s="8"/>
    </row>
    <row r="213" spans="6:8" s="4" customFormat="1" x14ac:dyDescent="0.3">
      <c r="F213" s="5"/>
      <c r="G213" s="8"/>
      <c r="H213" s="8"/>
    </row>
    <row r="214" spans="6:8" s="4" customFormat="1" x14ac:dyDescent="0.3">
      <c r="F214" s="5"/>
      <c r="G214" s="8"/>
      <c r="H214" s="8"/>
    </row>
    <row r="215" spans="6:8" s="4" customFormat="1" x14ac:dyDescent="0.3">
      <c r="F215" s="5"/>
      <c r="G215" s="8"/>
      <c r="H215" s="8"/>
    </row>
    <row r="216" spans="6:8" s="4" customFormat="1" x14ac:dyDescent="0.3">
      <c r="F216" s="5"/>
      <c r="G216" s="8"/>
      <c r="H216" s="8"/>
    </row>
    <row r="217" spans="6:8" s="4" customFormat="1" x14ac:dyDescent="0.3">
      <c r="F217" s="5"/>
      <c r="G217" s="8"/>
      <c r="H217" s="8"/>
    </row>
    <row r="218" spans="6:8" s="4" customFormat="1" x14ac:dyDescent="0.3">
      <c r="F218" s="5"/>
      <c r="G218" s="8"/>
      <c r="H218" s="8"/>
    </row>
    <row r="219" spans="6:8" s="4" customFormat="1" x14ac:dyDescent="0.3">
      <c r="F219" s="5"/>
      <c r="G219" s="8"/>
      <c r="H219" s="8"/>
    </row>
    <row r="220" spans="6:8" s="4" customFormat="1" x14ac:dyDescent="0.3">
      <c r="F220" s="5"/>
      <c r="G220" s="8"/>
      <c r="H220" s="8"/>
    </row>
    <row r="221" spans="6:8" s="4" customFormat="1" x14ac:dyDescent="0.3">
      <c r="F221" s="5"/>
      <c r="G221" s="8"/>
      <c r="H221" s="8"/>
    </row>
    <row r="222" spans="6:8" s="4" customFormat="1" x14ac:dyDescent="0.3">
      <c r="F222" s="5"/>
      <c r="G222" s="8"/>
      <c r="H222" s="8"/>
    </row>
    <row r="223" spans="6:8" s="4" customFormat="1" x14ac:dyDescent="0.3">
      <c r="F223" s="5"/>
      <c r="G223" s="8"/>
      <c r="H223" s="8"/>
    </row>
    <row r="224" spans="6:8" s="4" customFormat="1" x14ac:dyDescent="0.3">
      <c r="F224" s="5"/>
      <c r="G224" s="8"/>
      <c r="H224" s="8"/>
    </row>
    <row r="225" spans="6:8" s="4" customFormat="1" x14ac:dyDescent="0.3">
      <c r="F225" s="5"/>
      <c r="G225" s="8"/>
      <c r="H225" s="8"/>
    </row>
    <row r="226" spans="6:8" s="4" customFormat="1" x14ac:dyDescent="0.3">
      <c r="F226" s="5"/>
      <c r="G226" s="8"/>
      <c r="H226" s="8"/>
    </row>
    <row r="227" spans="6:8" s="4" customFormat="1" x14ac:dyDescent="0.3">
      <c r="F227" s="5"/>
      <c r="G227" s="8"/>
      <c r="H227" s="8"/>
    </row>
    <row r="228" spans="6:8" s="4" customFormat="1" x14ac:dyDescent="0.3">
      <c r="F228" s="5"/>
      <c r="G228" s="8"/>
      <c r="H228" s="8"/>
    </row>
    <row r="229" spans="6:8" s="4" customFormat="1" x14ac:dyDescent="0.3">
      <c r="F229" s="5"/>
      <c r="G229" s="8"/>
      <c r="H229" s="8"/>
    </row>
    <row r="230" spans="6:8" s="4" customFormat="1" x14ac:dyDescent="0.3">
      <c r="F230" s="5"/>
      <c r="G230" s="8"/>
      <c r="H230" s="8"/>
    </row>
    <row r="231" spans="6:8" s="4" customFormat="1" x14ac:dyDescent="0.3">
      <c r="F231" s="5"/>
      <c r="G231" s="8"/>
      <c r="H231" s="8"/>
    </row>
    <row r="232" spans="6:8" s="4" customFormat="1" x14ac:dyDescent="0.3">
      <c r="F232" s="5"/>
      <c r="G232" s="8"/>
      <c r="H232" s="8"/>
    </row>
    <row r="233" spans="6:8" s="4" customFormat="1" x14ac:dyDescent="0.3">
      <c r="F233" s="5"/>
      <c r="G233" s="8"/>
      <c r="H233" s="8"/>
    </row>
    <row r="234" spans="6:8" s="4" customFormat="1" x14ac:dyDescent="0.3">
      <c r="F234" s="5"/>
      <c r="G234" s="8"/>
      <c r="H234" s="8"/>
    </row>
    <row r="235" spans="6:8" s="4" customFormat="1" x14ac:dyDescent="0.3">
      <c r="F235" s="5"/>
      <c r="G235" s="8"/>
      <c r="H235" s="8"/>
    </row>
    <row r="236" spans="6:8" s="4" customFormat="1" x14ac:dyDescent="0.3">
      <c r="F236" s="5"/>
      <c r="G236" s="8"/>
      <c r="H236" s="8"/>
    </row>
    <row r="237" spans="6:8" s="4" customFormat="1" x14ac:dyDescent="0.3">
      <c r="F237" s="5"/>
      <c r="G237" s="8"/>
      <c r="H237" s="8"/>
    </row>
    <row r="238" spans="6:8" s="4" customFormat="1" x14ac:dyDescent="0.3">
      <c r="F238" s="5"/>
      <c r="G238" s="8"/>
      <c r="H238" s="8"/>
    </row>
    <row r="239" spans="6:8" s="4" customFormat="1" x14ac:dyDescent="0.3">
      <c r="F239" s="5"/>
      <c r="G239" s="8"/>
      <c r="H239" s="8"/>
    </row>
    <row r="240" spans="6:8" s="4" customFormat="1" x14ac:dyDescent="0.3">
      <c r="F240" s="5"/>
      <c r="G240" s="8"/>
      <c r="H240" s="8"/>
    </row>
    <row r="241" spans="6:8" s="4" customFormat="1" x14ac:dyDescent="0.3">
      <c r="F241" s="5"/>
      <c r="G241" s="8"/>
      <c r="H241" s="8"/>
    </row>
    <row r="242" spans="6:8" s="4" customFormat="1" x14ac:dyDescent="0.3">
      <c r="F242" s="5"/>
      <c r="G242" s="8"/>
      <c r="H242" s="8"/>
    </row>
    <row r="243" spans="6:8" s="4" customFormat="1" x14ac:dyDescent="0.3">
      <c r="F243" s="5"/>
      <c r="G243" s="8"/>
      <c r="H243" s="8"/>
    </row>
    <row r="244" spans="6:8" s="4" customFormat="1" x14ac:dyDescent="0.3">
      <c r="F244" s="5"/>
      <c r="G244" s="8"/>
      <c r="H244" s="8"/>
    </row>
    <row r="245" spans="6:8" s="4" customFormat="1" x14ac:dyDescent="0.3">
      <c r="F245" s="5"/>
      <c r="G245" s="8"/>
      <c r="H245" s="8"/>
    </row>
    <row r="246" spans="6:8" s="4" customFormat="1" x14ac:dyDescent="0.3">
      <c r="F246" s="5"/>
      <c r="G246" s="8"/>
      <c r="H246" s="8"/>
    </row>
    <row r="247" spans="6:8" s="4" customFormat="1" x14ac:dyDescent="0.3">
      <c r="F247" s="5"/>
      <c r="G247" s="8"/>
      <c r="H247" s="8"/>
    </row>
    <row r="248" spans="6:8" s="4" customFormat="1" x14ac:dyDescent="0.3">
      <c r="F248" s="5"/>
      <c r="G248" s="8"/>
      <c r="H248" s="8"/>
    </row>
    <row r="249" spans="6:8" s="4" customFormat="1" x14ac:dyDescent="0.3">
      <c r="F249" s="5"/>
      <c r="G249" s="8"/>
      <c r="H249" s="8"/>
    </row>
    <row r="250" spans="6:8" s="4" customFormat="1" x14ac:dyDescent="0.3">
      <c r="F250" s="5"/>
      <c r="G250" s="8"/>
      <c r="H250" s="8"/>
    </row>
    <row r="251" spans="6:8" s="4" customFormat="1" x14ac:dyDescent="0.3">
      <c r="F251" s="5"/>
      <c r="G251" s="8"/>
      <c r="H251" s="8"/>
    </row>
    <row r="252" spans="6:8" s="4" customFormat="1" x14ac:dyDescent="0.3">
      <c r="F252" s="5"/>
      <c r="G252" s="8"/>
      <c r="H252" s="8"/>
    </row>
    <row r="253" spans="6:8" s="4" customFormat="1" x14ac:dyDescent="0.3">
      <c r="F253" s="5"/>
      <c r="G253" s="8"/>
      <c r="H253" s="8"/>
    </row>
    <row r="254" spans="6:8" s="4" customFormat="1" x14ac:dyDescent="0.3">
      <c r="F254" s="5"/>
      <c r="G254" s="8"/>
      <c r="H254" s="8"/>
    </row>
    <row r="255" spans="6:8" s="4" customFormat="1" x14ac:dyDescent="0.3">
      <c r="F255" s="5"/>
      <c r="G255" s="8"/>
      <c r="H255" s="8"/>
    </row>
    <row r="256" spans="6:8" s="4" customFormat="1" x14ac:dyDescent="0.3">
      <c r="F256" s="5"/>
      <c r="G256" s="8"/>
      <c r="H256" s="8"/>
    </row>
    <row r="257" spans="6:8" s="4" customFormat="1" x14ac:dyDescent="0.3">
      <c r="F257" s="5"/>
      <c r="G257" s="8"/>
      <c r="H257" s="8"/>
    </row>
    <row r="258" spans="6:8" s="4" customFormat="1" x14ac:dyDescent="0.3">
      <c r="F258" s="5"/>
      <c r="G258" s="8"/>
      <c r="H258" s="8"/>
    </row>
    <row r="259" spans="6:8" s="4" customFormat="1" x14ac:dyDescent="0.3">
      <c r="F259" s="5"/>
      <c r="G259" s="8"/>
      <c r="H259" s="8"/>
    </row>
    <row r="260" spans="6:8" s="4" customFormat="1" x14ac:dyDescent="0.3">
      <c r="F260" s="5"/>
      <c r="G260" s="8"/>
      <c r="H260" s="8"/>
    </row>
    <row r="261" spans="6:8" s="4" customFormat="1" x14ac:dyDescent="0.3">
      <c r="F261" s="5"/>
      <c r="G261" s="8"/>
      <c r="H261" s="8"/>
    </row>
    <row r="262" spans="6:8" s="4" customFormat="1" x14ac:dyDescent="0.3">
      <c r="F262" s="5"/>
      <c r="G262" s="8"/>
      <c r="H262" s="8"/>
    </row>
    <row r="263" spans="6:8" s="4" customFormat="1" x14ac:dyDescent="0.3">
      <c r="F263" s="5"/>
      <c r="G263" s="8"/>
      <c r="H263" s="8"/>
    </row>
    <row r="264" spans="6:8" s="4" customFormat="1" x14ac:dyDescent="0.3">
      <c r="F264" s="5"/>
      <c r="G264" s="8"/>
      <c r="H264" s="8"/>
    </row>
    <row r="265" spans="6:8" s="4" customFormat="1" x14ac:dyDescent="0.3">
      <c r="F265" s="5"/>
      <c r="G265" s="8"/>
      <c r="H265" s="8"/>
    </row>
    <row r="266" spans="6:8" s="4" customFormat="1" x14ac:dyDescent="0.3">
      <c r="F266" s="5"/>
      <c r="G266" s="8"/>
      <c r="H266" s="8"/>
    </row>
    <row r="267" spans="6:8" s="4" customFormat="1" x14ac:dyDescent="0.3">
      <c r="F267" s="5"/>
      <c r="G267" s="8"/>
      <c r="H267" s="8"/>
    </row>
    <row r="268" spans="6:8" s="4" customFormat="1" x14ac:dyDescent="0.3">
      <c r="F268" s="5"/>
      <c r="G268" s="8"/>
      <c r="H268" s="8"/>
    </row>
    <row r="269" spans="6:8" s="4" customFormat="1" x14ac:dyDescent="0.3">
      <c r="F269" s="5"/>
      <c r="G269" s="8"/>
      <c r="H269" s="8"/>
    </row>
    <row r="270" spans="6:8" s="4" customFormat="1" x14ac:dyDescent="0.3">
      <c r="F270" s="5"/>
      <c r="G270" s="8"/>
      <c r="H270" s="8"/>
    </row>
    <row r="271" spans="6:8" s="4" customFormat="1" x14ac:dyDescent="0.3">
      <c r="F271" s="5"/>
      <c r="G271" s="8"/>
      <c r="H271" s="8"/>
    </row>
    <row r="272" spans="6:8" s="4" customFormat="1" x14ac:dyDescent="0.3">
      <c r="F272" s="5"/>
      <c r="G272" s="8"/>
      <c r="H272" s="8"/>
    </row>
    <row r="273" spans="6:8" s="4" customFormat="1" x14ac:dyDescent="0.3">
      <c r="F273" s="5"/>
      <c r="G273" s="8"/>
      <c r="H273" s="8"/>
    </row>
    <row r="274" spans="6:8" s="4" customFormat="1" x14ac:dyDescent="0.3">
      <c r="F274" s="5"/>
      <c r="G274" s="8"/>
      <c r="H274" s="8"/>
    </row>
    <row r="275" spans="6:8" s="4" customFormat="1" x14ac:dyDescent="0.3">
      <c r="F275" s="5"/>
      <c r="G275" s="8"/>
      <c r="H275" s="8"/>
    </row>
    <row r="276" spans="6:8" s="4" customFormat="1" x14ac:dyDescent="0.3">
      <c r="F276" s="5"/>
      <c r="G276" s="8"/>
      <c r="H276" s="8"/>
    </row>
    <row r="277" spans="6:8" s="4" customFormat="1" x14ac:dyDescent="0.3">
      <c r="F277" s="5"/>
      <c r="G277" s="8"/>
      <c r="H277" s="8"/>
    </row>
    <row r="278" spans="6:8" s="4" customFormat="1" x14ac:dyDescent="0.3">
      <c r="F278" s="5"/>
      <c r="G278" s="8"/>
      <c r="H278" s="8"/>
    </row>
    <row r="279" spans="6:8" s="4" customFormat="1" x14ac:dyDescent="0.3">
      <c r="F279" s="5"/>
      <c r="G279" s="8"/>
      <c r="H279" s="8"/>
    </row>
    <row r="280" spans="6:8" s="4" customFormat="1" x14ac:dyDescent="0.3">
      <c r="F280" s="5"/>
      <c r="G280" s="8"/>
      <c r="H280" s="8"/>
    </row>
    <row r="281" spans="6:8" s="4" customFormat="1" x14ac:dyDescent="0.3">
      <c r="F281" s="5"/>
      <c r="G281" s="8"/>
      <c r="H281" s="8"/>
    </row>
    <row r="282" spans="6:8" s="4" customFormat="1" x14ac:dyDescent="0.3">
      <c r="F282" s="5"/>
      <c r="G282" s="8"/>
      <c r="H282" s="8"/>
    </row>
    <row r="283" spans="6:8" s="4" customFormat="1" x14ac:dyDescent="0.3">
      <c r="F283" s="5"/>
      <c r="G283" s="8"/>
      <c r="H283" s="8"/>
    </row>
    <row r="284" spans="6:8" s="4" customFormat="1" x14ac:dyDescent="0.3">
      <c r="F284" s="5"/>
      <c r="G284" s="8"/>
      <c r="H284" s="8"/>
    </row>
    <row r="285" spans="6:8" s="4" customFormat="1" x14ac:dyDescent="0.3">
      <c r="F285" s="5"/>
      <c r="G285" s="8"/>
      <c r="H285" s="8"/>
    </row>
    <row r="286" spans="6:8" s="4" customFormat="1" x14ac:dyDescent="0.3">
      <c r="F286" s="5"/>
      <c r="G286" s="8"/>
      <c r="H286" s="8"/>
    </row>
    <row r="287" spans="6:8" s="4" customFormat="1" x14ac:dyDescent="0.3">
      <c r="F287" s="5"/>
      <c r="G287" s="8"/>
      <c r="H287" s="8"/>
    </row>
    <row r="288" spans="6:8" s="4" customFormat="1" x14ac:dyDescent="0.3">
      <c r="F288" s="5"/>
      <c r="G288" s="8"/>
      <c r="H288" s="8"/>
    </row>
    <row r="289" spans="6:8" s="4" customFormat="1" x14ac:dyDescent="0.3">
      <c r="F289" s="5"/>
      <c r="G289" s="8"/>
      <c r="H289" s="8"/>
    </row>
    <row r="290" spans="6:8" s="4" customFormat="1" x14ac:dyDescent="0.3">
      <c r="F290" s="5"/>
      <c r="G290" s="8"/>
      <c r="H290" s="8"/>
    </row>
    <row r="291" spans="6:8" s="4" customFormat="1" x14ac:dyDescent="0.3">
      <c r="F291" s="5"/>
      <c r="G291" s="8"/>
      <c r="H291" s="8"/>
    </row>
    <row r="292" spans="6:8" s="4" customFormat="1" x14ac:dyDescent="0.3">
      <c r="F292" s="5"/>
      <c r="G292" s="8"/>
      <c r="H292" s="8"/>
    </row>
    <row r="293" spans="6:8" s="4" customFormat="1" x14ac:dyDescent="0.3">
      <c r="F293" s="5"/>
      <c r="G293" s="8"/>
      <c r="H293" s="8"/>
    </row>
    <row r="294" spans="6:8" s="4" customFormat="1" x14ac:dyDescent="0.3">
      <c r="F294" s="5"/>
      <c r="G294" s="8"/>
      <c r="H294" s="8"/>
    </row>
    <row r="295" spans="6:8" s="4" customFormat="1" x14ac:dyDescent="0.3">
      <c r="F295" s="5"/>
      <c r="G295" s="8"/>
      <c r="H295" s="8"/>
    </row>
    <row r="296" spans="6:8" s="4" customFormat="1" x14ac:dyDescent="0.3">
      <c r="F296" s="5"/>
      <c r="G296" s="8"/>
      <c r="H296" s="8"/>
    </row>
    <row r="297" spans="6:8" s="4" customFormat="1" x14ac:dyDescent="0.3">
      <c r="F297" s="5"/>
      <c r="G297" s="8"/>
      <c r="H297" s="8"/>
    </row>
    <row r="298" spans="6:8" s="4" customFormat="1" x14ac:dyDescent="0.3">
      <c r="F298" s="5"/>
      <c r="G298" s="8"/>
      <c r="H298" s="8"/>
    </row>
    <row r="299" spans="6:8" s="4" customFormat="1" x14ac:dyDescent="0.3">
      <c r="F299" s="5"/>
      <c r="G299" s="8"/>
      <c r="H299" s="8"/>
    </row>
    <row r="300" spans="6:8" s="4" customFormat="1" x14ac:dyDescent="0.3">
      <c r="F300" s="5"/>
      <c r="G300" s="8"/>
      <c r="H300" s="8"/>
    </row>
    <row r="301" spans="6:8" s="4" customFormat="1" x14ac:dyDescent="0.3">
      <c r="F301" s="5"/>
      <c r="G301" s="8"/>
      <c r="H301" s="8"/>
    </row>
    <row r="302" spans="6:8" s="4" customFormat="1" x14ac:dyDescent="0.3">
      <c r="F302" s="5"/>
      <c r="G302" s="8"/>
      <c r="H302" s="8"/>
    </row>
    <row r="303" spans="6:8" s="4" customFormat="1" x14ac:dyDescent="0.3">
      <c r="F303" s="5"/>
      <c r="G303" s="8"/>
      <c r="H303" s="8"/>
    </row>
    <row r="304" spans="6:8" s="4" customFormat="1" x14ac:dyDescent="0.3">
      <c r="F304" s="5"/>
      <c r="G304" s="8"/>
      <c r="H304" s="8"/>
    </row>
    <row r="305" spans="6:8" s="4" customFormat="1" x14ac:dyDescent="0.3">
      <c r="F305" s="5"/>
      <c r="G305" s="8"/>
      <c r="H305" s="8"/>
    </row>
    <row r="306" spans="6:8" s="4" customFormat="1" x14ac:dyDescent="0.3">
      <c r="F306" s="5"/>
      <c r="G306" s="8"/>
      <c r="H306" s="8"/>
    </row>
    <row r="307" spans="6:8" s="4" customFormat="1" x14ac:dyDescent="0.3">
      <c r="F307" s="5"/>
      <c r="G307" s="8"/>
      <c r="H307" s="8"/>
    </row>
    <row r="308" spans="6:8" s="4" customFormat="1" x14ac:dyDescent="0.3">
      <c r="F308" s="5"/>
      <c r="G308" s="8"/>
      <c r="H308" s="8"/>
    </row>
    <row r="309" spans="6:8" s="4" customFormat="1" x14ac:dyDescent="0.3">
      <c r="F309" s="5"/>
      <c r="G309" s="8"/>
      <c r="H309" s="8"/>
    </row>
    <row r="310" spans="6:8" s="4" customFormat="1" x14ac:dyDescent="0.3">
      <c r="F310" s="5"/>
      <c r="G310" s="8"/>
      <c r="H310" s="8"/>
    </row>
    <row r="311" spans="6:8" s="4" customFormat="1" x14ac:dyDescent="0.3">
      <c r="F311" s="5"/>
      <c r="G311" s="8"/>
      <c r="H311" s="8"/>
    </row>
    <row r="312" spans="6:8" s="4" customFormat="1" x14ac:dyDescent="0.3">
      <c r="F312" s="5"/>
      <c r="G312" s="8"/>
      <c r="H312" s="8"/>
    </row>
    <row r="313" spans="6:8" s="4" customFormat="1" x14ac:dyDescent="0.3">
      <c r="F313" s="5"/>
      <c r="G313" s="8"/>
      <c r="H313" s="8"/>
    </row>
    <row r="314" spans="6:8" s="4" customFormat="1" x14ac:dyDescent="0.3">
      <c r="F314" s="5"/>
      <c r="G314" s="8"/>
      <c r="H314" s="8"/>
    </row>
    <row r="315" spans="6:8" s="4" customFormat="1" x14ac:dyDescent="0.3">
      <c r="F315" s="5"/>
      <c r="G315" s="8"/>
      <c r="H315" s="8"/>
    </row>
    <row r="316" spans="6:8" s="4" customFormat="1" x14ac:dyDescent="0.3">
      <c r="F316" s="5"/>
      <c r="G316" s="8"/>
      <c r="H316" s="8"/>
    </row>
    <row r="317" spans="6:8" s="4" customFormat="1" x14ac:dyDescent="0.3">
      <c r="F317" s="5"/>
      <c r="G317" s="8"/>
      <c r="H317" s="8"/>
    </row>
    <row r="318" spans="6:8" s="4" customFormat="1" x14ac:dyDescent="0.3">
      <c r="F318" s="5"/>
      <c r="G318" s="8"/>
      <c r="H318" s="8"/>
    </row>
    <row r="319" spans="6:8" s="4" customFormat="1" x14ac:dyDescent="0.3">
      <c r="F319" s="5"/>
      <c r="G319" s="8"/>
      <c r="H319" s="8"/>
    </row>
    <row r="320" spans="6:8" s="4" customFormat="1" x14ac:dyDescent="0.3">
      <c r="F320" s="5"/>
      <c r="G320" s="8"/>
      <c r="H320" s="8"/>
    </row>
    <row r="321" spans="6:8" s="4" customFormat="1" x14ac:dyDescent="0.3">
      <c r="F321" s="5"/>
      <c r="G321" s="8"/>
      <c r="H321" s="8"/>
    </row>
    <row r="322" spans="6:8" s="4" customFormat="1" x14ac:dyDescent="0.3">
      <c r="F322" s="5"/>
      <c r="G322" s="8"/>
      <c r="H322" s="8"/>
    </row>
    <row r="323" spans="6:8" s="4" customFormat="1" x14ac:dyDescent="0.3">
      <c r="F323" s="5"/>
      <c r="G323" s="8"/>
      <c r="H323" s="8"/>
    </row>
    <row r="324" spans="6:8" s="4" customFormat="1" x14ac:dyDescent="0.3">
      <c r="F324" s="5"/>
      <c r="G324" s="8"/>
      <c r="H324" s="8"/>
    </row>
    <row r="325" spans="6:8" s="4" customFormat="1" x14ac:dyDescent="0.3">
      <c r="F325" s="5"/>
      <c r="G325" s="8"/>
      <c r="H325" s="8"/>
    </row>
    <row r="326" spans="6:8" s="4" customFormat="1" x14ac:dyDescent="0.3">
      <c r="F326" s="5"/>
      <c r="G326" s="8"/>
      <c r="H326" s="8"/>
    </row>
    <row r="327" spans="6:8" s="4" customFormat="1" x14ac:dyDescent="0.3">
      <c r="F327" s="5"/>
      <c r="G327" s="8"/>
      <c r="H327" s="8"/>
    </row>
    <row r="328" spans="6:8" s="4" customFormat="1" x14ac:dyDescent="0.3">
      <c r="F328" s="5"/>
      <c r="G328" s="8"/>
      <c r="H328" s="8"/>
    </row>
    <row r="329" spans="6:8" s="4" customFormat="1" x14ac:dyDescent="0.3">
      <c r="F329" s="5"/>
      <c r="G329" s="8"/>
      <c r="H329" s="8"/>
    </row>
    <row r="330" spans="6:8" s="4" customFormat="1" x14ac:dyDescent="0.3">
      <c r="F330" s="5"/>
      <c r="G330" s="8"/>
      <c r="H330" s="8"/>
    </row>
    <row r="331" spans="6:8" s="4" customFormat="1" x14ac:dyDescent="0.3">
      <c r="F331" s="5"/>
      <c r="G331" s="8"/>
      <c r="H331" s="8"/>
    </row>
    <row r="332" spans="6:8" s="4" customFormat="1" x14ac:dyDescent="0.3">
      <c r="F332" s="5"/>
      <c r="G332" s="8"/>
      <c r="H332" s="8"/>
    </row>
    <row r="333" spans="6:8" s="4" customFormat="1" x14ac:dyDescent="0.3">
      <c r="F333" s="5"/>
      <c r="G333" s="8"/>
      <c r="H333" s="8"/>
    </row>
    <row r="334" spans="6:8" s="4" customFormat="1" x14ac:dyDescent="0.3">
      <c r="F334" s="5"/>
      <c r="G334" s="8"/>
      <c r="H334" s="8"/>
    </row>
    <row r="335" spans="6:8" s="4" customFormat="1" x14ac:dyDescent="0.3">
      <c r="F335" s="5"/>
      <c r="G335" s="8"/>
      <c r="H335" s="8"/>
    </row>
    <row r="336" spans="6:8" s="4" customFormat="1" x14ac:dyDescent="0.3">
      <c r="F336" s="5"/>
      <c r="G336" s="8"/>
      <c r="H336" s="8"/>
    </row>
    <row r="337" spans="6:8" s="4" customFormat="1" x14ac:dyDescent="0.3">
      <c r="F337" s="5"/>
      <c r="G337" s="8"/>
      <c r="H337" s="8"/>
    </row>
    <row r="338" spans="6:8" s="4" customFormat="1" x14ac:dyDescent="0.3">
      <c r="F338" s="5"/>
      <c r="G338" s="8"/>
      <c r="H338" s="8"/>
    </row>
    <row r="339" spans="6:8" s="4" customFormat="1" x14ac:dyDescent="0.3">
      <c r="F339" s="5"/>
      <c r="G339" s="8"/>
      <c r="H339" s="8"/>
    </row>
    <row r="340" spans="6:8" s="4" customFormat="1" x14ac:dyDescent="0.3">
      <c r="F340" s="5"/>
      <c r="G340" s="8"/>
      <c r="H340" s="8"/>
    </row>
    <row r="341" spans="6:8" s="4" customFormat="1" x14ac:dyDescent="0.3">
      <c r="F341" s="5"/>
      <c r="G341" s="8"/>
      <c r="H341" s="8"/>
    </row>
    <row r="342" spans="6:8" s="4" customFormat="1" x14ac:dyDescent="0.3">
      <c r="F342" s="5"/>
      <c r="G342" s="8"/>
      <c r="H342" s="8"/>
    </row>
    <row r="343" spans="6:8" s="4" customFormat="1" x14ac:dyDescent="0.3">
      <c r="F343" s="5"/>
      <c r="G343" s="8"/>
      <c r="H343" s="8"/>
    </row>
    <row r="344" spans="6:8" s="4" customFormat="1" x14ac:dyDescent="0.3">
      <c r="F344" s="5"/>
      <c r="G344" s="8"/>
      <c r="H344" s="8"/>
    </row>
    <row r="345" spans="6:8" s="4" customFormat="1" x14ac:dyDescent="0.3">
      <c r="F345" s="5"/>
      <c r="G345" s="8"/>
      <c r="H345" s="8"/>
    </row>
    <row r="346" spans="6:8" s="4" customFormat="1" x14ac:dyDescent="0.3">
      <c r="F346" s="5"/>
      <c r="G346" s="8"/>
      <c r="H346" s="8"/>
    </row>
    <row r="347" spans="6:8" s="4" customFormat="1" x14ac:dyDescent="0.3">
      <c r="F347" s="5"/>
      <c r="G347" s="8"/>
      <c r="H347" s="8"/>
    </row>
    <row r="348" spans="6:8" s="4" customFormat="1" x14ac:dyDescent="0.3">
      <c r="F348" s="5"/>
      <c r="G348" s="8"/>
      <c r="H348" s="8"/>
    </row>
    <row r="349" spans="6:8" s="4" customFormat="1" x14ac:dyDescent="0.3">
      <c r="F349" s="5"/>
      <c r="G349" s="8"/>
      <c r="H349" s="8"/>
    </row>
    <row r="350" spans="6:8" s="4" customFormat="1" x14ac:dyDescent="0.3">
      <c r="F350" s="5"/>
      <c r="G350" s="8"/>
      <c r="H350" s="8"/>
    </row>
    <row r="351" spans="6:8" s="4" customFormat="1" x14ac:dyDescent="0.3">
      <c r="F351" s="5"/>
      <c r="G351" s="8"/>
      <c r="H351" s="8"/>
    </row>
    <row r="352" spans="6:8" s="4" customFormat="1" x14ac:dyDescent="0.3">
      <c r="F352" s="5"/>
      <c r="G352" s="8"/>
      <c r="H352" s="8"/>
    </row>
    <row r="353" spans="6:8" s="4" customFormat="1" x14ac:dyDescent="0.3">
      <c r="F353" s="5"/>
      <c r="G353" s="8"/>
      <c r="H353" s="8"/>
    </row>
    <row r="354" spans="6:8" s="4" customFormat="1" x14ac:dyDescent="0.3">
      <c r="F354" s="5"/>
      <c r="G354" s="8"/>
      <c r="H354" s="8"/>
    </row>
    <row r="355" spans="6:8" s="4" customFormat="1" x14ac:dyDescent="0.3">
      <c r="F355" s="5"/>
      <c r="G355" s="8"/>
      <c r="H355" s="8"/>
    </row>
    <row r="356" spans="6:8" s="4" customFormat="1" x14ac:dyDescent="0.3">
      <c r="F356" s="5"/>
      <c r="G356" s="8"/>
      <c r="H356" s="8"/>
    </row>
    <row r="357" spans="6:8" s="4" customFormat="1" x14ac:dyDescent="0.3">
      <c r="F357" s="5"/>
      <c r="G357" s="8"/>
      <c r="H357" s="8"/>
    </row>
    <row r="358" spans="6:8" s="4" customFormat="1" x14ac:dyDescent="0.3">
      <c r="F358" s="5"/>
      <c r="G358" s="8"/>
      <c r="H358" s="8"/>
    </row>
    <row r="359" spans="6:8" s="4" customFormat="1" x14ac:dyDescent="0.3">
      <c r="F359" s="5"/>
      <c r="G359" s="8"/>
      <c r="H359" s="8"/>
    </row>
    <row r="360" spans="6:8" s="4" customFormat="1" x14ac:dyDescent="0.3">
      <c r="F360" s="5"/>
      <c r="G360" s="8"/>
      <c r="H360" s="8"/>
    </row>
    <row r="361" spans="6:8" s="4" customFormat="1" x14ac:dyDescent="0.3">
      <c r="F361" s="5"/>
      <c r="G361" s="8"/>
      <c r="H361" s="8"/>
    </row>
    <row r="362" spans="6:8" s="4" customFormat="1" x14ac:dyDescent="0.3">
      <c r="F362" s="5"/>
      <c r="G362" s="8"/>
      <c r="H362" s="8"/>
    </row>
    <row r="363" spans="6:8" s="4" customFormat="1" x14ac:dyDescent="0.3">
      <c r="F363" s="5"/>
      <c r="G363" s="8"/>
      <c r="H363" s="8"/>
    </row>
    <row r="364" spans="6:8" s="4" customFormat="1" x14ac:dyDescent="0.3">
      <c r="F364" s="5"/>
      <c r="G364" s="8"/>
      <c r="H364" s="8"/>
    </row>
    <row r="365" spans="6:8" s="4" customFormat="1" x14ac:dyDescent="0.3">
      <c r="F365" s="5"/>
      <c r="G365" s="8"/>
      <c r="H365" s="8"/>
    </row>
    <row r="366" spans="6:8" s="4" customFormat="1" x14ac:dyDescent="0.3">
      <c r="F366" s="5"/>
      <c r="G366" s="8"/>
      <c r="H366" s="8"/>
    </row>
    <row r="367" spans="6:8" s="4" customFormat="1" x14ac:dyDescent="0.3">
      <c r="F367" s="5"/>
      <c r="G367" s="8"/>
      <c r="H367" s="8"/>
    </row>
    <row r="368" spans="6:8" s="4" customFormat="1" x14ac:dyDescent="0.3">
      <c r="F368" s="5"/>
      <c r="G368" s="8"/>
      <c r="H368" s="8"/>
    </row>
    <row r="369" spans="6:8" s="4" customFormat="1" x14ac:dyDescent="0.3">
      <c r="F369" s="5"/>
      <c r="G369" s="8"/>
      <c r="H369" s="8"/>
    </row>
    <row r="370" spans="6:8" s="4" customFormat="1" x14ac:dyDescent="0.3">
      <c r="F370" s="5"/>
      <c r="G370" s="8"/>
      <c r="H370" s="8"/>
    </row>
    <row r="371" spans="6:8" s="4" customFormat="1" x14ac:dyDescent="0.3">
      <c r="F371" s="5"/>
      <c r="G371" s="8"/>
      <c r="H371" s="8"/>
    </row>
    <row r="372" spans="6:8" s="4" customFormat="1" x14ac:dyDescent="0.3">
      <c r="F372" s="5"/>
      <c r="G372" s="8"/>
      <c r="H372" s="8"/>
    </row>
    <row r="373" spans="6:8" s="4" customFormat="1" x14ac:dyDescent="0.3">
      <c r="F373" s="5"/>
      <c r="G373" s="8"/>
      <c r="H373" s="8"/>
    </row>
    <row r="374" spans="6:8" s="4" customFormat="1" x14ac:dyDescent="0.3">
      <c r="F374" s="5"/>
      <c r="G374" s="8"/>
      <c r="H374" s="8"/>
    </row>
    <row r="375" spans="6:8" s="4" customFormat="1" x14ac:dyDescent="0.3">
      <c r="F375" s="5"/>
      <c r="G375" s="8"/>
      <c r="H375" s="8"/>
    </row>
    <row r="376" spans="6:8" s="4" customFormat="1" x14ac:dyDescent="0.3">
      <c r="F376" s="5"/>
      <c r="G376" s="8"/>
      <c r="H376" s="8"/>
    </row>
    <row r="377" spans="6:8" s="4" customFormat="1" x14ac:dyDescent="0.3">
      <c r="F377" s="5"/>
      <c r="G377" s="8"/>
      <c r="H377" s="8"/>
    </row>
    <row r="378" spans="6:8" s="4" customFormat="1" x14ac:dyDescent="0.3">
      <c r="F378" s="5"/>
      <c r="G378" s="8"/>
      <c r="H378" s="8"/>
    </row>
    <row r="379" spans="6:8" s="4" customFormat="1" x14ac:dyDescent="0.3">
      <c r="F379" s="5"/>
      <c r="G379" s="8"/>
      <c r="H379" s="8"/>
    </row>
    <row r="380" spans="6:8" s="4" customFormat="1" x14ac:dyDescent="0.3">
      <c r="F380" s="5"/>
      <c r="G380" s="8"/>
      <c r="H380" s="8"/>
    </row>
    <row r="381" spans="6:8" s="4" customFormat="1" x14ac:dyDescent="0.3">
      <c r="F381" s="5"/>
      <c r="G381" s="8"/>
      <c r="H381" s="8"/>
    </row>
    <row r="382" spans="6:8" s="4" customFormat="1" x14ac:dyDescent="0.3">
      <c r="F382" s="5"/>
      <c r="G382" s="8"/>
      <c r="H382" s="8"/>
    </row>
    <row r="383" spans="6:8" s="4" customFormat="1" x14ac:dyDescent="0.3">
      <c r="F383" s="5"/>
      <c r="G383" s="8"/>
      <c r="H383" s="8"/>
    </row>
    <row r="384" spans="6:8" s="4" customFormat="1" x14ac:dyDescent="0.3">
      <c r="F384" s="5"/>
      <c r="G384" s="8"/>
      <c r="H384" s="8"/>
    </row>
    <row r="385" spans="6:8" s="4" customFormat="1" x14ac:dyDescent="0.3">
      <c r="F385" s="5"/>
      <c r="G385" s="8"/>
      <c r="H385" s="8"/>
    </row>
    <row r="386" spans="6:8" s="4" customFormat="1" x14ac:dyDescent="0.3">
      <c r="F386" s="5"/>
      <c r="G386" s="8"/>
      <c r="H386" s="8"/>
    </row>
    <row r="387" spans="6:8" s="4" customFormat="1" x14ac:dyDescent="0.3">
      <c r="F387" s="5"/>
      <c r="G387" s="8"/>
      <c r="H387" s="8"/>
    </row>
    <row r="388" spans="6:8" s="4" customFormat="1" x14ac:dyDescent="0.3">
      <c r="F388" s="5"/>
      <c r="G388" s="8"/>
      <c r="H388" s="8"/>
    </row>
    <row r="389" spans="6:8" s="4" customFormat="1" x14ac:dyDescent="0.3">
      <c r="F389" s="5"/>
      <c r="G389" s="8"/>
      <c r="H389" s="8"/>
    </row>
    <row r="390" spans="6:8" s="4" customFormat="1" x14ac:dyDescent="0.3">
      <c r="F390" s="5"/>
      <c r="G390" s="8"/>
      <c r="H390" s="8"/>
    </row>
    <row r="391" spans="6:8" s="4" customFormat="1" x14ac:dyDescent="0.3">
      <c r="F391" s="5"/>
      <c r="G391" s="8"/>
      <c r="H391" s="8"/>
    </row>
    <row r="392" spans="6:8" s="4" customFormat="1" x14ac:dyDescent="0.3">
      <c r="F392" s="5"/>
      <c r="G392" s="8"/>
      <c r="H392" s="8"/>
    </row>
    <row r="393" spans="6:8" s="4" customFormat="1" x14ac:dyDescent="0.3">
      <c r="F393" s="5"/>
      <c r="G393" s="8"/>
      <c r="H393" s="8"/>
    </row>
    <row r="394" spans="6:8" s="4" customFormat="1" x14ac:dyDescent="0.3">
      <c r="F394" s="5"/>
      <c r="G394" s="8"/>
      <c r="H394" s="8"/>
    </row>
    <row r="395" spans="6:8" s="4" customFormat="1" x14ac:dyDescent="0.3">
      <c r="F395" s="5"/>
      <c r="G395" s="8"/>
      <c r="H395" s="8"/>
    </row>
    <row r="396" spans="6:8" s="4" customFormat="1" x14ac:dyDescent="0.3">
      <c r="F396" s="5"/>
      <c r="G396" s="8"/>
      <c r="H396" s="8"/>
    </row>
    <row r="397" spans="6:8" s="4" customFormat="1" x14ac:dyDescent="0.3">
      <c r="F397" s="5"/>
      <c r="G397" s="8"/>
      <c r="H397" s="8"/>
    </row>
    <row r="398" spans="6:8" s="4" customFormat="1" x14ac:dyDescent="0.3">
      <c r="F398" s="5"/>
      <c r="G398" s="8"/>
      <c r="H398" s="8"/>
    </row>
    <row r="399" spans="6:8" s="4" customFormat="1" x14ac:dyDescent="0.3">
      <c r="F399" s="5"/>
      <c r="G399" s="8"/>
      <c r="H399" s="8"/>
    </row>
    <row r="400" spans="6:8" s="4" customFormat="1" x14ac:dyDescent="0.3">
      <c r="F400" s="5"/>
      <c r="G400" s="8"/>
      <c r="H400" s="8"/>
    </row>
    <row r="401" spans="6:8" s="4" customFormat="1" x14ac:dyDescent="0.3">
      <c r="F401" s="5"/>
      <c r="G401" s="8"/>
      <c r="H401" s="8"/>
    </row>
    <row r="402" spans="6:8" s="4" customFormat="1" x14ac:dyDescent="0.3">
      <c r="F402" s="5"/>
      <c r="G402" s="8"/>
      <c r="H402" s="8"/>
    </row>
    <row r="403" spans="6:8" s="4" customFormat="1" x14ac:dyDescent="0.3">
      <c r="F403" s="5"/>
      <c r="G403" s="8"/>
      <c r="H403" s="8"/>
    </row>
    <row r="404" spans="6:8" s="4" customFormat="1" x14ac:dyDescent="0.3">
      <c r="F404" s="5"/>
      <c r="G404" s="8"/>
      <c r="H404" s="8"/>
    </row>
    <row r="405" spans="6:8" s="4" customFormat="1" x14ac:dyDescent="0.3">
      <c r="F405" s="5"/>
      <c r="G405" s="8"/>
      <c r="H405" s="8"/>
    </row>
    <row r="406" spans="6:8" s="4" customFormat="1" x14ac:dyDescent="0.3">
      <c r="F406" s="5"/>
      <c r="G406" s="8"/>
      <c r="H406" s="8"/>
    </row>
    <row r="407" spans="6:8" s="4" customFormat="1" x14ac:dyDescent="0.3">
      <c r="F407" s="5"/>
      <c r="G407" s="8"/>
      <c r="H407" s="8"/>
    </row>
    <row r="408" spans="6:8" s="4" customFormat="1" x14ac:dyDescent="0.3">
      <c r="F408" s="5"/>
      <c r="G408" s="8"/>
      <c r="H408" s="8"/>
    </row>
    <row r="409" spans="6:8" s="4" customFormat="1" x14ac:dyDescent="0.3">
      <c r="F409" s="5"/>
      <c r="G409" s="8"/>
      <c r="H409" s="8"/>
    </row>
    <row r="410" spans="6:8" s="4" customFormat="1" x14ac:dyDescent="0.3">
      <c r="F410" s="5"/>
      <c r="G410" s="8"/>
      <c r="H410" s="8"/>
    </row>
    <row r="411" spans="6:8" s="4" customFormat="1" x14ac:dyDescent="0.3">
      <c r="F411" s="5"/>
      <c r="G411" s="8"/>
      <c r="H411" s="8"/>
    </row>
    <row r="412" spans="6:8" s="4" customFormat="1" x14ac:dyDescent="0.3">
      <c r="F412" s="5"/>
      <c r="G412" s="8"/>
      <c r="H412" s="8"/>
    </row>
    <row r="413" spans="6:8" s="4" customFormat="1" x14ac:dyDescent="0.3">
      <c r="F413" s="5"/>
      <c r="G413" s="8"/>
      <c r="H413" s="8"/>
    </row>
    <row r="414" spans="6:8" s="4" customFormat="1" x14ac:dyDescent="0.3">
      <c r="F414" s="5"/>
      <c r="G414" s="8"/>
      <c r="H414" s="8"/>
    </row>
    <row r="415" spans="6:8" s="4" customFormat="1" x14ac:dyDescent="0.3">
      <c r="F415" s="5"/>
      <c r="G415" s="8"/>
      <c r="H415" s="8"/>
    </row>
    <row r="416" spans="6:8" s="4" customFormat="1" x14ac:dyDescent="0.3">
      <c r="F416" s="5"/>
      <c r="G416" s="8"/>
      <c r="H416" s="8"/>
    </row>
    <row r="417" spans="6:8" s="4" customFormat="1" x14ac:dyDescent="0.3">
      <c r="F417" s="5"/>
      <c r="G417" s="8"/>
      <c r="H417" s="8"/>
    </row>
    <row r="418" spans="6:8" s="4" customFormat="1" x14ac:dyDescent="0.3">
      <c r="F418" s="5"/>
      <c r="G418" s="8"/>
      <c r="H418" s="8"/>
    </row>
    <row r="419" spans="6:8" s="4" customFormat="1" x14ac:dyDescent="0.3">
      <c r="F419" s="5"/>
      <c r="G419" s="8"/>
      <c r="H419" s="8"/>
    </row>
    <row r="420" spans="6:8" s="4" customFormat="1" x14ac:dyDescent="0.3">
      <c r="F420" s="5"/>
      <c r="G420" s="8"/>
      <c r="H420" s="8"/>
    </row>
    <row r="421" spans="6:8" s="4" customFormat="1" x14ac:dyDescent="0.3">
      <c r="F421" s="5"/>
      <c r="G421" s="8"/>
      <c r="H421" s="8"/>
    </row>
    <row r="422" spans="6:8" s="4" customFormat="1" x14ac:dyDescent="0.3">
      <c r="F422" s="5"/>
      <c r="G422" s="8"/>
      <c r="H422" s="8"/>
    </row>
    <row r="423" spans="6:8" s="4" customFormat="1" x14ac:dyDescent="0.3">
      <c r="F423" s="5"/>
      <c r="G423" s="8"/>
      <c r="H423" s="8"/>
    </row>
    <row r="424" spans="6:8" s="4" customFormat="1" x14ac:dyDescent="0.3">
      <c r="F424" s="5"/>
      <c r="G424" s="8"/>
      <c r="H424" s="8"/>
    </row>
    <row r="425" spans="6:8" s="4" customFormat="1" x14ac:dyDescent="0.3">
      <c r="F425" s="5"/>
      <c r="G425" s="8"/>
      <c r="H425" s="8"/>
    </row>
    <row r="426" spans="6:8" s="4" customFormat="1" x14ac:dyDescent="0.3">
      <c r="F426" s="5"/>
      <c r="G426" s="8"/>
      <c r="H426" s="8"/>
    </row>
    <row r="427" spans="6:8" s="4" customFormat="1" x14ac:dyDescent="0.3">
      <c r="F427" s="5"/>
      <c r="G427" s="8"/>
      <c r="H427" s="8"/>
    </row>
    <row r="428" spans="6:8" s="4" customFormat="1" x14ac:dyDescent="0.3">
      <c r="F428" s="5"/>
      <c r="G428" s="8"/>
      <c r="H428" s="8"/>
    </row>
    <row r="429" spans="6:8" s="4" customFormat="1" x14ac:dyDescent="0.3">
      <c r="F429" s="5"/>
      <c r="G429" s="8"/>
      <c r="H429" s="8"/>
    </row>
    <row r="430" spans="6:8" s="4" customFormat="1" x14ac:dyDescent="0.3">
      <c r="F430" s="5"/>
      <c r="G430" s="8"/>
      <c r="H430" s="8"/>
    </row>
    <row r="431" spans="6:8" s="4" customFormat="1" x14ac:dyDescent="0.3">
      <c r="F431" s="5"/>
      <c r="G431" s="8"/>
      <c r="H431" s="8"/>
    </row>
    <row r="432" spans="6:8" s="4" customFormat="1" x14ac:dyDescent="0.3">
      <c r="F432" s="5"/>
      <c r="G432" s="8"/>
      <c r="H432" s="8"/>
    </row>
    <row r="433" spans="6:8" s="4" customFormat="1" x14ac:dyDescent="0.3">
      <c r="F433" s="5"/>
      <c r="G433" s="8"/>
      <c r="H433" s="8"/>
    </row>
    <row r="434" spans="6:8" s="4" customFormat="1" x14ac:dyDescent="0.3">
      <c r="F434" s="5"/>
      <c r="G434" s="8"/>
      <c r="H434" s="8"/>
    </row>
    <row r="435" spans="6:8" s="4" customFormat="1" x14ac:dyDescent="0.3">
      <c r="F435" s="5"/>
      <c r="G435" s="8"/>
      <c r="H435" s="8"/>
    </row>
    <row r="436" spans="6:8" s="4" customFormat="1" x14ac:dyDescent="0.3">
      <c r="F436" s="5"/>
      <c r="G436" s="8"/>
      <c r="H436" s="8"/>
    </row>
    <row r="437" spans="6:8" s="4" customFormat="1" x14ac:dyDescent="0.3">
      <c r="F437" s="5"/>
      <c r="G437" s="8"/>
      <c r="H437" s="8"/>
    </row>
    <row r="438" spans="6:8" s="4" customFormat="1" x14ac:dyDescent="0.3">
      <c r="F438" s="5"/>
      <c r="G438" s="8"/>
      <c r="H438" s="8"/>
    </row>
    <row r="439" spans="6:8" s="4" customFormat="1" x14ac:dyDescent="0.3">
      <c r="F439" s="5"/>
      <c r="G439" s="8"/>
      <c r="H439" s="8"/>
    </row>
    <row r="440" spans="6:8" s="4" customFormat="1" x14ac:dyDescent="0.3">
      <c r="F440" s="5"/>
      <c r="G440" s="8"/>
      <c r="H440" s="8"/>
    </row>
    <row r="441" spans="6:8" s="4" customFormat="1" x14ac:dyDescent="0.3">
      <c r="F441" s="5"/>
      <c r="G441" s="8"/>
      <c r="H441" s="8"/>
    </row>
    <row r="442" spans="6:8" s="4" customFormat="1" x14ac:dyDescent="0.3">
      <c r="F442" s="5"/>
      <c r="G442" s="8"/>
      <c r="H442" s="8"/>
    </row>
    <row r="443" spans="6:8" s="4" customFormat="1" x14ac:dyDescent="0.3">
      <c r="F443" s="5"/>
      <c r="G443" s="8"/>
      <c r="H443" s="8"/>
    </row>
    <row r="444" spans="6:8" s="4" customFormat="1" x14ac:dyDescent="0.3">
      <c r="F444" s="5"/>
      <c r="G444" s="8"/>
      <c r="H444" s="8"/>
    </row>
    <row r="445" spans="6:8" s="4" customFormat="1" x14ac:dyDescent="0.3">
      <c r="F445" s="5"/>
      <c r="G445" s="8"/>
      <c r="H445" s="8"/>
    </row>
    <row r="446" spans="6:8" s="4" customFormat="1" x14ac:dyDescent="0.3">
      <c r="F446" s="5"/>
      <c r="G446" s="8"/>
      <c r="H446" s="8"/>
    </row>
    <row r="447" spans="6:8" s="4" customFormat="1" x14ac:dyDescent="0.3">
      <c r="F447" s="5"/>
      <c r="G447" s="8"/>
      <c r="H447" s="8"/>
    </row>
    <row r="448" spans="6:8" s="4" customFormat="1" x14ac:dyDescent="0.3">
      <c r="F448" s="5"/>
      <c r="G448" s="8"/>
      <c r="H448" s="8"/>
    </row>
    <row r="449" spans="6:8" s="4" customFormat="1" x14ac:dyDescent="0.3">
      <c r="F449" s="5"/>
      <c r="G449" s="8"/>
      <c r="H449" s="8"/>
    </row>
    <row r="450" spans="6:8" s="4" customFormat="1" x14ac:dyDescent="0.3">
      <c r="F450" s="5"/>
      <c r="G450" s="8"/>
      <c r="H450" s="8"/>
    </row>
    <row r="451" spans="6:8" s="4" customFormat="1" x14ac:dyDescent="0.3">
      <c r="F451" s="5"/>
      <c r="G451" s="8"/>
      <c r="H451" s="8"/>
    </row>
    <row r="452" spans="6:8" s="4" customFormat="1" x14ac:dyDescent="0.3">
      <c r="F452" s="5"/>
      <c r="G452" s="8"/>
      <c r="H452" s="8"/>
    </row>
    <row r="453" spans="6:8" s="4" customFormat="1" x14ac:dyDescent="0.3">
      <c r="F453" s="5"/>
      <c r="G453" s="8"/>
      <c r="H453" s="8"/>
    </row>
    <row r="454" spans="6:8" s="4" customFormat="1" x14ac:dyDescent="0.3">
      <c r="F454" s="5"/>
      <c r="G454" s="8"/>
      <c r="H454" s="8"/>
    </row>
    <row r="455" spans="6:8" s="4" customFormat="1" x14ac:dyDescent="0.3">
      <c r="F455" s="5"/>
      <c r="G455" s="8"/>
      <c r="H455" s="8"/>
    </row>
    <row r="456" spans="6:8" s="4" customFormat="1" x14ac:dyDescent="0.3">
      <c r="F456" s="5"/>
      <c r="G456" s="8"/>
      <c r="H456" s="8"/>
    </row>
  </sheetData>
  <mergeCells count="8">
    <mergeCell ref="A15:D16"/>
    <mergeCell ref="A8:H8"/>
    <mergeCell ref="A14:H14"/>
    <mergeCell ref="A2:H7"/>
    <mergeCell ref="A12:H12"/>
    <mergeCell ref="A11:H11"/>
    <mergeCell ref="A10:H10"/>
    <mergeCell ref="A9:H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60" fitToHeight="0" orientation="portrait" r:id="rId1"/>
  <headerFooter>
    <oddFooter>&amp;R&amp;"Verdana,Negrito itálico"&amp;10Página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B5" sqref="B5"/>
    </sheetView>
  </sheetViews>
  <sheetFormatPr defaultRowHeight="14.4" x14ac:dyDescent="0.3"/>
  <cols>
    <col min="1" max="6" width="20.109375" customWidth="1"/>
  </cols>
  <sheetData>
    <row r="1" spans="1:7" x14ac:dyDescent="0.3">
      <c r="A1" s="180" t="s">
        <v>234</v>
      </c>
      <c r="B1" s="180"/>
      <c r="C1" s="180"/>
      <c r="D1" s="180"/>
      <c r="E1" s="180"/>
      <c r="F1" s="180"/>
      <c r="G1" s="180"/>
    </row>
    <row r="2" spans="1:7" ht="15" thickBot="1" x14ac:dyDescent="0.35">
      <c r="A2" s="10" t="s">
        <v>223</v>
      </c>
      <c r="B2" s="10" t="s">
        <v>224</v>
      </c>
      <c r="C2" s="10" t="s">
        <v>225</v>
      </c>
      <c r="D2" s="11" t="s">
        <v>226</v>
      </c>
      <c r="E2" s="11" t="s">
        <v>227</v>
      </c>
      <c r="F2" s="11" t="s">
        <v>228</v>
      </c>
    </row>
    <row r="3" spans="1:7" ht="40.799999999999997" thickTop="1" thickBot="1" x14ac:dyDescent="0.35">
      <c r="A3" s="14">
        <v>3420</v>
      </c>
      <c r="B3" s="14" t="s">
        <v>229</v>
      </c>
      <c r="C3" s="14" t="s">
        <v>4</v>
      </c>
      <c r="D3" s="15">
        <v>0.15</v>
      </c>
      <c r="E3" s="15">
        <v>0.6</v>
      </c>
      <c r="F3" s="15">
        <f>ROUND((D3*E3),2)</f>
        <v>0.09</v>
      </c>
    </row>
    <row r="4" spans="1:7" ht="53.4" thickBot="1" x14ac:dyDescent="0.35">
      <c r="A4" s="12">
        <v>3530</v>
      </c>
      <c r="B4" s="12" t="s">
        <v>230</v>
      </c>
      <c r="C4" s="12" t="s">
        <v>4</v>
      </c>
      <c r="D4" s="16">
        <v>1.1000000000000001</v>
      </c>
      <c r="E4" s="16">
        <v>0.82</v>
      </c>
      <c r="F4" s="15">
        <f t="shared" ref="F4:F6" si="0">ROUND((D4*E4),2)</f>
        <v>0.9</v>
      </c>
    </row>
    <row r="5" spans="1:7" ht="15" thickBot="1" x14ac:dyDescent="0.35">
      <c r="A5" s="12">
        <v>99250</v>
      </c>
      <c r="B5" s="12" t="s">
        <v>94</v>
      </c>
      <c r="C5" s="12" t="s">
        <v>3</v>
      </c>
      <c r="D5" s="16">
        <f>20/60</f>
        <v>0.33333333333333331</v>
      </c>
      <c r="E5" s="16">
        <v>9.43</v>
      </c>
      <c r="F5" s="15">
        <f t="shared" si="0"/>
        <v>3.14</v>
      </c>
    </row>
    <row r="6" spans="1:7" ht="27" thickBot="1" x14ac:dyDescent="0.35">
      <c r="A6" s="14">
        <v>99806</v>
      </c>
      <c r="B6" s="14" t="s">
        <v>95</v>
      </c>
      <c r="C6" s="14" t="s">
        <v>3</v>
      </c>
      <c r="D6" s="15">
        <f>D5</f>
        <v>0.33333333333333331</v>
      </c>
      <c r="E6" s="15">
        <v>7.19</v>
      </c>
      <c r="F6" s="15">
        <f t="shared" si="0"/>
        <v>2.4</v>
      </c>
    </row>
    <row r="7" spans="1:7" ht="27" thickBot="1" x14ac:dyDescent="0.35">
      <c r="A7" s="12" t="s">
        <v>231</v>
      </c>
      <c r="B7" s="12" t="s">
        <v>232</v>
      </c>
      <c r="C7" s="12" t="s">
        <v>231</v>
      </c>
      <c r="D7" s="13" t="s">
        <v>231</v>
      </c>
      <c r="E7" s="13" t="s">
        <v>231</v>
      </c>
      <c r="F7" s="17">
        <f>($F$5+$F$6)*1.1652</f>
        <v>6.4552079999999998</v>
      </c>
    </row>
    <row r="8" spans="1:7" ht="15" thickBot="1" x14ac:dyDescent="0.35">
      <c r="A8" s="179" t="s">
        <v>233</v>
      </c>
      <c r="B8" s="179"/>
      <c r="C8" s="179"/>
      <c r="D8" s="179"/>
      <c r="E8" s="179"/>
      <c r="F8" s="18">
        <f>SUM(F3:F7)</f>
        <v>12.985208</v>
      </c>
    </row>
    <row r="11" spans="1:7" x14ac:dyDescent="0.3">
      <c r="A11" s="180" t="s">
        <v>379</v>
      </c>
      <c r="B11" s="180"/>
      <c r="C11" s="180"/>
      <c r="D11" s="180"/>
      <c r="E11" s="180"/>
      <c r="F11" s="180"/>
    </row>
    <row r="12" spans="1:7" ht="15" thickBot="1" x14ac:dyDescent="0.35">
      <c r="A12" s="10" t="s">
        <v>223</v>
      </c>
      <c r="B12" s="10" t="s">
        <v>224</v>
      </c>
      <c r="C12" s="10" t="s">
        <v>225</v>
      </c>
      <c r="D12" s="11" t="s">
        <v>226</v>
      </c>
      <c r="E12" s="11" t="s">
        <v>227</v>
      </c>
      <c r="F12" s="11" t="s">
        <v>228</v>
      </c>
    </row>
    <row r="13" spans="1:7" ht="15.6" thickTop="1" thickBot="1" x14ac:dyDescent="0.35">
      <c r="A13">
        <v>88316</v>
      </c>
      <c r="B13" t="s">
        <v>380</v>
      </c>
      <c r="C13" t="s">
        <v>3</v>
      </c>
      <c r="D13">
        <v>0.46150000000000002</v>
      </c>
      <c r="E13">
        <v>21.67</v>
      </c>
      <c r="F13" s="15">
        <f>ROUND((D13*E13),2)</f>
        <v>10</v>
      </c>
    </row>
  </sheetData>
  <mergeCells count="3">
    <mergeCell ref="A8:E8"/>
    <mergeCell ref="A1:G1"/>
    <mergeCell ref="A11:F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158"/>
  <sheetViews>
    <sheetView tabSelected="1" topLeftCell="C1" zoomScale="99" zoomScaleNormal="99" workbookViewId="0">
      <selection activeCell="A10" sqref="A10:K10"/>
    </sheetView>
  </sheetViews>
  <sheetFormatPr defaultRowHeight="16.2" x14ac:dyDescent="0.35"/>
  <cols>
    <col min="2" max="2" width="47.44140625" customWidth="1"/>
    <col min="4" max="4" width="21" customWidth="1"/>
    <col min="6" max="6" width="17" customWidth="1"/>
    <col min="7" max="7" width="20.88671875" customWidth="1"/>
    <col min="8" max="8" width="24" customWidth="1"/>
    <col min="9" max="9" width="20" style="29" customWidth="1"/>
    <col min="10" max="10" width="16" style="132" customWidth="1"/>
    <col min="11" max="11" width="21.109375" style="29" customWidth="1"/>
    <col min="12" max="12" width="17.5546875" style="132" customWidth="1"/>
    <col min="13" max="13" width="18.44140625" customWidth="1"/>
  </cols>
  <sheetData>
    <row r="2" spans="1:12" x14ac:dyDescent="0.35">
      <c r="A2" s="178"/>
      <c r="B2" s="178"/>
      <c r="C2" s="178"/>
      <c r="D2" s="178"/>
      <c r="E2" s="178"/>
      <c r="F2" s="178"/>
      <c r="G2" s="178"/>
      <c r="H2" s="178"/>
      <c r="I2" s="30"/>
      <c r="J2" s="125"/>
      <c r="K2" s="30"/>
      <c r="L2" s="125"/>
    </row>
    <row r="3" spans="1:12" x14ac:dyDescent="0.35">
      <c r="A3" s="178"/>
      <c r="B3" s="178"/>
      <c r="C3" s="178"/>
      <c r="D3" s="178"/>
      <c r="E3" s="178"/>
      <c r="F3" s="178"/>
      <c r="G3" s="178"/>
      <c r="H3" s="178"/>
      <c r="I3" s="30"/>
      <c r="J3" s="125"/>
      <c r="K3" s="30"/>
      <c r="L3" s="125"/>
    </row>
    <row r="4" spans="1:12" x14ac:dyDescent="0.35">
      <c r="A4" s="178"/>
      <c r="B4" s="178"/>
      <c r="C4" s="178"/>
      <c r="D4" s="178"/>
      <c r="E4" s="178"/>
      <c r="F4" s="178"/>
      <c r="G4" s="178"/>
      <c r="H4" s="178"/>
      <c r="I4" s="30"/>
      <c r="J4" s="125"/>
      <c r="K4" s="30"/>
      <c r="L4" s="125"/>
    </row>
    <row r="5" spans="1:12" x14ac:dyDescent="0.35">
      <c r="A5" s="178"/>
      <c r="B5" s="178"/>
      <c r="C5" s="178"/>
      <c r="D5" s="178"/>
      <c r="E5" s="178"/>
      <c r="F5" s="178"/>
      <c r="G5" s="178"/>
      <c r="H5" s="178"/>
      <c r="I5" s="30"/>
      <c r="J5" s="125"/>
      <c r="K5" s="30"/>
      <c r="L5" s="125"/>
    </row>
    <row r="6" spans="1:12" x14ac:dyDescent="0.35">
      <c r="A6" s="178"/>
      <c r="B6" s="178"/>
      <c r="C6" s="178"/>
      <c r="D6" s="178"/>
      <c r="E6" s="178"/>
      <c r="F6" s="178"/>
      <c r="G6" s="178"/>
      <c r="H6" s="178"/>
      <c r="I6" s="30"/>
      <c r="J6" s="125"/>
      <c r="K6" s="30"/>
      <c r="L6" s="125"/>
    </row>
    <row r="7" spans="1:12" x14ac:dyDescent="0.35">
      <c r="A7" s="178"/>
      <c r="B7" s="178"/>
      <c r="C7" s="178"/>
      <c r="D7" s="178"/>
      <c r="E7" s="178"/>
      <c r="F7" s="178"/>
      <c r="G7" s="178"/>
      <c r="H7" s="178"/>
      <c r="I7" s="30"/>
      <c r="J7" s="125"/>
      <c r="K7" s="30"/>
      <c r="L7" s="125"/>
    </row>
    <row r="8" spans="1:12" x14ac:dyDescent="0.35">
      <c r="A8" s="174" t="s">
        <v>101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25"/>
    </row>
    <row r="9" spans="1:12" x14ac:dyDescent="0.35">
      <c r="A9" s="174" t="s">
        <v>102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25"/>
    </row>
    <row r="10" spans="1:12" x14ac:dyDescent="0.35">
      <c r="A10" s="174" t="s">
        <v>103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25"/>
    </row>
    <row r="11" spans="1:12" x14ac:dyDescent="0.35">
      <c r="A11" s="174" t="s">
        <v>219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25"/>
    </row>
    <row r="12" spans="1:12" x14ac:dyDescent="0.35">
      <c r="A12" s="174" t="s">
        <v>218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25"/>
    </row>
    <row r="13" spans="1:12" ht="16.8" thickBot="1" x14ac:dyDescent="0.4">
      <c r="A13" s="121"/>
      <c r="B13" s="121"/>
      <c r="C13" s="118"/>
      <c r="D13" s="118"/>
      <c r="E13" s="115"/>
      <c r="F13" s="119"/>
      <c r="G13" s="120"/>
      <c r="H13" s="120"/>
      <c r="I13" s="117"/>
      <c r="J13" s="126"/>
      <c r="K13" s="117"/>
      <c r="L13" s="125"/>
    </row>
    <row r="14" spans="1:12" thickBot="1" x14ac:dyDescent="0.35">
      <c r="A14" s="181" t="s">
        <v>373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3"/>
    </row>
    <row r="15" spans="1:12" ht="15.6" x14ac:dyDescent="0.3">
      <c r="A15" s="172"/>
      <c r="B15" s="173"/>
      <c r="C15" s="173"/>
      <c r="D15" s="173"/>
      <c r="E15" s="32"/>
      <c r="F15" s="33" t="s">
        <v>108</v>
      </c>
      <c r="G15" s="34"/>
      <c r="H15" s="35" t="s">
        <v>215</v>
      </c>
      <c r="I15" s="184" t="s">
        <v>383</v>
      </c>
      <c r="J15" s="185"/>
      <c r="K15" s="185"/>
      <c r="L15" s="186"/>
    </row>
    <row r="16" spans="1:12" ht="15.6" x14ac:dyDescent="0.3">
      <c r="A16" s="172"/>
      <c r="B16" s="173"/>
      <c r="C16" s="173"/>
      <c r="D16" s="173"/>
      <c r="E16" s="36"/>
      <c r="F16" s="37"/>
      <c r="G16" s="38"/>
      <c r="H16" s="39" t="s">
        <v>216</v>
      </c>
      <c r="I16" s="187"/>
      <c r="J16" s="188"/>
      <c r="K16" s="188"/>
      <c r="L16" s="189"/>
    </row>
    <row r="17" spans="1:12" thickBot="1" x14ac:dyDescent="0.35">
      <c r="A17" s="40" t="s">
        <v>371</v>
      </c>
      <c r="B17" s="41"/>
      <c r="C17" s="41"/>
      <c r="D17" s="41"/>
      <c r="E17" s="41"/>
      <c r="F17" s="42"/>
      <c r="G17" s="43"/>
      <c r="H17" s="44" t="s">
        <v>217</v>
      </c>
      <c r="I17" s="190"/>
      <c r="J17" s="191"/>
      <c r="K17" s="191"/>
      <c r="L17" s="192"/>
    </row>
    <row r="18" spans="1:12" ht="16.8" thickBot="1" x14ac:dyDescent="0.4">
      <c r="A18" s="45" t="s">
        <v>26</v>
      </c>
      <c r="B18" s="46" t="s">
        <v>27</v>
      </c>
      <c r="C18" s="47" t="s">
        <v>28</v>
      </c>
      <c r="D18" s="47" t="s">
        <v>0</v>
      </c>
      <c r="E18" s="47" t="s">
        <v>105</v>
      </c>
      <c r="F18" s="48" t="s">
        <v>106</v>
      </c>
      <c r="G18" s="49" t="s">
        <v>294</v>
      </c>
      <c r="H18" s="50" t="s">
        <v>295</v>
      </c>
      <c r="I18" s="51" t="s">
        <v>374</v>
      </c>
      <c r="J18" s="127" t="s">
        <v>384</v>
      </c>
      <c r="K18" s="116" t="s">
        <v>375</v>
      </c>
      <c r="L18" s="139" t="s">
        <v>385</v>
      </c>
    </row>
    <row r="19" spans="1:12" ht="15.6" x14ac:dyDescent="0.3">
      <c r="A19" s="52">
        <v>1</v>
      </c>
      <c r="B19" s="53" t="s">
        <v>1</v>
      </c>
      <c r="C19" s="54"/>
      <c r="D19" s="54"/>
      <c r="E19" s="54"/>
      <c r="F19" s="55"/>
      <c r="G19" s="163"/>
      <c r="H19" s="56"/>
      <c r="I19" s="57"/>
      <c r="J19" s="128"/>
      <c r="K19" s="123"/>
      <c r="L19" s="140"/>
    </row>
    <row r="20" spans="1:12" x14ac:dyDescent="0.3">
      <c r="A20" s="58" t="s">
        <v>29</v>
      </c>
      <c r="B20" s="59" t="s">
        <v>5</v>
      </c>
      <c r="C20" s="60"/>
      <c r="D20" s="60"/>
      <c r="E20" s="60"/>
      <c r="F20" s="61"/>
      <c r="G20" s="164"/>
      <c r="H20" s="62"/>
      <c r="I20" s="57"/>
      <c r="J20" s="128"/>
      <c r="K20" s="123"/>
      <c r="L20" s="141"/>
    </row>
    <row r="21" spans="1:12" ht="31.2" x14ac:dyDescent="0.3">
      <c r="A21" s="63" t="s">
        <v>34</v>
      </c>
      <c r="B21" s="64" t="s">
        <v>6</v>
      </c>
      <c r="C21" s="65" t="s">
        <v>52</v>
      </c>
      <c r="D21" s="65" t="s">
        <v>54</v>
      </c>
      <c r="E21" s="65" t="s">
        <v>7</v>
      </c>
      <c r="F21" s="66" t="s">
        <v>8</v>
      </c>
      <c r="G21" s="165">
        <f>'Orc Sintetico - ETAPA 1'!G21</f>
        <v>233.94</v>
      </c>
      <c r="H21" s="67">
        <f>ROUND((G21*F21),2)</f>
        <v>233.94</v>
      </c>
      <c r="I21" s="68">
        <f>+H21</f>
        <v>233.94</v>
      </c>
      <c r="J21" s="129">
        <f>ROUND((I21/H21),2)</f>
        <v>1</v>
      </c>
      <c r="K21" s="124">
        <f>+H21-I21</f>
        <v>0</v>
      </c>
      <c r="L21" s="141">
        <f>ROUND((K21/H21),2)</f>
        <v>0</v>
      </c>
    </row>
    <row r="22" spans="1:12" ht="46.8" x14ac:dyDescent="0.3">
      <c r="A22" s="63" t="s">
        <v>35</v>
      </c>
      <c r="B22" s="64" t="s">
        <v>370</v>
      </c>
      <c r="C22" s="65" t="s">
        <v>37</v>
      </c>
      <c r="D22" s="65">
        <v>90777</v>
      </c>
      <c r="E22" s="65" t="s">
        <v>3</v>
      </c>
      <c r="F22" s="66">
        <f>2*110</f>
        <v>220</v>
      </c>
      <c r="G22" s="165">
        <f>'Orc Sintetico - ETAPA 1'!G22</f>
        <v>90.68</v>
      </c>
      <c r="H22" s="67">
        <f>ROUND((G22*F22),2)</f>
        <v>19949.599999999999</v>
      </c>
      <c r="I22" s="68">
        <f>ROUND((H22/2),2)</f>
        <v>9974.7999999999993</v>
      </c>
      <c r="J22" s="129">
        <f t="shared" ref="J22:J29" si="0">ROUND((I22/H22),2)</f>
        <v>0.5</v>
      </c>
      <c r="K22" s="124">
        <f>+H22-I22</f>
        <v>9974.7999999999993</v>
      </c>
      <c r="L22" s="141">
        <f>ROUND((K22/H22),2)</f>
        <v>0.5</v>
      </c>
    </row>
    <row r="23" spans="1:12" ht="31.2" x14ac:dyDescent="0.3">
      <c r="A23" s="63" t="s">
        <v>36</v>
      </c>
      <c r="B23" s="64" t="s">
        <v>369</v>
      </c>
      <c r="C23" s="65" t="s">
        <v>37</v>
      </c>
      <c r="D23" s="65">
        <v>93572</v>
      </c>
      <c r="E23" s="65" t="s">
        <v>10</v>
      </c>
      <c r="F23" s="66">
        <v>2</v>
      </c>
      <c r="G23" s="165">
        <f>'Orc Sintetico - ETAPA 1'!G23</f>
        <v>6295.14</v>
      </c>
      <c r="H23" s="67">
        <f t="shared" ref="H23:H29" si="1">ROUND((G23*F23),2)</f>
        <v>12590.28</v>
      </c>
      <c r="I23" s="68">
        <f>ROUND((H23/2),2)</f>
        <v>6295.14</v>
      </c>
      <c r="J23" s="129">
        <f t="shared" si="0"/>
        <v>0.5</v>
      </c>
      <c r="K23" s="124">
        <f>+H23-I23</f>
        <v>6295.14</v>
      </c>
      <c r="L23" s="141">
        <f>ROUND((K23/H23),2)</f>
        <v>0.5</v>
      </c>
    </row>
    <row r="24" spans="1:12" x14ac:dyDescent="0.3">
      <c r="A24" s="58" t="s">
        <v>30</v>
      </c>
      <c r="B24" s="59" t="s">
        <v>9</v>
      </c>
      <c r="C24" s="60"/>
      <c r="D24" s="60"/>
      <c r="E24" s="60"/>
      <c r="F24" s="61"/>
      <c r="G24" s="165"/>
      <c r="H24" s="62"/>
      <c r="I24" s="68"/>
      <c r="J24" s="129"/>
      <c r="K24" s="124"/>
      <c r="L24" s="141"/>
    </row>
    <row r="25" spans="1:12" ht="31.2" x14ac:dyDescent="0.3">
      <c r="A25" s="63" t="s">
        <v>64</v>
      </c>
      <c r="B25" s="64" t="s">
        <v>212</v>
      </c>
      <c r="C25" s="65" t="s">
        <v>31</v>
      </c>
      <c r="D25" s="65">
        <v>16500</v>
      </c>
      <c r="E25" s="65" t="s">
        <v>2</v>
      </c>
      <c r="F25" s="66">
        <f>2.4*1.8</f>
        <v>4.32</v>
      </c>
      <c r="G25" s="165">
        <f>'Orc Sintetico - ETAPA 1'!G25</f>
        <v>349.14</v>
      </c>
      <c r="H25" s="67">
        <f t="shared" si="1"/>
        <v>1508.28</v>
      </c>
      <c r="I25" s="68">
        <f>+H25</f>
        <v>1508.28</v>
      </c>
      <c r="J25" s="129">
        <f t="shared" si="0"/>
        <v>1</v>
      </c>
      <c r="K25" s="124">
        <f>+H25-I25</f>
        <v>0</v>
      </c>
      <c r="L25" s="141">
        <f>ROUND((K25/H25),2)</f>
        <v>0</v>
      </c>
    </row>
    <row r="26" spans="1:12" x14ac:dyDescent="0.3">
      <c r="A26" s="58" t="s">
        <v>32</v>
      </c>
      <c r="B26" s="59" t="s">
        <v>11</v>
      </c>
      <c r="C26" s="60"/>
      <c r="D26" s="60"/>
      <c r="E26" s="60"/>
      <c r="F26" s="61"/>
      <c r="G26" s="165"/>
      <c r="H26" s="62"/>
      <c r="I26" s="68"/>
      <c r="J26" s="129"/>
      <c r="K26" s="124"/>
      <c r="L26" s="141"/>
    </row>
    <row r="27" spans="1:12" x14ac:dyDescent="0.3">
      <c r="A27" s="63" t="s">
        <v>39</v>
      </c>
      <c r="B27" s="64" t="s">
        <v>12</v>
      </c>
      <c r="C27" s="65" t="s">
        <v>31</v>
      </c>
      <c r="D27" s="65" t="s">
        <v>70</v>
      </c>
      <c r="E27" s="65" t="s">
        <v>2</v>
      </c>
      <c r="F27" s="66">
        <v>443.63</v>
      </c>
      <c r="G27" s="165">
        <f>'Orc Sintetico - ETAPA 1'!G27</f>
        <v>9.16</v>
      </c>
      <c r="H27" s="67">
        <f t="shared" si="1"/>
        <v>4063.65</v>
      </c>
      <c r="I27" s="68">
        <v>0</v>
      </c>
      <c r="J27" s="129">
        <f t="shared" si="0"/>
        <v>0</v>
      </c>
      <c r="K27" s="124">
        <f>+H27</f>
        <v>4063.65</v>
      </c>
      <c r="L27" s="141">
        <f>ROUND((K27/H27),2)</f>
        <v>1</v>
      </c>
    </row>
    <row r="28" spans="1:12" x14ac:dyDescent="0.3">
      <c r="A28" s="58" t="s">
        <v>33</v>
      </c>
      <c r="B28" s="59" t="s">
        <v>13</v>
      </c>
      <c r="C28" s="60"/>
      <c r="D28" s="60"/>
      <c r="E28" s="60"/>
      <c r="F28" s="61"/>
      <c r="G28" s="165"/>
      <c r="H28" s="62"/>
      <c r="I28" s="68"/>
      <c r="J28" s="129"/>
      <c r="K28" s="124"/>
      <c r="L28" s="141"/>
    </row>
    <row r="29" spans="1:12" ht="31.8" thickBot="1" x14ac:dyDescent="0.35">
      <c r="A29" s="63" t="s">
        <v>40</v>
      </c>
      <c r="B29" s="69" t="s">
        <v>142</v>
      </c>
      <c r="C29" s="70" t="s">
        <v>31</v>
      </c>
      <c r="D29" s="70">
        <v>18504</v>
      </c>
      <c r="E29" s="65" t="s">
        <v>10</v>
      </c>
      <c r="F29" s="66">
        <v>2</v>
      </c>
      <c r="G29" s="165">
        <f>'Orc Sintetico - ETAPA 1'!G29</f>
        <v>129.04</v>
      </c>
      <c r="H29" s="67">
        <f t="shared" si="1"/>
        <v>258.08</v>
      </c>
      <c r="I29" s="135">
        <f>ROUND((H29/2),2)</f>
        <v>129.04</v>
      </c>
      <c r="J29" s="138">
        <f t="shared" si="0"/>
        <v>0.5</v>
      </c>
      <c r="K29" s="137">
        <f>+H29-I29</f>
        <v>129.04</v>
      </c>
      <c r="L29" s="141">
        <f>ROUND((K29/H29),2)</f>
        <v>0.5</v>
      </c>
    </row>
    <row r="30" spans="1:12" x14ac:dyDescent="0.3">
      <c r="A30" s="52">
        <v>2</v>
      </c>
      <c r="B30" s="53" t="s">
        <v>113</v>
      </c>
      <c r="C30" s="54"/>
      <c r="D30" s="54"/>
      <c r="E30" s="54"/>
      <c r="F30" s="55"/>
      <c r="G30" s="166"/>
      <c r="H30" s="101"/>
      <c r="I30" s="133"/>
      <c r="J30" s="130"/>
      <c r="K30" s="134"/>
      <c r="L30" s="143"/>
    </row>
    <row r="31" spans="1:12" x14ac:dyDescent="0.3">
      <c r="A31" s="58" t="s">
        <v>41</v>
      </c>
      <c r="B31" s="59" t="s">
        <v>14</v>
      </c>
      <c r="C31" s="60"/>
      <c r="D31" s="60"/>
      <c r="E31" s="60"/>
      <c r="F31" s="61"/>
      <c r="G31" s="165"/>
      <c r="H31" s="62"/>
      <c r="I31" s="68"/>
      <c r="J31" s="129"/>
      <c r="K31" s="124"/>
      <c r="L31" s="141"/>
    </row>
    <row r="32" spans="1:12" ht="46.8" x14ac:dyDescent="0.3">
      <c r="A32" s="63" t="s">
        <v>42</v>
      </c>
      <c r="B32" s="69" t="s">
        <v>111</v>
      </c>
      <c r="C32" s="70" t="s">
        <v>37</v>
      </c>
      <c r="D32" s="70" t="s">
        <v>112</v>
      </c>
      <c r="E32" s="65" t="s">
        <v>7</v>
      </c>
      <c r="F32" s="66">
        <f>12*0.8*2.1</f>
        <v>20.160000000000004</v>
      </c>
      <c r="G32" s="165">
        <f>'Orc Sintetico - ETAPA 1'!G32</f>
        <v>9.24</v>
      </c>
      <c r="H32" s="67">
        <f t="shared" ref="H32:H43" si="2">ROUND((G32*F32),2)</f>
        <v>186.28</v>
      </c>
      <c r="I32" s="68">
        <f t="shared" ref="I32:I43" si="3">+H32</f>
        <v>186.28</v>
      </c>
      <c r="J32" s="129">
        <f t="shared" ref="J32:J95" si="4">ROUND((I32/H32),2)</f>
        <v>1</v>
      </c>
      <c r="K32" s="124">
        <f t="shared" ref="K32:K43" si="5">+H32-I32</f>
        <v>0</v>
      </c>
      <c r="L32" s="141">
        <f t="shared" ref="L32:L46" si="6">ROUND((K32/H32),2)</f>
        <v>0</v>
      </c>
    </row>
    <row r="33" spans="1:12" ht="31.2" x14ac:dyDescent="0.3">
      <c r="A33" s="63" t="s">
        <v>43</v>
      </c>
      <c r="B33" s="69" t="s">
        <v>124</v>
      </c>
      <c r="C33" s="70" t="s">
        <v>37</v>
      </c>
      <c r="D33" s="70" t="s">
        <v>125</v>
      </c>
      <c r="E33" s="65" t="s">
        <v>2</v>
      </c>
      <c r="F33" s="66">
        <f>(2.47*2.8)+(1.96*2.83)+(2.21*2.77)+((6.58+6.58+0.8+0.8)*2.77)</f>
        <v>59.469700000000003</v>
      </c>
      <c r="G33" s="165">
        <f>'Orc Sintetico - ETAPA 1'!G33</f>
        <v>34.75</v>
      </c>
      <c r="H33" s="67">
        <f t="shared" si="2"/>
        <v>2066.5700000000002</v>
      </c>
      <c r="I33" s="68">
        <f t="shared" si="3"/>
        <v>2066.5700000000002</v>
      </c>
      <c r="J33" s="129">
        <f t="shared" si="4"/>
        <v>1</v>
      </c>
      <c r="K33" s="124">
        <f t="shared" si="5"/>
        <v>0</v>
      </c>
      <c r="L33" s="141">
        <f t="shared" si="6"/>
        <v>0</v>
      </c>
    </row>
    <row r="34" spans="1:12" ht="46.8" x14ac:dyDescent="0.3">
      <c r="A34" s="63" t="s">
        <v>44</v>
      </c>
      <c r="B34" s="69" t="s">
        <v>118</v>
      </c>
      <c r="C34" s="70" t="s">
        <v>37</v>
      </c>
      <c r="D34" s="70" t="s">
        <v>119</v>
      </c>
      <c r="E34" s="65" t="s">
        <v>7</v>
      </c>
      <c r="F34" s="66">
        <v>16</v>
      </c>
      <c r="G34" s="165">
        <f>'Orc Sintetico - ETAPA 1'!G34</f>
        <v>1.27</v>
      </c>
      <c r="H34" s="67">
        <f t="shared" si="2"/>
        <v>20.32</v>
      </c>
      <c r="I34" s="68">
        <f t="shared" si="3"/>
        <v>20.32</v>
      </c>
      <c r="J34" s="129">
        <f t="shared" si="4"/>
        <v>1</v>
      </c>
      <c r="K34" s="124">
        <f t="shared" si="5"/>
        <v>0</v>
      </c>
      <c r="L34" s="141">
        <f t="shared" si="6"/>
        <v>0</v>
      </c>
    </row>
    <row r="35" spans="1:12" ht="46.8" x14ac:dyDescent="0.3">
      <c r="A35" s="63" t="s">
        <v>45</v>
      </c>
      <c r="B35" s="69" t="s">
        <v>109</v>
      </c>
      <c r="C35" s="70" t="s">
        <v>37</v>
      </c>
      <c r="D35" s="70" t="s">
        <v>110</v>
      </c>
      <c r="E35" s="65" t="s">
        <v>15</v>
      </c>
      <c r="F35" s="66">
        <f>((1.3*2.86)+(0.7*(2.89-2.1))+(2*2.26)+(4.61*2.84)+(7.1*2.81)+(4.37*2.81)+((2.39+2.21)*2.45)+(2.16*2.77))*0.15</f>
        <v>10.705095</v>
      </c>
      <c r="G35" s="165">
        <f>'Orc Sintetico - ETAPA 1'!G35</f>
        <v>56.63</v>
      </c>
      <c r="H35" s="67">
        <f t="shared" si="2"/>
        <v>606.23</v>
      </c>
      <c r="I35" s="68">
        <f t="shared" si="3"/>
        <v>606.23</v>
      </c>
      <c r="J35" s="129">
        <f t="shared" si="4"/>
        <v>1</v>
      </c>
      <c r="K35" s="124">
        <f t="shared" si="5"/>
        <v>0</v>
      </c>
      <c r="L35" s="141">
        <f t="shared" si="6"/>
        <v>0</v>
      </c>
    </row>
    <row r="36" spans="1:12" x14ac:dyDescent="0.3">
      <c r="A36" s="63" t="s">
        <v>46</v>
      </c>
      <c r="B36" s="69" t="s">
        <v>159</v>
      </c>
      <c r="C36" s="70" t="s">
        <v>31</v>
      </c>
      <c r="D36" s="70" t="s">
        <v>160</v>
      </c>
      <c r="E36" s="65" t="s">
        <v>2</v>
      </c>
      <c r="F36" s="66">
        <f>(5.02+4.86)+2.16+6.06+21.06+11.95</f>
        <v>51.11</v>
      </c>
      <c r="G36" s="165">
        <f>'Orc Sintetico - ETAPA 1'!G36</f>
        <v>18.489999999999998</v>
      </c>
      <c r="H36" s="67">
        <f t="shared" si="2"/>
        <v>945.02</v>
      </c>
      <c r="I36" s="68">
        <f t="shared" si="3"/>
        <v>945.02</v>
      </c>
      <c r="J36" s="129">
        <f t="shared" si="4"/>
        <v>1</v>
      </c>
      <c r="K36" s="124">
        <f t="shared" si="5"/>
        <v>0</v>
      </c>
      <c r="L36" s="141">
        <f t="shared" si="6"/>
        <v>0</v>
      </c>
    </row>
    <row r="37" spans="1:12" ht="46.8" x14ac:dyDescent="0.3">
      <c r="A37" s="63" t="s">
        <v>83</v>
      </c>
      <c r="B37" s="69" t="s">
        <v>116</v>
      </c>
      <c r="C37" s="70" t="s">
        <v>37</v>
      </c>
      <c r="D37" s="70" t="s">
        <v>117</v>
      </c>
      <c r="E37" s="65" t="s">
        <v>2</v>
      </c>
      <c r="F37" s="66">
        <f>85.26+4.36+4.25+3.04+11.43</f>
        <v>108.34</v>
      </c>
      <c r="G37" s="165">
        <f>'Orc Sintetico - ETAPA 1'!G37</f>
        <v>1.75</v>
      </c>
      <c r="H37" s="67">
        <f t="shared" si="2"/>
        <v>189.6</v>
      </c>
      <c r="I37" s="68">
        <f t="shared" si="3"/>
        <v>189.6</v>
      </c>
      <c r="J37" s="129">
        <f t="shared" si="4"/>
        <v>1</v>
      </c>
      <c r="K37" s="124">
        <f t="shared" si="5"/>
        <v>0</v>
      </c>
      <c r="L37" s="141">
        <f t="shared" si="6"/>
        <v>0</v>
      </c>
    </row>
    <row r="38" spans="1:12" ht="46.8" x14ac:dyDescent="0.3">
      <c r="A38" s="63" t="s">
        <v>236</v>
      </c>
      <c r="B38" s="69" t="s">
        <v>114</v>
      </c>
      <c r="C38" s="70" t="s">
        <v>37</v>
      </c>
      <c r="D38" s="70" t="s">
        <v>115</v>
      </c>
      <c r="E38" s="65" t="s">
        <v>2</v>
      </c>
      <c r="F38" s="66">
        <f>(6.11*2.7)+(48.77*2.7)+(7.1*2.7)+(10.42*2.45)+(11.88*2.84)+(5.66*1.83)</f>
        <v>236.97200000000007</v>
      </c>
      <c r="G38" s="165">
        <f>'Orc Sintetico - ETAPA 1'!G38</f>
        <v>23.07</v>
      </c>
      <c r="H38" s="67">
        <f t="shared" si="2"/>
        <v>5466.94</v>
      </c>
      <c r="I38" s="68">
        <f t="shared" si="3"/>
        <v>5466.94</v>
      </c>
      <c r="J38" s="129">
        <f t="shared" si="4"/>
        <v>1</v>
      </c>
      <c r="K38" s="124">
        <f t="shared" si="5"/>
        <v>0</v>
      </c>
      <c r="L38" s="141">
        <f t="shared" si="6"/>
        <v>0</v>
      </c>
    </row>
    <row r="39" spans="1:12" ht="46.8" x14ac:dyDescent="0.3">
      <c r="A39" s="63" t="s">
        <v>237</v>
      </c>
      <c r="B39" s="69" t="s">
        <v>120</v>
      </c>
      <c r="C39" s="70" t="s">
        <v>37</v>
      </c>
      <c r="D39" s="70" t="s">
        <v>121</v>
      </c>
      <c r="E39" s="65" t="s">
        <v>7</v>
      </c>
      <c r="F39" s="66">
        <v>179</v>
      </c>
      <c r="G39" s="165">
        <f>'Orc Sintetico - ETAPA 1'!G39</f>
        <v>0.66</v>
      </c>
      <c r="H39" s="67">
        <f t="shared" si="2"/>
        <v>118.14</v>
      </c>
      <c r="I39" s="68">
        <f t="shared" si="3"/>
        <v>118.14</v>
      </c>
      <c r="J39" s="129">
        <f t="shared" si="4"/>
        <v>1</v>
      </c>
      <c r="K39" s="124">
        <f t="shared" si="5"/>
        <v>0</v>
      </c>
      <c r="L39" s="141">
        <f t="shared" si="6"/>
        <v>0</v>
      </c>
    </row>
    <row r="40" spans="1:12" ht="62.4" x14ac:dyDescent="0.3">
      <c r="A40" s="63" t="s">
        <v>238</v>
      </c>
      <c r="B40" s="69" t="s">
        <v>379</v>
      </c>
      <c r="C40" s="70" t="s">
        <v>235</v>
      </c>
      <c r="D40" s="70" t="s">
        <v>231</v>
      </c>
      <c r="E40" s="65" t="s">
        <v>7</v>
      </c>
      <c r="F40" s="66">
        <v>38</v>
      </c>
      <c r="G40" s="165">
        <f>'Orc Sintetico - ETAPA 1'!G40</f>
        <v>20</v>
      </c>
      <c r="H40" s="102">
        <f t="shared" si="2"/>
        <v>760</v>
      </c>
      <c r="I40" s="68">
        <f t="shared" si="3"/>
        <v>760</v>
      </c>
      <c r="J40" s="129">
        <f t="shared" si="4"/>
        <v>1</v>
      </c>
      <c r="K40" s="124">
        <f t="shared" si="5"/>
        <v>0</v>
      </c>
      <c r="L40" s="141">
        <f t="shared" si="6"/>
        <v>0</v>
      </c>
    </row>
    <row r="41" spans="1:12" ht="46.8" x14ac:dyDescent="0.3">
      <c r="A41" s="63" t="s">
        <v>239</v>
      </c>
      <c r="B41" s="69" t="s">
        <v>158</v>
      </c>
      <c r="C41" s="70" t="s">
        <v>38</v>
      </c>
      <c r="D41" s="70" t="s">
        <v>157</v>
      </c>
      <c r="E41" s="65" t="s">
        <v>2</v>
      </c>
      <c r="F41" s="66">
        <f>34.75</f>
        <v>34.75</v>
      </c>
      <c r="G41" s="165">
        <f>'Orc Sintetico - ETAPA 1'!G41</f>
        <v>10.82</v>
      </c>
      <c r="H41" s="67">
        <f t="shared" si="2"/>
        <v>376</v>
      </c>
      <c r="I41" s="68">
        <f t="shared" si="3"/>
        <v>376</v>
      </c>
      <c r="J41" s="129">
        <f t="shared" si="4"/>
        <v>1</v>
      </c>
      <c r="K41" s="124">
        <f t="shared" si="5"/>
        <v>0</v>
      </c>
      <c r="L41" s="141">
        <f t="shared" si="6"/>
        <v>0</v>
      </c>
    </row>
    <row r="42" spans="1:12" ht="46.8" x14ac:dyDescent="0.3">
      <c r="A42" s="63" t="s">
        <v>240</v>
      </c>
      <c r="B42" s="69" t="s">
        <v>213</v>
      </c>
      <c r="C42" s="70" t="s">
        <v>38</v>
      </c>
      <c r="D42" s="70" t="s">
        <v>214</v>
      </c>
      <c r="E42" s="65" t="s">
        <v>2</v>
      </c>
      <c r="F42" s="66">
        <f>45.68+85.26+4.43+2.47+55.04</f>
        <v>192.88</v>
      </c>
      <c r="G42" s="165">
        <f>'Orc Sintetico - ETAPA 1'!G42</f>
        <v>13.48</v>
      </c>
      <c r="H42" s="67">
        <f t="shared" si="2"/>
        <v>2600.02</v>
      </c>
      <c r="I42" s="68">
        <f t="shared" si="3"/>
        <v>2600.02</v>
      </c>
      <c r="J42" s="129">
        <f t="shared" si="4"/>
        <v>1</v>
      </c>
      <c r="K42" s="124">
        <f t="shared" si="5"/>
        <v>0</v>
      </c>
      <c r="L42" s="141">
        <f t="shared" si="6"/>
        <v>0</v>
      </c>
    </row>
    <row r="43" spans="1:12" x14ac:dyDescent="0.3">
      <c r="A43" s="63" t="s">
        <v>381</v>
      </c>
      <c r="B43" s="69" t="s">
        <v>161</v>
      </c>
      <c r="C43" s="70" t="s">
        <v>31</v>
      </c>
      <c r="D43" s="70" t="s">
        <v>162</v>
      </c>
      <c r="E43" s="65" t="s">
        <v>2</v>
      </c>
      <c r="F43" s="66">
        <f>15.15</f>
        <v>15.15</v>
      </c>
      <c r="G43" s="165">
        <f>'Orc Sintetico - ETAPA 1'!G43</f>
        <v>15.76</v>
      </c>
      <c r="H43" s="67">
        <f t="shared" si="2"/>
        <v>238.76</v>
      </c>
      <c r="I43" s="68">
        <f t="shared" si="3"/>
        <v>238.76</v>
      </c>
      <c r="J43" s="129">
        <f t="shared" si="4"/>
        <v>1</v>
      </c>
      <c r="K43" s="124">
        <f t="shared" si="5"/>
        <v>0</v>
      </c>
      <c r="L43" s="141">
        <f t="shared" si="6"/>
        <v>0</v>
      </c>
    </row>
    <row r="44" spans="1:12" x14ac:dyDescent="0.3">
      <c r="A44" s="58" t="s">
        <v>49</v>
      </c>
      <c r="B44" s="59" t="s">
        <v>16</v>
      </c>
      <c r="C44" s="60"/>
      <c r="D44" s="60"/>
      <c r="E44" s="60"/>
      <c r="F44" s="61"/>
      <c r="G44" s="165"/>
      <c r="H44" s="62"/>
      <c r="I44" s="68"/>
      <c r="J44" s="129"/>
      <c r="K44" s="124"/>
      <c r="L44" s="141"/>
    </row>
    <row r="45" spans="1:12" ht="31.2" x14ac:dyDescent="0.3">
      <c r="A45" s="63" t="s">
        <v>47</v>
      </c>
      <c r="B45" s="69" t="s">
        <v>220</v>
      </c>
      <c r="C45" s="70" t="s">
        <v>31</v>
      </c>
      <c r="D45" s="70" t="s">
        <v>71</v>
      </c>
      <c r="E45" s="65" t="s">
        <v>15</v>
      </c>
      <c r="F45" s="66">
        <f>(F43*0.03)+(F42*0.05)+(F38*0.03)+F35</f>
        <v>27.912755000000001</v>
      </c>
      <c r="G45" s="165">
        <f>'Orc Sintetico - ETAPA 1'!G45</f>
        <v>58.85</v>
      </c>
      <c r="H45" s="67">
        <f>ROUND((G45*F45),2)</f>
        <v>1642.67</v>
      </c>
      <c r="I45" s="68">
        <f>+H45</f>
        <v>1642.67</v>
      </c>
      <c r="J45" s="129">
        <f t="shared" si="4"/>
        <v>1</v>
      </c>
      <c r="K45" s="124">
        <f>+H45-I45</f>
        <v>0</v>
      </c>
      <c r="L45" s="141">
        <f t="shared" si="6"/>
        <v>0</v>
      </c>
    </row>
    <row r="46" spans="1:12" ht="63" thickBot="1" x14ac:dyDescent="0.35">
      <c r="A46" s="63" t="s">
        <v>48</v>
      </c>
      <c r="B46" s="69" t="s">
        <v>248</v>
      </c>
      <c r="C46" s="70" t="s">
        <v>38</v>
      </c>
      <c r="D46" s="70" t="s">
        <v>221</v>
      </c>
      <c r="E46" s="65" t="s">
        <v>15</v>
      </c>
      <c r="F46" s="66">
        <f>F45</f>
        <v>27.912755000000001</v>
      </c>
      <c r="G46" s="165">
        <f>'Orc Sintetico - ETAPA 1'!G46</f>
        <v>56.82</v>
      </c>
      <c r="H46" s="67">
        <f>ROUND((G46*F46),2)</f>
        <v>1586</v>
      </c>
      <c r="I46" s="135">
        <f>+H46</f>
        <v>1586</v>
      </c>
      <c r="J46" s="136">
        <f t="shared" si="4"/>
        <v>1</v>
      </c>
      <c r="K46" s="137">
        <f>+H46-I46</f>
        <v>0</v>
      </c>
      <c r="L46" s="142">
        <f t="shared" si="6"/>
        <v>0</v>
      </c>
    </row>
    <row r="47" spans="1:12" x14ac:dyDescent="0.3">
      <c r="A47" s="52" t="s">
        <v>72</v>
      </c>
      <c r="B47" s="53" t="s">
        <v>17</v>
      </c>
      <c r="C47" s="54"/>
      <c r="D47" s="54"/>
      <c r="E47" s="54"/>
      <c r="F47" s="55"/>
      <c r="G47" s="166"/>
      <c r="H47" s="101"/>
      <c r="I47" s="133"/>
      <c r="J47" s="130"/>
      <c r="K47" s="134"/>
      <c r="L47" s="143"/>
    </row>
    <row r="48" spans="1:12" x14ac:dyDescent="0.3">
      <c r="A48" s="58" t="s">
        <v>84</v>
      </c>
      <c r="B48" s="59" t="s">
        <v>18</v>
      </c>
      <c r="C48" s="60"/>
      <c r="D48" s="60"/>
      <c r="E48" s="60"/>
      <c r="F48" s="61"/>
      <c r="G48" s="165"/>
      <c r="H48" s="62"/>
      <c r="I48" s="68"/>
      <c r="J48" s="129"/>
      <c r="K48" s="124"/>
      <c r="L48" s="141"/>
    </row>
    <row r="49" spans="1:12" ht="109.2" x14ac:dyDescent="0.3">
      <c r="A49" s="63" t="s">
        <v>85</v>
      </c>
      <c r="B49" s="69" t="s">
        <v>122</v>
      </c>
      <c r="C49" s="70" t="s">
        <v>37</v>
      </c>
      <c r="D49" s="70" t="s">
        <v>123</v>
      </c>
      <c r="E49" s="65" t="s">
        <v>2</v>
      </c>
      <c r="F49" s="107">
        <f>(3.67*2.86)+(2.7*2.81)+(0.8*2.1)+(0.9*2.1)+(0.8*2.1)+(6*0.6*0.9)</f>
        <v>26.5732</v>
      </c>
      <c r="G49" s="165">
        <f>'Orc Sintetico - ETAPA 1'!G49</f>
        <v>38.549999999999997</v>
      </c>
      <c r="H49" s="67">
        <f>ROUND((G49*F49),2)</f>
        <v>1024.4000000000001</v>
      </c>
      <c r="I49" s="68">
        <f>+H49</f>
        <v>1024.4000000000001</v>
      </c>
      <c r="J49" s="129">
        <f t="shared" si="4"/>
        <v>1</v>
      </c>
      <c r="K49" s="124">
        <f>+H49-I49</f>
        <v>0</v>
      </c>
      <c r="L49" s="141">
        <f t="shared" ref="L49" si="7">ROUND((K49/H49),2)</f>
        <v>0</v>
      </c>
    </row>
    <row r="50" spans="1:12" x14ac:dyDescent="0.3">
      <c r="A50" s="58" t="s">
        <v>126</v>
      </c>
      <c r="B50" s="59" t="s">
        <v>127</v>
      </c>
      <c r="C50" s="60"/>
      <c r="D50" s="60"/>
      <c r="E50" s="60"/>
      <c r="F50" s="61"/>
      <c r="G50" s="165"/>
      <c r="H50" s="62"/>
      <c r="I50" s="68"/>
      <c r="J50" s="129"/>
      <c r="K50" s="124"/>
      <c r="L50" s="143"/>
    </row>
    <row r="51" spans="1:12" ht="31.8" thickBot="1" x14ac:dyDescent="0.35">
      <c r="A51" s="63" t="s">
        <v>241</v>
      </c>
      <c r="B51" s="69" t="s">
        <v>222</v>
      </c>
      <c r="C51" s="70" t="s">
        <v>31</v>
      </c>
      <c r="D51" s="70" t="s">
        <v>128</v>
      </c>
      <c r="E51" s="65" t="s">
        <v>2</v>
      </c>
      <c r="F51" s="66">
        <f>((6.35+7.84)*2.81)+(2.47*2.8)</f>
        <v>46.789900000000003</v>
      </c>
      <c r="G51" s="165">
        <f>'Orc Sintetico - ETAPA 1'!G51</f>
        <v>90.51</v>
      </c>
      <c r="H51" s="67">
        <f>ROUND((G51*F51),2)</f>
        <v>4234.95</v>
      </c>
      <c r="I51" s="135">
        <f>+H51-K51</f>
        <v>0</v>
      </c>
      <c r="J51" s="136">
        <f t="shared" si="4"/>
        <v>0</v>
      </c>
      <c r="K51" s="137">
        <f>+H51</f>
        <v>4234.95</v>
      </c>
      <c r="L51" s="142">
        <f t="shared" ref="L51" si="8">ROUND((K51/H51),2)</f>
        <v>1</v>
      </c>
    </row>
    <row r="52" spans="1:12" x14ac:dyDescent="0.3">
      <c r="A52" s="52" t="s">
        <v>86</v>
      </c>
      <c r="B52" s="53" t="s">
        <v>297</v>
      </c>
      <c r="C52" s="54"/>
      <c r="D52" s="54"/>
      <c r="E52" s="54"/>
      <c r="F52" s="55"/>
      <c r="G52" s="166"/>
      <c r="H52" s="101"/>
      <c r="I52" s="133"/>
      <c r="J52" s="130"/>
      <c r="K52" s="134"/>
      <c r="L52" s="143"/>
    </row>
    <row r="53" spans="1:12" x14ac:dyDescent="0.3">
      <c r="A53" s="58" t="s">
        <v>53</v>
      </c>
      <c r="B53" s="59" t="s">
        <v>298</v>
      </c>
      <c r="C53" s="60"/>
      <c r="D53" s="60"/>
      <c r="E53" s="60"/>
      <c r="F53" s="61"/>
      <c r="G53" s="165"/>
      <c r="H53" s="62"/>
      <c r="I53" s="68"/>
      <c r="J53" s="129"/>
      <c r="K53" s="124"/>
      <c r="L53" s="141"/>
    </row>
    <row r="54" spans="1:12" ht="62.4" x14ac:dyDescent="0.3">
      <c r="A54" s="63" t="s">
        <v>242</v>
      </c>
      <c r="B54" s="69" t="s">
        <v>300</v>
      </c>
      <c r="C54" s="70" t="s">
        <v>31</v>
      </c>
      <c r="D54" s="70" t="s">
        <v>299</v>
      </c>
      <c r="E54" s="65" t="s">
        <v>2</v>
      </c>
      <c r="F54" s="66">
        <f>130*0.4</f>
        <v>52</v>
      </c>
      <c r="G54" s="165">
        <f>'Orc Sintetico - ETAPA 1'!G54</f>
        <v>124.17</v>
      </c>
      <c r="H54" s="67">
        <f>ROUND((G54*F54),2)</f>
        <v>6456.84</v>
      </c>
      <c r="I54" s="68">
        <f>+H54-K54</f>
        <v>0</v>
      </c>
      <c r="J54" s="129">
        <f t="shared" si="4"/>
        <v>0</v>
      </c>
      <c r="K54" s="124">
        <f>+H54</f>
        <v>6456.84</v>
      </c>
      <c r="L54" s="141">
        <f t="shared" ref="L54:L55" si="9">ROUND((K54/H54),2)</f>
        <v>1</v>
      </c>
    </row>
    <row r="55" spans="1:12" ht="109.8" thickBot="1" x14ac:dyDescent="0.35">
      <c r="A55" s="71" t="s">
        <v>243</v>
      </c>
      <c r="B55" s="72" t="s">
        <v>301</v>
      </c>
      <c r="C55" s="73" t="s">
        <v>38</v>
      </c>
      <c r="D55" s="73" t="s">
        <v>302</v>
      </c>
      <c r="E55" s="74" t="s">
        <v>2</v>
      </c>
      <c r="F55" s="75">
        <f>F54</f>
        <v>52</v>
      </c>
      <c r="G55" s="165">
        <f>'Orc Sintetico - ETAPA 1'!G55</f>
        <v>94.37</v>
      </c>
      <c r="H55" s="67">
        <f>ROUND((G55*F55),2)</f>
        <v>4907.24</v>
      </c>
      <c r="I55" s="135">
        <f>+H55-K55</f>
        <v>0</v>
      </c>
      <c r="J55" s="136">
        <f t="shared" si="4"/>
        <v>0</v>
      </c>
      <c r="K55" s="137">
        <f>+H55</f>
        <v>4907.24</v>
      </c>
      <c r="L55" s="142">
        <f t="shared" si="9"/>
        <v>1</v>
      </c>
    </row>
    <row r="56" spans="1:12" x14ac:dyDescent="0.3">
      <c r="A56" s="52" t="s">
        <v>73</v>
      </c>
      <c r="B56" s="53" t="s">
        <v>19</v>
      </c>
      <c r="C56" s="54"/>
      <c r="D56" s="54"/>
      <c r="E56" s="54"/>
      <c r="F56" s="55"/>
      <c r="G56" s="166"/>
      <c r="H56" s="101"/>
      <c r="I56" s="133"/>
      <c r="J56" s="130"/>
      <c r="K56" s="134"/>
      <c r="L56" s="143"/>
    </row>
    <row r="57" spans="1:12" x14ac:dyDescent="0.3">
      <c r="A57" s="58" t="s">
        <v>50</v>
      </c>
      <c r="B57" s="59" t="s">
        <v>20</v>
      </c>
      <c r="C57" s="60"/>
      <c r="D57" s="60"/>
      <c r="E57" s="60"/>
      <c r="F57" s="61"/>
      <c r="G57" s="165"/>
      <c r="H57" s="62"/>
      <c r="I57" s="68"/>
      <c r="J57" s="129"/>
      <c r="K57" s="124"/>
      <c r="L57" s="141"/>
    </row>
    <row r="58" spans="1:12" ht="109.2" x14ac:dyDescent="0.3">
      <c r="A58" s="63" t="s">
        <v>87</v>
      </c>
      <c r="B58" s="69" t="s">
        <v>131</v>
      </c>
      <c r="C58" s="70" t="s">
        <v>37</v>
      </c>
      <c r="D58" s="70">
        <v>90841</v>
      </c>
      <c r="E58" s="65" t="s">
        <v>7</v>
      </c>
      <c r="F58" s="66">
        <v>2</v>
      </c>
      <c r="G58" s="165">
        <f>'Orc Sintetico - ETAPA 1'!G58</f>
        <v>766.39</v>
      </c>
      <c r="H58" s="67">
        <f t="shared" ref="H58:H64" si="10">ROUND((G58*F58),2)</f>
        <v>1532.78</v>
      </c>
      <c r="I58" s="68">
        <f t="shared" ref="I58:I64" si="11">+H58-K58</f>
        <v>0</v>
      </c>
      <c r="J58" s="129">
        <f t="shared" si="4"/>
        <v>0</v>
      </c>
      <c r="K58" s="124">
        <f t="shared" ref="K58:K64" si="12">+H58</f>
        <v>1532.78</v>
      </c>
      <c r="L58" s="141">
        <f t="shared" ref="L58:L70" si="13">ROUND((K58/H58),2)</f>
        <v>1</v>
      </c>
    </row>
    <row r="59" spans="1:12" ht="109.2" x14ac:dyDescent="0.3">
      <c r="A59" s="63" t="s">
        <v>244</v>
      </c>
      <c r="B59" s="69" t="s">
        <v>129</v>
      </c>
      <c r="C59" s="70" t="s">
        <v>37</v>
      </c>
      <c r="D59" s="70" t="s">
        <v>130</v>
      </c>
      <c r="E59" s="65" t="s">
        <v>7</v>
      </c>
      <c r="F59" s="66">
        <v>6</v>
      </c>
      <c r="G59" s="165">
        <f>'Orc Sintetico - ETAPA 1'!G59</f>
        <v>801.3</v>
      </c>
      <c r="H59" s="67">
        <f t="shared" si="10"/>
        <v>4807.8</v>
      </c>
      <c r="I59" s="68">
        <f t="shared" si="11"/>
        <v>0</v>
      </c>
      <c r="J59" s="129">
        <f t="shared" si="4"/>
        <v>0</v>
      </c>
      <c r="K59" s="124">
        <f t="shared" si="12"/>
        <v>4807.8</v>
      </c>
      <c r="L59" s="141">
        <f t="shared" si="13"/>
        <v>1</v>
      </c>
    </row>
    <row r="60" spans="1:12" ht="109.2" x14ac:dyDescent="0.3">
      <c r="A60" s="63" t="s">
        <v>245</v>
      </c>
      <c r="B60" s="69" t="s">
        <v>132</v>
      </c>
      <c r="C60" s="70" t="s">
        <v>37</v>
      </c>
      <c r="D60" s="70" t="s">
        <v>133</v>
      </c>
      <c r="E60" s="65" t="s">
        <v>7</v>
      </c>
      <c r="F60" s="66">
        <v>1</v>
      </c>
      <c r="G60" s="165">
        <f>'Orc Sintetico - ETAPA 1'!G60</f>
        <v>820</v>
      </c>
      <c r="H60" s="67">
        <f t="shared" si="10"/>
        <v>820</v>
      </c>
      <c r="I60" s="68">
        <f t="shared" si="11"/>
        <v>0</v>
      </c>
      <c r="J60" s="129">
        <f t="shared" si="4"/>
        <v>0</v>
      </c>
      <c r="K60" s="124">
        <f t="shared" si="12"/>
        <v>820</v>
      </c>
      <c r="L60" s="141">
        <f t="shared" si="13"/>
        <v>1</v>
      </c>
    </row>
    <row r="61" spans="1:12" ht="109.2" x14ac:dyDescent="0.3">
      <c r="A61" s="63" t="s">
        <v>246</v>
      </c>
      <c r="B61" s="69" t="s">
        <v>134</v>
      </c>
      <c r="C61" s="70" t="s">
        <v>37</v>
      </c>
      <c r="D61" s="70" t="s">
        <v>135</v>
      </c>
      <c r="E61" s="65" t="s">
        <v>7</v>
      </c>
      <c r="F61" s="66">
        <v>1</v>
      </c>
      <c r="G61" s="165">
        <f>'Orc Sintetico - ETAPA 1'!G61</f>
        <v>838.14</v>
      </c>
      <c r="H61" s="67">
        <f t="shared" si="10"/>
        <v>838.14</v>
      </c>
      <c r="I61" s="68">
        <f t="shared" si="11"/>
        <v>0</v>
      </c>
      <c r="J61" s="129">
        <f t="shared" si="4"/>
        <v>0</v>
      </c>
      <c r="K61" s="124">
        <f t="shared" si="12"/>
        <v>838.14</v>
      </c>
      <c r="L61" s="141">
        <f t="shared" si="13"/>
        <v>1</v>
      </c>
    </row>
    <row r="62" spans="1:12" ht="46.8" x14ac:dyDescent="0.3">
      <c r="A62" s="63" t="s">
        <v>303</v>
      </c>
      <c r="B62" s="69" t="s">
        <v>136</v>
      </c>
      <c r="C62" s="70" t="s">
        <v>37</v>
      </c>
      <c r="D62" s="70" t="s">
        <v>137</v>
      </c>
      <c r="E62" s="65" t="s">
        <v>4</v>
      </c>
      <c r="F62" s="66">
        <v>10</v>
      </c>
      <c r="G62" s="165">
        <f>'Orc Sintetico - ETAPA 1'!G62</f>
        <v>5.86</v>
      </c>
      <c r="H62" s="67">
        <f t="shared" si="10"/>
        <v>58.6</v>
      </c>
      <c r="I62" s="68">
        <f t="shared" si="11"/>
        <v>0</v>
      </c>
      <c r="J62" s="129">
        <f t="shared" si="4"/>
        <v>0</v>
      </c>
      <c r="K62" s="124">
        <f t="shared" si="12"/>
        <v>58.6</v>
      </c>
      <c r="L62" s="141">
        <f t="shared" si="13"/>
        <v>1</v>
      </c>
    </row>
    <row r="63" spans="1:12" ht="78" x14ac:dyDescent="0.3">
      <c r="A63" s="63" t="s">
        <v>304</v>
      </c>
      <c r="B63" s="69" t="s">
        <v>138</v>
      </c>
      <c r="C63" s="70" t="s">
        <v>37</v>
      </c>
      <c r="D63" s="70" t="s">
        <v>139</v>
      </c>
      <c r="E63" s="65" t="s">
        <v>7</v>
      </c>
      <c r="F63" s="66">
        <v>3</v>
      </c>
      <c r="G63" s="165">
        <f>'Orc Sintetico - ETAPA 1'!G63</f>
        <v>123.93</v>
      </c>
      <c r="H63" s="67">
        <f t="shared" si="10"/>
        <v>371.79</v>
      </c>
      <c r="I63" s="68">
        <f t="shared" si="11"/>
        <v>0</v>
      </c>
      <c r="J63" s="129">
        <f t="shared" si="4"/>
        <v>0</v>
      </c>
      <c r="K63" s="124">
        <f t="shared" si="12"/>
        <v>371.79</v>
      </c>
      <c r="L63" s="141">
        <f t="shared" si="13"/>
        <v>1</v>
      </c>
    </row>
    <row r="64" spans="1:12" ht="31.8" thickBot="1" x14ac:dyDescent="0.35">
      <c r="A64" s="63" t="s">
        <v>305</v>
      </c>
      <c r="B64" s="69" t="s">
        <v>140</v>
      </c>
      <c r="C64" s="70" t="s">
        <v>31</v>
      </c>
      <c r="D64" s="70" t="s">
        <v>141</v>
      </c>
      <c r="E64" s="65" t="s">
        <v>7</v>
      </c>
      <c r="F64" s="66">
        <v>1</v>
      </c>
      <c r="G64" s="165">
        <f>'Orc Sintetico - ETAPA 1'!G64</f>
        <v>127.47</v>
      </c>
      <c r="H64" s="67">
        <f t="shared" si="10"/>
        <v>127.47</v>
      </c>
      <c r="I64" s="68">
        <f t="shared" si="11"/>
        <v>0</v>
      </c>
      <c r="J64" s="129">
        <f t="shared" si="4"/>
        <v>0</v>
      </c>
      <c r="K64" s="124">
        <f t="shared" si="12"/>
        <v>127.47</v>
      </c>
      <c r="L64" s="141">
        <f t="shared" si="13"/>
        <v>1</v>
      </c>
    </row>
    <row r="65" spans="1:12" x14ac:dyDescent="0.3">
      <c r="A65" s="52" t="s">
        <v>55</v>
      </c>
      <c r="B65" s="53" t="s">
        <v>21</v>
      </c>
      <c r="C65" s="54"/>
      <c r="D65" s="54"/>
      <c r="E65" s="54"/>
      <c r="F65" s="55"/>
      <c r="G65" s="166"/>
      <c r="H65" s="101"/>
      <c r="I65" s="68"/>
      <c r="J65" s="129" t="e">
        <f t="shared" si="4"/>
        <v>#DIV/0!</v>
      </c>
      <c r="K65" s="124"/>
      <c r="L65" s="141" t="e">
        <f t="shared" si="13"/>
        <v>#DIV/0!</v>
      </c>
    </row>
    <row r="66" spans="1:12" x14ac:dyDescent="0.3">
      <c r="A66" s="58" t="s">
        <v>51</v>
      </c>
      <c r="B66" s="59" t="s">
        <v>57</v>
      </c>
      <c r="C66" s="60"/>
      <c r="D66" s="60"/>
      <c r="E66" s="60"/>
      <c r="F66" s="61"/>
      <c r="G66" s="165"/>
      <c r="H66" s="62"/>
      <c r="I66" s="68"/>
      <c r="J66" s="129" t="e">
        <f t="shared" si="4"/>
        <v>#DIV/0!</v>
      </c>
      <c r="K66" s="124"/>
      <c r="L66" s="141" t="e">
        <f t="shared" si="13"/>
        <v>#DIV/0!</v>
      </c>
    </row>
    <row r="67" spans="1:12" ht="78" x14ac:dyDescent="0.3">
      <c r="A67" s="63" t="s">
        <v>74</v>
      </c>
      <c r="B67" s="69" t="s">
        <v>152</v>
      </c>
      <c r="C67" s="70" t="s">
        <v>37</v>
      </c>
      <c r="D67" s="70" t="s">
        <v>97</v>
      </c>
      <c r="E67" s="65" t="s">
        <v>2</v>
      </c>
      <c r="F67" s="66">
        <f>F38+(F49*2)</f>
        <v>290.11840000000007</v>
      </c>
      <c r="G67" s="165">
        <f>'Orc Sintetico - ETAPA 1'!G67</f>
        <v>4.04</v>
      </c>
      <c r="H67" s="67">
        <f>ROUND((G67*F67),2)</f>
        <v>1172.08</v>
      </c>
      <c r="I67" s="68">
        <f>+H67</f>
        <v>1172.08</v>
      </c>
      <c r="J67" s="129">
        <f t="shared" si="4"/>
        <v>1</v>
      </c>
      <c r="K67" s="124">
        <f>+H67-I67</f>
        <v>0</v>
      </c>
      <c r="L67" s="141">
        <f t="shared" si="13"/>
        <v>0</v>
      </c>
    </row>
    <row r="68" spans="1:12" ht="109.2" x14ac:dyDescent="0.3">
      <c r="A68" s="63" t="s">
        <v>96</v>
      </c>
      <c r="B68" s="69" t="s">
        <v>172</v>
      </c>
      <c r="C68" s="70" t="s">
        <v>37</v>
      </c>
      <c r="D68" s="70" t="s">
        <v>173</v>
      </c>
      <c r="E68" s="65" t="s">
        <v>2</v>
      </c>
      <c r="F68" s="66">
        <f>F38-(5.66*1.83)</f>
        <v>226.61420000000007</v>
      </c>
      <c r="G68" s="165">
        <f>'Orc Sintetico - ETAPA 1'!G68</f>
        <v>30.27</v>
      </c>
      <c r="H68" s="67">
        <f>ROUND((G68*F68),2)</f>
        <v>6859.61</v>
      </c>
      <c r="I68" s="68">
        <f>+H68</f>
        <v>6859.61</v>
      </c>
      <c r="J68" s="129">
        <f t="shared" si="4"/>
        <v>1</v>
      </c>
      <c r="K68" s="124">
        <f>+H68-I68</f>
        <v>0</v>
      </c>
      <c r="L68" s="141">
        <f t="shared" si="13"/>
        <v>0</v>
      </c>
    </row>
    <row r="69" spans="1:12" ht="93.6" x14ac:dyDescent="0.3">
      <c r="A69" s="63" t="s">
        <v>251</v>
      </c>
      <c r="B69" s="69" t="s">
        <v>151</v>
      </c>
      <c r="C69" s="70" t="s">
        <v>37</v>
      </c>
      <c r="D69" s="70">
        <v>87530</v>
      </c>
      <c r="E69" s="65" t="s">
        <v>2</v>
      </c>
      <c r="F69" s="66">
        <f>F49*2+(5.66*1.83)</f>
        <v>63.504199999999997</v>
      </c>
      <c r="G69" s="165">
        <f>'Orc Sintetico - ETAPA 1'!G69</f>
        <v>35.6</v>
      </c>
      <c r="H69" s="67">
        <f>ROUND((G69*F69),2)</f>
        <v>2260.75</v>
      </c>
      <c r="I69" s="68">
        <f>+H69</f>
        <v>2260.75</v>
      </c>
      <c r="J69" s="129">
        <f t="shared" si="4"/>
        <v>1</v>
      </c>
      <c r="K69" s="124">
        <f>+H69-I69</f>
        <v>0</v>
      </c>
      <c r="L69" s="141">
        <f t="shared" si="13"/>
        <v>0</v>
      </c>
    </row>
    <row r="70" spans="1:12" ht="31.2" x14ac:dyDescent="0.3">
      <c r="A70" s="63" t="s">
        <v>252</v>
      </c>
      <c r="B70" s="69" t="s">
        <v>174</v>
      </c>
      <c r="C70" s="70" t="s">
        <v>38</v>
      </c>
      <c r="D70" s="70" t="s">
        <v>150</v>
      </c>
      <c r="E70" s="65" t="s">
        <v>2</v>
      </c>
      <c r="F70" s="66">
        <f>F73+F72</f>
        <v>290</v>
      </c>
      <c r="G70" s="165">
        <f>'Orc Sintetico - ETAPA 1'!G70</f>
        <v>16.47</v>
      </c>
      <c r="H70" s="67">
        <f>ROUND((G70*F70),2)</f>
        <v>4776.3</v>
      </c>
      <c r="I70" s="68">
        <f>+H70</f>
        <v>4776.3</v>
      </c>
      <c r="J70" s="129">
        <f t="shared" si="4"/>
        <v>1</v>
      </c>
      <c r="K70" s="124">
        <f>+H70-I70</f>
        <v>0</v>
      </c>
      <c r="L70" s="141">
        <f t="shared" si="13"/>
        <v>0</v>
      </c>
    </row>
    <row r="71" spans="1:12" x14ac:dyDescent="0.3">
      <c r="A71" s="58" t="s">
        <v>306</v>
      </c>
      <c r="B71" s="59" t="s">
        <v>22</v>
      </c>
      <c r="C71" s="60"/>
      <c r="D71" s="60"/>
      <c r="E71" s="60"/>
      <c r="F71" s="61"/>
      <c r="G71" s="165"/>
      <c r="H71" s="62"/>
      <c r="I71" s="68"/>
      <c r="J71" s="129"/>
      <c r="K71" s="124"/>
      <c r="L71" s="141"/>
    </row>
    <row r="72" spans="1:12" ht="46.8" x14ac:dyDescent="0.3">
      <c r="A72" s="63" t="s">
        <v>307</v>
      </c>
      <c r="B72" s="69" t="s">
        <v>146</v>
      </c>
      <c r="C72" s="70" t="s">
        <v>37</v>
      </c>
      <c r="D72" s="70" t="s">
        <v>147</v>
      </c>
      <c r="E72" s="65" t="s">
        <v>2</v>
      </c>
      <c r="F72" s="66">
        <v>80</v>
      </c>
      <c r="G72" s="165">
        <f>'Orc Sintetico - ETAPA 1'!G72</f>
        <v>28.46</v>
      </c>
      <c r="H72" s="67">
        <f>ROUND((G72*F72),2)</f>
        <v>2276.8000000000002</v>
      </c>
      <c r="I72" s="68">
        <f>+H72-K72</f>
        <v>0</v>
      </c>
      <c r="J72" s="129">
        <f t="shared" si="4"/>
        <v>0</v>
      </c>
      <c r="K72" s="124">
        <f>+H72</f>
        <v>2276.8000000000002</v>
      </c>
      <c r="L72" s="141">
        <f t="shared" ref="L72:L91" si="14">ROUND((K72/H72),2)</f>
        <v>1</v>
      </c>
    </row>
    <row r="73" spans="1:12" ht="46.8" x14ac:dyDescent="0.3">
      <c r="A73" s="63" t="s">
        <v>308</v>
      </c>
      <c r="B73" s="69" t="s">
        <v>148</v>
      </c>
      <c r="C73" s="70" t="s">
        <v>37</v>
      </c>
      <c r="D73" s="70" t="s">
        <v>149</v>
      </c>
      <c r="E73" s="65" t="s">
        <v>2</v>
      </c>
      <c r="F73" s="66">
        <v>210</v>
      </c>
      <c r="G73" s="165">
        <f>'Orc Sintetico - ETAPA 1'!G73</f>
        <v>15.32</v>
      </c>
      <c r="H73" s="67">
        <f>ROUND((G73*F73),2)</f>
        <v>3217.2</v>
      </c>
      <c r="I73" s="68">
        <f>+H73-K73</f>
        <v>0</v>
      </c>
      <c r="J73" s="129">
        <f t="shared" si="4"/>
        <v>0</v>
      </c>
      <c r="K73" s="124">
        <f>+H73</f>
        <v>3217.2</v>
      </c>
      <c r="L73" s="141">
        <f t="shared" si="14"/>
        <v>1</v>
      </c>
    </row>
    <row r="74" spans="1:12" ht="46.8" x14ac:dyDescent="0.3">
      <c r="A74" s="63" t="s">
        <v>309</v>
      </c>
      <c r="B74" s="69" t="s">
        <v>143</v>
      </c>
      <c r="C74" s="70" t="s">
        <v>37</v>
      </c>
      <c r="D74" s="70" t="s">
        <v>56</v>
      </c>
      <c r="E74" s="65" t="s">
        <v>2</v>
      </c>
      <c r="F74" s="66">
        <v>420</v>
      </c>
      <c r="G74" s="165">
        <f>'Orc Sintetico - ETAPA 1'!G74</f>
        <v>11.78</v>
      </c>
      <c r="H74" s="67">
        <f>ROUND((G74*F74),2)</f>
        <v>4947.6000000000004</v>
      </c>
      <c r="I74" s="68">
        <f>+H74-K74</f>
        <v>0</v>
      </c>
      <c r="J74" s="129">
        <f t="shared" si="4"/>
        <v>0</v>
      </c>
      <c r="K74" s="124">
        <f>+H74</f>
        <v>4947.6000000000004</v>
      </c>
      <c r="L74" s="141">
        <f t="shared" si="14"/>
        <v>1</v>
      </c>
    </row>
    <row r="75" spans="1:12" ht="46.8" x14ac:dyDescent="0.3">
      <c r="A75" s="63" t="s">
        <v>310</v>
      </c>
      <c r="B75" s="69" t="s">
        <v>144</v>
      </c>
      <c r="C75" s="70" t="s">
        <v>37</v>
      </c>
      <c r="D75" s="70" t="s">
        <v>145</v>
      </c>
      <c r="E75" s="65" t="s">
        <v>2</v>
      </c>
      <c r="F75" s="66">
        <v>650</v>
      </c>
      <c r="G75" s="165">
        <f>'Orc Sintetico - ETAPA 1'!G75</f>
        <v>10.34</v>
      </c>
      <c r="H75" s="67">
        <f>ROUND((G75*F75),2)</f>
        <v>6721</v>
      </c>
      <c r="I75" s="68">
        <f>+H75-K75</f>
        <v>0</v>
      </c>
      <c r="J75" s="129">
        <f t="shared" si="4"/>
        <v>0</v>
      </c>
      <c r="K75" s="124">
        <f>+H75</f>
        <v>6721</v>
      </c>
      <c r="L75" s="141">
        <f t="shared" si="14"/>
        <v>1</v>
      </c>
    </row>
    <row r="76" spans="1:12" ht="31.2" x14ac:dyDescent="0.3">
      <c r="A76" s="63" t="s">
        <v>311</v>
      </c>
      <c r="B76" s="69" t="s">
        <v>153</v>
      </c>
      <c r="C76" s="70" t="s">
        <v>37</v>
      </c>
      <c r="D76" s="70" t="s">
        <v>154</v>
      </c>
      <c r="E76" s="65" t="s">
        <v>2</v>
      </c>
      <c r="F76" s="66">
        <v>20</v>
      </c>
      <c r="G76" s="165">
        <f>'Orc Sintetico - ETAPA 1'!G76</f>
        <v>20.97</v>
      </c>
      <c r="H76" s="67">
        <f>ROUND((G76*F76),2)</f>
        <v>419.4</v>
      </c>
      <c r="I76" s="68">
        <f>+H76-K76</f>
        <v>0</v>
      </c>
      <c r="J76" s="129">
        <f t="shared" si="4"/>
        <v>0</v>
      </c>
      <c r="K76" s="124">
        <f>+H76</f>
        <v>419.4</v>
      </c>
      <c r="L76" s="141">
        <f t="shared" si="14"/>
        <v>1</v>
      </c>
    </row>
    <row r="77" spans="1:12" x14ac:dyDescent="0.3">
      <c r="A77" s="58" t="s">
        <v>312</v>
      </c>
      <c r="B77" s="59" t="s">
        <v>23</v>
      </c>
      <c r="C77" s="60"/>
      <c r="D77" s="60"/>
      <c r="E77" s="60"/>
      <c r="F77" s="61"/>
      <c r="G77" s="165"/>
      <c r="H77" s="62"/>
      <c r="I77" s="68"/>
      <c r="J77" s="129"/>
      <c r="K77" s="124"/>
      <c r="L77" s="141"/>
    </row>
    <row r="78" spans="1:12" ht="46.8" x14ac:dyDescent="0.3">
      <c r="A78" s="63" t="s">
        <v>313</v>
      </c>
      <c r="B78" s="69" t="s">
        <v>155</v>
      </c>
      <c r="C78" s="70" t="s">
        <v>37</v>
      </c>
      <c r="D78" s="70" t="s">
        <v>156</v>
      </c>
      <c r="E78" s="65" t="s">
        <v>2</v>
      </c>
      <c r="F78" s="66">
        <f>F37</f>
        <v>108.34</v>
      </c>
      <c r="G78" s="165">
        <f>'Orc Sintetico - ETAPA 1'!G78</f>
        <v>44.75</v>
      </c>
      <c r="H78" s="67">
        <f>ROUND((G78*F78),2)</f>
        <v>4848.22</v>
      </c>
      <c r="I78" s="68">
        <f>+ROUND((H78*0.6),2)</f>
        <v>2908.93</v>
      </c>
      <c r="J78" s="129">
        <f t="shared" si="4"/>
        <v>0.6</v>
      </c>
      <c r="K78" s="124">
        <f>+H78-I78</f>
        <v>1939.2900000000004</v>
      </c>
      <c r="L78" s="141">
        <f t="shared" si="14"/>
        <v>0.4</v>
      </c>
    </row>
    <row r="79" spans="1:12" x14ac:dyDescent="0.3">
      <c r="A79" s="58" t="s">
        <v>314</v>
      </c>
      <c r="B79" s="59" t="s">
        <v>58</v>
      </c>
      <c r="C79" s="60"/>
      <c r="D79" s="60"/>
      <c r="E79" s="60"/>
      <c r="F79" s="61"/>
      <c r="G79" s="165"/>
      <c r="H79" s="62"/>
      <c r="I79" s="68"/>
      <c r="J79" s="129"/>
      <c r="K79" s="124"/>
      <c r="L79" s="141"/>
    </row>
    <row r="80" spans="1:12" ht="62.4" x14ac:dyDescent="0.3">
      <c r="A80" s="63" t="s">
        <v>315</v>
      </c>
      <c r="B80" s="69" t="s">
        <v>163</v>
      </c>
      <c r="C80" s="70" t="s">
        <v>37</v>
      </c>
      <c r="D80" s="70" t="s">
        <v>164</v>
      </c>
      <c r="E80" s="65" t="s">
        <v>2</v>
      </c>
      <c r="F80" s="66">
        <f>F42+F43</f>
        <v>208.03</v>
      </c>
      <c r="G80" s="165">
        <f>'Orc Sintetico - ETAPA 1'!G80</f>
        <v>38.15</v>
      </c>
      <c r="H80" s="67">
        <f>ROUND((G80*F80),2)</f>
        <v>7936.34</v>
      </c>
      <c r="I80" s="68">
        <f>+ROUND((H80/2),2)</f>
        <v>3968.17</v>
      </c>
      <c r="J80" s="129">
        <f t="shared" si="4"/>
        <v>0.5</v>
      </c>
      <c r="K80" s="124">
        <f>+H80-I80</f>
        <v>3968.17</v>
      </c>
      <c r="L80" s="141">
        <f t="shared" si="14"/>
        <v>0.5</v>
      </c>
    </row>
    <row r="81" spans="1:12" x14ac:dyDescent="0.3">
      <c r="A81" s="58" t="s">
        <v>316</v>
      </c>
      <c r="B81" s="59" t="s">
        <v>59</v>
      </c>
      <c r="C81" s="60"/>
      <c r="D81" s="60"/>
      <c r="E81" s="60"/>
      <c r="F81" s="61"/>
      <c r="G81" s="165"/>
      <c r="H81" s="62"/>
      <c r="I81" s="68"/>
      <c r="J81" s="129"/>
      <c r="K81" s="124"/>
      <c r="L81" s="141"/>
    </row>
    <row r="82" spans="1:12" ht="78" x14ac:dyDescent="0.3">
      <c r="A82" s="63" t="s">
        <v>317</v>
      </c>
      <c r="B82" s="69" t="s">
        <v>165</v>
      </c>
      <c r="C82" s="70" t="s">
        <v>37</v>
      </c>
      <c r="D82" s="70" t="s">
        <v>166</v>
      </c>
      <c r="E82" s="65" t="s">
        <v>2</v>
      </c>
      <c r="F82" s="66">
        <v>230</v>
      </c>
      <c r="G82" s="165">
        <f>'Orc Sintetico - ETAPA 1'!G82</f>
        <v>39.42</v>
      </c>
      <c r="H82" s="67">
        <f>ROUND((G82*F82),2)</f>
        <v>9066.6</v>
      </c>
      <c r="I82" s="68">
        <f>+ROUND((H82/2),2)</f>
        <v>4533.3</v>
      </c>
      <c r="J82" s="129">
        <f t="shared" si="4"/>
        <v>0.5</v>
      </c>
      <c r="K82" s="124">
        <f>+H82-I82</f>
        <v>4533.3</v>
      </c>
      <c r="L82" s="141">
        <f t="shared" si="14"/>
        <v>0.5</v>
      </c>
    </row>
    <row r="83" spans="1:12" ht="46.8" x14ac:dyDescent="0.3">
      <c r="A83" s="63" t="s">
        <v>318</v>
      </c>
      <c r="B83" s="69" t="s">
        <v>167</v>
      </c>
      <c r="C83" s="70" t="s">
        <v>37</v>
      </c>
      <c r="D83" s="70" t="s">
        <v>168</v>
      </c>
      <c r="E83" s="65" t="s">
        <v>4</v>
      </c>
      <c r="F83" s="66">
        <v>40</v>
      </c>
      <c r="G83" s="165">
        <f>'Orc Sintetico - ETAPA 1'!G83</f>
        <v>6.91</v>
      </c>
      <c r="H83" s="67">
        <f>ROUND((G83*F83),2)</f>
        <v>276.39999999999998</v>
      </c>
      <c r="I83" s="68">
        <f>+H83-K83</f>
        <v>0</v>
      </c>
      <c r="J83" s="129">
        <f t="shared" si="4"/>
        <v>0</v>
      </c>
      <c r="K83" s="124">
        <f>+H83</f>
        <v>276.39999999999998</v>
      </c>
      <c r="L83" s="141">
        <f t="shared" si="14"/>
        <v>1</v>
      </c>
    </row>
    <row r="84" spans="1:12" ht="31.2" x14ac:dyDescent="0.3">
      <c r="A84" s="63" t="s">
        <v>319</v>
      </c>
      <c r="B84" s="69" t="s">
        <v>256</v>
      </c>
      <c r="C84" s="70" t="s">
        <v>38</v>
      </c>
      <c r="D84" s="70" t="s">
        <v>255</v>
      </c>
      <c r="E84" s="65" t="s">
        <v>2</v>
      </c>
      <c r="F84" s="66">
        <v>80</v>
      </c>
      <c r="G84" s="165">
        <f>'Orc Sintetico - ETAPA 1'!G84</f>
        <v>47.72</v>
      </c>
      <c r="H84" s="67">
        <f>ROUND((G84*F84),2)</f>
        <v>3817.6</v>
      </c>
      <c r="I84" s="68">
        <f>+H84-K84</f>
        <v>0</v>
      </c>
      <c r="J84" s="129">
        <f t="shared" si="4"/>
        <v>0</v>
      </c>
      <c r="K84" s="124">
        <f>+H84</f>
        <v>3817.6</v>
      </c>
      <c r="L84" s="141">
        <f t="shared" si="14"/>
        <v>1</v>
      </c>
    </row>
    <row r="85" spans="1:12" ht="31.2" x14ac:dyDescent="0.3">
      <c r="A85" s="63" t="s">
        <v>320</v>
      </c>
      <c r="B85" s="69" t="s">
        <v>257</v>
      </c>
      <c r="C85" s="70" t="s">
        <v>37</v>
      </c>
      <c r="D85" s="70" t="s">
        <v>258</v>
      </c>
      <c r="E85" s="65" t="s">
        <v>4</v>
      </c>
      <c r="F85" s="66">
        <v>45</v>
      </c>
      <c r="G85" s="165">
        <f>'Orc Sintetico - ETAPA 1'!G85</f>
        <v>19.690000000000001</v>
      </c>
      <c r="H85" s="67">
        <f>ROUND((G85*F85),2)</f>
        <v>886.05</v>
      </c>
      <c r="I85" s="68">
        <f>+H85-K85</f>
        <v>0</v>
      </c>
      <c r="J85" s="129">
        <f t="shared" si="4"/>
        <v>0</v>
      </c>
      <c r="K85" s="124">
        <f>+H85</f>
        <v>886.05</v>
      </c>
      <c r="L85" s="141">
        <f t="shared" si="14"/>
        <v>1</v>
      </c>
    </row>
    <row r="86" spans="1:12" ht="46.8" x14ac:dyDescent="0.3">
      <c r="A86" s="63" t="s">
        <v>321</v>
      </c>
      <c r="B86" s="69" t="s">
        <v>253</v>
      </c>
      <c r="C86" s="70" t="s">
        <v>37</v>
      </c>
      <c r="D86" s="70" t="s">
        <v>254</v>
      </c>
      <c r="E86" s="65" t="s">
        <v>2</v>
      </c>
      <c r="F86" s="66">
        <v>60</v>
      </c>
      <c r="G86" s="165">
        <f>'Orc Sintetico - ETAPA 1'!G86</f>
        <v>133.88</v>
      </c>
      <c r="H86" s="67">
        <f>ROUND((G86*F86),2)</f>
        <v>8032.8</v>
      </c>
      <c r="I86" s="68">
        <f>+H86-K86</f>
        <v>0</v>
      </c>
      <c r="J86" s="129">
        <f t="shared" si="4"/>
        <v>0</v>
      </c>
      <c r="K86" s="124">
        <f>+H86</f>
        <v>8032.8</v>
      </c>
      <c r="L86" s="141">
        <f t="shared" si="14"/>
        <v>1</v>
      </c>
    </row>
    <row r="87" spans="1:12" x14ac:dyDescent="0.3">
      <c r="A87" s="58" t="s">
        <v>322</v>
      </c>
      <c r="B87" s="59" t="s">
        <v>169</v>
      </c>
      <c r="C87" s="60"/>
      <c r="D87" s="60"/>
      <c r="E87" s="60"/>
      <c r="F87" s="61"/>
      <c r="G87" s="165"/>
      <c r="H87" s="62"/>
      <c r="I87" s="68"/>
      <c r="J87" s="129"/>
      <c r="K87" s="124"/>
      <c r="L87" s="141"/>
    </row>
    <row r="88" spans="1:12" ht="93.6" x14ac:dyDescent="0.3">
      <c r="A88" s="63" t="s">
        <v>323</v>
      </c>
      <c r="B88" s="69" t="s">
        <v>170</v>
      </c>
      <c r="C88" s="70" t="s">
        <v>37</v>
      </c>
      <c r="D88" s="70" t="s">
        <v>171</v>
      </c>
      <c r="E88" s="65" t="s">
        <v>2</v>
      </c>
      <c r="F88" s="66">
        <f>48.86*2.7</f>
        <v>131.922</v>
      </c>
      <c r="G88" s="165">
        <f>'Orc Sintetico - ETAPA 1'!G88</f>
        <v>53.57</v>
      </c>
      <c r="H88" s="67">
        <f>ROUND((G88*F88),2)</f>
        <v>7067.06</v>
      </c>
      <c r="I88" s="68">
        <f>+H88</f>
        <v>7067.06</v>
      </c>
      <c r="J88" s="129">
        <f t="shared" si="4"/>
        <v>1</v>
      </c>
      <c r="K88" s="124">
        <f>+H88-I88</f>
        <v>0</v>
      </c>
      <c r="L88" s="141">
        <f t="shared" si="14"/>
        <v>0</v>
      </c>
    </row>
    <row r="89" spans="1:12" ht="31.2" x14ac:dyDescent="0.3">
      <c r="A89" s="58" t="s">
        <v>324</v>
      </c>
      <c r="B89" s="59" t="s">
        <v>60</v>
      </c>
      <c r="C89" s="60"/>
      <c r="D89" s="60"/>
      <c r="E89" s="60"/>
      <c r="F89" s="61"/>
      <c r="G89" s="165"/>
      <c r="H89" s="62"/>
      <c r="I89" s="68"/>
      <c r="J89" s="129"/>
      <c r="K89" s="124"/>
      <c r="L89" s="141"/>
    </row>
    <row r="90" spans="1:12" ht="31.2" x14ac:dyDescent="0.3">
      <c r="A90" s="63" t="s">
        <v>325</v>
      </c>
      <c r="B90" s="69" t="s">
        <v>176</v>
      </c>
      <c r="C90" s="70" t="s">
        <v>31</v>
      </c>
      <c r="D90" s="70" t="s">
        <v>175</v>
      </c>
      <c r="E90" s="65" t="s">
        <v>2</v>
      </c>
      <c r="F90" s="108">
        <f>5.73+2.93+1.92+1.14</f>
        <v>11.72</v>
      </c>
      <c r="G90" s="165">
        <f>'Orc Sintetico - ETAPA 1'!G90</f>
        <v>424.3</v>
      </c>
      <c r="H90" s="67">
        <f>ROUND((G90*F90),2)</f>
        <v>4972.8</v>
      </c>
      <c r="I90" s="68">
        <f>+H90-K90</f>
        <v>0</v>
      </c>
      <c r="J90" s="129">
        <f t="shared" si="4"/>
        <v>0</v>
      </c>
      <c r="K90" s="124">
        <f>+H90</f>
        <v>4972.8</v>
      </c>
      <c r="L90" s="141">
        <f t="shared" si="14"/>
        <v>1</v>
      </c>
    </row>
    <row r="91" spans="1:12" ht="31.8" thickBot="1" x14ac:dyDescent="0.35">
      <c r="A91" s="63" t="s">
        <v>326</v>
      </c>
      <c r="B91" s="69" t="s">
        <v>177</v>
      </c>
      <c r="C91" s="70" t="s">
        <v>31</v>
      </c>
      <c r="D91" s="70" t="s">
        <v>175</v>
      </c>
      <c r="E91" s="65" t="s">
        <v>2</v>
      </c>
      <c r="F91" s="66">
        <f>0.26*12</f>
        <v>3.12</v>
      </c>
      <c r="G91" s="165">
        <f>'Orc Sintetico - ETAPA 1'!G91</f>
        <v>424.3</v>
      </c>
      <c r="H91" s="67">
        <f>ROUND((G91*F91),2)</f>
        <v>1323.82</v>
      </c>
      <c r="I91" s="135">
        <f>+H91-K91</f>
        <v>0</v>
      </c>
      <c r="J91" s="136">
        <f t="shared" si="4"/>
        <v>0</v>
      </c>
      <c r="K91" s="137">
        <f>+H91</f>
        <v>1323.82</v>
      </c>
      <c r="L91" s="142">
        <f t="shared" si="14"/>
        <v>1</v>
      </c>
    </row>
    <row r="92" spans="1:12" x14ac:dyDescent="0.3">
      <c r="A92" s="52" t="s">
        <v>75</v>
      </c>
      <c r="B92" s="53" t="s">
        <v>24</v>
      </c>
      <c r="C92" s="54"/>
      <c r="D92" s="54"/>
      <c r="E92" s="54"/>
      <c r="F92" s="55"/>
      <c r="G92" s="166"/>
      <c r="H92" s="101"/>
      <c r="I92" s="133"/>
      <c r="J92" s="130"/>
      <c r="K92" s="134"/>
      <c r="L92" s="143"/>
    </row>
    <row r="93" spans="1:12" x14ac:dyDescent="0.3">
      <c r="A93" s="58" t="s">
        <v>76</v>
      </c>
      <c r="B93" s="59" t="s">
        <v>98</v>
      </c>
      <c r="C93" s="60"/>
      <c r="D93" s="60"/>
      <c r="E93" s="60"/>
      <c r="F93" s="61"/>
      <c r="G93" s="165"/>
      <c r="H93" s="62"/>
      <c r="I93" s="68"/>
      <c r="J93" s="129"/>
      <c r="K93" s="124"/>
      <c r="L93" s="141"/>
    </row>
    <row r="94" spans="1:12" ht="31.2" x14ac:dyDescent="0.3">
      <c r="A94" s="63" t="s">
        <v>99</v>
      </c>
      <c r="B94" s="69" t="s">
        <v>249</v>
      </c>
      <c r="C94" s="70" t="s">
        <v>31</v>
      </c>
      <c r="D94" s="70" t="s">
        <v>62</v>
      </c>
      <c r="E94" s="65" t="s">
        <v>2</v>
      </c>
      <c r="F94" s="66">
        <f>(2.15+4.49)*0.9</f>
        <v>5.9760000000000009</v>
      </c>
      <c r="G94" s="165">
        <f>'Orc Sintetico - ETAPA 1'!G94</f>
        <v>1350</v>
      </c>
      <c r="H94" s="67">
        <f>ROUND((G94*F94),2)</f>
        <v>8067.6</v>
      </c>
      <c r="I94" s="68">
        <f>+H94-K94</f>
        <v>0</v>
      </c>
      <c r="J94" s="129">
        <f t="shared" si="4"/>
        <v>0</v>
      </c>
      <c r="K94" s="124">
        <f>+H94</f>
        <v>8067.6</v>
      </c>
      <c r="L94" s="141">
        <f t="shared" ref="L94:L96" si="15">ROUND((K94/H94),2)</f>
        <v>1</v>
      </c>
    </row>
    <row r="95" spans="1:12" ht="31.2" x14ac:dyDescent="0.3">
      <c r="A95" s="63" t="s">
        <v>100</v>
      </c>
      <c r="B95" s="69" t="s">
        <v>376</v>
      </c>
      <c r="C95" s="70" t="s">
        <v>31</v>
      </c>
      <c r="D95" s="70" t="s">
        <v>62</v>
      </c>
      <c r="E95" s="65" t="s">
        <v>2</v>
      </c>
      <c r="F95" s="66">
        <f>(8.67+4.28+3.2+1.9)*0.9</f>
        <v>16.244999999999997</v>
      </c>
      <c r="G95" s="165">
        <f>'Orc Sintetico - ETAPA 1'!G95</f>
        <v>1350</v>
      </c>
      <c r="H95" s="102">
        <f>ROUND((G95*F95),2)</f>
        <v>21930.75</v>
      </c>
      <c r="I95" s="68">
        <f>+H95-K95</f>
        <v>0</v>
      </c>
      <c r="J95" s="129">
        <f t="shared" si="4"/>
        <v>0</v>
      </c>
      <c r="K95" s="124">
        <f>+H95</f>
        <v>21930.75</v>
      </c>
      <c r="L95" s="141">
        <f t="shared" si="15"/>
        <v>1</v>
      </c>
    </row>
    <row r="96" spans="1:12" ht="31.8" thickBot="1" x14ac:dyDescent="0.35">
      <c r="A96" s="63" t="s">
        <v>377</v>
      </c>
      <c r="B96" s="69" t="s">
        <v>250</v>
      </c>
      <c r="C96" s="70" t="s">
        <v>31</v>
      </c>
      <c r="D96" s="70" t="s">
        <v>62</v>
      </c>
      <c r="E96" s="65" t="s">
        <v>2</v>
      </c>
      <c r="F96" s="66">
        <f>2*0.9</f>
        <v>1.8</v>
      </c>
      <c r="G96" s="165">
        <f>'Orc Sintetico - ETAPA 1'!G96</f>
        <v>1350</v>
      </c>
      <c r="H96" s="67">
        <f>ROUND((G96*F96),2)</f>
        <v>2430</v>
      </c>
      <c r="I96" s="135">
        <f>+H96-K96</f>
        <v>0</v>
      </c>
      <c r="J96" s="136">
        <f t="shared" ref="J96:J151" si="16">ROUND((I96/H96),2)</f>
        <v>0</v>
      </c>
      <c r="K96" s="137">
        <f>+H96</f>
        <v>2430</v>
      </c>
      <c r="L96" s="142">
        <f t="shared" si="15"/>
        <v>1</v>
      </c>
    </row>
    <row r="97" spans="1:12" x14ac:dyDescent="0.3">
      <c r="A97" s="52" t="s">
        <v>327</v>
      </c>
      <c r="B97" s="53" t="s">
        <v>61</v>
      </c>
      <c r="C97" s="54"/>
      <c r="D97" s="54"/>
      <c r="E97" s="54"/>
      <c r="F97" s="55"/>
      <c r="G97" s="166"/>
      <c r="H97" s="101"/>
      <c r="I97" s="133"/>
      <c r="J97" s="130"/>
      <c r="K97" s="134"/>
      <c r="L97" s="143"/>
    </row>
    <row r="98" spans="1:12" x14ac:dyDescent="0.3">
      <c r="A98" s="58" t="s">
        <v>77</v>
      </c>
      <c r="B98" s="59" t="s">
        <v>25</v>
      </c>
      <c r="C98" s="60"/>
      <c r="D98" s="60"/>
      <c r="E98" s="60"/>
      <c r="F98" s="61"/>
      <c r="G98" s="165"/>
      <c r="H98" s="62"/>
      <c r="I98" s="68"/>
      <c r="J98" s="129"/>
      <c r="K98" s="124"/>
      <c r="L98" s="141"/>
    </row>
    <row r="99" spans="1:12" ht="31.2" x14ac:dyDescent="0.3">
      <c r="A99" s="63" t="s">
        <v>88</v>
      </c>
      <c r="B99" s="69" t="s">
        <v>210</v>
      </c>
      <c r="C99" s="70" t="s">
        <v>37</v>
      </c>
      <c r="D99" s="70" t="s">
        <v>211</v>
      </c>
      <c r="E99" s="65" t="s">
        <v>7</v>
      </c>
      <c r="F99" s="66">
        <v>2</v>
      </c>
      <c r="G99" s="165">
        <f>'Orc Sintetico - ETAPA 1'!G99</f>
        <v>30.18</v>
      </c>
      <c r="H99" s="67">
        <f>ROUND((G99*F99),2)</f>
        <v>60.36</v>
      </c>
      <c r="I99" s="68">
        <f>+H99-K99</f>
        <v>0</v>
      </c>
      <c r="J99" s="129">
        <f t="shared" si="16"/>
        <v>0</v>
      </c>
      <c r="K99" s="124">
        <f>+H99</f>
        <v>60.36</v>
      </c>
      <c r="L99" s="141">
        <f t="shared" ref="L99:L101" si="17">ROUND((K99/H99),2)</f>
        <v>1</v>
      </c>
    </row>
    <row r="100" spans="1:12" ht="62.4" x14ac:dyDescent="0.3">
      <c r="A100" s="63" t="s">
        <v>89</v>
      </c>
      <c r="B100" s="69" t="s">
        <v>208</v>
      </c>
      <c r="C100" s="70" t="s">
        <v>37</v>
      </c>
      <c r="D100" s="70" t="s">
        <v>209</v>
      </c>
      <c r="E100" s="65" t="s">
        <v>7</v>
      </c>
      <c r="F100" s="66">
        <v>1</v>
      </c>
      <c r="G100" s="165">
        <f>'Orc Sintetico - ETAPA 1'!G100</f>
        <v>86.13</v>
      </c>
      <c r="H100" s="67">
        <f>ROUND((G100*F100),2)</f>
        <v>86.13</v>
      </c>
      <c r="I100" s="68">
        <f>+H100-K100</f>
        <v>0</v>
      </c>
      <c r="J100" s="129">
        <f t="shared" si="16"/>
        <v>0</v>
      </c>
      <c r="K100" s="124">
        <f>+H100</f>
        <v>86.13</v>
      </c>
      <c r="L100" s="141">
        <f t="shared" si="17"/>
        <v>1</v>
      </c>
    </row>
    <row r="101" spans="1:12" ht="62.4" x14ac:dyDescent="0.3">
      <c r="A101" s="63" t="s">
        <v>90</v>
      </c>
      <c r="B101" s="69" t="s">
        <v>206</v>
      </c>
      <c r="C101" s="70" t="s">
        <v>37</v>
      </c>
      <c r="D101" s="70" t="s">
        <v>207</v>
      </c>
      <c r="E101" s="65" t="s">
        <v>7</v>
      </c>
      <c r="F101" s="66">
        <v>4</v>
      </c>
      <c r="G101" s="165">
        <f>'Orc Sintetico - ETAPA 1'!G101</f>
        <v>80.790000000000006</v>
      </c>
      <c r="H101" s="67">
        <f>ROUND((G101*F101),2)</f>
        <v>323.16000000000003</v>
      </c>
      <c r="I101" s="68">
        <f>+H101-K101</f>
        <v>0</v>
      </c>
      <c r="J101" s="129">
        <f t="shared" si="16"/>
        <v>0</v>
      </c>
      <c r="K101" s="124">
        <f>+H101</f>
        <v>323.16000000000003</v>
      </c>
      <c r="L101" s="141">
        <f t="shared" si="17"/>
        <v>1</v>
      </c>
    </row>
    <row r="102" spans="1:12" x14ac:dyDescent="0.3">
      <c r="A102" s="58" t="s">
        <v>78</v>
      </c>
      <c r="B102" s="59" t="s">
        <v>80</v>
      </c>
      <c r="C102" s="60"/>
      <c r="D102" s="60"/>
      <c r="E102" s="60"/>
      <c r="F102" s="61"/>
      <c r="G102" s="165"/>
      <c r="H102" s="62"/>
      <c r="I102" s="68"/>
      <c r="J102" s="129"/>
      <c r="K102" s="124"/>
      <c r="L102" s="141"/>
    </row>
    <row r="103" spans="1:12" ht="31.2" x14ac:dyDescent="0.3">
      <c r="A103" s="63" t="s">
        <v>291</v>
      </c>
      <c r="B103" s="69" t="s">
        <v>202</v>
      </c>
      <c r="C103" s="70" t="s">
        <v>31</v>
      </c>
      <c r="D103" s="70" t="s">
        <v>201</v>
      </c>
      <c r="E103" s="65" t="s">
        <v>7</v>
      </c>
      <c r="F103" s="66">
        <v>32</v>
      </c>
      <c r="G103" s="165">
        <f>'Orc Sintetico - ETAPA 1'!G103</f>
        <v>72.63</v>
      </c>
      <c r="H103" s="67">
        <f>ROUND((G103*F103),2)</f>
        <v>2324.16</v>
      </c>
      <c r="I103" s="68">
        <f>+H103</f>
        <v>2324.16</v>
      </c>
      <c r="J103" s="129">
        <f t="shared" si="16"/>
        <v>1</v>
      </c>
      <c r="K103" s="124">
        <f>+H103-I103</f>
        <v>0</v>
      </c>
      <c r="L103" s="141">
        <f t="shared" ref="L103:L107" si="18">ROUND((K103/H103),2)</f>
        <v>0</v>
      </c>
    </row>
    <row r="104" spans="1:12" ht="31.2" x14ac:dyDescent="0.3">
      <c r="A104" s="63" t="s">
        <v>292</v>
      </c>
      <c r="B104" s="69" t="s">
        <v>203</v>
      </c>
      <c r="C104" s="70" t="s">
        <v>31</v>
      </c>
      <c r="D104" s="70" t="s">
        <v>201</v>
      </c>
      <c r="E104" s="65" t="s">
        <v>7</v>
      </c>
      <c r="F104" s="66">
        <v>1</v>
      </c>
      <c r="G104" s="165">
        <f>'Orc Sintetico - ETAPA 1'!G104</f>
        <v>72.63</v>
      </c>
      <c r="H104" s="67">
        <f>ROUND((G104*F104),2)</f>
        <v>72.63</v>
      </c>
      <c r="I104" s="68">
        <f>+H104</f>
        <v>72.63</v>
      </c>
      <c r="J104" s="129">
        <f t="shared" si="16"/>
        <v>1</v>
      </c>
      <c r="K104" s="124">
        <f>+H104-I104</f>
        <v>0</v>
      </c>
      <c r="L104" s="141">
        <f t="shared" si="18"/>
        <v>0</v>
      </c>
    </row>
    <row r="105" spans="1:12" x14ac:dyDescent="0.3">
      <c r="A105" s="58" t="s">
        <v>328</v>
      </c>
      <c r="B105" s="59" t="s">
        <v>81</v>
      </c>
      <c r="C105" s="60"/>
      <c r="D105" s="60"/>
      <c r="E105" s="60"/>
      <c r="F105" s="61"/>
      <c r="G105" s="165">
        <f>'Orc Sintetico - ETAPA 1'!G105</f>
        <v>0</v>
      </c>
      <c r="H105" s="62"/>
      <c r="I105" s="68"/>
      <c r="J105" s="129"/>
      <c r="K105" s="124"/>
      <c r="L105" s="141"/>
    </row>
    <row r="106" spans="1:12" ht="31.2" x14ac:dyDescent="0.3">
      <c r="A106" s="63" t="s">
        <v>329</v>
      </c>
      <c r="B106" s="69" t="s">
        <v>204</v>
      </c>
      <c r="C106" s="70" t="s">
        <v>31</v>
      </c>
      <c r="D106" s="70">
        <v>53028</v>
      </c>
      <c r="E106" s="65" t="s">
        <v>7</v>
      </c>
      <c r="F106" s="66">
        <v>32</v>
      </c>
      <c r="G106" s="165">
        <f>'Orc Sintetico - ETAPA 1'!G106</f>
        <v>102.02</v>
      </c>
      <c r="H106" s="67">
        <f>ROUND((G106*F106),2)</f>
        <v>3264.64</v>
      </c>
      <c r="I106" s="68">
        <f>+H106</f>
        <v>3264.64</v>
      </c>
      <c r="J106" s="129">
        <f t="shared" si="16"/>
        <v>1</v>
      </c>
      <c r="K106" s="124">
        <f>+H106-I106</f>
        <v>0</v>
      </c>
      <c r="L106" s="141">
        <f t="shared" si="18"/>
        <v>0</v>
      </c>
    </row>
    <row r="107" spans="1:12" ht="31.8" thickBot="1" x14ac:dyDescent="0.35">
      <c r="A107" s="109" t="s">
        <v>330</v>
      </c>
      <c r="B107" s="110" t="s">
        <v>205</v>
      </c>
      <c r="C107" s="111" t="s">
        <v>31</v>
      </c>
      <c r="D107" s="111">
        <v>53028</v>
      </c>
      <c r="E107" s="112" t="s">
        <v>7</v>
      </c>
      <c r="F107" s="113">
        <v>1</v>
      </c>
      <c r="G107" s="167">
        <f>'Orc Sintetico - ETAPA 1'!G107</f>
        <v>102.02</v>
      </c>
      <c r="H107" s="114">
        <f>ROUND((G107*F107),2)</f>
        <v>102.02</v>
      </c>
      <c r="I107" s="135">
        <f>+H107</f>
        <v>102.02</v>
      </c>
      <c r="J107" s="136">
        <f t="shared" si="16"/>
        <v>1</v>
      </c>
      <c r="K107" s="137">
        <f>+H107-I107</f>
        <v>0</v>
      </c>
      <c r="L107" s="142">
        <f t="shared" si="18"/>
        <v>0</v>
      </c>
    </row>
    <row r="108" spans="1:12" x14ac:dyDescent="0.3">
      <c r="A108" s="52" t="s">
        <v>65</v>
      </c>
      <c r="B108" s="53" t="s">
        <v>296</v>
      </c>
      <c r="C108" s="54"/>
      <c r="D108" s="54"/>
      <c r="E108" s="54"/>
      <c r="F108" s="55"/>
      <c r="G108" s="166"/>
      <c r="H108" s="101"/>
      <c r="I108" s="133"/>
      <c r="J108" s="130"/>
      <c r="K108" s="134"/>
      <c r="L108" s="143"/>
    </row>
    <row r="109" spans="1:12" x14ac:dyDescent="0.3">
      <c r="A109" s="58" t="s">
        <v>66</v>
      </c>
      <c r="B109" s="59" t="s">
        <v>92</v>
      </c>
      <c r="C109" s="60"/>
      <c r="D109" s="60"/>
      <c r="E109" s="60"/>
      <c r="F109" s="61"/>
      <c r="G109" s="165"/>
      <c r="H109" s="62"/>
      <c r="I109" s="68"/>
      <c r="J109" s="129"/>
      <c r="K109" s="124"/>
      <c r="L109" s="141"/>
    </row>
    <row r="110" spans="1:12" ht="62.4" x14ac:dyDescent="0.3">
      <c r="A110" s="63" t="s">
        <v>79</v>
      </c>
      <c r="B110" s="69" t="s">
        <v>234</v>
      </c>
      <c r="C110" s="70" t="s">
        <v>235</v>
      </c>
      <c r="D110" s="70" t="s">
        <v>231</v>
      </c>
      <c r="E110" s="65" t="s">
        <v>7</v>
      </c>
      <c r="F110" s="66">
        <v>60</v>
      </c>
      <c r="G110" s="165">
        <f>'Orc Sintetico - ETAPA 1'!G110</f>
        <v>12.985208</v>
      </c>
      <c r="H110" s="67">
        <f>ROUND((G110*F110),2)</f>
        <v>779.11</v>
      </c>
      <c r="I110" s="68">
        <f>+H110-K110</f>
        <v>0</v>
      </c>
      <c r="J110" s="129">
        <f t="shared" si="16"/>
        <v>0</v>
      </c>
      <c r="K110" s="124">
        <f>+H110</f>
        <v>779.11</v>
      </c>
      <c r="L110" s="141">
        <f t="shared" ref="L110:L112" si="19">ROUND((K110/H110),2)</f>
        <v>1</v>
      </c>
    </row>
    <row r="111" spans="1:12" ht="62.4" x14ac:dyDescent="0.3">
      <c r="A111" s="63" t="s">
        <v>331</v>
      </c>
      <c r="B111" s="69" t="s">
        <v>178</v>
      </c>
      <c r="C111" s="70" t="s">
        <v>37</v>
      </c>
      <c r="D111" s="70">
        <v>100903</v>
      </c>
      <c r="E111" s="65" t="s">
        <v>7</v>
      </c>
      <c r="F111" s="66">
        <f>200+32</f>
        <v>232</v>
      </c>
      <c r="G111" s="165">
        <f>'Orc Sintetico - ETAPA 1'!G111</f>
        <v>29.96</v>
      </c>
      <c r="H111" s="67">
        <f>ROUND((G111*F111),2)</f>
        <v>6950.72</v>
      </c>
      <c r="I111" s="68">
        <f>+H111-K111</f>
        <v>0</v>
      </c>
      <c r="J111" s="129">
        <f t="shared" si="16"/>
        <v>0</v>
      </c>
      <c r="K111" s="124">
        <f>+H111</f>
        <v>6950.72</v>
      </c>
      <c r="L111" s="141">
        <f t="shared" si="19"/>
        <v>1</v>
      </c>
    </row>
    <row r="112" spans="1:12" ht="31.2" x14ac:dyDescent="0.3">
      <c r="A112" s="63" t="s">
        <v>332</v>
      </c>
      <c r="B112" s="69" t="s">
        <v>180</v>
      </c>
      <c r="C112" s="70" t="s">
        <v>31</v>
      </c>
      <c r="D112" s="70" t="s">
        <v>179</v>
      </c>
      <c r="E112" s="65" t="s">
        <v>7</v>
      </c>
      <c r="F112" s="66">
        <v>16</v>
      </c>
      <c r="G112" s="165">
        <f>'Orc Sintetico - ETAPA 1'!G112</f>
        <v>199.17000000000002</v>
      </c>
      <c r="H112" s="67">
        <f>ROUND((G112*F112),2)</f>
        <v>3186.72</v>
      </c>
      <c r="I112" s="68">
        <f>+H112-K112</f>
        <v>0</v>
      </c>
      <c r="J112" s="129">
        <f t="shared" si="16"/>
        <v>0</v>
      </c>
      <c r="K112" s="124">
        <f>+H112</f>
        <v>3186.72</v>
      </c>
      <c r="L112" s="141">
        <f t="shared" si="19"/>
        <v>1</v>
      </c>
    </row>
    <row r="113" spans="1:12" x14ac:dyDescent="0.3">
      <c r="A113" s="58" t="s">
        <v>333</v>
      </c>
      <c r="B113" s="59" t="s">
        <v>93</v>
      </c>
      <c r="C113" s="60"/>
      <c r="D113" s="60"/>
      <c r="E113" s="60"/>
      <c r="F113" s="61"/>
      <c r="G113" s="165"/>
      <c r="H113" s="62"/>
      <c r="I113" s="68"/>
      <c r="J113" s="129"/>
      <c r="K113" s="124"/>
      <c r="L113" s="141"/>
    </row>
    <row r="114" spans="1:12" ht="93.6" x14ac:dyDescent="0.3">
      <c r="A114" s="63" t="s">
        <v>334</v>
      </c>
      <c r="B114" s="69" t="s">
        <v>262</v>
      </c>
      <c r="C114" s="70" t="s">
        <v>37</v>
      </c>
      <c r="D114" s="70" t="s">
        <v>263</v>
      </c>
      <c r="E114" s="65" t="s">
        <v>7</v>
      </c>
      <c r="F114" s="66">
        <v>1</v>
      </c>
      <c r="G114" s="165">
        <f>'Orc Sintetico - ETAPA 1'!G114</f>
        <v>734.35</v>
      </c>
      <c r="H114" s="67">
        <f t="shared" ref="H114:H145" si="20">ROUND((G114*F114),2)</f>
        <v>734.35</v>
      </c>
      <c r="I114" s="68">
        <f t="shared" ref="I114:I136" si="21">+H114</f>
        <v>734.35</v>
      </c>
      <c r="J114" s="129">
        <f t="shared" si="16"/>
        <v>1</v>
      </c>
      <c r="K114" s="124">
        <f t="shared" ref="K114:K136" si="22">+H114-I114</f>
        <v>0</v>
      </c>
      <c r="L114" s="141">
        <f t="shared" ref="L114:L145" si="23">ROUND((K114/H114),2)</f>
        <v>0</v>
      </c>
    </row>
    <row r="115" spans="1:12" ht="31.2" x14ac:dyDescent="0.3">
      <c r="A115" s="63" t="s">
        <v>335</v>
      </c>
      <c r="B115" s="69" t="s">
        <v>260</v>
      </c>
      <c r="C115" s="70" t="s">
        <v>38</v>
      </c>
      <c r="D115" s="70" t="s">
        <v>261</v>
      </c>
      <c r="E115" s="65" t="s">
        <v>7</v>
      </c>
      <c r="F115" s="66">
        <v>1</v>
      </c>
      <c r="G115" s="165">
        <f>'Orc Sintetico - ETAPA 1'!G115</f>
        <v>77.14</v>
      </c>
      <c r="H115" s="67">
        <f t="shared" si="20"/>
        <v>77.14</v>
      </c>
      <c r="I115" s="68">
        <f t="shared" si="21"/>
        <v>77.14</v>
      </c>
      <c r="J115" s="129">
        <f t="shared" si="16"/>
        <v>1</v>
      </c>
      <c r="K115" s="124">
        <f t="shared" si="22"/>
        <v>0</v>
      </c>
      <c r="L115" s="141">
        <f t="shared" si="23"/>
        <v>0</v>
      </c>
    </row>
    <row r="116" spans="1:12" ht="46.8" x14ac:dyDescent="0.3">
      <c r="A116" s="63" t="s">
        <v>336</v>
      </c>
      <c r="B116" s="69" t="s">
        <v>259</v>
      </c>
      <c r="C116" s="70" t="s">
        <v>37</v>
      </c>
      <c r="D116" s="70">
        <v>93654</v>
      </c>
      <c r="E116" s="65" t="s">
        <v>7</v>
      </c>
      <c r="F116" s="66">
        <v>16</v>
      </c>
      <c r="G116" s="165">
        <f>'Orc Sintetico - ETAPA 1'!G116</f>
        <v>11.41</v>
      </c>
      <c r="H116" s="67">
        <f t="shared" si="20"/>
        <v>182.56</v>
      </c>
      <c r="I116" s="68">
        <f t="shared" si="21"/>
        <v>182.56</v>
      </c>
      <c r="J116" s="129">
        <f t="shared" si="16"/>
        <v>1</v>
      </c>
      <c r="K116" s="124">
        <f t="shared" si="22"/>
        <v>0</v>
      </c>
      <c r="L116" s="141">
        <f t="shared" si="23"/>
        <v>0</v>
      </c>
    </row>
    <row r="117" spans="1:12" ht="46.8" x14ac:dyDescent="0.3">
      <c r="A117" s="63" t="s">
        <v>337</v>
      </c>
      <c r="B117" s="69" t="s">
        <v>268</v>
      </c>
      <c r="C117" s="70" t="s">
        <v>37</v>
      </c>
      <c r="D117" s="70" t="s">
        <v>269</v>
      </c>
      <c r="E117" s="65" t="s">
        <v>270</v>
      </c>
      <c r="F117" s="66">
        <v>2</v>
      </c>
      <c r="G117" s="165">
        <f>'Orc Sintetico - ETAPA 1'!G117</f>
        <v>23.01</v>
      </c>
      <c r="H117" s="67">
        <f t="shared" si="20"/>
        <v>46.02</v>
      </c>
      <c r="I117" s="68">
        <f t="shared" si="21"/>
        <v>46.02</v>
      </c>
      <c r="J117" s="129">
        <f t="shared" si="16"/>
        <v>1</v>
      </c>
      <c r="K117" s="124">
        <f t="shared" si="22"/>
        <v>0</v>
      </c>
      <c r="L117" s="141">
        <f t="shared" si="23"/>
        <v>0</v>
      </c>
    </row>
    <row r="118" spans="1:12" ht="46.8" x14ac:dyDescent="0.3">
      <c r="A118" s="63" t="s">
        <v>338</v>
      </c>
      <c r="B118" s="69" t="s">
        <v>264</v>
      </c>
      <c r="C118" s="70" t="s">
        <v>37</v>
      </c>
      <c r="D118" s="70">
        <v>93656</v>
      </c>
      <c r="E118" s="65" t="s">
        <v>7</v>
      </c>
      <c r="F118" s="66">
        <v>1</v>
      </c>
      <c r="G118" s="165">
        <f>'Orc Sintetico - ETAPA 1'!G118</f>
        <v>12.47</v>
      </c>
      <c r="H118" s="67">
        <f t="shared" si="20"/>
        <v>12.47</v>
      </c>
      <c r="I118" s="68">
        <f t="shared" si="21"/>
        <v>12.47</v>
      </c>
      <c r="J118" s="129">
        <f t="shared" si="16"/>
        <v>1</v>
      </c>
      <c r="K118" s="124">
        <f t="shared" si="22"/>
        <v>0</v>
      </c>
      <c r="L118" s="141">
        <f t="shared" si="23"/>
        <v>0</v>
      </c>
    </row>
    <row r="119" spans="1:12" ht="46.8" x14ac:dyDescent="0.3">
      <c r="A119" s="63" t="s">
        <v>339</v>
      </c>
      <c r="B119" s="69" t="s">
        <v>265</v>
      </c>
      <c r="C119" s="70" t="s">
        <v>37</v>
      </c>
      <c r="D119" s="70">
        <v>93664</v>
      </c>
      <c r="E119" s="65" t="s">
        <v>7</v>
      </c>
      <c r="F119" s="66">
        <v>5</v>
      </c>
      <c r="G119" s="165">
        <f>'Orc Sintetico - ETAPA 1'!G119</f>
        <v>59.27</v>
      </c>
      <c r="H119" s="67">
        <f t="shared" si="20"/>
        <v>296.35000000000002</v>
      </c>
      <c r="I119" s="68">
        <f t="shared" si="21"/>
        <v>296.35000000000002</v>
      </c>
      <c r="J119" s="129">
        <f t="shared" si="16"/>
        <v>1</v>
      </c>
      <c r="K119" s="124">
        <f t="shared" si="22"/>
        <v>0</v>
      </c>
      <c r="L119" s="141">
        <f t="shared" si="23"/>
        <v>0</v>
      </c>
    </row>
    <row r="120" spans="1:12" ht="46.8" x14ac:dyDescent="0.3">
      <c r="A120" s="63" t="s">
        <v>340</v>
      </c>
      <c r="B120" s="69" t="s">
        <v>266</v>
      </c>
      <c r="C120" s="70" t="s">
        <v>37</v>
      </c>
      <c r="D120" s="70" t="s">
        <v>267</v>
      </c>
      <c r="E120" s="65" t="s">
        <v>7</v>
      </c>
      <c r="F120" s="66">
        <v>5</v>
      </c>
      <c r="G120" s="165">
        <f>'Orc Sintetico - ETAPA 1'!G120</f>
        <v>56.56</v>
      </c>
      <c r="H120" s="67">
        <f t="shared" si="20"/>
        <v>282.8</v>
      </c>
      <c r="I120" s="68">
        <f t="shared" si="21"/>
        <v>282.8</v>
      </c>
      <c r="J120" s="129">
        <f t="shared" si="16"/>
        <v>1</v>
      </c>
      <c r="K120" s="124">
        <f t="shared" si="22"/>
        <v>0</v>
      </c>
      <c r="L120" s="141">
        <f t="shared" si="23"/>
        <v>0</v>
      </c>
    </row>
    <row r="121" spans="1:12" ht="62.4" x14ac:dyDescent="0.3">
      <c r="A121" s="63" t="s">
        <v>341</v>
      </c>
      <c r="B121" s="69" t="s">
        <v>290</v>
      </c>
      <c r="C121" s="70" t="s">
        <v>37</v>
      </c>
      <c r="D121" s="70" t="s">
        <v>286</v>
      </c>
      <c r="E121" s="65" t="s">
        <v>4</v>
      </c>
      <c r="F121" s="66">
        <v>200</v>
      </c>
      <c r="G121" s="165">
        <f>'Orc Sintetico - ETAPA 1'!G121</f>
        <v>2.14</v>
      </c>
      <c r="H121" s="67">
        <f t="shared" si="20"/>
        <v>428</v>
      </c>
      <c r="I121" s="68">
        <f t="shared" si="21"/>
        <v>428</v>
      </c>
      <c r="J121" s="129">
        <f t="shared" si="16"/>
        <v>1</v>
      </c>
      <c r="K121" s="124">
        <f t="shared" si="22"/>
        <v>0</v>
      </c>
      <c r="L121" s="141">
        <f t="shared" si="23"/>
        <v>0</v>
      </c>
    </row>
    <row r="122" spans="1:12" ht="62.4" x14ac:dyDescent="0.3">
      <c r="A122" s="63" t="s">
        <v>342</v>
      </c>
      <c r="B122" s="69" t="s">
        <v>289</v>
      </c>
      <c r="C122" s="70" t="s">
        <v>37</v>
      </c>
      <c r="D122" s="70" t="s">
        <v>286</v>
      </c>
      <c r="E122" s="65" t="s">
        <v>4</v>
      </c>
      <c r="F122" s="66">
        <v>200</v>
      </c>
      <c r="G122" s="165">
        <f>'Orc Sintetico - ETAPA 1'!G122</f>
        <v>2.14</v>
      </c>
      <c r="H122" s="67">
        <f t="shared" si="20"/>
        <v>428</v>
      </c>
      <c r="I122" s="68">
        <f t="shared" si="21"/>
        <v>428</v>
      </c>
      <c r="J122" s="129">
        <f t="shared" si="16"/>
        <v>1</v>
      </c>
      <c r="K122" s="124">
        <f t="shared" si="22"/>
        <v>0</v>
      </c>
      <c r="L122" s="141">
        <f t="shared" si="23"/>
        <v>0</v>
      </c>
    </row>
    <row r="123" spans="1:12" ht="62.4" x14ac:dyDescent="0.3">
      <c r="A123" s="63" t="s">
        <v>343</v>
      </c>
      <c r="B123" s="69" t="s">
        <v>288</v>
      </c>
      <c r="C123" s="70" t="s">
        <v>37</v>
      </c>
      <c r="D123" s="70" t="s">
        <v>286</v>
      </c>
      <c r="E123" s="65" t="s">
        <v>4</v>
      </c>
      <c r="F123" s="66">
        <v>200</v>
      </c>
      <c r="G123" s="165">
        <f>'Orc Sintetico - ETAPA 1'!G123</f>
        <v>2.14</v>
      </c>
      <c r="H123" s="67">
        <f t="shared" si="20"/>
        <v>428</v>
      </c>
      <c r="I123" s="68">
        <f t="shared" si="21"/>
        <v>428</v>
      </c>
      <c r="J123" s="129">
        <f t="shared" si="16"/>
        <v>1</v>
      </c>
      <c r="K123" s="124">
        <f t="shared" si="22"/>
        <v>0</v>
      </c>
      <c r="L123" s="141">
        <f t="shared" si="23"/>
        <v>0</v>
      </c>
    </row>
    <row r="124" spans="1:12" ht="62.4" x14ac:dyDescent="0.3">
      <c r="A124" s="63" t="s">
        <v>344</v>
      </c>
      <c r="B124" s="69" t="s">
        <v>287</v>
      </c>
      <c r="C124" s="70" t="s">
        <v>37</v>
      </c>
      <c r="D124" s="70" t="s">
        <v>286</v>
      </c>
      <c r="E124" s="65" t="s">
        <v>4</v>
      </c>
      <c r="F124" s="66">
        <v>100</v>
      </c>
      <c r="G124" s="165">
        <f>'Orc Sintetico - ETAPA 1'!G124</f>
        <v>2.14</v>
      </c>
      <c r="H124" s="67">
        <f t="shared" si="20"/>
        <v>214</v>
      </c>
      <c r="I124" s="68">
        <f t="shared" si="21"/>
        <v>214</v>
      </c>
      <c r="J124" s="129">
        <f t="shared" si="16"/>
        <v>1</v>
      </c>
      <c r="K124" s="124">
        <f t="shared" si="22"/>
        <v>0</v>
      </c>
      <c r="L124" s="141">
        <f t="shared" si="23"/>
        <v>0</v>
      </c>
    </row>
    <row r="125" spans="1:12" ht="62.4" x14ac:dyDescent="0.3">
      <c r="A125" s="63" t="s">
        <v>345</v>
      </c>
      <c r="B125" s="69" t="s">
        <v>271</v>
      </c>
      <c r="C125" s="70" t="s">
        <v>37</v>
      </c>
      <c r="D125" s="70">
        <v>91926</v>
      </c>
      <c r="E125" s="65" t="s">
        <v>4</v>
      </c>
      <c r="F125" s="66">
        <v>200</v>
      </c>
      <c r="G125" s="165">
        <f>'Orc Sintetico - ETAPA 1'!G125</f>
        <v>2.98</v>
      </c>
      <c r="H125" s="67">
        <f t="shared" si="20"/>
        <v>596</v>
      </c>
      <c r="I125" s="68">
        <f t="shared" si="21"/>
        <v>596</v>
      </c>
      <c r="J125" s="129">
        <f t="shared" si="16"/>
        <v>1</v>
      </c>
      <c r="K125" s="124">
        <f t="shared" si="22"/>
        <v>0</v>
      </c>
      <c r="L125" s="141">
        <f t="shared" si="23"/>
        <v>0</v>
      </c>
    </row>
    <row r="126" spans="1:12" ht="62.4" x14ac:dyDescent="0.3">
      <c r="A126" s="63" t="s">
        <v>346</v>
      </c>
      <c r="B126" s="69" t="s">
        <v>272</v>
      </c>
      <c r="C126" s="70" t="s">
        <v>37</v>
      </c>
      <c r="D126" s="70">
        <v>91926</v>
      </c>
      <c r="E126" s="65" t="s">
        <v>4</v>
      </c>
      <c r="F126" s="66">
        <v>200</v>
      </c>
      <c r="G126" s="165">
        <f>'Orc Sintetico - ETAPA 1'!G126</f>
        <v>2.98</v>
      </c>
      <c r="H126" s="67">
        <f t="shared" si="20"/>
        <v>596</v>
      </c>
      <c r="I126" s="68">
        <f t="shared" si="21"/>
        <v>596</v>
      </c>
      <c r="J126" s="129">
        <f t="shared" si="16"/>
        <v>1</v>
      </c>
      <c r="K126" s="124">
        <f t="shared" si="22"/>
        <v>0</v>
      </c>
      <c r="L126" s="141">
        <f t="shared" si="23"/>
        <v>0</v>
      </c>
    </row>
    <row r="127" spans="1:12" ht="62.4" x14ac:dyDescent="0.3">
      <c r="A127" s="63" t="s">
        <v>347</v>
      </c>
      <c r="B127" s="69" t="s">
        <v>273</v>
      </c>
      <c r="C127" s="70" t="s">
        <v>37</v>
      </c>
      <c r="D127" s="70">
        <v>91926</v>
      </c>
      <c r="E127" s="65" t="s">
        <v>4</v>
      </c>
      <c r="F127" s="66">
        <v>200</v>
      </c>
      <c r="G127" s="165">
        <f>'Orc Sintetico - ETAPA 1'!G127</f>
        <v>2.98</v>
      </c>
      <c r="H127" s="67">
        <f t="shared" si="20"/>
        <v>596</v>
      </c>
      <c r="I127" s="68">
        <f t="shared" si="21"/>
        <v>596</v>
      </c>
      <c r="J127" s="129">
        <f t="shared" si="16"/>
        <v>1</v>
      </c>
      <c r="K127" s="124">
        <f t="shared" si="22"/>
        <v>0</v>
      </c>
      <c r="L127" s="141">
        <f t="shared" si="23"/>
        <v>0</v>
      </c>
    </row>
    <row r="128" spans="1:12" ht="62.4" x14ac:dyDescent="0.3">
      <c r="A128" s="63" t="s">
        <v>348</v>
      </c>
      <c r="B128" s="69" t="s">
        <v>274</v>
      </c>
      <c r="C128" s="70" t="s">
        <v>37</v>
      </c>
      <c r="D128" s="70" t="s">
        <v>275</v>
      </c>
      <c r="E128" s="65" t="s">
        <v>4</v>
      </c>
      <c r="F128" s="66">
        <v>150</v>
      </c>
      <c r="G128" s="165">
        <f>'Orc Sintetico - ETAPA 1'!G128</f>
        <v>4.6500000000000004</v>
      </c>
      <c r="H128" s="67">
        <f t="shared" si="20"/>
        <v>697.5</v>
      </c>
      <c r="I128" s="68">
        <f t="shared" si="21"/>
        <v>697.5</v>
      </c>
      <c r="J128" s="129">
        <f t="shared" si="16"/>
        <v>1</v>
      </c>
      <c r="K128" s="124">
        <f t="shared" si="22"/>
        <v>0</v>
      </c>
      <c r="L128" s="141">
        <f t="shared" si="23"/>
        <v>0</v>
      </c>
    </row>
    <row r="129" spans="1:12" ht="62.4" x14ac:dyDescent="0.3">
      <c r="A129" s="63" t="s">
        <v>349</v>
      </c>
      <c r="B129" s="69" t="s">
        <v>276</v>
      </c>
      <c r="C129" s="70" t="s">
        <v>37</v>
      </c>
      <c r="D129" s="70" t="s">
        <v>275</v>
      </c>
      <c r="E129" s="65" t="s">
        <v>4</v>
      </c>
      <c r="F129" s="66">
        <v>150</v>
      </c>
      <c r="G129" s="165">
        <f>'Orc Sintetico - ETAPA 1'!G129</f>
        <v>4.6500000000000004</v>
      </c>
      <c r="H129" s="67">
        <f t="shared" si="20"/>
        <v>697.5</v>
      </c>
      <c r="I129" s="68">
        <f t="shared" si="21"/>
        <v>697.5</v>
      </c>
      <c r="J129" s="129">
        <f t="shared" si="16"/>
        <v>1</v>
      </c>
      <c r="K129" s="124">
        <f t="shared" si="22"/>
        <v>0</v>
      </c>
      <c r="L129" s="141">
        <f t="shared" si="23"/>
        <v>0</v>
      </c>
    </row>
    <row r="130" spans="1:12" ht="62.4" x14ac:dyDescent="0.3">
      <c r="A130" s="63" t="s">
        <v>350</v>
      </c>
      <c r="B130" s="69" t="s">
        <v>277</v>
      </c>
      <c r="C130" s="70" t="s">
        <v>37</v>
      </c>
      <c r="D130" s="70" t="s">
        <v>275</v>
      </c>
      <c r="E130" s="65" t="s">
        <v>4</v>
      </c>
      <c r="F130" s="66">
        <v>150</v>
      </c>
      <c r="G130" s="165">
        <f>'Orc Sintetico - ETAPA 1'!G130</f>
        <v>4.6500000000000004</v>
      </c>
      <c r="H130" s="67">
        <f t="shared" si="20"/>
        <v>697.5</v>
      </c>
      <c r="I130" s="68">
        <f t="shared" si="21"/>
        <v>697.5</v>
      </c>
      <c r="J130" s="129">
        <f t="shared" si="16"/>
        <v>1</v>
      </c>
      <c r="K130" s="124">
        <f t="shared" si="22"/>
        <v>0</v>
      </c>
      <c r="L130" s="141">
        <f t="shared" si="23"/>
        <v>0</v>
      </c>
    </row>
    <row r="131" spans="1:12" ht="62.4" x14ac:dyDescent="0.3">
      <c r="A131" s="63" t="s">
        <v>351</v>
      </c>
      <c r="B131" s="69" t="s">
        <v>279</v>
      </c>
      <c r="C131" s="70" t="s">
        <v>37</v>
      </c>
      <c r="D131" s="70" t="s">
        <v>278</v>
      </c>
      <c r="E131" s="65" t="s">
        <v>4</v>
      </c>
      <c r="F131" s="66">
        <v>100</v>
      </c>
      <c r="G131" s="165">
        <f>'Orc Sintetico - ETAPA 1'!G131</f>
        <v>6.31</v>
      </c>
      <c r="H131" s="67">
        <f t="shared" si="20"/>
        <v>631</v>
      </c>
      <c r="I131" s="68">
        <f t="shared" si="21"/>
        <v>631</v>
      </c>
      <c r="J131" s="129">
        <f t="shared" si="16"/>
        <v>1</v>
      </c>
      <c r="K131" s="124">
        <f t="shared" si="22"/>
        <v>0</v>
      </c>
      <c r="L131" s="141">
        <f t="shared" si="23"/>
        <v>0</v>
      </c>
    </row>
    <row r="132" spans="1:12" ht="62.4" x14ac:dyDescent="0.3">
      <c r="A132" s="63" t="s">
        <v>352</v>
      </c>
      <c r="B132" s="69" t="s">
        <v>280</v>
      </c>
      <c r="C132" s="70" t="s">
        <v>37</v>
      </c>
      <c r="D132" s="70" t="s">
        <v>278</v>
      </c>
      <c r="E132" s="65" t="s">
        <v>4</v>
      </c>
      <c r="F132" s="66">
        <v>100</v>
      </c>
      <c r="G132" s="165">
        <f>'Orc Sintetico - ETAPA 1'!G132</f>
        <v>6.31</v>
      </c>
      <c r="H132" s="67">
        <f t="shared" si="20"/>
        <v>631</v>
      </c>
      <c r="I132" s="68">
        <f t="shared" si="21"/>
        <v>631</v>
      </c>
      <c r="J132" s="129">
        <f t="shared" si="16"/>
        <v>1</v>
      </c>
      <c r="K132" s="124">
        <f t="shared" si="22"/>
        <v>0</v>
      </c>
      <c r="L132" s="141">
        <f t="shared" si="23"/>
        <v>0</v>
      </c>
    </row>
    <row r="133" spans="1:12" ht="62.4" x14ac:dyDescent="0.3">
      <c r="A133" s="63" t="s">
        <v>353</v>
      </c>
      <c r="B133" s="69" t="s">
        <v>281</v>
      </c>
      <c r="C133" s="70" t="s">
        <v>37</v>
      </c>
      <c r="D133" s="70" t="s">
        <v>278</v>
      </c>
      <c r="E133" s="65" t="s">
        <v>4</v>
      </c>
      <c r="F133" s="66">
        <v>100</v>
      </c>
      <c r="G133" s="165">
        <f>'Orc Sintetico - ETAPA 1'!G133</f>
        <v>6.31</v>
      </c>
      <c r="H133" s="67">
        <f t="shared" si="20"/>
        <v>631</v>
      </c>
      <c r="I133" s="68">
        <f t="shared" si="21"/>
        <v>631</v>
      </c>
      <c r="J133" s="129">
        <f t="shared" si="16"/>
        <v>1</v>
      </c>
      <c r="K133" s="124">
        <f t="shared" si="22"/>
        <v>0</v>
      </c>
      <c r="L133" s="141">
        <f t="shared" si="23"/>
        <v>0</v>
      </c>
    </row>
    <row r="134" spans="1:12" ht="62.4" x14ac:dyDescent="0.3">
      <c r="A134" s="63" t="s">
        <v>354</v>
      </c>
      <c r="B134" s="69" t="s">
        <v>283</v>
      </c>
      <c r="C134" s="70" t="s">
        <v>37</v>
      </c>
      <c r="D134" s="70" t="s">
        <v>282</v>
      </c>
      <c r="E134" s="65" t="s">
        <v>4</v>
      </c>
      <c r="F134" s="66">
        <v>50</v>
      </c>
      <c r="G134" s="165">
        <f>'Orc Sintetico - ETAPA 1'!G134</f>
        <v>10.199999999999999</v>
      </c>
      <c r="H134" s="67">
        <f t="shared" si="20"/>
        <v>510</v>
      </c>
      <c r="I134" s="68">
        <f t="shared" si="21"/>
        <v>510</v>
      </c>
      <c r="J134" s="129">
        <f t="shared" si="16"/>
        <v>1</v>
      </c>
      <c r="K134" s="124">
        <f t="shared" si="22"/>
        <v>0</v>
      </c>
      <c r="L134" s="141">
        <f t="shared" si="23"/>
        <v>0</v>
      </c>
    </row>
    <row r="135" spans="1:12" ht="62.4" x14ac:dyDescent="0.3">
      <c r="A135" s="63" t="s">
        <v>355</v>
      </c>
      <c r="B135" s="69" t="s">
        <v>284</v>
      </c>
      <c r="C135" s="70" t="s">
        <v>37</v>
      </c>
      <c r="D135" s="70" t="s">
        <v>282</v>
      </c>
      <c r="E135" s="65" t="s">
        <v>4</v>
      </c>
      <c r="F135" s="66">
        <v>50</v>
      </c>
      <c r="G135" s="165">
        <f>'Orc Sintetico - ETAPA 1'!G135</f>
        <v>10.199999999999999</v>
      </c>
      <c r="H135" s="67">
        <f t="shared" si="20"/>
        <v>510</v>
      </c>
      <c r="I135" s="68">
        <f t="shared" si="21"/>
        <v>510</v>
      </c>
      <c r="J135" s="129">
        <f t="shared" si="16"/>
        <v>1</v>
      </c>
      <c r="K135" s="124">
        <f t="shared" si="22"/>
        <v>0</v>
      </c>
      <c r="L135" s="141">
        <f t="shared" si="23"/>
        <v>0</v>
      </c>
    </row>
    <row r="136" spans="1:12" ht="62.4" x14ac:dyDescent="0.3">
      <c r="A136" s="63" t="s">
        <v>356</v>
      </c>
      <c r="B136" s="69" t="s">
        <v>285</v>
      </c>
      <c r="C136" s="70" t="s">
        <v>37</v>
      </c>
      <c r="D136" s="70" t="s">
        <v>282</v>
      </c>
      <c r="E136" s="65" t="s">
        <v>4</v>
      </c>
      <c r="F136" s="66">
        <v>50</v>
      </c>
      <c r="G136" s="165">
        <f>'Orc Sintetico - ETAPA 1'!G136</f>
        <v>10.199999999999999</v>
      </c>
      <c r="H136" s="67">
        <f t="shared" si="20"/>
        <v>510</v>
      </c>
      <c r="I136" s="68">
        <f t="shared" si="21"/>
        <v>510</v>
      </c>
      <c r="J136" s="129">
        <f t="shared" si="16"/>
        <v>1</v>
      </c>
      <c r="K136" s="124">
        <f t="shared" si="22"/>
        <v>0</v>
      </c>
      <c r="L136" s="141">
        <f t="shared" si="23"/>
        <v>0</v>
      </c>
    </row>
    <row r="137" spans="1:12" ht="46.8" x14ac:dyDescent="0.3">
      <c r="A137" s="63" t="s">
        <v>357</v>
      </c>
      <c r="B137" s="69" t="s">
        <v>191</v>
      </c>
      <c r="C137" s="70" t="s">
        <v>37</v>
      </c>
      <c r="D137" s="70" t="s">
        <v>190</v>
      </c>
      <c r="E137" s="65" t="s">
        <v>7</v>
      </c>
      <c r="F137" s="66">
        <v>3</v>
      </c>
      <c r="G137" s="165">
        <f>'Orc Sintetico - ETAPA 1'!G137</f>
        <v>28.41</v>
      </c>
      <c r="H137" s="67">
        <f t="shared" si="20"/>
        <v>85.23</v>
      </c>
      <c r="I137" s="68">
        <f>+H137-K137</f>
        <v>0</v>
      </c>
      <c r="J137" s="129">
        <f t="shared" si="16"/>
        <v>0</v>
      </c>
      <c r="K137" s="124">
        <f>+H137</f>
        <v>85.23</v>
      </c>
      <c r="L137" s="141">
        <f t="shared" si="23"/>
        <v>1</v>
      </c>
    </row>
    <row r="138" spans="1:12" ht="46.8" x14ac:dyDescent="0.3">
      <c r="A138" s="63" t="s">
        <v>358</v>
      </c>
      <c r="B138" s="69" t="s">
        <v>186</v>
      </c>
      <c r="C138" s="70" t="s">
        <v>37</v>
      </c>
      <c r="D138" s="70" t="s">
        <v>187</v>
      </c>
      <c r="E138" s="65" t="s">
        <v>7</v>
      </c>
      <c r="F138" s="66">
        <v>18</v>
      </c>
      <c r="G138" s="165">
        <f>'Orc Sintetico - ETAPA 1'!G138</f>
        <v>22.8</v>
      </c>
      <c r="H138" s="67">
        <f t="shared" si="20"/>
        <v>410.4</v>
      </c>
      <c r="I138" s="68">
        <f>+H138-K138</f>
        <v>82.079999999999984</v>
      </c>
      <c r="J138" s="129">
        <f t="shared" si="16"/>
        <v>0.2</v>
      </c>
      <c r="K138" s="124">
        <f>+ROUND((H138*0.8),2)</f>
        <v>328.32</v>
      </c>
      <c r="L138" s="141">
        <f t="shared" si="23"/>
        <v>0.8</v>
      </c>
    </row>
    <row r="139" spans="1:12" ht="46.8" x14ac:dyDescent="0.3">
      <c r="A139" s="63" t="s">
        <v>359</v>
      </c>
      <c r="B139" s="69" t="s">
        <v>184</v>
      </c>
      <c r="C139" s="70" t="s">
        <v>37</v>
      </c>
      <c r="D139" s="70" t="s">
        <v>185</v>
      </c>
      <c r="E139" s="65" t="s">
        <v>7</v>
      </c>
      <c r="F139" s="66">
        <v>3</v>
      </c>
      <c r="G139" s="165">
        <f>'Orc Sintetico - ETAPA 1'!G139</f>
        <v>35.97</v>
      </c>
      <c r="H139" s="67">
        <f t="shared" si="20"/>
        <v>107.91</v>
      </c>
      <c r="I139" s="68">
        <f t="shared" ref="I139:I141" si="24">+H139-K139</f>
        <v>21.58</v>
      </c>
      <c r="J139" s="129">
        <f t="shared" ref="J139:J141" si="25">ROUND((I139/H139),2)</f>
        <v>0.2</v>
      </c>
      <c r="K139" s="124">
        <f t="shared" ref="K139:K141" si="26">+ROUND((H139*0.8),2)</f>
        <v>86.33</v>
      </c>
      <c r="L139" s="141">
        <f t="shared" si="23"/>
        <v>0.8</v>
      </c>
    </row>
    <row r="140" spans="1:12" ht="46.8" x14ac:dyDescent="0.3">
      <c r="A140" s="63" t="s">
        <v>360</v>
      </c>
      <c r="B140" s="69" t="s">
        <v>188</v>
      </c>
      <c r="C140" s="70" t="s">
        <v>37</v>
      </c>
      <c r="D140" s="70" t="s">
        <v>189</v>
      </c>
      <c r="E140" s="65" t="s">
        <v>7</v>
      </c>
      <c r="F140" s="66">
        <v>1</v>
      </c>
      <c r="G140" s="165">
        <f>'Orc Sintetico - ETAPA 1'!G140</f>
        <v>49.15</v>
      </c>
      <c r="H140" s="67">
        <f t="shared" si="20"/>
        <v>49.15</v>
      </c>
      <c r="I140" s="68">
        <f t="shared" si="24"/>
        <v>9.8299999999999983</v>
      </c>
      <c r="J140" s="129">
        <f t="shared" si="25"/>
        <v>0.2</v>
      </c>
      <c r="K140" s="124">
        <f t="shared" si="26"/>
        <v>39.32</v>
      </c>
      <c r="L140" s="141">
        <f t="shared" si="23"/>
        <v>0.8</v>
      </c>
    </row>
    <row r="141" spans="1:12" ht="62.4" x14ac:dyDescent="0.3">
      <c r="A141" s="63" t="s">
        <v>361</v>
      </c>
      <c r="B141" s="69" t="s">
        <v>192</v>
      </c>
      <c r="C141" s="70" t="s">
        <v>37</v>
      </c>
      <c r="D141" s="70" t="s">
        <v>193</v>
      </c>
      <c r="E141" s="65" t="s">
        <v>7</v>
      </c>
      <c r="F141" s="66">
        <v>1</v>
      </c>
      <c r="G141" s="165">
        <f>'Orc Sintetico - ETAPA 1'!G141</f>
        <v>39.869999999999997</v>
      </c>
      <c r="H141" s="67">
        <f t="shared" si="20"/>
        <v>39.869999999999997</v>
      </c>
      <c r="I141" s="68">
        <f t="shared" si="24"/>
        <v>7.9699999999999989</v>
      </c>
      <c r="J141" s="129">
        <f t="shared" si="25"/>
        <v>0.2</v>
      </c>
      <c r="K141" s="124">
        <f t="shared" si="26"/>
        <v>31.9</v>
      </c>
      <c r="L141" s="141">
        <f t="shared" si="23"/>
        <v>0.8</v>
      </c>
    </row>
    <row r="142" spans="1:12" ht="46.8" x14ac:dyDescent="0.3">
      <c r="A142" s="63" t="s">
        <v>362</v>
      </c>
      <c r="B142" s="69" t="s">
        <v>194</v>
      </c>
      <c r="C142" s="70" t="s">
        <v>37</v>
      </c>
      <c r="D142" s="70">
        <v>92000</v>
      </c>
      <c r="E142" s="65" t="s">
        <v>7</v>
      </c>
      <c r="F142" s="66">
        <v>124</v>
      </c>
      <c r="G142" s="165">
        <f>'Orc Sintetico - ETAPA 1'!G142</f>
        <v>24</v>
      </c>
      <c r="H142" s="67">
        <f t="shared" si="20"/>
        <v>2976</v>
      </c>
      <c r="I142" s="68">
        <f t="shared" ref="I142:I145" si="27">+H142-K142</f>
        <v>0</v>
      </c>
      <c r="J142" s="129">
        <f t="shared" si="16"/>
        <v>0</v>
      </c>
      <c r="K142" s="124">
        <f>+H142</f>
        <v>2976</v>
      </c>
      <c r="L142" s="141">
        <f t="shared" si="23"/>
        <v>1</v>
      </c>
    </row>
    <row r="143" spans="1:12" ht="46.8" x14ac:dyDescent="0.3">
      <c r="A143" s="63" t="s">
        <v>363</v>
      </c>
      <c r="B143" s="69" t="s">
        <v>195</v>
      </c>
      <c r="C143" s="70" t="s">
        <v>37</v>
      </c>
      <c r="D143" s="70" t="s">
        <v>196</v>
      </c>
      <c r="E143" s="65" t="s">
        <v>7</v>
      </c>
      <c r="F143" s="66">
        <v>20</v>
      </c>
      <c r="G143" s="165">
        <f>'Orc Sintetico - ETAPA 1'!G143</f>
        <v>38.33</v>
      </c>
      <c r="H143" s="67">
        <f t="shared" si="20"/>
        <v>766.6</v>
      </c>
      <c r="I143" s="68">
        <f t="shared" ref="I143:I144" si="28">+H143-K143</f>
        <v>0</v>
      </c>
      <c r="J143" s="129">
        <f t="shared" ref="J143:J144" si="29">ROUND((I143/H143),2)</f>
        <v>0</v>
      </c>
      <c r="K143" s="124">
        <f>+H143</f>
        <v>766.6</v>
      </c>
      <c r="L143" s="141">
        <f t="shared" si="23"/>
        <v>1</v>
      </c>
    </row>
    <row r="144" spans="1:12" ht="46.8" x14ac:dyDescent="0.3">
      <c r="A144" s="63" t="s">
        <v>364</v>
      </c>
      <c r="B144" s="69" t="s">
        <v>198</v>
      </c>
      <c r="C144" s="70" t="s">
        <v>37</v>
      </c>
      <c r="D144" s="70" t="s">
        <v>197</v>
      </c>
      <c r="E144" s="65" t="s">
        <v>7</v>
      </c>
      <c r="F144" s="66">
        <v>4</v>
      </c>
      <c r="G144" s="165">
        <f>'Orc Sintetico - ETAPA 1'!G144</f>
        <v>25.61</v>
      </c>
      <c r="H144" s="67">
        <f t="shared" si="20"/>
        <v>102.44</v>
      </c>
      <c r="I144" s="68">
        <f t="shared" si="28"/>
        <v>0</v>
      </c>
      <c r="J144" s="129">
        <f t="shared" si="29"/>
        <v>0</v>
      </c>
      <c r="K144" s="124">
        <f>+H144</f>
        <v>102.44</v>
      </c>
      <c r="L144" s="141">
        <f t="shared" si="23"/>
        <v>1</v>
      </c>
    </row>
    <row r="145" spans="1:12" ht="47.4" thickBot="1" x14ac:dyDescent="0.35">
      <c r="A145" s="63" t="s">
        <v>365</v>
      </c>
      <c r="B145" s="69" t="s">
        <v>199</v>
      </c>
      <c r="C145" s="70" t="s">
        <v>37</v>
      </c>
      <c r="D145" s="70" t="s">
        <v>200</v>
      </c>
      <c r="E145" s="65" t="s">
        <v>7</v>
      </c>
      <c r="F145" s="66">
        <v>5</v>
      </c>
      <c r="G145" s="165">
        <f>'Orc Sintetico - ETAPA 1'!G145</f>
        <v>38.42</v>
      </c>
      <c r="H145" s="67">
        <f t="shared" si="20"/>
        <v>192.1</v>
      </c>
      <c r="I145" s="135">
        <f t="shared" si="27"/>
        <v>0</v>
      </c>
      <c r="J145" s="136">
        <f t="shared" si="16"/>
        <v>0</v>
      </c>
      <c r="K145" s="137">
        <f>+H145</f>
        <v>192.1</v>
      </c>
      <c r="L145" s="142">
        <f t="shared" si="23"/>
        <v>1</v>
      </c>
    </row>
    <row r="146" spans="1:12" x14ac:dyDescent="0.3">
      <c r="A146" s="52" t="s">
        <v>67</v>
      </c>
      <c r="B146" s="53" t="s">
        <v>69</v>
      </c>
      <c r="C146" s="54"/>
      <c r="D146" s="54"/>
      <c r="E146" s="54"/>
      <c r="F146" s="55"/>
      <c r="G146" s="165"/>
      <c r="H146" s="56"/>
      <c r="I146" s="133"/>
      <c r="J146" s="130"/>
      <c r="K146" s="134"/>
      <c r="L146" s="143"/>
    </row>
    <row r="147" spans="1:12" x14ac:dyDescent="0.3">
      <c r="A147" s="58" t="s">
        <v>68</v>
      </c>
      <c r="B147" s="59" t="s">
        <v>82</v>
      </c>
      <c r="C147" s="60"/>
      <c r="D147" s="60"/>
      <c r="E147" s="60"/>
      <c r="F147" s="61"/>
      <c r="G147" s="165"/>
      <c r="H147" s="62"/>
      <c r="I147" s="68"/>
      <c r="J147" s="129"/>
      <c r="K147" s="124"/>
      <c r="L147" s="141"/>
    </row>
    <row r="148" spans="1:12" ht="31.8" thickBot="1" x14ac:dyDescent="0.35">
      <c r="A148" s="63" t="s">
        <v>91</v>
      </c>
      <c r="B148" s="69" t="s">
        <v>181</v>
      </c>
      <c r="C148" s="70" t="s">
        <v>31</v>
      </c>
      <c r="D148" s="70">
        <v>70394</v>
      </c>
      <c r="E148" s="65" t="s">
        <v>7</v>
      </c>
      <c r="F148" s="66">
        <v>4</v>
      </c>
      <c r="G148" s="165">
        <f>'Orc Sintetico - ETAPA 1'!G148</f>
        <v>165.77</v>
      </c>
      <c r="H148" s="67">
        <f>ROUND((G148*F148),2)</f>
        <v>663.08</v>
      </c>
      <c r="I148" s="68">
        <f>+H148-K148</f>
        <v>0</v>
      </c>
      <c r="J148" s="129">
        <f t="shared" si="16"/>
        <v>0</v>
      </c>
      <c r="K148" s="124">
        <f>+H148</f>
        <v>663.08</v>
      </c>
      <c r="L148" s="141">
        <f t="shared" ref="L148" si="30">ROUND((K148/H148),2)</f>
        <v>1</v>
      </c>
    </row>
    <row r="149" spans="1:12" x14ac:dyDescent="0.3">
      <c r="A149" s="52" t="s">
        <v>366</v>
      </c>
      <c r="B149" s="53" t="s">
        <v>293</v>
      </c>
      <c r="C149" s="54"/>
      <c r="D149" s="54"/>
      <c r="E149" s="54"/>
      <c r="F149" s="55"/>
      <c r="G149" s="165"/>
      <c r="H149" s="56"/>
      <c r="I149" s="68"/>
      <c r="J149" s="129"/>
      <c r="K149" s="124"/>
      <c r="L149" s="141"/>
    </row>
    <row r="150" spans="1:12" x14ac:dyDescent="0.3">
      <c r="A150" s="58" t="s">
        <v>367</v>
      </c>
      <c r="B150" s="59" t="s">
        <v>247</v>
      </c>
      <c r="C150" s="60"/>
      <c r="D150" s="60"/>
      <c r="E150" s="60"/>
      <c r="F150" s="61"/>
      <c r="G150" s="165"/>
      <c r="H150" s="62"/>
      <c r="I150" s="122"/>
      <c r="J150" s="145"/>
      <c r="K150" s="124"/>
      <c r="L150" s="141"/>
    </row>
    <row r="151" spans="1:12" ht="47.4" thickBot="1" x14ac:dyDescent="0.35">
      <c r="A151" s="63" t="s">
        <v>368</v>
      </c>
      <c r="B151" s="69" t="s">
        <v>182</v>
      </c>
      <c r="C151" s="70" t="s">
        <v>37</v>
      </c>
      <c r="D151" s="70" t="s">
        <v>183</v>
      </c>
      <c r="E151" s="65" t="s">
        <v>2</v>
      </c>
      <c r="F151" s="66">
        <v>443.63</v>
      </c>
      <c r="G151" s="165">
        <f>'Orc Sintetico - ETAPA 1'!G151</f>
        <v>2.1</v>
      </c>
      <c r="H151" s="67">
        <f>ROUND((G151*F151),2)</f>
        <v>931.62</v>
      </c>
      <c r="I151" s="144">
        <f>+H151-K151</f>
        <v>0</v>
      </c>
      <c r="J151" s="138">
        <f t="shared" si="16"/>
        <v>0</v>
      </c>
      <c r="K151" s="137">
        <f>+H151</f>
        <v>931.62</v>
      </c>
      <c r="L151" s="142">
        <f t="shared" ref="L151" si="31">ROUND((K151/H151),2)</f>
        <v>1</v>
      </c>
    </row>
    <row r="152" spans="1:12" ht="16.8" thickBot="1" x14ac:dyDescent="0.35">
      <c r="A152" s="76"/>
      <c r="B152" s="77"/>
      <c r="C152" s="77"/>
      <c r="D152" s="77"/>
      <c r="E152" s="77"/>
      <c r="F152" s="78"/>
      <c r="G152" s="79"/>
      <c r="H152" s="79"/>
      <c r="I152" s="146"/>
      <c r="J152" s="147"/>
      <c r="K152" s="148"/>
      <c r="L152" s="149"/>
    </row>
    <row r="153" spans="1:12" ht="16.8" thickBot="1" x14ac:dyDescent="0.35">
      <c r="A153" s="80"/>
      <c r="B153" s="81"/>
      <c r="C153" s="81"/>
      <c r="D153" s="81"/>
      <c r="E153" s="81"/>
      <c r="F153" s="82"/>
      <c r="G153" s="83" t="s">
        <v>372</v>
      </c>
      <c r="H153" s="84">
        <f>SUM(H19:H151)</f>
        <v>227800.40999999997</v>
      </c>
      <c r="I153" s="146">
        <f>SUM(I21:I151)</f>
        <v>85832.450000000041</v>
      </c>
      <c r="J153" s="150"/>
      <c r="K153" s="151">
        <f>SUM(K21:K151)</f>
        <v>141967.96000000005</v>
      </c>
      <c r="L153" s="149"/>
    </row>
    <row r="154" spans="1:12" ht="16.8" thickBot="1" x14ac:dyDescent="0.35">
      <c r="A154" s="76"/>
      <c r="B154" s="77"/>
      <c r="C154" s="77"/>
      <c r="D154" s="77"/>
      <c r="E154" s="77"/>
      <c r="F154" s="78"/>
      <c r="G154" s="85"/>
      <c r="H154" s="86"/>
      <c r="I154" s="146"/>
      <c r="J154" s="147"/>
      <c r="K154" s="148"/>
      <c r="L154" s="149"/>
    </row>
    <row r="155" spans="1:12" ht="16.8" thickBot="1" x14ac:dyDescent="0.35">
      <c r="A155" s="80"/>
      <c r="B155" s="81"/>
      <c r="C155" s="81"/>
      <c r="D155" s="81"/>
      <c r="E155" s="81"/>
      <c r="F155" s="82"/>
      <c r="G155" s="83">
        <v>0.26300000000000001</v>
      </c>
      <c r="H155" s="84">
        <f>ROUND((26.3%*H153),2)</f>
        <v>59911.51</v>
      </c>
      <c r="I155" s="152">
        <f>ROUND((I153*26.3%),2)</f>
        <v>22573.93</v>
      </c>
      <c r="J155" s="153"/>
      <c r="K155" s="154">
        <f>ROUND((K153*26.3%),2)+0.01</f>
        <v>37337.58</v>
      </c>
      <c r="L155" s="155"/>
    </row>
    <row r="156" spans="1:12" ht="16.8" thickBot="1" x14ac:dyDescent="0.4">
      <c r="A156" s="76"/>
      <c r="B156" s="77"/>
      <c r="C156" s="77"/>
      <c r="D156" s="77"/>
      <c r="E156" s="77"/>
      <c r="F156" s="78"/>
      <c r="G156" s="85"/>
      <c r="H156" s="86"/>
      <c r="I156" s="156"/>
      <c r="J156" s="131"/>
      <c r="K156" s="161"/>
      <c r="L156" s="159"/>
    </row>
    <row r="157" spans="1:12" ht="18.600000000000001" thickBot="1" x14ac:dyDescent="0.4">
      <c r="A157" s="87"/>
      <c r="B157" s="88"/>
      <c r="C157" s="88"/>
      <c r="D157" s="88"/>
      <c r="E157" s="88"/>
      <c r="F157" s="89"/>
      <c r="G157" s="90" t="s">
        <v>63</v>
      </c>
      <c r="H157" s="91">
        <f>H155+H153</f>
        <v>287711.92</v>
      </c>
      <c r="I157" s="157">
        <f>+I153+I155</f>
        <v>108406.38000000003</v>
      </c>
      <c r="J157" s="158"/>
      <c r="K157" s="162">
        <f>+K153+K155</f>
        <v>179305.54000000004</v>
      </c>
      <c r="L157" s="160"/>
    </row>
    <row r="158" spans="1:12" x14ac:dyDescent="0.35">
      <c r="B158" s="27"/>
      <c r="G158" s="28"/>
    </row>
  </sheetData>
  <mergeCells count="9">
    <mergeCell ref="A12:K12"/>
    <mergeCell ref="A15:D16"/>
    <mergeCell ref="A14:L14"/>
    <mergeCell ref="I15:L17"/>
    <mergeCell ref="A2:H7"/>
    <mergeCell ref="A8:K8"/>
    <mergeCell ref="A9:K9"/>
    <mergeCell ref="A10:K10"/>
    <mergeCell ref="A11:K11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Orc Sintetico - ETAPA 1</vt:lpstr>
      <vt:lpstr>Composições Proprias</vt:lpstr>
      <vt:lpstr>Cronograma Físico-financeiro</vt:lpstr>
      <vt:lpstr>'Orc Sintetico - ETAPA 1'!Area_de_impressao</vt:lpstr>
      <vt:lpstr>'Orc Sintetico - ETAPA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</dc:creator>
  <cp:lastModifiedBy>JoaoPaulo</cp:lastModifiedBy>
  <cp:lastPrinted>2020-05-07T01:56:49Z</cp:lastPrinted>
  <dcterms:created xsi:type="dcterms:W3CDTF">2013-07-30T13:26:30Z</dcterms:created>
  <dcterms:modified xsi:type="dcterms:W3CDTF">2020-05-07T01:57:27Z</dcterms:modified>
</cp:coreProperties>
</file>