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040" tabRatio="816"/>
  </bookViews>
  <sheets>
    <sheet name="MENU PLANILHA" sheetId="18" r:id="rId1"/>
    <sheet name="Anexo II-A Dist. Postos" sheetId="22" r:id="rId2"/>
    <sheet name="Anexo II-B Endereço" sheetId="23" r:id="rId3"/>
    <sheet name="Anexo II-C Salários" sheetId="24" r:id="rId4"/>
    <sheet name="Anexo III-A Equip." sheetId="1" r:id="rId5"/>
    <sheet name="Anexo III-B Uniformes" sheetId="5" r:id="rId6"/>
    <sheet name="An IV A Custo " sheetId="19" r:id="rId7"/>
    <sheet name="Anexo IV B - Custo Total MDO" sheetId="10" r:id="rId8"/>
  </sheets>
  <definedNames>
    <definedName name="_xlnm.Print_Area" localSheetId="6">'An IV A Custo '!$A$1:$I$163</definedName>
    <definedName name="_xlnm.Print_Area" localSheetId="7">'Anexo IV B - Custo Total MDO'!$A$1:$G$18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1" i="19" l="1"/>
  <c r="E47" i="19"/>
  <c r="D47" i="19"/>
  <c r="F45" i="19"/>
  <c r="E45" i="19"/>
  <c r="D45" i="19"/>
  <c r="F44" i="19"/>
  <c r="E44" i="19"/>
  <c r="D44" i="19"/>
  <c r="E40" i="19"/>
  <c r="E39" i="19"/>
  <c r="E38" i="19"/>
  <c r="E37" i="19"/>
  <c r="E32" i="19"/>
  <c r="E36" i="19" s="1"/>
  <c r="E35" i="19"/>
  <c r="E34" i="19"/>
  <c r="D40" i="19"/>
  <c r="D39" i="19"/>
  <c r="D38" i="19"/>
  <c r="D37" i="19"/>
  <c r="D36" i="19"/>
  <c r="D35" i="19"/>
  <c r="D34" i="19"/>
  <c r="D32" i="19"/>
  <c r="G17" i="10"/>
  <c r="F17" i="10"/>
  <c r="D18" i="10"/>
  <c r="I154" i="19"/>
  <c r="E40" i="5"/>
  <c r="E47" i="5"/>
  <c r="E46" i="5"/>
  <c r="E45" i="5"/>
  <c r="E44" i="5"/>
  <c r="E43" i="5"/>
  <c r="E15" i="5"/>
  <c r="I112" i="19"/>
  <c r="D64" i="19"/>
  <c r="I66" i="19"/>
  <c r="I65" i="19"/>
  <c r="D25" i="19"/>
  <c r="I29" i="19" s="1"/>
  <c r="I40" i="19" s="1"/>
  <c r="H12" i="24"/>
  <c r="C15" i="10"/>
  <c r="C14" i="10"/>
  <c r="C13" i="10"/>
  <c r="H110" i="19"/>
  <c r="F110" i="19"/>
  <c r="E16" i="5"/>
  <c r="I110" i="19" s="1"/>
  <c r="E26" i="5"/>
  <c r="E41" i="5"/>
  <c r="E42" i="5"/>
  <c r="E31" i="5"/>
  <c r="E32" i="5"/>
  <c r="E33" i="5"/>
  <c r="E34" i="5"/>
  <c r="E30" i="5"/>
  <c r="E21" i="5"/>
  <c r="E22" i="5"/>
  <c r="E23" i="5"/>
  <c r="E24" i="5"/>
  <c r="E20" i="5"/>
  <c r="E12" i="5"/>
  <c r="E11" i="5"/>
  <c r="E13" i="5"/>
  <c r="E14" i="5"/>
  <c r="E10" i="5"/>
  <c r="D24" i="19"/>
  <c r="H29" i="19" s="1"/>
  <c r="D23" i="19"/>
  <c r="G29" i="19" s="1"/>
  <c r="D22" i="19"/>
  <c r="F64" i="19" s="1"/>
  <c r="D21" i="19"/>
  <c r="E64" i="19" s="1"/>
  <c r="H8" i="24"/>
  <c r="H11" i="24"/>
  <c r="H9" i="24"/>
  <c r="H10" i="24"/>
  <c r="H65" i="19"/>
  <c r="G65" i="19"/>
  <c r="F65" i="19"/>
  <c r="E65" i="19"/>
  <c r="D65" i="19"/>
  <c r="G20" i="22"/>
  <c r="F20" i="22"/>
  <c r="E20" i="22"/>
  <c r="D20" i="22"/>
  <c r="C11" i="10" s="1"/>
  <c r="C20" i="22"/>
  <c r="C12" i="10" s="1"/>
  <c r="I51" i="19" l="1"/>
  <c r="I83" i="19"/>
  <c r="I58" i="19"/>
  <c r="I47" i="19"/>
  <c r="I82" i="19"/>
  <c r="I57" i="19"/>
  <c r="I44" i="19"/>
  <c r="I46" i="19" s="1"/>
  <c r="I72" i="19" s="1"/>
  <c r="I56" i="19"/>
  <c r="I45" i="19"/>
  <c r="I54" i="19"/>
  <c r="I55" i="19"/>
  <c r="I130" i="19"/>
  <c r="I53" i="19"/>
  <c r="I52" i="19"/>
  <c r="I84" i="19"/>
  <c r="E29" i="19"/>
  <c r="I64" i="19"/>
  <c r="I68" i="19" s="1"/>
  <c r="I74" i="19" s="1"/>
  <c r="I114" i="19"/>
  <c r="I134" i="19" s="1"/>
  <c r="I159" i="19" s="1"/>
  <c r="H64" i="19"/>
  <c r="G64" i="19"/>
  <c r="E48" i="5"/>
  <c r="G110" i="19" s="1"/>
  <c r="D110" i="19"/>
  <c r="E110" i="19"/>
  <c r="C18" i="10"/>
  <c r="E25" i="5"/>
  <c r="E35" i="5"/>
  <c r="E36" i="5" s="1"/>
  <c r="F29" i="19"/>
  <c r="I80" i="19" l="1"/>
  <c r="I155" i="19"/>
  <c r="I79" i="19"/>
  <c r="I93" i="19"/>
  <c r="I59" i="19"/>
  <c r="I73" i="19" s="1"/>
  <c r="I75" i="19" s="1"/>
  <c r="H66" i="19"/>
  <c r="H68" i="19" s="1"/>
  <c r="H74" i="19" s="1"/>
  <c r="H154" i="19"/>
  <c r="H40" i="19"/>
  <c r="H58" i="19" s="1"/>
  <c r="I85" i="19" l="1"/>
  <c r="I132" i="19" s="1"/>
  <c r="I157" i="19" s="1"/>
  <c r="I131" i="19"/>
  <c r="I92" i="19"/>
  <c r="I91" i="19"/>
  <c r="I90" i="19"/>
  <c r="H51" i="19"/>
  <c r="H55" i="19"/>
  <c r="H82" i="19"/>
  <c r="H45" i="19"/>
  <c r="E51" i="19"/>
  <c r="H44" i="19"/>
  <c r="H52" i="19"/>
  <c r="H47" i="19"/>
  <c r="H130" i="19"/>
  <c r="H155" i="19" s="1"/>
  <c r="H84" i="19"/>
  <c r="H53" i="19"/>
  <c r="H57" i="19"/>
  <c r="H83" i="19"/>
  <c r="H56" i="19"/>
  <c r="H54" i="19"/>
  <c r="I95" i="19" l="1"/>
  <c r="I104" i="19" s="1"/>
  <c r="I106" i="19" s="1"/>
  <c r="I133" i="19" s="1"/>
  <c r="I158" i="19" s="1"/>
  <c r="H46" i="19"/>
  <c r="H72" i="19" s="1"/>
  <c r="I156" i="19"/>
  <c r="I160" i="19" s="1"/>
  <c r="I135" i="19"/>
  <c r="H59" i="19"/>
  <c r="H73" i="19" s="1"/>
  <c r="H75" i="19" s="1"/>
  <c r="H131" i="19" s="1"/>
  <c r="H156" i="19" s="1"/>
  <c r="H93" i="19"/>
  <c r="H80" i="19"/>
  <c r="H79" i="19"/>
  <c r="I143" i="19" l="1"/>
  <c r="I144" i="19" s="1"/>
  <c r="I146" i="19" s="1"/>
  <c r="I118" i="19"/>
  <c r="I119" i="19" s="1"/>
  <c r="H85" i="19"/>
  <c r="H132" i="19" s="1"/>
  <c r="H157" i="19" s="1"/>
  <c r="C150" i="19"/>
  <c r="C121" i="19"/>
  <c r="C125" i="19" s="1"/>
  <c r="G66" i="19"/>
  <c r="G68" i="19" s="1"/>
  <c r="G74" i="19" s="1"/>
  <c r="F66" i="19"/>
  <c r="F68" i="19" s="1"/>
  <c r="F74" i="19" s="1"/>
  <c r="E66" i="19"/>
  <c r="C59" i="19"/>
  <c r="D29" i="19"/>
  <c r="I121" i="19" l="1"/>
  <c r="I123" i="19"/>
  <c r="I148" i="19"/>
  <c r="I150" i="19" s="1"/>
  <c r="I161" i="19" s="1"/>
  <c r="I162" i="19" s="1"/>
  <c r="G40" i="19"/>
  <c r="G130" i="19" s="1"/>
  <c r="G155" i="19" s="1"/>
  <c r="F40" i="19"/>
  <c r="F54" i="19" s="1"/>
  <c r="D68" i="19"/>
  <c r="D74" i="19" s="1"/>
  <c r="E68" i="19"/>
  <c r="E74" i="19" s="1"/>
  <c r="I163" i="19" l="1"/>
  <c r="E16" i="10"/>
  <c r="F16" i="10" s="1"/>
  <c r="G16" i="10" s="1"/>
  <c r="I125" i="19"/>
  <c r="I136" i="19" s="1"/>
  <c r="I137" i="19" s="1"/>
  <c r="I138" i="19" s="1"/>
  <c r="D84" i="19"/>
  <c r="D53" i="19"/>
  <c r="D82" i="19"/>
  <c r="D56" i="19"/>
  <c r="D80" i="19"/>
  <c r="D52" i="19"/>
  <c r="D57" i="19"/>
  <c r="D55" i="19"/>
  <c r="D130" i="19"/>
  <c r="D155" i="19" s="1"/>
  <c r="D83" i="19"/>
  <c r="D58" i="19"/>
  <c r="D54" i="19"/>
  <c r="F55" i="19"/>
  <c r="F56" i="19"/>
  <c r="F57" i="19"/>
  <c r="F58" i="19"/>
  <c r="F82" i="19"/>
  <c r="F83" i="19"/>
  <c r="F130" i="19"/>
  <c r="F155" i="19" s="1"/>
  <c r="F84" i="19"/>
  <c r="F47" i="19"/>
  <c r="F51" i="19"/>
  <c r="F52" i="19"/>
  <c r="F53" i="19"/>
  <c r="G55" i="19"/>
  <c r="G54" i="19"/>
  <c r="G83" i="19"/>
  <c r="G57" i="19"/>
  <c r="G56" i="19"/>
  <c r="G53" i="19"/>
  <c r="G52" i="19"/>
  <c r="G58" i="19"/>
  <c r="G51" i="19"/>
  <c r="G84" i="19"/>
  <c r="G47" i="19"/>
  <c r="G44" i="19"/>
  <c r="G80" i="19" s="1"/>
  <c r="G45" i="19"/>
  <c r="G82" i="19"/>
  <c r="E52" i="19"/>
  <c r="E53" i="19"/>
  <c r="E55" i="19"/>
  <c r="E57" i="19"/>
  <c r="E58" i="19"/>
  <c r="E83" i="19"/>
  <c r="E82" i="19"/>
  <c r="E54" i="19"/>
  <c r="E56" i="19"/>
  <c r="E130" i="19"/>
  <c r="E155" i="19" s="1"/>
  <c r="E84" i="19"/>
  <c r="E80" i="19"/>
  <c r="D93" i="19" l="1"/>
  <c r="D46" i="19"/>
  <c r="D72" i="19" s="1"/>
  <c r="D59" i="19"/>
  <c r="D73" i="19" s="1"/>
  <c r="D79" i="19"/>
  <c r="D85" i="19" s="1"/>
  <c r="D132" i="19" s="1"/>
  <c r="D157" i="19" s="1"/>
  <c r="F46" i="19"/>
  <c r="F72" i="19" s="1"/>
  <c r="F79" i="19"/>
  <c r="F93" i="19"/>
  <c r="G93" i="19"/>
  <c r="F80" i="19"/>
  <c r="F59" i="19"/>
  <c r="F73" i="19" s="1"/>
  <c r="E59" i="19"/>
  <c r="E73" i="19" s="1"/>
  <c r="E46" i="19"/>
  <c r="E72" i="19" s="1"/>
  <c r="E93" i="19"/>
  <c r="G59" i="19"/>
  <c r="G73" i="19" s="1"/>
  <c r="G79" i="19"/>
  <c r="G85" i="19" s="1"/>
  <c r="G132" i="19" s="1"/>
  <c r="G157" i="19" s="1"/>
  <c r="G46" i="19"/>
  <c r="G72" i="19" s="1"/>
  <c r="E79" i="19"/>
  <c r="E85" i="19" s="1"/>
  <c r="E132" i="19" s="1"/>
  <c r="E157" i="19" s="1"/>
  <c r="D75" i="19" l="1"/>
  <c r="D131" i="19" s="1"/>
  <c r="F85" i="19"/>
  <c r="F132" i="19" s="1"/>
  <c r="F157" i="19" s="1"/>
  <c r="F75" i="19"/>
  <c r="F131" i="19" s="1"/>
  <c r="F156" i="19" s="1"/>
  <c r="G75" i="19"/>
  <c r="G131" i="19" s="1"/>
  <c r="G156" i="19" s="1"/>
  <c r="E75" i="19"/>
  <c r="E131" i="19" s="1"/>
  <c r="E156" i="19" s="1"/>
  <c r="D156" i="19" l="1"/>
  <c r="F9" i="1" l="1"/>
  <c r="F10" i="1" s="1"/>
  <c r="F11" i="1" s="1"/>
  <c r="F12" i="1" l="1"/>
  <c r="H112" i="19" s="1"/>
  <c r="H114" i="19" s="1"/>
  <c r="H134" i="19" s="1"/>
  <c r="H159" i="19" s="1"/>
  <c r="H92" i="19" l="1"/>
  <c r="H90" i="19"/>
  <c r="H91" i="19"/>
  <c r="H95" i="19" l="1"/>
  <c r="H104" i="19" s="1"/>
  <c r="H106" i="19" s="1"/>
  <c r="H133" i="19" s="1"/>
  <c r="H135" i="19" s="1"/>
  <c r="G114" i="19"/>
  <c r="G92" i="19" s="1"/>
  <c r="D114" i="19"/>
  <c r="D90" i="19" s="1"/>
  <c r="F114" i="19"/>
  <c r="F92" i="19" s="1"/>
  <c r="E114" i="19"/>
  <c r="E92" i="19" s="1"/>
  <c r="H158" i="19" l="1"/>
  <c r="H160" i="19" s="1"/>
  <c r="H143" i="19" s="1"/>
  <c r="H144" i="19" s="1"/>
  <c r="H148" i="19" s="1"/>
  <c r="H118" i="19"/>
  <c r="H119" i="19" s="1"/>
  <c r="H123" i="19" s="1"/>
  <c r="F90" i="19"/>
  <c r="F91" i="19"/>
  <c r="G91" i="19"/>
  <c r="E91" i="19"/>
  <c r="G90" i="19"/>
  <c r="F134" i="19"/>
  <c r="F159" i="19" s="1"/>
  <c r="D92" i="19"/>
  <c r="E134" i="19"/>
  <c r="E159" i="19" s="1"/>
  <c r="D91" i="19"/>
  <c r="G134" i="19"/>
  <c r="G159" i="19" s="1"/>
  <c r="D134" i="19"/>
  <c r="D159" i="19" s="1"/>
  <c r="E90" i="19"/>
  <c r="H146" i="19" l="1"/>
  <c r="H150" i="19" s="1"/>
  <c r="H161" i="19" s="1"/>
  <c r="H162" i="19" s="1"/>
  <c r="H121" i="19"/>
  <c r="H125" i="19" s="1"/>
  <c r="H136" i="19" s="1"/>
  <c r="H137" i="19" s="1"/>
  <c r="H138" i="19" s="1"/>
  <c r="D95" i="19"/>
  <c r="D104" i="19" s="1"/>
  <c r="D106" i="19" s="1"/>
  <c r="D133" i="19" s="1"/>
  <c r="D158" i="19" s="1"/>
  <c r="D160" i="19" s="1"/>
  <c r="F95" i="19"/>
  <c r="F104" i="19" s="1"/>
  <c r="F106" i="19" s="1"/>
  <c r="F133" i="19" s="1"/>
  <c r="F158" i="19" s="1"/>
  <c r="F160" i="19" s="1"/>
  <c r="G95" i="19"/>
  <c r="G104" i="19" s="1"/>
  <c r="G106" i="19" s="1"/>
  <c r="G133" i="19" s="1"/>
  <c r="G158" i="19" s="1"/>
  <c r="G160" i="19" s="1"/>
  <c r="G143" i="19" s="1"/>
  <c r="E95" i="19"/>
  <c r="E104" i="19" s="1"/>
  <c r="E106" i="19" s="1"/>
  <c r="E133" i="19" s="1"/>
  <c r="E135" i="19" s="1"/>
  <c r="E15" i="10" l="1"/>
  <c r="F15" i="10" s="1"/>
  <c r="G15" i="10" s="1"/>
  <c r="H163" i="19"/>
  <c r="D135" i="19"/>
  <c r="D118" i="19" s="1"/>
  <c r="F135" i="19"/>
  <c r="F118" i="19" s="1"/>
  <c r="F119" i="19" s="1"/>
  <c r="F121" i="19" s="1"/>
  <c r="E158" i="19"/>
  <c r="E160" i="19" s="1"/>
  <c r="E143" i="19" s="1"/>
  <c r="E144" i="19" s="1"/>
  <c r="E148" i="19" s="1"/>
  <c r="G135" i="19"/>
  <c r="G118" i="19" s="1"/>
  <c r="E118" i="19"/>
  <c r="E119" i="19" s="1"/>
  <c r="E121" i="19" s="1"/>
  <c r="F143" i="19"/>
  <c r="F144" i="19" s="1"/>
  <c r="F146" i="19" s="1"/>
  <c r="D143" i="19"/>
  <c r="D144" i="19" s="1"/>
  <c r="D146" i="19" s="1"/>
  <c r="G144" i="19" l="1"/>
  <c r="G146" i="19" s="1"/>
  <c r="G119" i="19"/>
  <c r="G123" i="19" s="1"/>
  <c r="D148" i="19"/>
  <c r="D150" i="19" s="1"/>
  <c r="D161" i="19" s="1"/>
  <c r="D162" i="19" s="1"/>
  <c r="E11" i="10" s="1"/>
  <c r="F148" i="19"/>
  <c r="F150" i="19" s="1"/>
  <c r="F161" i="19" s="1"/>
  <c r="F162" i="19" s="1"/>
  <c r="E13" i="10" s="1"/>
  <c r="D119" i="19"/>
  <c r="D123" i="19" s="1"/>
  <c r="E146" i="19"/>
  <c r="E150" i="19" s="1"/>
  <c r="E161" i="19" s="1"/>
  <c r="E162" i="19" s="1"/>
  <c r="E12" i="10" s="1"/>
  <c r="F123" i="19"/>
  <c r="F125" i="19" s="1"/>
  <c r="F136" i="19" s="1"/>
  <c r="F137" i="19" s="1"/>
  <c r="E123" i="19"/>
  <c r="E125" i="19" s="1"/>
  <c r="E136" i="19" s="1"/>
  <c r="E137" i="19" s="1"/>
  <c r="F13" i="10" l="1"/>
  <c r="F12" i="10"/>
  <c r="G12" i="10" s="1"/>
  <c r="F138" i="19"/>
  <c r="D163" i="19"/>
  <c r="F163" i="19"/>
  <c r="G148" i="19"/>
  <c r="G150" i="19" s="1"/>
  <c r="G161" i="19" s="1"/>
  <c r="G162" i="19" s="1"/>
  <c r="D121" i="19"/>
  <c r="D125" i="19" s="1"/>
  <c r="D136" i="19" s="1"/>
  <c r="D137" i="19" s="1"/>
  <c r="E138" i="19"/>
  <c r="E163" i="19"/>
  <c r="G121" i="19"/>
  <c r="G125" i="19" s="1"/>
  <c r="G136" i="19" s="1"/>
  <c r="G137" i="19" s="1"/>
  <c r="G163" i="19" l="1"/>
  <c r="E14" i="10"/>
  <c r="F14" i="10" s="1"/>
  <c r="G14" i="10" s="1"/>
  <c r="D138" i="19"/>
  <c r="F11" i="10"/>
  <c r="F18" i="10" s="1"/>
  <c r="G138" i="19"/>
  <c r="G18" i="10" l="1"/>
  <c r="G11" i="10"/>
  <c r="G13" i="10"/>
</calcChain>
</file>

<file path=xl/sharedStrings.xml><?xml version="1.0" encoding="utf-8"?>
<sst xmlns="http://schemas.openxmlformats.org/spreadsheetml/2006/main" count="796" uniqueCount="393">
  <si>
    <t>PRÓ-REITORIA DE ADMINISTRAÇÃO</t>
  </si>
  <si>
    <t>Descrição</t>
  </si>
  <si>
    <t>COORDENAÇÃO DE CONTRATOS</t>
  </si>
  <si>
    <t>Item</t>
  </si>
  <si>
    <t>Qnt</t>
  </si>
  <si>
    <t>Depreciação</t>
  </si>
  <si>
    <r>
      <t>Anexo III - A - PLANILHA DE COMPOSIÇÃO DE CUSTOS E FORMAÇÃO DE PREÇOS</t>
    </r>
    <r>
      <rPr>
        <sz val="9"/>
        <rFont val="Verdana"/>
        <family val="2"/>
      </rPr>
      <t xml:space="preserve"> (Anexo VII da I.N. da SLTI/MPOG n.º 5 de 26/Maio/2017			</t>
    </r>
  </si>
  <si>
    <t>ITEM</t>
  </si>
  <si>
    <t>Reitoria</t>
  </si>
  <si>
    <t>Escola de Enfermagem</t>
  </si>
  <si>
    <t>Farmácia Universitária</t>
  </si>
  <si>
    <t>Faculdade de Direito II</t>
  </si>
  <si>
    <t>Faculdade de Farmácia</t>
  </si>
  <si>
    <t>Campus do Gragoatá</t>
  </si>
  <si>
    <t>Campus do Valonguinho</t>
  </si>
  <si>
    <t>Campus da Praia Vermelha</t>
  </si>
  <si>
    <t>Faculdade de Veterinária</t>
  </si>
  <si>
    <t>Mequinho</t>
  </si>
  <si>
    <t>Depreciação com base na INSTRUÇÃO NORMATIVA RFB Nº 1700, DE 14 DE MARÇO DE 2017 da Secretaria da Receita Federal do Brasil</t>
  </si>
  <si>
    <t>Valor Total</t>
  </si>
  <si>
    <t>(PLANILHA A SER FORNECIDA PELA PROPONENTE EM PAPEL TIMBRADO)</t>
  </si>
  <si>
    <r>
      <rPr>
        <sz val="9"/>
        <rFont val="Arial"/>
        <family val="2"/>
        <charset val="1"/>
      </rPr>
      <t xml:space="preserve">EMPRESA </t>
    </r>
    <r>
      <rPr>
        <sz val="9"/>
        <color indexed="10"/>
        <rFont val="Arial"/>
        <family val="2"/>
        <charset val="1"/>
      </rPr>
      <t>(nome da empresa)</t>
    </r>
  </si>
  <si>
    <r>
      <rPr>
        <sz val="9"/>
        <rFont val="Arial"/>
        <family val="2"/>
        <charset val="1"/>
      </rPr>
      <t>CNPJ N.º :</t>
    </r>
    <r>
      <rPr>
        <sz val="9"/>
        <color indexed="10"/>
        <rFont val="Arial"/>
        <family val="2"/>
        <charset val="1"/>
      </rPr>
      <t xml:space="preserve"> (n.º do CNPJ)</t>
    </r>
  </si>
  <si>
    <r>
      <rPr>
        <b/>
        <sz val="9"/>
        <rFont val="Arial"/>
        <family val="2"/>
        <charset val="1"/>
      </rPr>
      <t>PLANILHA DE COMPOSIÇÃO DE CUSTOS E FORMAÇÃO DE PREÇOS</t>
    </r>
    <r>
      <rPr>
        <sz val="9"/>
        <rFont val="Arial"/>
        <family val="2"/>
        <charset val="1"/>
      </rPr>
      <t xml:space="preserve"> (Anexo VII da I.N. da SLTI/MPOG n.º 5 de 26/Maio/2017			</t>
    </r>
  </si>
  <si>
    <t>MÃO-DE-OBRA VINCULADA À EXECUÇÃO CONTRATUAL</t>
  </si>
  <si>
    <t>Dados para composição dos custos referentes a mão de obra</t>
  </si>
  <si>
    <t>MÓDULO 1 : COMPOSIÇÃO DA REMUNERAÇÃO</t>
  </si>
  <si>
    <t>Composição da Remuneração</t>
  </si>
  <si>
    <t>Valor(R$)</t>
  </si>
  <si>
    <t>A</t>
  </si>
  <si>
    <t>Salário Base</t>
  </si>
  <si>
    <t>B</t>
  </si>
  <si>
    <t>C</t>
  </si>
  <si>
    <t>D</t>
  </si>
  <si>
    <t>E</t>
  </si>
  <si>
    <t>Adicional de Hora Noturna Reduzida</t>
  </si>
  <si>
    <t>F</t>
  </si>
  <si>
    <t xml:space="preserve">Outros </t>
  </si>
  <si>
    <t>MÓDULO 2: ENCARGOS E BENEFÍCIOS ANUAIS, MENSAIS E DIÁRIOS</t>
  </si>
  <si>
    <t>Submódulo 2.1 - 13º (décimo terceiro) Salário, Férias e Adicional de Férias</t>
  </si>
  <si>
    <t>2.1</t>
  </si>
  <si>
    <t>13º (décimo terceiro) Salário, Férias e Adicional de Férias</t>
  </si>
  <si>
    <t>Valor (R$)</t>
  </si>
  <si>
    <t>13º (décimo terceiro) Salário</t>
  </si>
  <si>
    <t>Férias e Adicional de Férias</t>
  </si>
  <si>
    <t>Total</t>
  </si>
  <si>
    <t>Incidência do Submódulo 2.2 - Encargos previdenciários (GPS), FGTS e outras contribuições                                                                                     (Cálculo sobre a remuneração, pois será adotada a Conta Vinculada)</t>
  </si>
  <si>
    <t>Submódulo 2.2 - Encargos Previdenciários (GPS), Fundo de Garantia por Tempo de Serviço (FGTS) e outras contribuições</t>
  </si>
  <si>
    <t>2.2</t>
  </si>
  <si>
    <t>GPS, FGTS e outras contribuições</t>
  </si>
  <si>
    <t>%</t>
  </si>
  <si>
    <t>INSS</t>
  </si>
  <si>
    <t>Salário Educação</t>
  </si>
  <si>
    <t>Seguro acidente do trabalho</t>
  </si>
  <si>
    <t>SESI ou SESC</t>
  </si>
  <si>
    <t>SENAI ou SENAC</t>
  </si>
  <si>
    <t>SEBRAE</t>
  </si>
  <si>
    <t>G</t>
  </si>
  <si>
    <t>INCRA</t>
  </si>
  <si>
    <t>H</t>
  </si>
  <si>
    <t>FGTS</t>
  </si>
  <si>
    <t>TOTAL</t>
  </si>
  <si>
    <t>Itens não aplicáveis a Optantes do SIMPLES</t>
  </si>
  <si>
    <t>Submódulo 2.3 - Benefícios Mensais e Diários</t>
  </si>
  <si>
    <t>2.3</t>
  </si>
  <si>
    <t>Benefícios Mensais e Diários</t>
  </si>
  <si>
    <t>Total de Benefícios Mensais e Diários</t>
  </si>
  <si>
    <t>Quadro-Resumo do Módulo 2 - Encargos e Benefícios anuais, mensais e diários</t>
  </si>
  <si>
    <t>Encargos e Benefícios Anuais, Mensais e Diários</t>
  </si>
  <si>
    <t>MÓDULO 3: PROVISÃO PARA RESCISÃO</t>
  </si>
  <si>
    <t>Provisão para Rescisão</t>
  </si>
  <si>
    <t>Aviso prévio indenizado</t>
  </si>
  <si>
    <t>Incidência do FGTS sobre o Aviso Prévio Indenizado</t>
  </si>
  <si>
    <t>Multa do FGTS e contribuição social sobre o aviso prévio indenizado</t>
  </si>
  <si>
    <t>Aviso prévio trabalhado</t>
  </si>
  <si>
    <t>Incidência de GPS, FGTS e outras contribuições sobre o aviso prévio trabalhado</t>
  </si>
  <si>
    <t>Multa do FGTS e contribuição social sobre o aviso prévio trabalhado</t>
  </si>
  <si>
    <t>MÓDULO 4: CUSTO DE REPOSIÇÃO DO PROFISSIONAL AUSENTE</t>
  </si>
  <si>
    <t>4.1</t>
  </si>
  <si>
    <t>Ausências legais</t>
  </si>
  <si>
    <t>Substituto na cobertura de férias</t>
  </si>
  <si>
    <t>Substituto na cobertura de Ausências legais</t>
  </si>
  <si>
    <t>Substituto na cobertura de Licença paternidade</t>
  </si>
  <si>
    <t>Substituto na cobertura de Ausência por Acidente de trabalho</t>
  </si>
  <si>
    <t>Substituto na cobertura de Afastamento Maternidade</t>
  </si>
  <si>
    <t>Substituto na cobertura de outras ausências (especificar)</t>
  </si>
  <si>
    <t>Submódulo 4.2 - Intrajornada</t>
  </si>
  <si>
    <t>4.2</t>
  </si>
  <si>
    <t>Intrajornada</t>
  </si>
  <si>
    <t>Intervalo para repouso ou alimentação</t>
  </si>
  <si>
    <t>Quadro-Resumo do Módulo 4 - Custo de Reposição do Profissional Ausente</t>
  </si>
  <si>
    <t>Custo de reposição</t>
  </si>
  <si>
    <t>MÓDULO 5: INSUMOS DIVERSOS</t>
  </si>
  <si>
    <t>Insumos Diversos</t>
  </si>
  <si>
    <t>Equipamentos</t>
  </si>
  <si>
    <t>Total de Insumos Diversos</t>
  </si>
  <si>
    <t>MÓDULO 6: CUSTOS INDIRETOS, TRIBUTOS E LUCRO – (LUCRO PRESUMIDO)</t>
  </si>
  <si>
    <t>Custos Indiretos, Tributos e Lucro</t>
  </si>
  <si>
    <t>Custos Indiretos</t>
  </si>
  <si>
    <t>Lucro</t>
  </si>
  <si>
    <t>Tributos</t>
  </si>
  <si>
    <t>C.1) Tributos Federais (PIS = 0,65% e COFINS = 3%)</t>
  </si>
  <si>
    <t>C.2) Tributos Estaduais (especificar)</t>
  </si>
  <si>
    <t>C.3) Tributos Municipais (ISS = 5,0%)</t>
  </si>
  <si>
    <t>C.4) Outros tributos (especificar)</t>
  </si>
  <si>
    <t>Mão-de-obra vinculada à execução contratual (valor por empregado)</t>
  </si>
  <si>
    <t>Módulo 1 - Composição da Remuneração</t>
  </si>
  <si>
    <t>Módulo 2 - Encargos e Benefícios Anuais, Mensais e Diários</t>
  </si>
  <si>
    <t>Módulo 3 - Provisão para rescisão</t>
  </si>
  <si>
    <t>Módulo 4 - Custo de Reposição do Profissional Ausente</t>
  </si>
  <si>
    <t>Módulo 5 - Insumos Diversos</t>
  </si>
  <si>
    <t>Subtotal (A + B +C+ D+E)</t>
  </si>
  <si>
    <t>Módulo 6 – Custos Indiretos, Tributos e Lucro</t>
  </si>
  <si>
    <t>Valor total por empregado</t>
  </si>
  <si>
    <t>FATOR K</t>
  </si>
  <si>
    <t>MÓDULO 6: CUSTOS INDIRETOS, TRIBUTOS E LUCRO – (LUCRO REAL)</t>
  </si>
  <si>
    <t>C.1) Tributos Federais (PIS = 1,65% e COFINS = 7,60%)</t>
  </si>
  <si>
    <t>Custo total da contratação</t>
  </si>
  <si>
    <t>DISCRIMINAÇÃO DO POSTO</t>
  </si>
  <si>
    <t>FUNCIONÁRIOS</t>
  </si>
  <si>
    <t>TOTAL MENSAL</t>
  </si>
  <si>
    <t>TOTAL ANUAL</t>
  </si>
  <si>
    <t>POSTOS</t>
  </si>
  <si>
    <t>VALOR MENSAL POR POSTO</t>
  </si>
  <si>
    <t>dos Equipamentos (preenchimento licitante)</t>
  </si>
  <si>
    <t>Regime tributário da Licitante</t>
  </si>
  <si>
    <r>
      <t xml:space="preserve">Documento Comprobatório </t>
    </r>
    <r>
      <rPr>
        <b/>
        <i/>
        <sz val="11"/>
        <rFont val="Calibri"/>
        <family val="2"/>
        <scheme val="minor"/>
      </rPr>
      <t>*Anexar Comprovante</t>
    </r>
  </si>
  <si>
    <r>
      <rPr>
        <b/>
        <sz val="11"/>
        <color theme="1"/>
        <rFont val="Calibri"/>
        <family val="2"/>
        <scheme val="minor"/>
      </rPr>
      <t>ACT/CCT/DCT</t>
    </r>
    <r>
      <rPr>
        <sz val="11"/>
        <color theme="1"/>
        <rFont val="Calibri"/>
        <family val="2"/>
        <scheme val="minor"/>
      </rPr>
      <t xml:space="preserve"> </t>
    </r>
    <r>
      <rPr>
        <i/>
        <sz val="8"/>
        <color theme="1"/>
        <rFont val="Calibri"/>
        <family val="2"/>
        <scheme val="minor"/>
      </rPr>
      <t>inclusive aditivos se houver</t>
    </r>
  </si>
  <si>
    <t>Entidade Sindical da Empresa</t>
  </si>
  <si>
    <t>Entidade Sindical dos Empregados</t>
  </si>
  <si>
    <t>Número de Registro</t>
  </si>
  <si>
    <t>Início Vigência</t>
  </si>
  <si>
    <t>Fim Vigência</t>
  </si>
  <si>
    <t>Descrição Cargos</t>
  </si>
  <si>
    <t>Dias/Mês</t>
  </si>
  <si>
    <t>Posto</t>
  </si>
  <si>
    <t>CBO</t>
  </si>
  <si>
    <t>Salário</t>
  </si>
  <si>
    <t>Benefício Assistencial</t>
  </si>
  <si>
    <t>Submódulo 4.1. Ausências legais</t>
  </si>
  <si>
    <t>Uniformes E EPIS</t>
  </si>
  <si>
    <t>Quadro-resumo do Custo por Empregado (LUCRO PRESUMIDO)</t>
  </si>
  <si>
    <t>LUCRO PRESUMIDO</t>
  </si>
  <si>
    <t>Quadro-resumo do Custo por Empregado (LUCRO REAL)</t>
  </si>
  <si>
    <t>LUCRO REAL</t>
  </si>
  <si>
    <t>Materiais</t>
  </si>
  <si>
    <t>Arquivo SDC - Jurujuba</t>
  </si>
  <si>
    <t>Endereço</t>
  </si>
  <si>
    <t>Biblioteca Central e DCE</t>
  </si>
  <si>
    <t>Dispensário “Mazine Bueno”</t>
  </si>
  <si>
    <t>Núcleo de Animais de Laboratório - NAL</t>
  </si>
  <si>
    <t>LANTE</t>
  </si>
  <si>
    <t>Faculdades de Nutrição e Administração</t>
  </si>
  <si>
    <t>Faculdade de Odontologia</t>
  </si>
  <si>
    <t>Pórtico de Entrada Valonguinho</t>
  </si>
  <si>
    <t>Instituto de Química</t>
  </si>
  <si>
    <t>Bloco A - UFASA PROGRAD Gragoatá</t>
  </si>
  <si>
    <t>Bloco B - Instituto de Letras</t>
  </si>
  <si>
    <t>Bloco C - Instituto de Letras</t>
  </si>
  <si>
    <t>Bloco D - Faculdade de Educação</t>
  </si>
  <si>
    <t>Bloco E - Escola de Serviço Social</t>
  </si>
  <si>
    <t>Bloco F - Faculdade de Economia</t>
  </si>
  <si>
    <t>Bloco G - Instituto de Matemática e Estatística e Faculdade de Turismo</t>
  </si>
  <si>
    <t>Bloco H - Faculdade de Turismo e Hotelaria</t>
  </si>
  <si>
    <t>Bloco N - Instituto de Ciências Humanas e Filosofia - ICHF</t>
  </si>
  <si>
    <t>Bloco O - Instituto de Ciências Humanas e Filosofia - ICHF</t>
  </si>
  <si>
    <t>Bloco P  - Instituto de Ciências Humanas e Filosofia - ICHF</t>
  </si>
  <si>
    <t>Instituto de Artes e Comunicação Social - IACS</t>
  </si>
  <si>
    <t>Superintendência de Documentação - SDC</t>
  </si>
  <si>
    <t>Faculdade de Educação Física - FACDEF</t>
  </si>
  <si>
    <t>Pórtico Faculdade de Educação Física</t>
  </si>
  <si>
    <t>Pórtico Principal Campus Gragoatá</t>
  </si>
  <si>
    <t>Restaurante Universitário - Gragoatá</t>
  </si>
  <si>
    <t>Moradia Estudantil - Niterói</t>
  </si>
  <si>
    <t>Bloco D  - Escola de Engenharia - Niterói</t>
  </si>
  <si>
    <t>Bloco  E - Escola de Engenharia Niterói</t>
  </si>
  <si>
    <t>Instituto de Computação - Laboratórios</t>
  </si>
  <si>
    <t>Instituto de Computação - Salas de Aula UFAS</t>
  </si>
  <si>
    <t>ADDLABS</t>
  </si>
  <si>
    <t>Escola de Arquitetura (e anexos)</t>
  </si>
  <si>
    <t>Biblioteca do Campus</t>
  </si>
  <si>
    <t>Horto Viveiro</t>
  </si>
  <si>
    <t>Pórtico Passos da Pátria</t>
  </si>
  <si>
    <t>Pórtico Boa Viagem</t>
  </si>
  <si>
    <t>Pórtico Avenida Litorânea</t>
  </si>
  <si>
    <t>Restaurante Universitário - Praia Vermelha</t>
  </si>
  <si>
    <t xml:space="preserve"> UNIDADES ISOLADAS  NITERÓI</t>
  </si>
  <si>
    <t>Perícia Médica</t>
  </si>
  <si>
    <t>Restaurante Universitário - Reitoria</t>
  </si>
  <si>
    <t>CRIAA - Barreto</t>
  </si>
  <si>
    <t>CAJUFF e NEPHU</t>
  </si>
  <si>
    <t xml:space="preserve">Faculdade de Medicina </t>
  </si>
  <si>
    <t>Instituto de Saúde da Comunidade</t>
  </si>
  <si>
    <t>Restaurante Universitário - HUAP</t>
  </si>
  <si>
    <t>Colégio Universitário Geraldo Reis - COLUNI</t>
  </si>
  <si>
    <t>Creche UFF</t>
  </si>
  <si>
    <t>Unidades do Interior</t>
  </si>
  <si>
    <t>Escola de Engenharia de Petrópolis</t>
  </si>
  <si>
    <t>Instituto de Saúde de Nova Friburgo (incluindo unidade de Fonoaudiologia)</t>
  </si>
  <si>
    <t>Serviço de Psicologia Aplicada (SPA) Rio das Ostras</t>
  </si>
  <si>
    <t>Moradia Estudantil - Rio das Ostras</t>
  </si>
  <si>
    <t>Pólo Univ. de Macaé (incluindo prédio novo)</t>
  </si>
  <si>
    <t>Pólo Campos Goytacazes (incluindo SPA)</t>
  </si>
  <si>
    <t>Núcleo Experimental de Iguaba</t>
  </si>
  <si>
    <t>Escola de Engenharia Industrial e Metalúrgica de Volta Redonda</t>
  </si>
  <si>
    <t>Instituto de Ciências Humanas  e Sociais de VR</t>
  </si>
  <si>
    <t>Instituto de Ciências Exatas de VR</t>
  </si>
  <si>
    <t>Anexo II - A - DISTRIBUIÇÃO DOS POSTOS POR LOCALIDADE</t>
  </si>
  <si>
    <t>Prédio</t>
  </si>
  <si>
    <t>Prédio Principal: 8 andares</t>
  </si>
  <si>
    <t>Rua Miguel de Frias, 9 - Icaraí - Niterói - RJ</t>
  </si>
  <si>
    <t>Av. Miguel de Frias, 77 - Icaraí - Niterói</t>
  </si>
  <si>
    <t>Escola de Extensão, Protocolo e outros</t>
  </si>
  <si>
    <t>Av. Visconde do Rio Branco s/n.º, bairro Centro, Niterói - RJ</t>
  </si>
  <si>
    <t>Facu. Administração (antiga matematica)</t>
  </si>
  <si>
    <t>Complexo Instituto de Química</t>
  </si>
  <si>
    <t xml:space="preserve">Instituto de Química </t>
  </si>
  <si>
    <t>Complexo Inst. Biomédico</t>
  </si>
  <si>
    <t>Bloco B - DST</t>
  </si>
  <si>
    <t>Bloco C - Salas de Aula</t>
  </si>
  <si>
    <t>Bloco D - Anatômico</t>
  </si>
  <si>
    <t>Bloco E - Pesquisas</t>
  </si>
  <si>
    <t>Bloco A - Prédio Central</t>
  </si>
  <si>
    <t xml:space="preserve">Rua Professor Hernani Mello, 101 São Domingos Niterói – RJ </t>
  </si>
  <si>
    <t>Complexo Inst. Biologia</t>
  </si>
  <si>
    <t>Instituto de Biologia Bloco Principal</t>
  </si>
  <si>
    <t>Instituto de Biologia Bloco Anexo</t>
  </si>
  <si>
    <t>Prédio Salas de Aulas Biologia (Antigo Inst. Física)</t>
  </si>
  <si>
    <t>Av. Visconde do Rio Branco s/n.º, bairro de São Domingos, Niterói - RJ</t>
  </si>
  <si>
    <t>Biologia NOVO Bloco M - Gragoatá</t>
  </si>
  <si>
    <t>Complexo ICHF</t>
  </si>
  <si>
    <t>R. Alexandre Moura, 8 - São Domingos, Niterói - RJ, 24210-200</t>
  </si>
  <si>
    <t>Complexo Instituto de Letras</t>
  </si>
  <si>
    <t>Rua Passo da Pátria, n.º 156, bairro São Domingos, Niterói - RJ</t>
  </si>
  <si>
    <t>Instituto de Geociências</t>
  </si>
  <si>
    <t>Complexo Escola de Engenharia</t>
  </si>
  <si>
    <t>Complexo Instituto de Computação</t>
  </si>
  <si>
    <t>Complexo Instituto de Física</t>
  </si>
  <si>
    <t>Instituto de Física - Bloco F</t>
  </si>
  <si>
    <t>UFASA Física</t>
  </si>
  <si>
    <t>Complexo PROAES</t>
  </si>
  <si>
    <t>Rua Marquês de Paraná 303 - Centro, Niterói - RJ</t>
  </si>
  <si>
    <t>Rua Recife. Quadra 07, Jardim Bela Vista, Rio das Ostras - RJ</t>
  </si>
  <si>
    <t>Rua Lara Vilela, 126 - São Domingos, Niterói - RJ</t>
  </si>
  <si>
    <t>Av. Bento Maria da Costa, 115 A - Jurujuba, Niterói - RJ</t>
  </si>
  <si>
    <t>Rua General Castrioto, 588, Barreto, Niterói - RJ</t>
  </si>
  <si>
    <t>Almirante Teffé, 637, Centro, Niterói - RJ</t>
  </si>
  <si>
    <t>Rua Dr. Celestino,78- Centro, Niterói - RJ</t>
  </si>
  <si>
    <t>Rua Marquês de Paraná, 303 - Centro, Niterói - RJ</t>
  </si>
  <si>
    <t>Av.  Jansem de Mello, 174/Fundos – Centro, Niterói - RJ</t>
  </si>
  <si>
    <t>Complexo Fac. Direito</t>
  </si>
  <si>
    <t>Faculdade de Direito</t>
  </si>
  <si>
    <t>Rua Presidente Pedreira,62 - Ingá, Niterói - RJ</t>
  </si>
  <si>
    <t>Rua Tiradentes, 17 - Ingá, Niterói - RJ</t>
  </si>
  <si>
    <t>Complexo Fac. Farmácia</t>
  </si>
  <si>
    <t>Rua Mário Viana. 523 - Santa Rosa, Niterói - RJ</t>
  </si>
  <si>
    <t>Rua Marquês do Paraná, 282 – Centro, Niterói - RJ</t>
  </si>
  <si>
    <t>Complexo COLUNI</t>
  </si>
  <si>
    <t>Rua Alexandre Moura, 8 - São Domingos, Niterói - RJ</t>
  </si>
  <si>
    <t>Complexo PROGRAD</t>
  </si>
  <si>
    <t>Bloco H - UFFASA PROGRAD - Praia Vermelha</t>
  </si>
  <si>
    <t>Rua Domingos Silvério, sn. Quitandinha - Petrópolis</t>
  </si>
  <si>
    <t>Rua Dr. Silvio Henrique Braune, 22, Centro, Nova Friburgo - RJ</t>
  </si>
  <si>
    <t>Instituto do Noroeste Fluminense e Educação Superior</t>
  </si>
  <si>
    <t>Rua Chaim Elias, s/n.º, Centro, Santo Antônio de Pádua - RJ</t>
  </si>
  <si>
    <t>Instituto de Ciência e Tecnologia - ICT</t>
  </si>
  <si>
    <t>Instituto de Humanidades e Saúde - IHS</t>
  </si>
  <si>
    <t>Av. Aluízio da Silva Gomes, 50 - Granja dos Cavaleiros - Macaé</t>
  </si>
  <si>
    <t>Rua José do Patrocínio, 71 - Campos dos Goytacazes - RJ</t>
  </si>
  <si>
    <t>Complexo Faculdade de Veterinária</t>
  </si>
  <si>
    <t>Rua Vital Brazil Filho, 64 - Vital Brazil, Niteroi - RJ</t>
  </si>
  <si>
    <t>Hospital Veterinário - HUVET</t>
  </si>
  <si>
    <t>Rod. Amaral Peixoto, Km 100 - Iguaba Grande - RJ</t>
  </si>
  <si>
    <t>Fazenda Escola da Faculdade de Veterinária</t>
  </si>
  <si>
    <t>Rod. RJ 122, Km 32 - Funchal - Cachoeira de Macacu - RJ</t>
  </si>
  <si>
    <t>Complexo Volta Redonda</t>
  </si>
  <si>
    <t>Av. dos Trabalhadores, 420 - Volta Redonda - RJ</t>
  </si>
  <si>
    <t>Rua Desembargador Ellys Hermidyo Figueira 783 - Aterrado - Volta Redonda</t>
  </si>
  <si>
    <t>Complexo Angra dos Reis</t>
  </si>
  <si>
    <t>Instituto de Educação de Angra dos Reis</t>
  </si>
  <si>
    <t>Av. do Trabalhador, 179 - Jacuecanga - Angra dos Reis</t>
  </si>
  <si>
    <t>Angra dos Reis II</t>
  </si>
  <si>
    <t>Av. Vereador Benedito Adelino - Retiro, Angra dos Reis - RJ</t>
  </si>
  <si>
    <t>Anexo II - B - ENDEREÇO DAS UNIDADES</t>
  </si>
  <si>
    <t>Transporte -Cláusula 23ª da CCT - considerando 4 passagens/dia</t>
  </si>
  <si>
    <t>Valor unitário</t>
  </si>
  <si>
    <r>
      <t>Anexo III - B - PLANILHA DE COMPOSIÇÃO DE CUSTOS E FORMAÇÃO DE PREÇOS</t>
    </r>
    <r>
      <rPr>
        <sz val="9"/>
        <rFont val="Verdana"/>
        <family val="2"/>
      </rPr>
      <t xml:space="preserve"> </t>
    </r>
  </si>
  <si>
    <t>Total dos equipamentos sem depreciação</t>
  </si>
  <si>
    <t>Relógio de Ponto Biométrico</t>
  </si>
  <si>
    <t>120 meses</t>
  </si>
  <si>
    <t>Depreciação dos equipamentos - 120 meses</t>
  </si>
  <si>
    <t>Adicional de Periculosidade</t>
  </si>
  <si>
    <t>Motorista de Utilitário</t>
  </si>
  <si>
    <t>Motorista de ônibus</t>
  </si>
  <si>
    <t>7823-10</t>
  </si>
  <si>
    <t>Mecânico de Veículos</t>
  </si>
  <si>
    <t>9144-25</t>
  </si>
  <si>
    <t>Lavador de Veículos</t>
  </si>
  <si>
    <t>5199-35</t>
  </si>
  <si>
    <t>5101-05</t>
  </si>
  <si>
    <t>Processo 23069.175626/2022-01</t>
  </si>
  <si>
    <t>DISTR.</t>
  </si>
  <si>
    <t>MUNICIPIO - RJ</t>
  </si>
  <si>
    <t>MOTORISTA UTILITÁRIOS</t>
  </si>
  <si>
    <t>MOTORISTA ÔNIBUS</t>
  </si>
  <si>
    <t>MECÂNICO À DIESEL</t>
  </si>
  <si>
    <t>LAVADOR DE VEÍCULOS</t>
  </si>
  <si>
    <t xml:space="preserve">Niterói </t>
  </si>
  <si>
    <t>Av. Jansen de Melo, 174 - Centro, Niterói - RJ</t>
  </si>
  <si>
    <t>-</t>
  </si>
  <si>
    <t>Volta Redonda - VEI</t>
  </si>
  <si>
    <t>Volta Redonda VCX</t>
  </si>
  <si>
    <t>Instituto do Noroeste Fluminense e Educação Superior - Pádua</t>
  </si>
  <si>
    <t>Instituto de Humanidades e Saúde - Rio das Ostras</t>
  </si>
  <si>
    <t>Instituto de Ciências e Tecnologia - Rio das Ostras</t>
  </si>
  <si>
    <t>Pólo Univ. de Macaé</t>
  </si>
  <si>
    <t>Pólo Angra dos Reis</t>
  </si>
  <si>
    <t>Pólo Petrópolis</t>
  </si>
  <si>
    <t>Pólo Univ. de Nova Friburgo/RJ</t>
  </si>
  <si>
    <t>Contratação de empresa para prestação de serviços continuados de Motoristas, com regime de dedicação exclusiva de mão de obra, com fornecimento de materiais de reposição e atendimento da Universidade Federal Fluminense</t>
  </si>
  <si>
    <t xml:space="preserve">Tipo </t>
  </si>
  <si>
    <t>Qd Por func.</t>
  </si>
  <si>
    <t xml:space="preserve">Especificação </t>
  </si>
  <si>
    <t>Conjunto de Uniforme</t>
  </si>
  <si>
    <r>
      <t>Camisa tipo</t>
    </r>
    <r>
      <rPr>
        <u/>
        <sz val="10"/>
        <color rgb="FF008080"/>
        <rFont val="Calibri"/>
        <family val="2"/>
      </rPr>
      <t xml:space="preserve"> </t>
    </r>
    <r>
      <rPr>
        <strike/>
        <sz val="10"/>
        <color rgb="FFFF0000"/>
        <rFont val="Calibri"/>
        <family val="2"/>
      </rPr>
      <t xml:space="preserve"> </t>
    </r>
    <r>
      <rPr>
        <sz val="10"/>
        <color rgb="FF000000"/>
        <rFont val="Calibri"/>
        <family val="2"/>
      </rPr>
      <t xml:space="preserve">Polo, manga curta </t>
    </r>
  </si>
  <si>
    <r>
      <t xml:space="preserve">Cada Conjunto é composto por 3 Camisas pólo, 2 calças jeans, 1 sapato, 4 pares de meia. </t>
    </r>
    <r>
      <rPr>
        <b/>
        <sz val="11"/>
        <color rgb="FF000000"/>
        <rFont val="Calibri"/>
        <family val="2"/>
      </rPr>
      <t>Um conjunto a cada 6 meses.</t>
    </r>
  </si>
  <si>
    <t xml:space="preserve">Calça Jeans </t>
  </si>
  <si>
    <t>Calça, Material Jeans, Modelo Tradicional, Tipo Bolso Lateral E Traseiro, Tamanho Sob Medida, Cor Azul, Características Adicionais Pré-Lavado</t>
  </si>
  <si>
    <t xml:space="preserve">Sapatos </t>
  </si>
  <si>
    <t>Sapato, Tipo Social, Material Couro Sintético, Cor Preta, Características Adicionais Com Cadarço, Em Vaqueta Cromada, Tamanho Variado, Material Sola Pvc Vulcanizado, Antiderrapante, Material Cadarço Algodão, Material Palmilha Couro</t>
  </si>
  <si>
    <t xml:space="preserve">Meia </t>
  </si>
  <si>
    <t>Meia Vestuário, Material 100% Poliamida, Tipo Social, Cor Preta, Tamanho Grande, Características Adicionais Cano Longo</t>
  </si>
  <si>
    <t xml:space="preserve">Crachá </t>
  </si>
  <si>
    <t xml:space="preserve">Confecção de Crachás funcionais em PVC (100%) com dupla face, colorido frente (alta qualidade), apresentando fotografia digitalizada, dados funcionais do empregado, logomarca da empresa. </t>
  </si>
  <si>
    <t>2. Supervisor</t>
  </si>
  <si>
    <t>Camisa tipo Polo, manga curta</t>
  </si>
  <si>
    <r>
      <t xml:space="preserve">Cada Conjunto é composto por 3 Camisas, 2 calças jeans, 1 sapato, 4 pares de meia. </t>
    </r>
    <r>
      <rPr>
        <b/>
        <sz val="11"/>
        <color rgb="FF000000"/>
        <rFont val="Calibri"/>
        <family val="2"/>
      </rPr>
      <t>Um conjunto a cada 6 meses.</t>
    </r>
  </si>
  <si>
    <r>
      <t>3. Mecânico</t>
    </r>
    <r>
      <rPr>
        <b/>
        <sz val="10"/>
        <rFont val="Calibri"/>
        <family val="2"/>
      </rPr>
      <t xml:space="preserve"> de veículos automotores a diese</t>
    </r>
    <r>
      <rPr>
        <b/>
        <sz val="10"/>
        <color rgb="FF000000"/>
        <rFont val="Calibri"/>
        <family val="2"/>
      </rPr>
      <t>l</t>
    </r>
  </si>
  <si>
    <t xml:space="preserve">Camisa tipo Polo, manga curta </t>
  </si>
  <si>
    <t xml:space="preserve">Camiseta: - Unissex, - Tecido Pv, Poliviscose, (67%Poliester, 33% Viscose, Fio 30) - Manga Curta, - Gola Formato 'V' Ou Gola Olímpica, Com Ribana, </t>
  </si>
  <si>
    <t>Macacão Profissional</t>
  </si>
  <si>
    <t>Macacão Uniforme Profissional: - Um Bolso Superior Esquerdo - Um Bolso Inferior Traseiro - Dois Bolsos Inferiores Laterais - Fechamento Em Zíper -Manga Longa -Material: Tecido Brim- 100 % Algodão, (Alta Qualidade, Não Encolhe) Cor: Azul royal. Com emblema da Contratada e a informação "A serviço da UFF"</t>
  </si>
  <si>
    <t>Botina</t>
  </si>
  <si>
    <t>Botina raspa com cadarço, Solado em poliuretano</t>
  </si>
  <si>
    <t>4. Lavador de Veículos</t>
  </si>
  <si>
    <t>Camiseta: - Unissex, - Tecido Pv, Poliviscose, (67%Poliester, 33% Viscose, Fio 30) - Manga Curta, - Gola Formato 'V' Ou Gola Olímpica, Com Ribana.</t>
  </si>
  <si>
    <r>
      <t xml:space="preserve">Cada Conjunto é composto por 3 Camisas pólo, 2 calças impermeáveis, 5 luvas, 2 aventais, 01 bota, 4 pares de meia.  </t>
    </r>
    <r>
      <rPr>
        <b/>
        <sz val="11"/>
        <color rgb="FF000000"/>
        <rFont val="Calibri"/>
        <family val="2"/>
      </rPr>
      <t>Um conjunto a cada 6 meses.</t>
    </r>
  </si>
  <si>
    <t>Calça Impermeável</t>
  </si>
  <si>
    <t>Calça confeccionada em tecido impermeável trevira dupla face ou pvc forrado, com cordão de amarrar, soldada eletronicamente.</t>
  </si>
  <si>
    <t>Luva da látex natural</t>
  </si>
  <si>
    <t xml:space="preserve">Luva de látex natural, palma antiderrapante, alta resistência e conforto, tamanho variado, punho longo. Possui forro com flocos de algodão. </t>
  </si>
  <si>
    <t>Avental</t>
  </si>
  <si>
    <r>
      <t>Avental de PVC 70 x 120cm, com forro de Poliéster. Expessura do avental de 0,3mm. Cor: Azul royal. Com emblema da Contratada e a informação "A serviço da UFF"</t>
    </r>
    <r>
      <rPr>
        <sz val="8"/>
        <color theme="1"/>
        <rFont val="Times New Roman"/>
        <family val="1"/>
      </rPr>
      <t> </t>
    </r>
  </si>
  <si>
    <t>Bota</t>
  </si>
  <si>
    <t>Bota de PVC preta Cano Curto</t>
  </si>
  <si>
    <t>Ticket Alimentação - Cláusula 15ª da CCT</t>
  </si>
  <si>
    <t xml:space="preserve">Outros (Social Familiar) </t>
  </si>
  <si>
    <t>Supervisor de Transportes</t>
  </si>
  <si>
    <t>Diárias</t>
  </si>
  <si>
    <t>Vagas.com</t>
  </si>
  <si>
    <t>Glassdoor</t>
  </si>
  <si>
    <t>Salario.com</t>
  </si>
  <si>
    <t>Média</t>
  </si>
  <si>
    <t>Dissídio.com</t>
  </si>
  <si>
    <t>talent.com</t>
  </si>
  <si>
    <t>Função</t>
  </si>
  <si>
    <t>Anexo II - C - PESQUISA MÉDIA SALARIAL</t>
  </si>
  <si>
    <t>Anexo IV-A  - FORMAÇÃO CUSTOS POSTOS</t>
  </si>
  <si>
    <r>
      <t>Camisa tipo</t>
    </r>
    <r>
      <rPr>
        <u/>
        <sz val="10"/>
        <color rgb="FF008080"/>
        <rFont val="Calibri"/>
        <family val="2"/>
      </rPr>
      <t xml:space="preserve"> </t>
    </r>
    <r>
      <rPr>
        <strike/>
        <sz val="10"/>
        <color rgb="FFFF0000"/>
        <rFont val="Calibri"/>
        <family val="2"/>
      </rPr>
      <t xml:space="preserve"> </t>
    </r>
    <r>
      <rPr>
        <sz val="10"/>
        <color rgb="FF000000"/>
        <rFont val="Calibri"/>
        <family val="2"/>
      </rPr>
      <t>Polo, manga curta, em tecido 100% Algodão, cor: azul royal. Com emblema da Contratada e a informação "A serviço da UFF"</t>
    </r>
  </si>
  <si>
    <r>
      <t>Camisa tipo Social, manga curta, em tecido 100% Algodão, cor: azul royal. Com emblema da Contratada e a informação "A serviço da UFF"</t>
    </r>
    <r>
      <rPr>
        <sz val="8"/>
        <rFont val="Times New Roman"/>
        <family val="1"/>
      </rPr>
      <t> </t>
    </r>
  </si>
  <si>
    <t>Preço Unitário</t>
  </si>
  <si>
    <t>Preço Total</t>
  </si>
  <si>
    <t>Total por ano</t>
  </si>
  <si>
    <t>Total por mês</t>
  </si>
  <si>
    <t>Total dos equipamentos por mês SUPERVISOR</t>
  </si>
  <si>
    <t>Disponibilização de Equipamentos para os postos de Supervisor</t>
  </si>
  <si>
    <t>Observação: o item Diárias não é objeto de lance, e não pode ser alterado, sob pena de Recusa da Proposta.</t>
  </si>
  <si>
    <t>ANEXO IV- B</t>
  </si>
  <si>
    <t>4141-40</t>
  </si>
  <si>
    <t>Auxiliar de Logística</t>
  </si>
  <si>
    <t>1. Motoristas (todos) e Auxiliar de Logística</t>
  </si>
  <si>
    <t>SUPERVISOR e AUX LOGÍSTICA</t>
  </si>
  <si>
    <t>Adicional de Insalubridade</t>
  </si>
  <si>
    <t>Adicional Noturno (estimativa de 3h/dia trabalhado)</t>
  </si>
  <si>
    <t>Adicional de hora extra 50% (estimativa de 20h/mês)</t>
  </si>
  <si>
    <t>Adicional de hora extra 100% (estimativa de 10h/mês)</t>
  </si>
  <si>
    <t>Subtotal do módulo 1 para base de cálculo para apuração dos valores de férias, 13º, aviso prévio e FGTS correspondentes a essas verbas.</t>
  </si>
  <si>
    <t>Outros (Reflexo do Adicional Noturno no RSR)</t>
  </si>
  <si>
    <t>Outros (Reflexo do Adicional de hora extra 50% no RSR)</t>
  </si>
  <si>
    <t>Outros (Reflexo do Adicional de hora extra 100% no RSR)</t>
  </si>
  <si>
    <t>Total de Remuneração para cálculo do Sumodulo 2.2</t>
  </si>
  <si>
    <t>I</t>
  </si>
  <si>
    <t>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</si>
</sst>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  <numFmt numFmtId="165" formatCode="_(&quot;R$ &quot;* #,##0.00_);_(&quot;R$ &quot;* \(#,##0.00\);_(&quot;R$ &quot;* &quot;-&quot;??_);_(@_)"/>
    <numFmt numFmtId="166" formatCode="_-&quot;R$ &quot;* #,##0.00_-;&quot;-R$ &quot;* #,##0.00_-;_-&quot;R$ &quot;* \-??_-;_-@_-"/>
    <numFmt numFmtId="167" formatCode="#,##0.00_);\(#,##0.00\)"/>
  </numFmts>
  <fonts count="5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Verdana"/>
      <family val="2"/>
    </font>
    <font>
      <sz val="9"/>
      <name val="Verdana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indexed="10"/>
      <name val="Arial"/>
      <family val="2"/>
      <charset val="1"/>
    </font>
    <font>
      <sz val="9"/>
      <name val="Arial"/>
      <family val="2"/>
      <charset val="1"/>
    </font>
    <font>
      <sz val="9"/>
      <color indexed="10"/>
      <name val="Arial"/>
      <family val="2"/>
      <charset val="1"/>
    </font>
    <font>
      <b/>
      <sz val="9"/>
      <name val="Arial"/>
      <family val="2"/>
      <charset val="1"/>
    </font>
    <font>
      <b/>
      <sz val="10"/>
      <name val="Arial"/>
      <family val="2"/>
      <charset val="1"/>
    </font>
    <font>
      <b/>
      <sz val="9"/>
      <color rgb="FFFF0000"/>
      <name val="Arial"/>
      <family val="2"/>
      <charset val="1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i/>
      <sz val="1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2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0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u/>
      <sz val="10"/>
      <color rgb="FF008080"/>
      <name val="Calibri"/>
      <family val="2"/>
    </font>
    <font>
      <strike/>
      <sz val="10"/>
      <color rgb="FFFF0000"/>
      <name val="Calibri"/>
      <family val="2"/>
    </font>
    <font>
      <b/>
      <sz val="11"/>
      <color rgb="FF000000"/>
      <name val="Calibri"/>
      <family val="2"/>
    </font>
    <font>
      <sz val="10"/>
      <name val="Calibri"/>
      <family val="2"/>
    </font>
    <font>
      <sz val="8"/>
      <name val="Times New Roman"/>
      <family val="1"/>
    </font>
    <font>
      <b/>
      <sz val="10"/>
      <name val="Calibri"/>
      <family val="2"/>
    </font>
    <font>
      <sz val="8"/>
      <color theme="1"/>
      <name val="Times New Roman"/>
      <family val="1"/>
    </font>
    <font>
      <b/>
      <sz val="12"/>
      <name val="Calibri"/>
      <family val="2"/>
      <scheme val="minor"/>
    </font>
    <font>
      <sz val="12"/>
      <color rgb="FF000000"/>
      <name val="Calibri"/>
      <family val="2"/>
    </font>
    <font>
      <b/>
      <sz val="10"/>
      <color rgb="FFFF0000"/>
      <name val="Calibri"/>
      <family val="2"/>
    </font>
    <font>
      <b/>
      <sz val="12"/>
      <color rgb="FFFF0000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E1F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0" fontId="5" fillId="0" borderId="0"/>
    <xf numFmtId="44" fontId="7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1" fillId="0" borderId="0"/>
    <xf numFmtId="44" fontId="7" fillId="0" borderId="0" applyFont="0" applyFill="0" applyBorder="0" applyAlignment="0" applyProtection="0"/>
    <xf numFmtId="0" fontId="34" fillId="0" borderId="0"/>
  </cellStyleXfs>
  <cellXfs count="299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/>
    <xf numFmtId="0" fontId="3" fillId="0" borderId="0" xfId="0" applyFont="1"/>
    <xf numFmtId="4" fontId="3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distributed" wrapText="1" shrinkToFit="1" readingOrder="1"/>
    </xf>
    <xf numFmtId="0" fontId="8" fillId="0" borderId="0" xfId="0" applyFont="1" applyAlignment="1">
      <alignment vertical="center" wrapText="1"/>
    </xf>
    <xf numFmtId="164" fontId="10" fillId="0" borderId="5" xfId="4" applyNumberFormat="1" applyFont="1" applyBorder="1"/>
    <xf numFmtId="0" fontId="3" fillId="4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vertical="center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0" fillId="5" borderId="1" xfId="0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4" fontId="3" fillId="0" borderId="5" xfId="2" applyFont="1" applyFill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19" fillId="0" borderId="0" xfId="0" applyFont="1" applyAlignment="1"/>
    <xf numFmtId="0" fontId="3" fillId="0" borderId="1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21" fillId="0" borderId="0" xfId="0" applyFont="1"/>
    <xf numFmtId="0" fontId="11" fillId="0" borderId="0" xfId="0" applyFont="1" applyAlignment="1">
      <alignment vertical="center" wrapText="1"/>
    </xf>
    <xf numFmtId="0" fontId="22" fillId="0" borderId="0" xfId="0" applyFont="1"/>
    <xf numFmtId="0" fontId="6" fillId="5" borderId="0" xfId="0" applyFont="1" applyFill="1" applyAlignment="1">
      <alignment horizontal="left" vertical="center" wrapText="1"/>
    </xf>
    <xf numFmtId="0" fontId="6" fillId="5" borderId="0" xfId="0" applyFont="1" applyFill="1" applyAlignment="1">
      <alignment horizontal="center" vertical="center"/>
    </xf>
    <xf numFmtId="0" fontId="2" fillId="7" borderId="0" xfId="0" applyFont="1" applyFill="1" applyAlignment="1">
      <alignment vertical="center"/>
    </xf>
    <xf numFmtId="0" fontId="2" fillId="8" borderId="4" xfId="0" applyFont="1" applyFill="1" applyBorder="1" applyAlignment="1">
      <alignment horizontal="center" vertical="center"/>
    </xf>
    <xf numFmtId="0" fontId="11" fillId="8" borderId="5" xfId="0" applyFont="1" applyFill="1" applyBorder="1" applyAlignment="1">
      <alignment horizontal="center" vertical="center"/>
    </xf>
    <xf numFmtId="0" fontId="0" fillId="5" borderId="4" xfId="0" applyFill="1" applyBorder="1" applyAlignment="1">
      <alignment vertical="center"/>
    </xf>
    <xf numFmtId="0" fontId="11" fillId="5" borderId="1" xfId="0" applyFont="1" applyFill="1" applyBorder="1" applyAlignment="1">
      <alignment horizontal="center" vertical="center"/>
    </xf>
    <xf numFmtId="164" fontId="11" fillId="5" borderId="5" xfId="0" applyNumberFormat="1" applyFont="1" applyFill="1" applyBorder="1" applyAlignment="1">
      <alignment horizontal="center" vertical="center"/>
    </xf>
    <xf numFmtId="0" fontId="11" fillId="0" borderId="1" xfId="0" applyFont="1" applyBorder="1" applyAlignment="1" applyProtection="1">
      <alignment vertical="center"/>
      <protection locked="0"/>
    </xf>
    <xf numFmtId="164" fontId="28" fillId="0" borderId="1" xfId="6" applyNumberFormat="1" applyFont="1" applyFill="1" applyBorder="1" applyAlignment="1" applyProtection="1">
      <alignment vertical="center"/>
    </xf>
    <xf numFmtId="164" fontId="0" fillId="0" borderId="1" xfId="0" applyNumberFormat="1" applyBorder="1"/>
    <xf numFmtId="44" fontId="28" fillId="0" borderId="1" xfId="6" applyFont="1" applyFill="1" applyBorder="1" applyAlignment="1" applyProtection="1">
      <alignment vertical="center"/>
      <protection locked="0"/>
    </xf>
    <xf numFmtId="0" fontId="0" fillId="0" borderId="1" xfId="0" applyBorder="1"/>
    <xf numFmtId="164" fontId="0" fillId="5" borderId="1" xfId="0" applyNumberFormat="1" applyFill="1" applyBorder="1" applyAlignment="1">
      <alignment vertical="center"/>
    </xf>
    <xf numFmtId="0" fontId="11" fillId="10" borderId="1" xfId="0" applyFont="1" applyFill="1" applyBorder="1" applyAlignment="1" applyProtection="1">
      <alignment vertical="center"/>
      <protection locked="0"/>
    </xf>
    <xf numFmtId="0" fontId="11" fillId="0" borderId="1" xfId="0" applyFont="1" applyBorder="1" applyAlignment="1">
      <alignment vertical="center"/>
    </xf>
    <xf numFmtId="0" fontId="27" fillId="5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vertical="center"/>
    </xf>
    <xf numFmtId="44" fontId="28" fillId="5" borderId="1" xfId="6" applyFont="1" applyFill="1" applyBorder="1" applyAlignment="1" applyProtection="1">
      <alignment vertical="center"/>
    </xf>
    <xf numFmtId="44" fontId="11" fillId="5" borderId="1" xfId="6" applyFont="1" applyFill="1" applyBorder="1" applyAlignment="1" applyProtection="1">
      <alignment vertical="center"/>
    </xf>
    <xf numFmtId="0" fontId="27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justify" vertical="center" wrapText="1"/>
    </xf>
    <xf numFmtId="2" fontId="27" fillId="5" borderId="1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justify" vertical="center" wrapText="1"/>
    </xf>
    <xf numFmtId="2" fontId="29" fillId="5" borderId="1" xfId="0" applyNumberFormat="1" applyFont="1" applyFill="1" applyBorder="1" applyAlignment="1">
      <alignment horizontal="center" vertical="center"/>
    </xf>
    <xf numFmtId="44" fontId="29" fillId="5" borderId="1" xfId="6" applyFont="1" applyFill="1" applyBorder="1" applyAlignment="1" applyProtection="1">
      <alignment vertical="center"/>
    </xf>
    <xf numFmtId="0" fontId="27" fillId="5" borderId="1" xfId="0" applyFont="1" applyFill="1" applyBorder="1" applyAlignment="1">
      <alignment vertical="center"/>
    </xf>
    <xf numFmtId="2" fontId="11" fillId="5" borderId="1" xfId="0" applyNumberFormat="1" applyFont="1" applyFill="1" applyBorder="1" applyAlignment="1">
      <alignment horizontal="center" vertical="center"/>
    </xf>
    <xf numFmtId="0" fontId="27" fillId="5" borderId="0" xfId="0" applyFont="1" applyFill="1" applyAlignment="1">
      <alignment vertical="center"/>
    </xf>
    <xf numFmtId="0" fontId="29" fillId="5" borderId="0" xfId="0" applyFont="1" applyFill="1" applyAlignment="1">
      <alignment vertical="center"/>
    </xf>
    <xf numFmtId="44" fontId="27" fillId="0" borderId="1" xfId="6" applyFont="1" applyFill="1" applyBorder="1" applyAlignment="1" applyProtection="1">
      <alignment vertical="center"/>
      <protection locked="0"/>
    </xf>
    <xf numFmtId="8" fontId="27" fillId="0" borderId="1" xfId="6" applyNumberFormat="1" applyFont="1" applyFill="1" applyBorder="1" applyAlignment="1" applyProtection="1">
      <alignment vertical="center"/>
      <protection locked="0"/>
    </xf>
    <xf numFmtId="44" fontId="28" fillId="0" borderId="1" xfId="6" applyFont="1" applyFill="1" applyBorder="1" applyAlignment="1" applyProtection="1">
      <alignment vertical="center"/>
    </xf>
    <xf numFmtId="44" fontId="11" fillId="0" borderId="1" xfId="6" applyFont="1" applyFill="1" applyBorder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167" fontId="11" fillId="0" borderId="0" xfId="0" applyNumberFormat="1" applyFont="1" applyAlignment="1">
      <alignment horizontal="center" vertical="center"/>
    </xf>
    <xf numFmtId="0" fontId="27" fillId="5" borderId="1" xfId="0" applyFont="1" applyFill="1" applyBorder="1" applyAlignment="1">
      <alignment horizontal="left" vertical="center"/>
    </xf>
    <xf numFmtId="167" fontId="11" fillId="0" borderId="1" xfId="0" applyNumberFormat="1" applyFont="1" applyBorder="1" applyAlignment="1">
      <alignment vertical="center"/>
    </xf>
    <xf numFmtId="0" fontId="11" fillId="0" borderId="0" xfId="0" applyFont="1" applyAlignment="1" applyProtection="1">
      <alignment horizontal="center" vertical="center"/>
      <protection locked="0"/>
    </xf>
    <xf numFmtId="4" fontId="28" fillId="0" borderId="1" xfId="6" applyNumberFormat="1" applyFont="1" applyFill="1" applyBorder="1" applyAlignment="1" applyProtection="1">
      <alignment vertical="center"/>
    </xf>
    <xf numFmtId="4" fontId="28" fillId="5" borderId="1" xfId="6" applyNumberFormat="1" applyFont="1" applyFill="1" applyBorder="1" applyAlignment="1" applyProtection="1">
      <alignment vertical="center"/>
    </xf>
    <xf numFmtId="2" fontId="27" fillId="5" borderId="1" xfId="7" applyNumberFormat="1" applyFont="1" applyFill="1" applyBorder="1" applyAlignment="1">
      <alignment vertical="center"/>
    </xf>
    <xf numFmtId="0" fontId="11" fillId="5" borderId="9" xfId="0" applyFont="1" applyFill="1" applyBorder="1" applyAlignment="1">
      <alignment horizontal="center" vertical="center"/>
    </xf>
    <xf numFmtId="0" fontId="11" fillId="0" borderId="8" xfId="0" applyFont="1" applyBorder="1" applyAlignment="1">
      <alignment vertical="center" wrapText="1"/>
    </xf>
    <xf numFmtId="0" fontId="27" fillId="5" borderId="9" xfId="0" applyFont="1" applyFill="1" applyBorder="1" applyAlignment="1">
      <alignment horizontal="center" vertical="center"/>
    </xf>
    <xf numFmtId="2" fontId="11" fillId="5" borderId="8" xfId="0" applyNumberFormat="1" applyFont="1" applyFill="1" applyBorder="1" applyAlignment="1">
      <alignment vertical="center"/>
    </xf>
    <xf numFmtId="0" fontId="27" fillId="5" borderId="11" xfId="0" applyFont="1" applyFill="1" applyBorder="1" applyAlignment="1">
      <alignment horizontal="center" vertical="center"/>
    </xf>
    <xf numFmtId="2" fontId="11" fillId="5" borderId="12" xfId="0" applyNumberFormat="1" applyFont="1" applyFill="1" applyBorder="1" applyAlignment="1">
      <alignment vertical="center"/>
    </xf>
    <xf numFmtId="0" fontId="11" fillId="5" borderId="1" xfId="0" applyFont="1" applyFill="1" applyBorder="1" applyAlignment="1">
      <alignment horizontal="left" vertical="center"/>
    </xf>
    <xf numFmtId="164" fontId="0" fillId="0" borderId="0" xfId="0" applyNumberFormat="1"/>
    <xf numFmtId="0" fontId="11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164" fontId="28" fillId="0" borderId="1" xfId="6" applyNumberFormat="1" applyFont="1" applyFill="1" applyBorder="1" applyAlignment="1" applyProtection="1">
      <alignment vertical="center"/>
      <protection locked="0"/>
    </xf>
    <xf numFmtId="164" fontId="20" fillId="0" borderId="1" xfId="6" applyNumberFormat="1" applyFont="1" applyFill="1" applyBorder="1" applyAlignment="1" applyProtection="1">
      <alignment vertical="center"/>
      <protection locked="0"/>
    </xf>
    <xf numFmtId="44" fontId="32" fillId="0" borderId="0" xfId="0" applyNumberFormat="1" applyFont="1"/>
    <xf numFmtId="164" fontId="32" fillId="0" borderId="0" xfId="0" applyNumberFormat="1" applyFont="1"/>
    <xf numFmtId="44" fontId="28" fillId="7" borderId="1" xfId="6" applyFont="1" applyFill="1" applyBorder="1" applyAlignment="1" applyProtection="1">
      <alignment vertical="center"/>
      <protection locked="0"/>
    </xf>
    <xf numFmtId="164" fontId="11" fillId="0" borderId="1" xfId="6" applyNumberFormat="1" applyFont="1" applyFill="1" applyBorder="1" applyAlignment="1" applyProtection="1">
      <alignment vertical="center"/>
      <protection locked="0"/>
    </xf>
    <xf numFmtId="0" fontId="11" fillId="0" borderId="0" xfId="0" applyFont="1" applyAlignment="1">
      <alignment horizontal="justify" vertical="center" wrapText="1"/>
    </xf>
    <xf numFmtId="2" fontId="11" fillId="5" borderId="0" xfId="0" applyNumberFormat="1" applyFont="1" applyFill="1" applyAlignment="1">
      <alignment horizontal="center" vertical="center"/>
    </xf>
    <xf numFmtId="0" fontId="11" fillId="5" borderId="0" xfId="0" applyFont="1" applyFill="1" applyAlignment="1">
      <alignment vertical="center"/>
    </xf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8" fillId="0" borderId="0" xfId="0" applyFont="1" applyAlignment="1">
      <alignment vertical="distributed" wrapText="1" shrinkToFit="1" readingOrder="1"/>
    </xf>
    <xf numFmtId="0" fontId="8" fillId="0" borderId="0" xfId="0" applyFont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6" fillId="10" borderId="2" xfId="0" applyFont="1" applyFill="1" applyBorder="1" applyAlignment="1">
      <alignment horizontal="center" vertical="center" wrapText="1"/>
    </xf>
    <xf numFmtId="0" fontId="6" fillId="10" borderId="13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10" borderId="1" xfId="0" applyFont="1" applyFill="1" applyBorder="1" applyAlignment="1" applyProtection="1">
      <alignment vertical="center" wrapText="1"/>
      <protection locked="0"/>
    </xf>
    <xf numFmtId="0" fontId="0" fillId="5" borderId="1" xfId="0" applyFill="1" applyBorder="1" applyAlignment="1">
      <alignment horizontal="left" vertical="center"/>
    </xf>
    <xf numFmtId="0" fontId="33" fillId="11" borderId="1" xfId="0" applyFont="1" applyFill="1" applyBorder="1" applyAlignment="1">
      <alignment horizontal="left" vertical="center" wrapText="1"/>
    </xf>
    <xf numFmtId="164" fontId="11" fillId="0" borderId="1" xfId="6" applyNumberFormat="1" applyFont="1" applyFill="1" applyBorder="1" applyAlignment="1" applyProtection="1">
      <alignment vertical="center"/>
    </xf>
    <xf numFmtId="164" fontId="2" fillId="5" borderId="5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5" fillId="0" borderId="22" xfId="0" applyFont="1" applyBorder="1" applyAlignment="1">
      <alignment horizontal="center"/>
    </xf>
    <xf numFmtId="0" fontId="11" fillId="2" borderId="22" xfId="0" applyFont="1" applyFill="1" applyBorder="1" applyAlignment="1">
      <alignment horizontal="center" vertical="center" wrapText="1"/>
    </xf>
    <xf numFmtId="0" fontId="0" fillId="5" borderId="22" xfId="0" applyFill="1" applyBorder="1" applyAlignment="1">
      <alignment horizontal="center" vertical="center"/>
    </xf>
    <xf numFmtId="164" fontId="0" fillId="5" borderId="22" xfId="0" applyNumberForma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164" fontId="0" fillId="5" borderId="24" xfId="0" applyNumberForma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 wrapText="1"/>
    </xf>
    <xf numFmtId="164" fontId="11" fillId="2" borderId="26" xfId="0" applyNumberFormat="1" applyFont="1" applyFill="1" applyBorder="1" applyAlignment="1">
      <alignment horizontal="center" vertical="center" wrapText="1"/>
    </xf>
    <xf numFmtId="164" fontId="11" fillId="2" borderId="27" xfId="0" applyNumberFormat="1" applyFont="1" applyFill="1" applyBorder="1" applyAlignment="1">
      <alignment horizontal="center" vertical="center" wrapText="1"/>
    </xf>
    <xf numFmtId="164" fontId="27" fillId="0" borderId="1" xfId="6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4" fontId="11" fillId="0" borderId="1" xfId="3" applyNumberFormat="1" applyFont="1" applyBorder="1" applyAlignment="1">
      <alignment horizontal="center" wrapText="1"/>
    </xf>
    <xf numFmtId="0" fontId="35" fillId="0" borderId="1" xfId="0" applyFont="1" applyBorder="1" applyAlignment="1">
      <alignment horizontal="center"/>
    </xf>
    <xf numFmtId="0" fontId="36" fillId="2" borderId="2" xfId="0" applyFont="1" applyFill="1" applyBorder="1" applyAlignment="1">
      <alignment vertical="center"/>
    </xf>
    <xf numFmtId="0" fontId="36" fillId="2" borderId="13" xfId="0" applyFont="1" applyFill="1" applyBorder="1" applyAlignment="1">
      <alignment vertical="center" wrapText="1"/>
    </xf>
    <xf numFmtId="0" fontId="36" fillId="2" borderId="13" xfId="0" applyFont="1" applyFill="1" applyBorder="1" applyAlignment="1">
      <alignment horizontal="center" vertical="center" wrapText="1"/>
    </xf>
    <xf numFmtId="0" fontId="36" fillId="2" borderId="3" xfId="0" applyFont="1" applyFill="1" applyBorder="1" applyAlignment="1">
      <alignment vertical="center" wrapText="1"/>
    </xf>
    <xf numFmtId="0" fontId="34" fillId="0" borderId="4" xfId="0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5" xfId="0" applyFont="1" applyBorder="1" applyAlignment="1">
      <alignment vertical="center" wrapText="1"/>
    </xf>
    <xf numFmtId="0" fontId="34" fillId="0" borderId="1" xfId="0" applyFont="1" applyBorder="1" applyAlignment="1">
      <alignment horizontal="justify" vertical="center" wrapText="1"/>
    </xf>
    <xf numFmtId="0" fontId="11" fillId="10" borderId="14" xfId="0" applyFont="1" applyFill="1" applyBorder="1" applyAlignment="1">
      <alignment horizontal="center" vertical="center"/>
    </xf>
    <xf numFmtId="0" fontId="37" fillId="0" borderId="7" xfId="0" applyFont="1" applyBorder="1"/>
    <xf numFmtId="0" fontId="38" fillId="12" borderId="1" xfId="0" applyFont="1" applyFill="1" applyBorder="1" applyAlignment="1">
      <alignment horizontal="justify" vertical="center" wrapText="1"/>
    </xf>
    <xf numFmtId="0" fontId="38" fillId="12" borderId="1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justify" vertical="center" wrapText="1"/>
    </xf>
    <xf numFmtId="0" fontId="33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justify" vertical="center" wrapText="1"/>
    </xf>
    <xf numFmtId="0" fontId="39" fillId="0" borderId="1" xfId="0" applyFont="1" applyBorder="1" applyAlignment="1">
      <alignment horizontal="justify" vertical="center"/>
    </xf>
    <xf numFmtId="0" fontId="27" fillId="0" borderId="28" xfId="0" applyFont="1" applyBorder="1" applyAlignment="1">
      <alignment horizontal="center" vertical="center" wrapText="1"/>
    </xf>
    <xf numFmtId="0" fontId="33" fillId="11" borderId="29" xfId="0" applyFont="1" applyFill="1" applyBorder="1" applyAlignment="1">
      <alignment horizontal="left" vertical="center" wrapText="1"/>
    </xf>
    <xf numFmtId="0" fontId="35" fillId="0" borderId="29" xfId="0" applyFont="1" applyBorder="1" applyAlignment="1">
      <alignment horizontal="center"/>
    </xf>
    <xf numFmtId="0" fontId="0" fillId="5" borderId="29" xfId="0" applyFill="1" applyBorder="1" applyAlignment="1">
      <alignment horizontal="center" vertical="center"/>
    </xf>
    <xf numFmtId="164" fontId="0" fillId="5" borderId="29" xfId="0" applyNumberFormat="1" applyFill="1" applyBorder="1" applyAlignment="1">
      <alignment horizontal="center" vertical="center"/>
    </xf>
    <xf numFmtId="164" fontId="0" fillId="5" borderId="30" xfId="0" applyNumberForma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7" fillId="0" borderId="0" xfId="0" applyFont="1" applyAlignment="1">
      <alignment vertical="distributed" wrapText="1" shrinkToFit="1" readingOrder="1"/>
    </xf>
    <xf numFmtId="0" fontId="35" fillId="0" borderId="0" xfId="0" applyFont="1"/>
    <xf numFmtId="0" fontId="19" fillId="8" borderId="1" xfId="0" applyFont="1" applyFill="1" applyBorder="1" applyAlignment="1">
      <alignment horizontal="center" vertical="center"/>
    </xf>
    <xf numFmtId="0" fontId="47" fillId="8" borderId="1" xfId="0" applyFont="1" applyFill="1" applyBorder="1" applyAlignment="1">
      <alignment horizontal="center" vertical="center"/>
    </xf>
    <xf numFmtId="0" fontId="35" fillId="5" borderId="1" xfId="0" applyFont="1" applyFill="1" applyBorder="1" applyAlignment="1">
      <alignment horizontal="left" vertical="center"/>
    </xf>
    <xf numFmtId="164" fontId="35" fillId="0" borderId="1" xfId="0" applyNumberFormat="1" applyFont="1" applyBorder="1"/>
    <xf numFmtId="0" fontId="48" fillId="11" borderId="1" xfId="0" applyFont="1" applyFill="1" applyBorder="1" applyAlignment="1">
      <alignment horizontal="left" vertical="center" wrapText="1"/>
    </xf>
    <xf numFmtId="0" fontId="39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164" fontId="38" fillId="12" borderId="1" xfId="0" applyNumberFormat="1" applyFont="1" applyFill="1" applyBorder="1" applyAlignment="1">
      <alignment horizontal="center" vertical="center" wrapText="1"/>
    </xf>
    <xf numFmtId="164" fontId="39" fillId="0" borderId="1" xfId="0" applyNumberFormat="1" applyFont="1" applyBorder="1" applyAlignment="1">
      <alignment horizontal="center" vertical="center" wrapText="1"/>
    </xf>
    <xf numFmtId="164" fontId="43" fillId="0" borderId="1" xfId="0" applyNumberFormat="1" applyFont="1" applyBorder="1" applyAlignment="1">
      <alignment horizontal="center" vertical="center" wrapText="1"/>
    </xf>
    <xf numFmtId="164" fontId="39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0" fillId="0" borderId="1" xfId="0" applyBorder="1" applyAlignment="1">
      <alignment horizontal="center" vertical="center"/>
    </xf>
    <xf numFmtId="0" fontId="39" fillId="0" borderId="0" xfId="0" applyFont="1" applyBorder="1" applyAlignment="1">
      <alignment horizontal="justify" vertical="center" wrapText="1"/>
    </xf>
    <xf numFmtId="0" fontId="39" fillId="0" borderId="0" xfId="0" applyFont="1" applyBorder="1" applyAlignment="1">
      <alignment horizontal="center" vertical="center" wrapText="1"/>
    </xf>
    <xf numFmtId="164" fontId="39" fillId="0" borderId="0" xfId="0" applyNumberFormat="1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justify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38" fillId="0" borderId="1" xfId="0" applyNumberFormat="1" applyFont="1" applyBorder="1" applyAlignment="1">
      <alignment horizontal="center" vertical="center" wrapText="1"/>
    </xf>
    <xf numFmtId="164" fontId="49" fillId="0" borderId="1" xfId="0" applyNumberFormat="1" applyFont="1" applyBorder="1" applyAlignment="1">
      <alignment horizontal="center" vertical="center" wrapText="1"/>
    </xf>
    <xf numFmtId="164" fontId="10" fillId="0" borderId="7" xfId="4" applyNumberFormat="1" applyFont="1" applyBorder="1"/>
    <xf numFmtId="164" fontId="10" fillId="0" borderId="14" xfId="3" applyNumberFormat="1" applyFont="1" applyBorder="1" applyAlignment="1">
      <alignment horizontal="center" wrapText="1"/>
    </xf>
    <xf numFmtId="164" fontId="50" fillId="0" borderId="1" xfId="0" applyNumberFormat="1" applyFont="1" applyBorder="1" applyAlignment="1">
      <alignment horizontal="center" vertical="center"/>
    </xf>
    <xf numFmtId="0" fontId="10" fillId="5" borderId="0" xfId="0" applyFont="1" applyFill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0" fillId="5" borderId="6" xfId="0" applyFill="1" applyBorder="1" applyAlignment="1">
      <alignment vertical="center"/>
    </xf>
    <xf numFmtId="0" fontId="33" fillId="11" borderId="14" xfId="0" applyFont="1" applyFill="1" applyBorder="1" applyAlignment="1">
      <alignment horizontal="left" vertical="center" wrapText="1"/>
    </xf>
    <xf numFmtId="0" fontId="35" fillId="0" borderId="14" xfId="0" applyFont="1" applyBorder="1" applyAlignment="1">
      <alignment horizontal="center"/>
    </xf>
    <xf numFmtId="164" fontId="2" fillId="5" borderId="7" xfId="0" applyNumberFormat="1" applyFont="1" applyFill="1" applyBorder="1" applyAlignment="1">
      <alignment horizontal="center" vertical="center"/>
    </xf>
    <xf numFmtId="44" fontId="30" fillId="5" borderId="1" xfId="6" applyFont="1" applyFill="1" applyBorder="1" applyAlignment="1" applyProtection="1">
      <alignment vertical="center"/>
    </xf>
    <xf numFmtId="166" fontId="52" fillId="0" borderId="32" xfId="5" applyFont="1" applyFill="1" applyBorder="1" applyAlignment="1" applyProtection="1">
      <alignment vertical="center"/>
      <protection locked="0"/>
    </xf>
    <xf numFmtId="166" fontId="52" fillId="4" borderId="32" xfId="5" applyFont="1" applyFill="1" applyBorder="1" applyAlignment="1" applyProtection="1">
      <alignment vertical="center"/>
      <protection locked="0"/>
    </xf>
    <xf numFmtId="166" fontId="52" fillId="4" borderId="33" xfId="5" applyFont="1" applyFill="1" applyBorder="1" applyAlignment="1" applyProtection="1">
      <alignment vertical="center"/>
      <protection locked="0"/>
    </xf>
    <xf numFmtId="164" fontId="30" fillId="0" borderId="1" xfId="6" applyNumberFormat="1" applyFont="1" applyFill="1" applyBorder="1" applyAlignment="1" applyProtection="1">
      <alignment vertical="center"/>
      <protection locked="0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0" fontId="11" fillId="0" borderId="0" xfId="0" applyFont="1" applyAlignment="1">
      <alignment horizontal="center" vertical="distributed" wrapText="1" shrinkToFit="1" readingOrder="1"/>
    </xf>
    <xf numFmtId="0" fontId="11" fillId="0" borderId="0" xfId="0" applyFont="1" applyAlignment="1">
      <alignment horizontal="center" vertical="center" wrapText="1"/>
    </xf>
    <xf numFmtId="0" fontId="11" fillId="10" borderId="6" xfId="0" applyFont="1" applyFill="1" applyBorder="1" applyAlignment="1">
      <alignment horizontal="center" vertical="center"/>
    </xf>
    <xf numFmtId="0" fontId="11" fillId="10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distributed" wrapText="1" shrinkToFit="1" readingOrder="1"/>
    </xf>
    <xf numFmtId="0" fontId="6" fillId="10" borderId="13" xfId="0" applyFont="1" applyFill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47" fillId="0" borderId="0" xfId="0" applyFont="1" applyAlignment="1">
      <alignment horizontal="center" vertical="distributed" wrapText="1" shrinkToFit="1" readingOrder="1"/>
    </xf>
    <xf numFmtId="0" fontId="47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11" fillId="2" borderId="2" xfId="0" applyFont="1" applyFill="1" applyBorder="1" applyAlignment="1">
      <alignment horizontal="center" vertical="top" wrapText="1"/>
    </xf>
    <xf numFmtId="0" fontId="11" fillId="2" borderId="13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center" wrapText="1"/>
    </xf>
    <xf numFmtId="164" fontId="11" fillId="0" borderId="6" xfId="3" applyNumberFormat="1" applyFont="1" applyBorder="1" applyAlignment="1">
      <alignment horizontal="center" wrapText="1"/>
    </xf>
    <xf numFmtId="164" fontId="11" fillId="0" borderId="14" xfId="3" applyNumberFormat="1" applyFont="1" applyBorder="1" applyAlignment="1">
      <alignment horizontal="center" wrapText="1"/>
    </xf>
    <xf numFmtId="164" fontId="11" fillId="0" borderId="4" xfId="3" applyNumberFormat="1" applyFont="1" applyBorder="1" applyAlignment="1">
      <alignment horizontal="center" wrapText="1"/>
    </xf>
    <xf numFmtId="164" fontId="11" fillId="0" borderId="1" xfId="3" applyNumberFormat="1" applyFont="1" applyBorder="1" applyAlignment="1">
      <alignment horizontal="center" wrapText="1"/>
    </xf>
    <xf numFmtId="0" fontId="33" fillId="0" borderId="1" xfId="0" applyFont="1" applyBorder="1" applyAlignment="1">
      <alignment horizontal="center" vertical="center" wrapText="1"/>
    </xf>
    <xf numFmtId="0" fontId="38" fillId="12" borderId="1" xfId="0" applyFont="1" applyFill="1" applyBorder="1" applyAlignment="1">
      <alignment horizontal="center" vertical="center" wrapText="1"/>
    </xf>
    <xf numFmtId="0" fontId="38" fillId="12" borderId="31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left" vertical="center" wrapText="1"/>
    </xf>
    <xf numFmtId="0" fontId="2" fillId="8" borderId="13" xfId="0" applyFont="1" applyFill="1" applyBorder="1" applyAlignment="1">
      <alignment horizontal="left" vertical="center" wrapText="1"/>
    </xf>
    <xf numFmtId="0" fontId="11" fillId="8" borderId="13" xfId="0" applyFont="1" applyFill="1" applyBorder="1" applyAlignment="1">
      <alignment horizontal="left" vertical="center" wrapText="1"/>
    </xf>
    <xf numFmtId="0" fontId="11" fillId="8" borderId="3" xfId="0" applyFont="1" applyFill="1" applyBorder="1" applyAlignment="1">
      <alignment horizontal="left" vertical="center" wrapText="1"/>
    </xf>
    <xf numFmtId="0" fontId="0" fillId="5" borderId="6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0" fillId="8" borderId="2" xfId="0" applyFill="1" applyBorder="1" applyAlignment="1">
      <alignment horizontal="left" vertical="center"/>
    </xf>
    <xf numFmtId="0" fontId="0" fillId="8" borderId="13" xfId="0" applyFill="1" applyBorder="1" applyAlignment="1">
      <alignment horizontal="left" vertical="center"/>
    </xf>
    <xf numFmtId="0" fontId="0" fillId="8" borderId="3" xfId="0" applyFill="1" applyBorder="1" applyAlignment="1">
      <alignment horizontal="left" vertical="center"/>
    </xf>
    <xf numFmtId="0" fontId="25" fillId="9" borderId="4" xfId="0" applyFont="1" applyFill="1" applyBorder="1" applyAlignment="1">
      <alignment horizontal="left" vertical="center" wrapText="1"/>
    </xf>
    <xf numFmtId="0" fontId="25" fillId="9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distributed" wrapText="1" shrinkToFit="1" readingOrder="1"/>
    </xf>
    <xf numFmtId="0" fontId="11" fillId="5" borderId="0" xfId="0" applyFont="1" applyFill="1" applyAlignment="1">
      <alignment horizontal="center" vertical="center" wrapText="1"/>
    </xf>
    <xf numFmtId="0" fontId="25" fillId="9" borderId="6" xfId="0" applyFont="1" applyFill="1" applyBorder="1" applyAlignment="1">
      <alignment horizontal="left" vertical="center" wrapText="1"/>
    </xf>
    <xf numFmtId="0" fontId="25" fillId="9" borderId="14" xfId="0" applyFont="1" applyFill="1" applyBorder="1" applyAlignment="1">
      <alignment horizontal="left" vertical="center" wrapText="1"/>
    </xf>
    <xf numFmtId="0" fontId="6" fillId="5" borderId="14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11" fillId="10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0" fontId="51" fillId="0" borderId="1" xfId="0" applyFont="1" applyBorder="1" applyAlignment="1" applyProtection="1">
      <alignment horizontal="left" vertical="center"/>
      <protection locked="0"/>
    </xf>
    <xf numFmtId="0" fontId="26" fillId="9" borderId="4" xfId="0" applyFont="1" applyFill="1" applyBorder="1" applyAlignment="1">
      <alignment horizontal="left" vertical="center" wrapText="1"/>
    </xf>
    <xf numFmtId="0" fontId="26" fillId="9" borderId="1" xfId="0" applyFont="1" applyFill="1" applyBorder="1" applyAlignment="1">
      <alignment horizontal="left" vertical="center" wrapText="1"/>
    </xf>
    <xf numFmtId="0" fontId="0" fillId="0" borderId="0" xfId="0" applyAlignment="1" applyProtection="1">
      <alignment horizontal="center" vertical="center"/>
      <protection locked="0"/>
    </xf>
    <xf numFmtId="0" fontId="11" fillId="10" borderId="1" xfId="0" applyFont="1" applyFill="1" applyBorder="1" applyAlignment="1" applyProtection="1">
      <alignment horizontal="left" vertical="center"/>
      <protection locked="0"/>
    </xf>
    <xf numFmtId="0" fontId="11" fillId="0" borderId="1" xfId="0" applyFont="1" applyBorder="1" applyAlignment="1">
      <alignment horizontal="left" vertical="center"/>
    </xf>
    <xf numFmtId="0" fontId="11" fillId="10" borderId="1" xfId="0" applyFont="1" applyFill="1" applyBorder="1" applyAlignment="1" applyProtection="1">
      <alignment horizontal="left" vertical="center" wrapText="1"/>
      <protection locked="0"/>
    </xf>
    <xf numFmtId="0" fontId="30" fillId="8" borderId="1" xfId="0" applyFont="1" applyFill="1" applyBorder="1" applyAlignment="1">
      <alignment horizontal="left" vertical="center"/>
    </xf>
    <xf numFmtId="0" fontId="5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51" fillId="4" borderId="1" xfId="0" applyFont="1" applyFill="1" applyBorder="1" applyAlignment="1">
      <alignment horizontal="left" vertical="center" wrapText="1"/>
    </xf>
    <xf numFmtId="0" fontId="27" fillId="0" borderId="1" xfId="0" applyFont="1" applyBorder="1" applyAlignment="1" applyProtection="1">
      <alignment horizontal="left" vertical="center"/>
      <protection locked="0"/>
    </xf>
    <xf numFmtId="0" fontId="27" fillId="0" borderId="1" xfId="0" applyFont="1" applyBorder="1" applyAlignment="1" applyProtection="1">
      <alignment horizontal="left" vertical="center" wrapText="1"/>
      <protection locked="0"/>
    </xf>
    <xf numFmtId="0" fontId="27" fillId="0" borderId="1" xfId="0" applyFont="1" applyBorder="1" applyAlignment="1">
      <alignment horizontal="left" vertical="center" wrapText="1"/>
    </xf>
    <xf numFmtId="0" fontId="27" fillId="0" borderId="1" xfId="7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27" fillId="5" borderId="10" xfId="0" applyFont="1" applyFill="1" applyBorder="1" applyAlignment="1">
      <alignment horizontal="left" vertical="center"/>
    </xf>
    <xf numFmtId="0" fontId="27" fillId="5" borderId="18" xfId="0" applyFont="1" applyFill="1" applyBorder="1" applyAlignment="1">
      <alignment horizontal="left" vertical="center"/>
    </xf>
    <xf numFmtId="0" fontId="11" fillId="0" borderId="19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10" borderId="15" xfId="0" applyFont="1" applyFill="1" applyBorder="1" applyAlignment="1" applyProtection="1">
      <alignment horizontal="left" vertical="center"/>
      <protection locked="0"/>
    </xf>
    <xf numFmtId="0" fontId="11" fillId="10" borderId="16" xfId="0" applyFont="1" applyFill="1" applyBorder="1" applyAlignment="1" applyProtection="1">
      <alignment horizontal="left" vertical="center"/>
      <protection locked="0"/>
    </xf>
    <xf numFmtId="0" fontId="11" fillId="10" borderId="17" xfId="0" applyFont="1" applyFill="1" applyBorder="1" applyAlignment="1" applyProtection="1">
      <alignment horizontal="left" vertical="center"/>
      <protection locked="0"/>
    </xf>
    <xf numFmtId="0" fontId="2" fillId="8" borderId="1" xfId="0" applyFont="1" applyFill="1" applyBorder="1" applyAlignment="1">
      <alignment horizontal="center" vertical="center"/>
    </xf>
    <xf numFmtId="0" fontId="11" fillId="6" borderId="2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/>
    </xf>
    <xf numFmtId="0" fontId="17" fillId="6" borderId="13" xfId="0" applyFont="1" applyFill="1" applyBorder="1" applyAlignment="1">
      <alignment horizontal="center"/>
    </xf>
    <xf numFmtId="0" fontId="17" fillId="6" borderId="3" xfId="0" applyFont="1" applyFill="1" applyBorder="1" applyAlignment="1">
      <alignment horizontal="center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 vertical="distributed" wrapText="1" shrinkToFit="1" readingOrder="1"/>
    </xf>
  </cellXfs>
  <cellStyles count="10">
    <cellStyle name="Moeda" xfId="2" builtinId="4"/>
    <cellStyle name="Moeda 2" xfId="5"/>
    <cellStyle name="Moeda 2 2" xfId="6"/>
    <cellStyle name="Moeda 3" xfId="4"/>
    <cellStyle name="Moeda 4" xfId="8"/>
    <cellStyle name="Normal" xfId="0" builtinId="0"/>
    <cellStyle name="Normal 2" xfId="1"/>
    <cellStyle name="Normal 2 2" xfId="7"/>
    <cellStyle name="Normal 3" xfId="3"/>
    <cellStyle name="Normal 4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Anexo IV B - Custo Total MDO'!A1"/><Relationship Id="rId7" Type="http://schemas.openxmlformats.org/officeDocument/2006/relationships/hyperlink" Target="#'Anexo II-C Sal&#225;rios'!A1"/><Relationship Id="rId2" Type="http://schemas.openxmlformats.org/officeDocument/2006/relationships/hyperlink" Target="#'Anexo III-B Uniformes'!A1"/><Relationship Id="rId1" Type="http://schemas.openxmlformats.org/officeDocument/2006/relationships/hyperlink" Target="#'Anexo III-A Equip.'!A1"/><Relationship Id="rId6" Type="http://schemas.openxmlformats.org/officeDocument/2006/relationships/hyperlink" Target="#'An IV A Custo '!A1"/><Relationship Id="rId5" Type="http://schemas.openxmlformats.org/officeDocument/2006/relationships/hyperlink" Target="#'Anexo II-B Endere&#231;o'!A1"/><Relationship Id="rId4" Type="http://schemas.openxmlformats.org/officeDocument/2006/relationships/hyperlink" Target="#'Anexo II-A Dist. Postos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'MENU PLANILHA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'MENU PLANILHA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'MENU PLANILHA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'MENU PLANILHA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'MENU PLANILHA'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'MENU PLANILHA'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'MENU PLANILHA'!A1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6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11</xdr:row>
      <xdr:rowOff>57150</xdr:rowOff>
    </xdr:from>
    <xdr:to>
      <xdr:col>2</xdr:col>
      <xdr:colOff>400050</xdr:colOff>
      <xdr:row>15</xdr:row>
      <xdr:rowOff>95250</xdr:rowOff>
    </xdr:to>
    <xdr:sp macro="" textlink="">
      <xdr:nvSpPr>
        <xdr:cNvPr id="2" name="Retângulo de cantos arredondado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D7208AEB-7384-4833-9661-8A1A11723AB4}"/>
            </a:ext>
          </a:extLst>
        </xdr:cNvPr>
        <xdr:cNvSpPr/>
      </xdr:nvSpPr>
      <xdr:spPr>
        <a:xfrm>
          <a:off x="28575" y="2619375"/>
          <a:ext cx="2390775" cy="809625"/>
        </a:xfrm>
        <a:prstGeom prst="roundRect">
          <a:avLst/>
        </a:prstGeom>
        <a:ln w="53975">
          <a:solidFill>
            <a:schemeClr val="bg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1">
              <a:latin typeface="Calibri" panose="020F0502020204030204" pitchFamily="34" charset="0"/>
              <a:cs typeface="Arial" panose="020B0604020202020204" pitchFamily="7" charset="0"/>
            </a:rPr>
            <a:t>Anexo</a:t>
          </a:r>
          <a:r>
            <a:rPr lang="pt-PT" sz="1200" b="1" baseline="0">
              <a:latin typeface="Calibri" panose="020F0502020204030204" pitchFamily="34" charset="0"/>
              <a:cs typeface="Arial" panose="020B0604020202020204" pitchFamily="7" charset="0"/>
            </a:rPr>
            <a:t> III A - Relação dos Equipamentos (preenchimento licitante)</a:t>
          </a:r>
          <a:endParaRPr lang="pt-PT" sz="1200" b="1">
            <a:latin typeface="Calibri" panose="020F0502020204030204" pitchFamily="34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2</xdr:col>
      <xdr:colOff>714375</xdr:colOff>
      <xdr:row>11</xdr:row>
      <xdr:rowOff>104775</xdr:rowOff>
    </xdr:from>
    <xdr:to>
      <xdr:col>4</xdr:col>
      <xdr:colOff>668655</xdr:colOff>
      <xdr:row>15</xdr:row>
      <xdr:rowOff>142875</xdr:rowOff>
    </xdr:to>
    <xdr:sp macro="" textlink="">
      <xdr:nvSpPr>
        <xdr:cNvPr id="4" name="Retângulo de cantos arredondado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7A4D9B04-491D-4A73-9350-890D95024C07}"/>
            </a:ext>
          </a:extLst>
        </xdr:cNvPr>
        <xdr:cNvSpPr/>
      </xdr:nvSpPr>
      <xdr:spPr>
        <a:xfrm>
          <a:off x="2733675" y="2667000"/>
          <a:ext cx="2373630" cy="809625"/>
        </a:xfrm>
        <a:prstGeom prst="roundRect">
          <a:avLst/>
        </a:prstGeom>
        <a:ln w="53975">
          <a:solidFill>
            <a:schemeClr val="bg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1">
              <a:latin typeface="Calibri" panose="020F0502020204030204" pitchFamily="34" charset="0"/>
              <a:cs typeface="Arial" panose="020B0604020202020204" pitchFamily="7" charset="0"/>
            </a:rPr>
            <a:t>Anexo</a:t>
          </a:r>
          <a:r>
            <a:rPr lang="pt-PT" sz="1200" b="1" baseline="0">
              <a:latin typeface="Calibri" panose="020F0502020204030204" pitchFamily="34" charset="0"/>
              <a:cs typeface="Arial" panose="020B0604020202020204" pitchFamily="7" charset="0"/>
            </a:rPr>
            <a:t> III B - Relação </a:t>
          </a:r>
          <a:r>
            <a:rPr lang="pt-PT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dos Uniformes, EPIS (preenchimento licitante)</a:t>
          </a:r>
          <a:endParaRPr lang="pt-PT" sz="1200" b="1">
            <a:latin typeface="Calibri" panose="020F0502020204030204" pitchFamily="34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95250</xdr:colOff>
      <xdr:row>17</xdr:row>
      <xdr:rowOff>7620</xdr:rowOff>
    </xdr:from>
    <xdr:to>
      <xdr:col>2</xdr:col>
      <xdr:colOff>457200</xdr:colOff>
      <xdr:row>21</xdr:row>
      <xdr:rowOff>55245</xdr:rowOff>
    </xdr:to>
    <xdr:sp macro="" textlink="">
      <xdr:nvSpPr>
        <xdr:cNvPr id="8" name="Retângulo de cantos arredondado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EEC3BC82-5D8B-48A6-A37A-89C5627D368B}"/>
            </a:ext>
          </a:extLst>
        </xdr:cNvPr>
        <xdr:cNvSpPr/>
      </xdr:nvSpPr>
      <xdr:spPr>
        <a:xfrm>
          <a:off x="95250" y="3722370"/>
          <a:ext cx="2381250" cy="809625"/>
        </a:xfrm>
        <a:prstGeom prst="roundRect">
          <a:avLst/>
        </a:prstGeom>
        <a:ln w="53975">
          <a:solidFill>
            <a:schemeClr val="bg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1">
              <a:latin typeface="Calibri" panose="020F0502020204030204" pitchFamily="34" charset="0"/>
              <a:cs typeface="Arial" panose="020B0604020202020204" pitchFamily="7" charset="0"/>
            </a:rPr>
            <a:t>Anexo</a:t>
          </a:r>
          <a:r>
            <a:rPr lang="pt-PT" sz="1200" b="1" baseline="0">
              <a:latin typeface="Calibri" panose="020F0502020204030204" pitchFamily="34" charset="0"/>
              <a:cs typeface="Arial" panose="020B0604020202020204" pitchFamily="7" charset="0"/>
            </a:rPr>
            <a:t> IV B - Composição custos totais (preenchimento licitante)</a:t>
          </a:r>
          <a:endParaRPr lang="pt-PT" sz="1200" b="1">
            <a:latin typeface="Calibri" panose="020F0502020204030204" pitchFamily="34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57150</xdr:colOff>
      <xdr:row>5</xdr:row>
      <xdr:rowOff>152400</xdr:rowOff>
    </xdr:from>
    <xdr:to>
      <xdr:col>2</xdr:col>
      <xdr:colOff>428625</xdr:colOff>
      <xdr:row>10</xdr:row>
      <xdr:rowOff>9525</xdr:rowOff>
    </xdr:to>
    <xdr:sp macro="" textlink="">
      <xdr:nvSpPr>
        <xdr:cNvPr id="10" name="Retângulo de cantos arredondados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B8C52A23-1512-4ECF-A295-A2EDF0524DC4}"/>
            </a:ext>
          </a:extLst>
        </xdr:cNvPr>
        <xdr:cNvSpPr/>
      </xdr:nvSpPr>
      <xdr:spPr>
        <a:xfrm>
          <a:off x="57150" y="1581150"/>
          <a:ext cx="2390775" cy="809625"/>
        </a:xfrm>
        <a:prstGeom prst="roundRect">
          <a:avLst/>
        </a:prstGeom>
        <a:ln w="53975">
          <a:solidFill>
            <a:schemeClr val="bg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1">
              <a:latin typeface="Calibri" panose="020F0502020204030204" pitchFamily="34" charset="0"/>
              <a:cs typeface="Arial" panose="020B0604020202020204" pitchFamily="7" charset="0"/>
            </a:rPr>
            <a:t>Anexo</a:t>
          </a:r>
          <a:r>
            <a:rPr lang="pt-PT" sz="1200" b="1" baseline="0">
              <a:latin typeface="Calibri" panose="020F0502020204030204" pitchFamily="34" charset="0"/>
              <a:cs typeface="Arial" panose="020B0604020202020204" pitchFamily="7" charset="0"/>
            </a:rPr>
            <a:t> II A - Distribuição dos Postos (informativo)</a:t>
          </a:r>
          <a:endParaRPr lang="pt-PT" sz="1200" b="1">
            <a:latin typeface="Calibri" panose="020F0502020204030204" pitchFamily="34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2</xdr:col>
      <xdr:colOff>704850</xdr:colOff>
      <xdr:row>5</xdr:row>
      <xdr:rowOff>152400</xdr:rowOff>
    </xdr:from>
    <xdr:to>
      <xdr:col>4</xdr:col>
      <xdr:colOff>676275</xdr:colOff>
      <xdr:row>10</xdr:row>
      <xdr:rowOff>9525</xdr:rowOff>
    </xdr:to>
    <xdr:sp macro="" textlink="">
      <xdr:nvSpPr>
        <xdr:cNvPr id="11" name="Retângulo de cantos arredondados 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186171C6-C955-4BE6-9231-6B9E42F90A1F}"/>
            </a:ext>
          </a:extLst>
        </xdr:cNvPr>
        <xdr:cNvSpPr/>
      </xdr:nvSpPr>
      <xdr:spPr>
        <a:xfrm>
          <a:off x="2724150" y="1581150"/>
          <a:ext cx="2390775" cy="809625"/>
        </a:xfrm>
        <a:prstGeom prst="roundRect">
          <a:avLst>
            <a:gd name="adj" fmla="val 13138"/>
          </a:avLst>
        </a:prstGeom>
        <a:ln w="53975">
          <a:solidFill>
            <a:schemeClr val="bg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1">
              <a:latin typeface="Calibri" panose="020F0502020204030204" pitchFamily="34" charset="0"/>
              <a:cs typeface="Arial" panose="020B0604020202020204" pitchFamily="7" charset="0"/>
            </a:rPr>
            <a:t>Anexo</a:t>
          </a:r>
          <a:r>
            <a:rPr lang="pt-PT" sz="1200" b="1" baseline="0">
              <a:latin typeface="Calibri" panose="020F0502020204030204" pitchFamily="34" charset="0"/>
              <a:cs typeface="Arial" panose="020B0604020202020204" pitchFamily="7" charset="0"/>
            </a:rPr>
            <a:t> II B - Endereço das Unidades (informativo)</a:t>
          </a:r>
          <a:endParaRPr lang="pt-PT" sz="1200" b="1">
            <a:latin typeface="Calibri" panose="020F0502020204030204" pitchFamily="34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5</xdr:col>
      <xdr:colOff>114300</xdr:colOff>
      <xdr:row>11</xdr:row>
      <xdr:rowOff>114300</xdr:rowOff>
    </xdr:from>
    <xdr:to>
      <xdr:col>9</xdr:col>
      <xdr:colOff>20955</xdr:colOff>
      <xdr:row>15</xdr:row>
      <xdr:rowOff>152400</xdr:rowOff>
    </xdr:to>
    <xdr:sp macro="" textlink="">
      <xdr:nvSpPr>
        <xdr:cNvPr id="9" name="Retângulo de cantos arredondados 3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F8D854FD-BCA8-47E0-8FF5-21E08A1B4BC5}"/>
            </a:ext>
          </a:extLst>
        </xdr:cNvPr>
        <xdr:cNvSpPr/>
      </xdr:nvSpPr>
      <xdr:spPr>
        <a:xfrm>
          <a:off x="5372100" y="2676525"/>
          <a:ext cx="2373630" cy="809625"/>
        </a:xfrm>
        <a:prstGeom prst="roundRect">
          <a:avLst/>
        </a:prstGeom>
        <a:ln w="53975">
          <a:solidFill>
            <a:schemeClr val="bg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1">
              <a:latin typeface="Calibri" panose="020F0502020204030204" pitchFamily="34" charset="0"/>
              <a:cs typeface="Arial" panose="020B0604020202020204" pitchFamily="7" charset="0"/>
            </a:rPr>
            <a:t>Anexo</a:t>
          </a:r>
          <a:r>
            <a:rPr lang="pt-PT" sz="1200" b="1" baseline="0">
              <a:latin typeface="Calibri" panose="020F0502020204030204" pitchFamily="34" charset="0"/>
              <a:cs typeface="Arial" panose="020B0604020202020204" pitchFamily="7" charset="0"/>
            </a:rPr>
            <a:t> IV A - Custo Postos </a:t>
          </a:r>
          <a:r>
            <a:rPr lang="pt-PT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(preenchimento licitante)</a:t>
          </a:r>
          <a:endParaRPr lang="pt-PT" sz="1200" b="1">
            <a:latin typeface="Calibri" panose="020F0502020204030204" pitchFamily="34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5</xdr:col>
      <xdr:colOff>104775</xdr:colOff>
      <xdr:row>5</xdr:row>
      <xdr:rowOff>161925</xdr:rowOff>
    </xdr:from>
    <xdr:to>
      <xdr:col>9</xdr:col>
      <xdr:colOff>11430</xdr:colOff>
      <xdr:row>10</xdr:row>
      <xdr:rowOff>19050</xdr:rowOff>
    </xdr:to>
    <xdr:sp macro="" textlink="">
      <xdr:nvSpPr>
        <xdr:cNvPr id="3" name="Retângulo de cantos arredondados 3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C478D40F-E34E-47AC-8E71-C58B681B85DD}"/>
            </a:ext>
          </a:extLst>
        </xdr:cNvPr>
        <xdr:cNvSpPr/>
      </xdr:nvSpPr>
      <xdr:spPr>
        <a:xfrm>
          <a:off x="5362575" y="1581150"/>
          <a:ext cx="2373630" cy="809625"/>
        </a:xfrm>
        <a:prstGeom prst="roundRect">
          <a:avLst/>
        </a:prstGeom>
        <a:ln w="53975">
          <a:solidFill>
            <a:schemeClr val="bg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1">
              <a:latin typeface="Calibri" panose="020F0502020204030204" pitchFamily="34" charset="0"/>
              <a:cs typeface="Arial" panose="020B0604020202020204" pitchFamily="7" charset="0"/>
            </a:rPr>
            <a:t>Anexo</a:t>
          </a:r>
          <a:r>
            <a:rPr lang="pt-PT" sz="1200" b="1" baseline="0">
              <a:latin typeface="Calibri" panose="020F0502020204030204" pitchFamily="34" charset="0"/>
              <a:cs typeface="Arial" panose="020B0604020202020204" pitchFamily="7" charset="0"/>
            </a:rPr>
            <a:t> II C - Médial Salarial</a:t>
          </a:r>
          <a:r>
            <a:rPr lang="pt-PT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(informativo)</a:t>
          </a:r>
          <a:endParaRPr lang="pt-PT" sz="1200" b="1">
            <a:latin typeface="Calibri" panose="020F0502020204030204" pitchFamily="34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923925</xdr:colOff>
      <xdr:row>0</xdr:row>
      <xdr:rowOff>0</xdr:rowOff>
    </xdr:from>
    <xdr:to>
      <xdr:col>7</xdr:col>
      <xdr:colOff>1828800</xdr:colOff>
      <xdr:row>3</xdr:row>
      <xdr:rowOff>20615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CBFE2779-63B4-43CD-A66D-E71904098A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10475" y="0"/>
          <a:ext cx="904875" cy="5921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1876425</xdr:colOff>
      <xdr:row>0</xdr:row>
      <xdr:rowOff>0</xdr:rowOff>
    </xdr:from>
    <xdr:to>
      <xdr:col>4</xdr:col>
      <xdr:colOff>2997252</xdr:colOff>
      <xdr:row>3</xdr:row>
      <xdr:rowOff>161925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E6CF7EB9-08F2-4048-B6D9-CDD45B9213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57750" y="0"/>
          <a:ext cx="1120827" cy="7334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11906</xdr:colOff>
      <xdr:row>0</xdr:row>
      <xdr:rowOff>0</xdr:rowOff>
    </xdr:from>
    <xdr:to>
      <xdr:col>7</xdr:col>
      <xdr:colOff>196731</xdr:colOff>
      <xdr:row>3</xdr:row>
      <xdr:rowOff>47623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616E9EFA-AF1E-46ED-8222-07FB59D411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93906" y="0"/>
          <a:ext cx="990480" cy="64293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552451</xdr:colOff>
      <xdr:row>0</xdr:row>
      <xdr:rowOff>0</xdr:rowOff>
    </xdr:from>
    <xdr:to>
      <xdr:col>6</xdr:col>
      <xdr:colOff>340998</xdr:colOff>
      <xdr:row>2</xdr:row>
      <xdr:rowOff>123825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9904BF73-E443-44F4-A7DB-DD9AD019C0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10126" y="0"/>
          <a:ext cx="756922" cy="4953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523875</xdr:colOff>
      <xdr:row>0</xdr:row>
      <xdr:rowOff>107156</xdr:rowOff>
    </xdr:from>
    <xdr:to>
      <xdr:col>5</xdr:col>
      <xdr:colOff>1514355</xdr:colOff>
      <xdr:row>3</xdr:row>
      <xdr:rowOff>154779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2B1A1F3C-6006-47AC-B64B-0BDE16F03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79469" y="107156"/>
          <a:ext cx="990480" cy="64293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1064895</xdr:colOff>
      <xdr:row>0</xdr:row>
      <xdr:rowOff>0</xdr:rowOff>
    </xdr:from>
    <xdr:to>
      <xdr:col>7</xdr:col>
      <xdr:colOff>297915</xdr:colOff>
      <xdr:row>3</xdr:row>
      <xdr:rowOff>157418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2B766737-3875-4919-8EC1-46FC800DC1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46845" y="0"/>
          <a:ext cx="1109445" cy="81464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152400</xdr:colOff>
      <xdr:row>0</xdr:row>
      <xdr:rowOff>66675</xdr:rowOff>
    </xdr:from>
    <xdr:to>
      <xdr:col>7</xdr:col>
      <xdr:colOff>264358</xdr:colOff>
      <xdr:row>4</xdr:row>
      <xdr:rowOff>9525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835F4E58-BE07-4B00-85B1-25B56F679F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43650" y="66675"/>
          <a:ext cx="1077158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showGridLines="0" tabSelected="1" zoomScaleNormal="100" workbookViewId="0">
      <selection activeCell="L1" sqref="L1"/>
    </sheetView>
  </sheetViews>
  <sheetFormatPr defaultColWidth="8.85546875" defaultRowHeight="15" x14ac:dyDescent="0.25"/>
  <cols>
    <col min="2" max="2" width="21.42578125" customWidth="1"/>
    <col min="3" max="3" width="17.28515625" customWidth="1"/>
    <col min="4" max="4" width="19" customWidth="1"/>
    <col min="5" max="5" width="12.28515625" customWidth="1"/>
    <col min="6" max="6" width="8.42578125" customWidth="1"/>
    <col min="7" max="7" width="10.85546875" customWidth="1"/>
  </cols>
  <sheetData>
    <row r="1" spans="1:14" ht="18" customHeight="1" x14ac:dyDescent="0.3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26"/>
      <c r="L1" s="26"/>
      <c r="M1" s="26"/>
      <c r="N1" s="26"/>
    </row>
    <row r="2" spans="1:14" ht="18.75" x14ac:dyDescent="0.3">
      <c r="A2" s="200" t="s">
        <v>2</v>
      </c>
      <c r="B2" s="200"/>
      <c r="C2" s="200"/>
      <c r="D2" s="200"/>
      <c r="E2" s="200"/>
      <c r="F2" s="200"/>
      <c r="G2" s="200"/>
      <c r="H2" s="200"/>
      <c r="I2" s="200"/>
      <c r="J2" s="200"/>
      <c r="K2" s="27"/>
      <c r="L2" s="27"/>
      <c r="M2" s="27"/>
      <c r="N2" s="27"/>
    </row>
    <row r="3" spans="1:14" ht="14.45" customHeight="1" x14ac:dyDescent="0.25">
      <c r="A3" s="201"/>
      <c r="B3" s="201"/>
      <c r="C3" s="201"/>
      <c r="D3" s="201"/>
      <c r="E3" s="201"/>
      <c r="F3" s="201"/>
      <c r="G3" s="201"/>
      <c r="H3" s="9"/>
    </row>
    <row r="4" spans="1:14" ht="45.75" customHeight="1" x14ac:dyDescent="0.25">
      <c r="A4" s="202" t="s">
        <v>319</v>
      </c>
      <c r="B4" s="202"/>
      <c r="C4" s="202"/>
      <c r="D4" s="202"/>
      <c r="E4" s="202"/>
      <c r="F4" s="202"/>
      <c r="G4" s="202"/>
      <c r="H4" s="202"/>
      <c r="I4" s="202"/>
      <c r="J4" s="202"/>
      <c r="K4" s="28"/>
      <c r="L4" s="28"/>
      <c r="M4" s="28"/>
      <c r="N4" s="28"/>
    </row>
    <row r="15" spans="1:14" ht="15.75" x14ac:dyDescent="0.25">
      <c r="E15" s="29" t="s">
        <v>124</v>
      </c>
    </row>
  </sheetData>
  <mergeCells count="4">
    <mergeCell ref="A1:J1"/>
    <mergeCell ref="A2:J2"/>
    <mergeCell ref="A3:G3"/>
    <mergeCell ref="A4:J4"/>
  </mergeCells>
  <pageMargins left="0.511811024" right="0.511811024" top="0.9916666666666667" bottom="0.78740157499999996" header="0.31496062000000002" footer="0.31496062000000002"/>
  <pageSetup paperSize="9" fitToHeight="0" orientation="landscape" r:id="rId1"/>
  <headerFooter>
    <oddHeader>&amp;L&amp;G&amp;CProcesso 23069.175626/2022-01
PE 112/2022&amp;R&amp;G</oddHeader>
    <oddFooter>&amp;L&amp;A&amp;R&amp;"-,Itálico"&amp;10&amp;P/&amp;N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view="pageLayout" zoomScaleNormal="100" workbookViewId="0">
      <selection activeCell="G8" sqref="G8"/>
    </sheetView>
  </sheetViews>
  <sheetFormatPr defaultRowHeight="15" x14ac:dyDescent="0.25"/>
  <cols>
    <col min="1" max="1" width="6.5703125" bestFit="1" customWidth="1"/>
    <col min="2" max="2" width="29.42578125" bestFit="1" customWidth="1"/>
    <col min="3" max="3" width="12" customWidth="1"/>
    <col min="4" max="4" width="13.42578125" customWidth="1"/>
    <col min="5" max="5" width="14.42578125" customWidth="1"/>
    <col min="6" max="6" width="12.28515625" bestFit="1" customWidth="1"/>
    <col min="7" max="7" width="12.140625" bestFit="1" customWidth="1"/>
    <col min="8" max="8" width="32.7109375" customWidth="1"/>
  </cols>
  <sheetData>
    <row r="1" spans="1:17" x14ac:dyDescent="0.25">
      <c r="A1" s="205" t="s">
        <v>0</v>
      </c>
      <c r="B1" s="205"/>
      <c r="C1" s="205"/>
      <c r="D1" s="205"/>
      <c r="E1" s="205"/>
      <c r="F1" s="205"/>
      <c r="G1" s="205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1:17" x14ac:dyDescent="0.25">
      <c r="A2" s="206" t="s">
        <v>2</v>
      </c>
      <c r="B2" s="206"/>
      <c r="C2" s="206"/>
      <c r="D2" s="206"/>
      <c r="E2" s="206"/>
      <c r="F2" s="206"/>
      <c r="G2" s="206"/>
      <c r="H2" s="98"/>
      <c r="I2" s="98"/>
      <c r="J2" s="98"/>
      <c r="K2" s="98"/>
      <c r="L2" s="98"/>
      <c r="M2" s="98"/>
      <c r="N2" s="98"/>
      <c r="O2" s="98"/>
      <c r="P2" s="98"/>
      <c r="Q2" s="98"/>
    </row>
    <row r="3" spans="1:17" x14ac:dyDescent="0.25">
      <c r="A3" s="111"/>
      <c r="B3" s="95"/>
      <c r="C3" s="95"/>
      <c r="D3" s="95"/>
      <c r="E3" s="95"/>
      <c r="F3" s="95"/>
      <c r="G3" s="95"/>
      <c r="H3" s="94"/>
      <c r="I3" s="94"/>
      <c r="J3" s="94"/>
      <c r="K3" s="94"/>
      <c r="L3" s="94"/>
      <c r="M3" s="94"/>
      <c r="N3" s="94"/>
      <c r="O3" s="94"/>
      <c r="P3" s="94"/>
      <c r="Q3" s="94"/>
    </row>
    <row r="4" spans="1:17" ht="15" customHeight="1" x14ac:dyDescent="0.25">
      <c r="A4" s="208" t="s">
        <v>207</v>
      </c>
      <c r="B4" s="208"/>
      <c r="C4" s="208"/>
      <c r="D4" s="208"/>
      <c r="E4" s="208"/>
      <c r="F4" s="208"/>
      <c r="G4" s="208"/>
      <c r="H4" s="208"/>
      <c r="I4" s="99"/>
      <c r="J4" s="99"/>
      <c r="K4" s="99"/>
      <c r="L4" s="99"/>
      <c r="M4" s="99"/>
      <c r="N4" s="99"/>
      <c r="O4" s="99"/>
      <c r="P4" s="99"/>
      <c r="Q4" s="99"/>
    </row>
    <row r="5" spans="1:17" ht="45.75" customHeight="1" x14ac:dyDescent="0.25">
      <c r="A5" s="207" t="s">
        <v>319</v>
      </c>
      <c r="B5" s="207"/>
      <c r="C5" s="207"/>
      <c r="D5" s="207"/>
      <c r="E5" s="207"/>
      <c r="F5" s="207"/>
      <c r="G5" s="207"/>
      <c r="H5" s="207"/>
      <c r="I5" s="100"/>
      <c r="J5" s="100"/>
      <c r="K5" s="100"/>
      <c r="L5" s="100"/>
      <c r="M5" s="100"/>
      <c r="N5" s="100"/>
      <c r="O5" s="100"/>
      <c r="P5" s="100"/>
      <c r="Q5" s="100"/>
    </row>
    <row r="6" spans="1:17" ht="15.75" thickBot="1" x14ac:dyDescent="0.3"/>
    <row r="7" spans="1:17" ht="45" x14ac:dyDescent="0.25">
      <c r="A7" s="134" t="s">
        <v>301</v>
      </c>
      <c r="B7" s="135" t="s">
        <v>302</v>
      </c>
      <c r="C7" s="136" t="s">
        <v>303</v>
      </c>
      <c r="D7" s="136" t="s">
        <v>304</v>
      </c>
      <c r="E7" s="136" t="s">
        <v>305</v>
      </c>
      <c r="F7" s="136" t="s">
        <v>306</v>
      </c>
      <c r="G7" s="136" t="s">
        <v>381</v>
      </c>
      <c r="H7" s="137" t="s">
        <v>147</v>
      </c>
    </row>
    <row r="8" spans="1:17" ht="30" x14ac:dyDescent="0.25">
      <c r="A8" s="138">
        <v>1</v>
      </c>
      <c r="B8" s="139" t="s">
        <v>307</v>
      </c>
      <c r="C8" s="140">
        <v>14</v>
      </c>
      <c r="D8" s="140">
        <v>14</v>
      </c>
      <c r="E8" s="140">
        <v>1</v>
      </c>
      <c r="F8" s="140">
        <v>2</v>
      </c>
      <c r="G8" s="140">
        <v>1</v>
      </c>
      <c r="H8" s="141" t="s">
        <v>308</v>
      </c>
    </row>
    <row r="9" spans="1:17" ht="30" x14ac:dyDescent="0.25">
      <c r="A9" s="138">
        <v>2</v>
      </c>
      <c r="B9" s="142" t="s">
        <v>202</v>
      </c>
      <c r="C9" s="140" t="s">
        <v>309</v>
      </c>
      <c r="D9" s="140">
        <v>4</v>
      </c>
      <c r="E9" s="140" t="s">
        <v>309</v>
      </c>
      <c r="F9" s="140" t="s">
        <v>309</v>
      </c>
      <c r="G9" s="140" t="s">
        <v>309</v>
      </c>
      <c r="H9" s="141" t="s">
        <v>268</v>
      </c>
    </row>
    <row r="10" spans="1:17" ht="30" x14ac:dyDescent="0.25">
      <c r="A10" s="138">
        <v>3</v>
      </c>
      <c r="B10" s="142" t="s">
        <v>310</v>
      </c>
      <c r="C10" s="140">
        <v>1</v>
      </c>
      <c r="D10" s="140" t="s">
        <v>309</v>
      </c>
      <c r="E10" s="140" t="s">
        <v>309</v>
      </c>
      <c r="F10" s="140" t="s">
        <v>309</v>
      </c>
      <c r="G10" s="140" t="s">
        <v>309</v>
      </c>
      <c r="H10" s="141" t="s">
        <v>276</v>
      </c>
    </row>
    <row r="11" spans="1:17" ht="45" x14ac:dyDescent="0.25">
      <c r="A11" s="138">
        <v>4</v>
      </c>
      <c r="B11" s="142" t="s">
        <v>311</v>
      </c>
      <c r="C11" s="140">
        <v>1</v>
      </c>
      <c r="D11" s="140">
        <v>4</v>
      </c>
      <c r="E11" s="140" t="s">
        <v>309</v>
      </c>
      <c r="F11" s="140" t="s">
        <v>309</v>
      </c>
      <c r="G11" s="140" t="s">
        <v>309</v>
      </c>
      <c r="H11" s="141" t="s">
        <v>277</v>
      </c>
    </row>
    <row r="12" spans="1:17" ht="30" x14ac:dyDescent="0.25">
      <c r="A12" s="138">
        <v>5</v>
      </c>
      <c r="B12" s="142" t="s">
        <v>273</v>
      </c>
      <c r="C12" s="140">
        <v>1</v>
      </c>
      <c r="D12" s="140" t="s">
        <v>309</v>
      </c>
      <c r="E12" s="140" t="s">
        <v>309</v>
      </c>
      <c r="F12" s="140" t="s">
        <v>309</v>
      </c>
      <c r="G12" s="140" t="s">
        <v>309</v>
      </c>
      <c r="H12" s="141" t="s">
        <v>274</v>
      </c>
    </row>
    <row r="13" spans="1:17" ht="45" x14ac:dyDescent="0.25">
      <c r="A13" s="138">
        <v>6</v>
      </c>
      <c r="B13" s="142" t="s">
        <v>312</v>
      </c>
      <c r="C13" s="140" t="s">
        <v>309</v>
      </c>
      <c r="D13" s="140">
        <v>3</v>
      </c>
      <c r="E13" s="140" t="s">
        <v>309</v>
      </c>
      <c r="F13" s="140" t="s">
        <v>309</v>
      </c>
      <c r="G13" s="140" t="s">
        <v>309</v>
      </c>
      <c r="H13" s="141" t="s">
        <v>264</v>
      </c>
    </row>
    <row r="14" spans="1:17" ht="30" x14ac:dyDescent="0.25">
      <c r="A14" s="138">
        <v>7</v>
      </c>
      <c r="B14" s="142" t="s">
        <v>313</v>
      </c>
      <c r="C14" s="140">
        <v>1</v>
      </c>
      <c r="D14" s="140">
        <v>1</v>
      </c>
      <c r="E14" s="140" t="s">
        <v>309</v>
      </c>
      <c r="F14" s="140" t="s">
        <v>309</v>
      </c>
      <c r="G14" s="140" t="s">
        <v>309</v>
      </c>
      <c r="H14" s="141" t="s">
        <v>242</v>
      </c>
    </row>
    <row r="15" spans="1:17" ht="30" x14ac:dyDescent="0.25">
      <c r="A15" s="138">
        <v>8</v>
      </c>
      <c r="B15" s="142" t="s">
        <v>314</v>
      </c>
      <c r="C15" s="140">
        <v>0</v>
      </c>
      <c r="D15" s="140" t="s">
        <v>309</v>
      </c>
      <c r="E15" s="140" t="s">
        <v>309</v>
      </c>
      <c r="F15" s="140" t="s">
        <v>309</v>
      </c>
      <c r="G15" s="140" t="s">
        <v>309</v>
      </c>
      <c r="H15" s="141" t="s">
        <v>242</v>
      </c>
    </row>
    <row r="16" spans="1:17" ht="30" x14ac:dyDescent="0.25">
      <c r="A16" s="138">
        <v>9</v>
      </c>
      <c r="B16" s="142" t="s">
        <v>315</v>
      </c>
      <c r="C16" s="140">
        <v>1</v>
      </c>
      <c r="D16" s="140" t="s">
        <v>309</v>
      </c>
      <c r="E16" s="140" t="s">
        <v>309</v>
      </c>
      <c r="F16" s="140" t="s">
        <v>309</v>
      </c>
      <c r="G16" s="140" t="s">
        <v>309</v>
      </c>
      <c r="H16" s="141" t="s">
        <v>267</v>
      </c>
    </row>
    <row r="17" spans="1:8" ht="30" x14ac:dyDescent="0.25">
      <c r="A17" s="138">
        <v>10</v>
      </c>
      <c r="B17" s="142" t="s">
        <v>316</v>
      </c>
      <c r="C17" s="140" t="s">
        <v>309</v>
      </c>
      <c r="D17" s="140">
        <v>4</v>
      </c>
      <c r="E17" s="140" t="s">
        <v>309</v>
      </c>
      <c r="F17" s="140" t="s">
        <v>309</v>
      </c>
      <c r="G17" s="140" t="s">
        <v>309</v>
      </c>
      <c r="H17" s="141" t="s">
        <v>280</v>
      </c>
    </row>
    <row r="18" spans="1:8" ht="30" x14ac:dyDescent="0.25">
      <c r="A18" s="138">
        <v>11</v>
      </c>
      <c r="B18" s="142" t="s">
        <v>317</v>
      </c>
      <c r="C18" s="140">
        <v>1</v>
      </c>
      <c r="D18" s="140" t="s">
        <v>309</v>
      </c>
      <c r="E18" s="140" t="s">
        <v>309</v>
      </c>
      <c r="F18" s="140" t="s">
        <v>309</v>
      </c>
      <c r="G18" s="140" t="s">
        <v>309</v>
      </c>
      <c r="H18" s="141" t="s">
        <v>261</v>
      </c>
    </row>
    <row r="19" spans="1:8" ht="30" x14ac:dyDescent="0.25">
      <c r="A19" s="138">
        <v>12</v>
      </c>
      <c r="B19" s="142" t="s">
        <v>318</v>
      </c>
      <c r="C19" s="140">
        <v>1</v>
      </c>
      <c r="D19" s="140" t="s">
        <v>309</v>
      </c>
      <c r="E19" s="140" t="s">
        <v>309</v>
      </c>
      <c r="F19" s="140" t="s">
        <v>309</v>
      </c>
      <c r="G19" s="140" t="s">
        <v>309</v>
      </c>
      <c r="H19" s="141" t="s">
        <v>262</v>
      </c>
    </row>
    <row r="20" spans="1:8" ht="15.75" thickBot="1" x14ac:dyDescent="0.3">
      <c r="A20" s="203" t="s">
        <v>61</v>
      </c>
      <c r="B20" s="204"/>
      <c r="C20" s="143">
        <f>SUM(C8:C19)</f>
        <v>21</v>
      </c>
      <c r="D20" s="143">
        <f>SUM(D8:D19)</f>
        <v>30</v>
      </c>
      <c r="E20" s="143">
        <f t="shared" ref="E20:G20" si="0">SUM(E8:E19)</f>
        <v>1</v>
      </c>
      <c r="F20" s="143">
        <f>SUM(F8:F19)</f>
        <v>2</v>
      </c>
      <c r="G20" s="143">
        <f t="shared" si="0"/>
        <v>1</v>
      </c>
      <c r="H20" s="144"/>
    </row>
  </sheetData>
  <mergeCells count="5">
    <mergeCell ref="A20:B20"/>
    <mergeCell ref="A1:G1"/>
    <mergeCell ref="A2:G2"/>
    <mergeCell ref="A5:H5"/>
    <mergeCell ref="A4:H4"/>
  </mergeCells>
  <pageMargins left="0.511811024" right="0.511811024" top="0.9916666666666667" bottom="0.78740157499999996" header="0.31496062000000002" footer="0.31496062000000002"/>
  <pageSetup paperSize="9" orientation="landscape" r:id="rId1"/>
  <headerFooter>
    <oddHeader>&amp;L&amp;G&amp;CProcesso 23069.175626/2022-01
PE 112/2022&amp;R&amp;G</oddHeader>
    <oddFooter>&amp;L&amp;A&amp;R&amp;"-,Itálico"&amp;10&amp;P/&amp;N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6"/>
  <sheetViews>
    <sheetView view="pageLayout" zoomScaleNormal="100" workbookViewId="0">
      <selection activeCell="A7" sqref="A7:E107"/>
    </sheetView>
  </sheetViews>
  <sheetFormatPr defaultRowHeight="15" x14ac:dyDescent="0.25"/>
  <cols>
    <col min="1" max="1" width="4.7109375" style="94" bestFit="1" customWidth="1"/>
    <col min="2" max="2" width="13.140625" style="94" bestFit="1" customWidth="1"/>
    <col min="3" max="3" width="6.140625" style="94" bestFit="1" customWidth="1"/>
    <col min="4" max="4" width="20.7109375" style="94" customWidth="1"/>
    <col min="5" max="5" width="45.28515625" style="94" customWidth="1"/>
    <col min="6" max="16384" width="9.140625" style="94"/>
  </cols>
  <sheetData>
    <row r="1" spans="1:18" x14ac:dyDescent="0.25">
      <c r="A1" s="205" t="s">
        <v>0</v>
      </c>
      <c r="B1" s="205"/>
      <c r="C1" s="205"/>
      <c r="D1" s="205"/>
      <c r="E1" s="205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</row>
    <row r="2" spans="1:18" x14ac:dyDescent="0.25">
      <c r="A2" s="206" t="s">
        <v>2</v>
      </c>
      <c r="B2" s="206"/>
      <c r="C2" s="206"/>
      <c r="D2" s="206"/>
      <c r="E2" s="206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</row>
    <row r="3" spans="1:18" x14ac:dyDescent="0.25">
      <c r="A3" s="96"/>
      <c r="B3" s="95"/>
      <c r="C3" s="95"/>
      <c r="D3" s="95"/>
      <c r="E3" s="95"/>
      <c r="F3" s="95"/>
      <c r="G3" s="95"/>
    </row>
    <row r="4" spans="1:18" x14ac:dyDescent="0.25">
      <c r="A4" s="208" t="s">
        <v>283</v>
      </c>
      <c r="B4" s="208"/>
      <c r="C4" s="208"/>
      <c r="D4" s="208"/>
      <c r="E4" s="208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</row>
    <row r="5" spans="1:18" ht="51.75" customHeight="1" x14ac:dyDescent="0.25">
      <c r="A5" s="207" t="s">
        <v>319</v>
      </c>
      <c r="B5" s="207"/>
      <c r="C5" s="207"/>
      <c r="D5" s="207"/>
      <c r="E5" s="207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</row>
    <row r="6" spans="1:18" ht="15.75" thickBot="1" x14ac:dyDescent="0.3"/>
    <row r="7" spans="1:18" x14ac:dyDescent="0.25">
      <c r="A7" s="104" t="s">
        <v>3</v>
      </c>
      <c r="B7" s="105" t="s">
        <v>1</v>
      </c>
      <c r="C7" s="105" t="s">
        <v>208</v>
      </c>
      <c r="D7" s="209" t="s">
        <v>147</v>
      </c>
      <c r="E7" s="210"/>
    </row>
    <row r="8" spans="1:18" ht="25.5" x14ac:dyDescent="0.25">
      <c r="A8" s="211">
        <v>1</v>
      </c>
      <c r="B8" s="213" t="s">
        <v>8</v>
      </c>
      <c r="C8" s="97">
        <v>1</v>
      </c>
      <c r="D8" s="24" t="s">
        <v>209</v>
      </c>
      <c r="E8" s="101" t="s">
        <v>210</v>
      </c>
    </row>
    <row r="9" spans="1:18" x14ac:dyDescent="0.25">
      <c r="A9" s="211"/>
      <c r="B9" s="213"/>
      <c r="C9" s="97">
        <v>2</v>
      </c>
      <c r="D9" s="24" t="s">
        <v>187</v>
      </c>
      <c r="E9" s="101" t="s">
        <v>211</v>
      </c>
    </row>
    <row r="10" spans="1:18" ht="25.5" x14ac:dyDescent="0.25">
      <c r="A10" s="211"/>
      <c r="B10" s="213" t="s">
        <v>14</v>
      </c>
      <c r="C10" s="97">
        <v>3</v>
      </c>
      <c r="D10" s="106" t="s">
        <v>212</v>
      </c>
      <c r="E10" s="214" t="s">
        <v>213</v>
      </c>
    </row>
    <row r="11" spans="1:18" x14ac:dyDescent="0.25">
      <c r="A11" s="211"/>
      <c r="B11" s="213"/>
      <c r="C11" s="97">
        <v>4</v>
      </c>
      <c r="D11" s="106" t="s">
        <v>148</v>
      </c>
      <c r="E11" s="214"/>
    </row>
    <row r="12" spans="1:18" ht="25.5" x14ac:dyDescent="0.25">
      <c r="A12" s="211"/>
      <c r="B12" s="213"/>
      <c r="C12" s="97">
        <v>5</v>
      </c>
      <c r="D12" s="106" t="s">
        <v>214</v>
      </c>
      <c r="E12" s="214"/>
    </row>
    <row r="13" spans="1:18" ht="25.5" x14ac:dyDescent="0.25">
      <c r="A13" s="211"/>
      <c r="B13" s="213"/>
      <c r="C13" s="97">
        <v>6</v>
      </c>
      <c r="D13" s="106" t="s">
        <v>149</v>
      </c>
      <c r="E13" s="214"/>
    </row>
    <row r="14" spans="1:18" ht="25.5" x14ac:dyDescent="0.25">
      <c r="A14" s="211"/>
      <c r="B14" s="213"/>
      <c r="C14" s="97">
        <v>7</v>
      </c>
      <c r="D14" s="106" t="s">
        <v>150</v>
      </c>
      <c r="E14" s="214"/>
    </row>
    <row r="15" spans="1:18" x14ac:dyDescent="0.25">
      <c r="A15" s="211"/>
      <c r="B15" s="213"/>
      <c r="C15" s="97">
        <v>8</v>
      </c>
      <c r="D15" s="106" t="s">
        <v>151</v>
      </c>
      <c r="E15" s="214"/>
    </row>
    <row r="16" spans="1:18" ht="25.5" x14ac:dyDescent="0.25">
      <c r="A16" s="211"/>
      <c r="B16" s="213"/>
      <c r="C16" s="97">
        <v>9</v>
      </c>
      <c r="D16" s="106" t="s">
        <v>152</v>
      </c>
      <c r="E16" s="214"/>
    </row>
    <row r="17" spans="1:5" ht="25.5" x14ac:dyDescent="0.25">
      <c r="A17" s="211"/>
      <c r="B17" s="213"/>
      <c r="C17" s="97">
        <v>10</v>
      </c>
      <c r="D17" s="106" t="s">
        <v>153</v>
      </c>
      <c r="E17" s="214"/>
    </row>
    <row r="18" spans="1:5" ht="25.5" x14ac:dyDescent="0.25">
      <c r="A18" s="211"/>
      <c r="B18" s="213"/>
      <c r="C18" s="97">
        <v>11</v>
      </c>
      <c r="D18" s="106" t="s">
        <v>154</v>
      </c>
      <c r="E18" s="214"/>
    </row>
    <row r="19" spans="1:5" x14ac:dyDescent="0.25">
      <c r="A19" s="211"/>
      <c r="B19" s="213" t="s">
        <v>215</v>
      </c>
      <c r="C19" s="97">
        <v>12</v>
      </c>
      <c r="D19" s="106" t="s">
        <v>216</v>
      </c>
      <c r="E19" s="215" t="s">
        <v>213</v>
      </c>
    </row>
    <row r="20" spans="1:5" x14ac:dyDescent="0.25">
      <c r="A20" s="211"/>
      <c r="B20" s="213"/>
      <c r="C20" s="97">
        <v>13</v>
      </c>
      <c r="D20" s="106" t="s">
        <v>155</v>
      </c>
      <c r="E20" s="215"/>
    </row>
    <row r="21" spans="1:5" x14ac:dyDescent="0.25">
      <c r="A21" s="211"/>
      <c r="B21" s="213" t="s">
        <v>217</v>
      </c>
      <c r="C21" s="97">
        <v>14</v>
      </c>
      <c r="D21" s="106" t="s">
        <v>218</v>
      </c>
      <c r="E21" s="216" t="s">
        <v>213</v>
      </c>
    </row>
    <row r="22" spans="1:5" x14ac:dyDescent="0.25">
      <c r="A22" s="211"/>
      <c r="B22" s="213"/>
      <c r="C22" s="97">
        <v>15</v>
      </c>
      <c r="D22" s="106" t="s">
        <v>219</v>
      </c>
      <c r="E22" s="216"/>
    </row>
    <row r="23" spans="1:5" x14ac:dyDescent="0.25">
      <c r="A23" s="211"/>
      <c r="B23" s="213"/>
      <c r="C23" s="97">
        <v>16</v>
      </c>
      <c r="D23" s="106" t="s">
        <v>220</v>
      </c>
      <c r="E23" s="216"/>
    </row>
    <row r="24" spans="1:5" x14ac:dyDescent="0.25">
      <c r="A24" s="211"/>
      <c r="B24" s="213"/>
      <c r="C24" s="97">
        <v>17</v>
      </c>
      <c r="D24" s="106" t="s">
        <v>221</v>
      </c>
      <c r="E24" s="216"/>
    </row>
    <row r="25" spans="1:5" ht="25.5" x14ac:dyDescent="0.25">
      <c r="A25" s="211"/>
      <c r="B25" s="213"/>
      <c r="C25" s="97">
        <v>18</v>
      </c>
      <c r="D25" s="106" t="s">
        <v>222</v>
      </c>
      <c r="E25" s="107" t="s">
        <v>223</v>
      </c>
    </row>
    <row r="26" spans="1:5" ht="25.5" x14ac:dyDescent="0.25">
      <c r="A26" s="211"/>
      <c r="B26" s="213" t="s">
        <v>224</v>
      </c>
      <c r="C26" s="97">
        <v>19</v>
      </c>
      <c r="D26" s="106" t="s">
        <v>225</v>
      </c>
      <c r="E26" s="214" t="s">
        <v>213</v>
      </c>
    </row>
    <row r="27" spans="1:5" ht="25.5" x14ac:dyDescent="0.25">
      <c r="A27" s="211"/>
      <c r="B27" s="213"/>
      <c r="C27" s="97">
        <v>20</v>
      </c>
      <c r="D27" s="106" t="s">
        <v>226</v>
      </c>
      <c r="E27" s="214"/>
    </row>
    <row r="28" spans="1:5" ht="38.25" x14ac:dyDescent="0.25">
      <c r="A28" s="211"/>
      <c r="B28" s="213"/>
      <c r="C28" s="97">
        <v>21</v>
      </c>
      <c r="D28" s="106" t="s">
        <v>227</v>
      </c>
      <c r="E28" s="214"/>
    </row>
    <row r="29" spans="1:5" ht="25.5" x14ac:dyDescent="0.25">
      <c r="A29" s="211"/>
      <c r="B29" s="213" t="s">
        <v>13</v>
      </c>
      <c r="C29" s="97">
        <v>23</v>
      </c>
      <c r="D29" s="108" t="s">
        <v>159</v>
      </c>
      <c r="E29" s="214" t="s">
        <v>228</v>
      </c>
    </row>
    <row r="30" spans="1:5" ht="25.5" x14ac:dyDescent="0.25">
      <c r="A30" s="211"/>
      <c r="B30" s="213"/>
      <c r="C30" s="97">
        <v>24</v>
      </c>
      <c r="D30" s="108" t="s">
        <v>160</v>
      </c>
      <c r="E30" s="214"/>
    </row>
    <row r="31" spans="1:5" ht="25.5" x14ac:dyDescent="0.25">
      <c r="A31" s="211"/>
      <c r="B31" s="213"/>
      <c r="C31" s="97">
        <v>25</v>
      </c>
      <c r="D31" s="108" t="s">
        <v>161</v>
      </c>
      <c r="E31" s="214"/>
    </row>
    <row r="32" spans="1:5" ht="38.25" x14ac:dyDescent="0.25">
      <c r="A32" s="211"/>
      <c r="B32" s="213"/>
      <c r="C32" s="97">
        <v>26</v>
      </c>
      <c r="D32" s="108" t="s">
        <v>162</v>
      </c>
      <c r="E32" s="214"/>
    </row>
    <row r="33" spans="1:5" ht="25.5" x14ac:dyDescent="0.25">
      <c r="A33" s="211"/>
      <c r="B33" s="213"/>
      <c r="C33" s="97">
        <v>27</v>
      </c>
      <c r="D33" s="108" t="s">
        <v>163</v>
      </c>
      <c r="E33" s="214"/>
    </row>
    <row r="34" spans="1:5" ht="25.5" x14ac:dyDescent="0.25">
      <c r="A34" s="211"/>
      <c r="B34" s="213"/>
      <c r="C34" s="97">
        <v>28</v>
      </c>
      <c r="D34" s="24" t="s">
        <v>229</v>
      </c>
      <c r="E34" s="214"/>
    </row>
    <row r="35" spans="1:5" ht="25.5" x14ac:dyDescent="0.25">
      <c r="A35" s="211"/>
      <c r="B35" s="213"/>
      <c r="C35" s="97">
        <v>29</v>
      </c>
      <c r="D35" s="108" t="s">
        <v>168</v>
      </c>
      <c r="E35" s="214"/>
    </row>
    <row r="36" spans="1:5" ht="25.5" x14ac:dyDescent="0.25">
      <c r="A36" s="211"/>
      <c r="B36" s="213"/>
      <c r="C36" s="97">
        <v>30</v>
      </c>
      <c r="D36" s="108" t="s">
        <v>169</v>
      </c>
      <c r="E36" s="214"/>
    </row>
    <row r="37" spans="1:5" ht="25.5" x14ac:dyDescent="0.25">
      <c r="A37" s="211"/>
      <c r="B37" s="213"/>
      <c r="C37" s="97">
        <v>31</v>
      </c>
      <c r="D37" s="108" t="s">
        <v>170</v>
      </c>
      <c r="E37" s="214"/>
    </row>
    <row r="38" spans="1:5" ht="25.5" x14ac:dyDescent="0.25">
      <c r="A38" s="211"/>
      <c r="B38" s="213"/>
      <c r="C38" s="97">
        <v>32</v>
      </c>
      <c r="D38" s="108" t="s">
        <v>171</v>
      </c>
      <c r="E38" s="214"/>
    </row>
    <row r="39" spans="1:5" ht="38.25" x14ac:dyDescent="0.25">
      <c r="A39" s="211"/>
      <c r="B39" s="213" t="s">
        <v>230</v>
      </c>
      <c r="C39" s="97">
        <v>33</v>
      </c>
      <c r="D39" s="108" t="s">
        <v>164</v>
      </c>
      <c r="E39" s="214" t="s">
        <v>231</v>
      </c>
    </row>
    <row r="40" spans="1:5" ht="38.25" x14ac:dyDescent="0.25">
      <c r="A40" s="211"/>
      <c r="B40" s="213"/>
      <c r="C40" s="97">
        <v>34</v>
      </c>
      <c r="D40" s="108" t="s">
        <v>165</v>
      </c>
      <c r="E40" s="214"/>
    </row>
    <row r="41" spans="1:5" ht="38.25" x14ac:dyDescent="0.25">
      <c r="A41" s="211"/>
      <c r="B41" s="213"/>
      <c r="C41" s="97">
        <v>35</v>
      </c>
      <c r="D41" s="108" t="s">
        <v>166</v>
      </c>
      <c r="E41" s="214"/>
    </row>
    <row r="42" spans="1:5" ht="25.5" x14ac:dyDescent="0.25">
      <c r="A42" s="211"/>
      <c r="B42" s="213" t="s">
        <v>232</v>
      </c>
      <c r="C42" s="97">
        <v>36</v>
      </c>
      <c r="D42" s="108" t="s">
        <v>157</v>
      </c>
      <c r="E42" s="214" t="s">
        <v>231</v>
      </c>
    </row>
    <row r="43" spans="1:5" ht="25.5" x14ac:dyDescent="0.25">
      <c r="A43" s="211"/>
      <c r="B43" s="213"/>
      <c r="C43" s="97">
        <v>37</v>
      </c>
      <c r="D43" s="108" t="s">
        <v>158</v>
      </c>
      <c r="E43" s="214"/>
    </row>
    <row r="44" spans="1:5" ht="25.5" x14ac:dyDescent="0.25">
      <c r="A44" s="211"/>
      <c r="B44" s="213" t="s">
        <v>15</v>
      </c>
      <c r="C44" s="97">
        <v>38</v>
      </c>
      <c r="D44" s="108" t="s">
        <v>179</v>
      </c>
      <c r="E44" s="214" t="s">
        <v>233</v>
      </c>
    </row>
    <row r="45" spans="1:5" x14ac:dyDescent="0.25">
      <c r="A45" s="211"/>
      <c r="B45" s="213"/>
      <c r="C45" s="97">
        <v>39</v>
      </c>
      <c r="D45" s="108" t="s">
        <v>234</v>
      </c>
      <c r="E45" s="214"/>
    </row>
    <row r="46" spans="1:5" x14ac:dyDescent="0.25">
      <c r="A46" s="211"/>
      <c r="B46" s="213"/>
      <c r="C46" s="97">
        <v>40</v>
      </c>
      <c r="D46" s="108" t="s">
        <v>180</v>
      </c>
      <c r="E46" s="214"/>
    </row>
    <row r="47" spans="1:5" x14ac:dyDescent="0.25">
      <c r="A47" s="211"/>
      <c r="B47" s="213"/>
      <c r="C47" s="97">
        <v>41</v>
      </c>
      <c r="D47" s="108" t="s">
        <v>181</v>
      </c>
      <c r="E47" s="214"/>
    </row>
    <row r="48" spans="1:5" x14ac:dyDescent="0.25">
      <c r="A48" s="211"/>
      <c r="B48" s="213"/>
      <c r="C48" s="97">
        <v>42</v>
      </c>
      <c r="D48" s="108" t="s">
        <v>182</v>
      </c>
      <c r="E48" s="214"/>
    </row>
    <row r="49" spans="1:5" x14ac:dyDescent="0.25">
      <c r="A49" s="211"/>
      <c r="B49" s="213"/>
      <c r="C49" s="97">
        <v>43</v>
      </c>
      <c r="D49" s="108" t="s">
        <v>183</v>
      </c>
      <c r="E49" s="214"/>
    </row>
    <row r="50" spans="1:5" ht="25.5" x14ac:dyDescent="0.25">
      <c r="A50" s="211"/>
      <c r="B50" s="213"/>
      <c r="C50" s="97">
        <v>44</v>
      </c>
      <c r="D50" s="108" t="s">
        <v>184</v>
      </c>
      <c r="E50" s="214"/>
    </row>
    <row r="51" spans="1:5" ht="25.5" x14ac:dyDescent="0.25">
      <c r="A51" s="211"/>
      <c r="B51" s="213" t="s">
        <v>235</v>
      </c>
      <c r="C51" s="97">
        <v>45</v>
      </c>
      <c r="D51" s="108" t="s">
        <v>174</v>
      </c>
      <c r="E51" s="214" t="s">
        <v>233</v>
      </c>
    </row>
    <row r="52" spans="1:5" ht="25.5" x14ac:dyDescent="0.25">
      <c r="A52" s="211"/>
      <c r="B52" s="213"/>
      <c r="C52" s="97">
        <v>46</v>
      </c>
      <c r="D52" s="108" t="s">
        <v>175</v>
      </c>
      <c r="E52" s="214"/>
    </row>
    <row r="53" spans="1:5" ht="25.5" x14ac:dyDescent="0.25">
      <c r="A53" s="211"/>
      <c r="B53" s="213" t="s">
        <v>236</v>
      </c>
      <c r="C53" s="97">
        <v>47</v>
      </c>
      <c r="D53" s="108" t="s">
        <v>176</v>
      </c>
      <c r="E53" s="214" t="s">
        <v>233</v>
      </c>
    </row>
    <row r="54" spans="1:5" ht="25.5" x14ac:dyDescent="0.25">
      <c r="A54" s="211"/>
      <c r="B54" s="213"/>
      <c r="C54" s="97">
        <v>48</v>
      </c>
      <c r="D54" s="109" t="s">
        <v>177</v>
      </c>
      <c r="E54" s="214"/>
    </row>
    <row r="55" spans="1:5" x14ac:dyDescent="0.25">
      <c r="A55" s="211"/>
      <c r="B55" s="213"/>
      <c r="C55" s="97">
        <v>49</v>
      </c>
      <c r="D55" s="108" t="s">
        <v>178</v>
      </c>
      <c r="E55" s="214"/>
    </row>
    <row r="56" spans="1:5" ht="25.5" x14ac:dyDescent="0.25">
      <c r="A56" s="211"/>
      <c r="B56" s="213" t="s">
        <v>237</v>
      </c>
      <c r="C56" s="97">
        <v>50</v>
      </c>
      <c r="D56" s="108" t="s">
        <v>238</v>
      </c>
      <c r="E56" s="214" t="s">
        <v>233</v>
      </c>
    </row>
    <row r="57" spans="1:5" x14ac:dyDescent="0.25">
      <c r="A57" s="211"/>
      <c r="B57" s="213"/>
      <c r="C57" s="97">
        <v>51</v>
      </c>
      <c r="D57" s="108" t="s">
        <v>239</v>
      </c>
      <c r="E57" s="214"/>
    </row>
    <row r="58" spans="1:5" ht="25.5" x14ac:dyDescent="0.25">
      <c r="A58" s="211"/>
      <c r="B58" s="213" t="s">
        <v>240</v>
      </c>
      <c r="C58" s="97">
        <v>52</v>
      </c>
      <c r="D58" s="108" t="s">
        <v>172</v>
      </c>
      <c r="E58" s="107" t="s">
        <v>228</v>
      </c>
    </row>
    <row r="59" spans="1:5" ht="38.25" x14ac:dyDescent="0.25">
      <c r="A59" s="211"/>
      <c r="B59" s="213"/>
      <c r="C59" s="97">
        <v>53</v>
      </c>
      <c r="D59" s="108" t="s">
        <v>185</v>
      </c>
      <c r="E59" s="107" t="s">
        <v>233</v>
      </c>
    </row>
    <row r="60" spans="1:5" ht="25.5" x14ac:dyDescent="0.25">
      <c r="A60" s="211"/>
      <c r="B60" s="213"/>
      <c r="C60" s="97">
        <v>54</v>
      </c>
      <c r="D60" s="24" t="s">
        <v>193</v>
      </c>
      <c r="E60" s="101" t="s">
        <v>241</v>
      </c>
    </row>
    <row r="61" spans="1:5" ht="25.5" x14ac:dyDescent="0.25">
      <c r="A61" s="211"/>
      <c r="B61" s="213"/>
      <c r="C61" s="97">
        <v>55</v>
      </c>
      <c r="D61" s="24" t="s">
        <v>188</v>
      </c>
      <c r="E61" s="107" t="s">
        <v>210</v>
      </c>
    </row>
    <row r="62" spans="1:5" ht="25.5" x14ac:dyDescent="0.25">
      <c r="A62" s="211"/>
      <c r="B62" s="213"/>
      <c r="C62" s="97">
        <v>56</v>
      </c>
      <c r="D62" s="108" t="s">
        <v>173</v>
      </c>
      <c r="E62" s="107" t="s">
        <v>228</v>
      </c>
    </row>
    <row r="63" spans="1:5" ht="25.5" x14ac:dyDescent="0.25">
      <c r="A63" s="211"/>
      <c r="B63" s="213"/>
      <c r="C63" s="97">
        <v>57</v>
      </c>
      <c r="D63" s="24" t="s">
        <v>200</v>
      </c>
      <c r="E63" s="101" t="s">
        <v>242</v>
      </c>
    </row>
    <row r="64" spans="1:5" ht="38.25" x14ac:dyDescent="0.25">
      <c r="A64" s="211"/>
      <c r="B64" s="213" t="s">
        <v>186</v>
      </c>
      <c r="C64" s="97">
        <v>58</v>
      </c>
      <c r="D64" s="108" t="s">
        <v>167</v>
      </c>
      <c r="E64" s="101" t="s">
        <v>243</v>
      </c>
    </row>
    <row r="65" spans="1:5" x14ac:dyDescent="0.25">
      <c r="A65" s="211"/>
      <c r="B65" s="213"/>
      <c r="C65" s="97">
        <v>59</v>
      </c>
      <c r="D65" s="108" t="s">
        <v>146</v>
      </c>
      <c r="E65" s="101" t="s">
        <v>244</v>
      </c>
    </row>
    <row r="66" spans="1:5" x14ac:dyDescent="0.25">
      <c r="A66" s="211"/>
      <c r="B66" s="213"/>
      <c r="C66" s="97">
        <v>60</v>
      </c>
      <c r="D66" s="108" t="s">
        <v>189</v>
      </c>
      <c r="E66" s="101" t="s">
        <v>245</v>
      </c>
    </row>
    <row r="67" spans="1:5" x14ac:dyDescent="0.25">
      <c r="A67" s="211"/>
      <c r="B67" s="213"/>
      <c r="C67" s="97">
        <v>61</v>
      </c>
      <c r="D67" s="108" t="s">
        <v>190</v>
      </c>
      <c r="E67" s="101" t="s">
        <v>246</v>
      </c>
    </row>
    <row r="68" spans="1:5" x14ac:dyDescent="0.25">
      <c r="A68" s="211"/>
      <c r="B68" s="213"/>
      <c r="C68" s="97">
        <v>62</v>
      </c>
      <c r="D68" s="108" t="s">
        <v>9</v>
      </c>
      <c r="E68" s="101" t="s">
        <v>247</v>
      </c>
    </row>
    <row r="69" spans="1:5" x14ac:dyDescent="0.25">
      <c r="A69" s="211"/>
      <c r="B69" s="213"/>
      <c r="C69" s="97">
        <v>63</v>
      </c>
      <c r="D69" s="108" t="s">
        <v>191</v>
      </c>
      <c r="E69" s="101" t="s">
        <v>241</v>
      </c>
    </row>
    <row r="70" spans="1:5" ht="25.5" x14ac:dyDescent="0.25">
      <c r="A70" s="211"/>
      <c r="B70" s="213"/>
      <c r="C70" s="97">
        <v>64</v>
      </c>
      <c r="D70" s="24" t="s">
        <v>192</v>
      </c>
      <c r="E70" s="101" t="s">
        <v>248</v>
      </c>
    </row>
    <row r="71" spans="1:5" x14ac:dyDescent="0.25">
      <c r="A71" s="211"/>
      <c r="B71" s="213"/>
      <c r="C71" s="97">
        <v>65</v>
      </c>
      <c r="D71" s="108" t="s">
        <v>17</v>
      </c>
      <c r="E71" s="101" t="s">
        <v>249</v>
      </c>
    </row>
    <row r="72" spans="1:5" x14ac:dyDescent="0.25">
      <c r="A72" s="211"/>
      <c r="B72" s="213" t="s">
        <v>250</v>
      </c>
      <c r="C72" s="97">
        <v>66</v>
      </c>
      <c r="D72" s="108" t="s">
        <v>251</v>
      </c>
      <c r="E72" s="101" t="s">
        <v>252</v>
      </c>
    </row>
    <row r="73" spans="1:5" x14ac:dyDescent="0.25">
      <c r="A73" s="211"/>
      <c r="B73" s="213"/>
      <c r="C73" s="97">
        <v>67</v>
      </c>
      <c r="D73" s="108" t="s">
        <v>11</v>
      </c>
      <c r="E73" s="101" t="s">
        <v>253</v>
      </c>
    </row>
    <row r="74" spans="1:5" x14ac:dyDescent="0.25">
      <c r="A74" s="211"/>
      <c r="B74" s="213" t="s">
        <v>254</v>
      </c>
      <c r="C74" s="97">
        <v>68</v>
      </c>
      <c r="D74" s="108" t="s">
        <v>12</v>
      </c>
      <c r="E74" s="101" t="s">
        <v>255</v>
      </c>
    </row>
    <row r="75" spans="1:5" x14ac:dyDescent="0.25">
      <c r="A75" s="211"/>
      <c r="B75" s="213"/>
      <c r="C75" s="97">
        <v>69</v>
      </c>
      <c r="D75" s="108" t="s">
        <v>10</v>
      </c>
      <c r="E75" s="101" t="s">
        <v>256</v>
      </c>
    </row>
    <row r="76" spans="1:5" ht="25.5" x14ac:dyDescent="0.25">
      <c r="A76" s="211"/>
      <c r="B76" s="213" t="s">
        <v>257</v>
      </c>
      <c r="C76" s="97">
        <v>70</v>
      </c>
      <c r="D76" s="108" t="s">
        <v>194</v>
      </c>
      <c r="E76" s="101" t="s">
        <v>258</v>
      </c>
    </row>
    <row r="77" spans="1:5" ht="25.5" x14ac:dyDescent="0.25">
      <c r="A77" s="211"/>
      <c r="B77" s="213"/>
      <c r="C77" s="97">
        <v>71</v>
      </c>
      <c r="D77" s="108" t="s">
        <v>195</v>
      </c>
      <c r="E77" s="101" t="s">
        <v>231</v>
      </c>
    </row>
    <row r="78" spans="1:5" ht="25.5" x14ac:dyDescent="0.25">
      <c r="A78" s="211"/>
      <c r="B78" s="213" t="s">
        <v>259</v>
      </c>
      <c r="C78" s="97">
        <v>72</v>
      </c>
      <c r="D78" s="108" t="s">
        <v>156</v>
      </c>
      <c r="E78" s="101" t="s">
        <v>231</v>
      </c>
    </row>
    <row r="79" spans="1:5" ht="38.25" x14ac:dyDescent="0.25">
      <c r="A79" s="211"/>
      <c r="B79" s="213"/>
      <c r="C79" s="97">
        <v>73</v>
      </c>
      <c r="D79" s="108" t="s">
        <v>260</v>
      </c>
      <c r="E79" s="101" t="s">
        <v>233</v>
      </c>
    </row>
    <row r="80" spans="1:5" ht="25.5" x14ac:dyDescent="0.25">
      <c r="A80" s="211"/>
      <c r="B80" s="213" t="s">
        <v>196</v>
      </c>
      <c r="C80" s="97">
        <v>74</v>
      </c>
      <c r="D80" s="24" t="s">
        <v>197</v>
      </c>
      <c r="E80" s="101" t="s">
        <v>261</v>
      </c>
    </row>
    <row r="81" spans="1:5" ht="51" x14ac:dyDescent="0.25">
      <c r="A81" s="211"/>
      <c r="B81" s="213"/>
      <c r="C81" s="97">
        <v>75</v>
      </c>
      <c r="D81" s="24" t="s">
        <v>198</v>
      </c>
      <c r="E81" s="101" t="s">
        <v>262</v>
      </c>
    </row>
    <row r="82" spans="1:5" ht="38.25" x14ac:dyDescent="0.25">
      <c r="A82" s="211"/>
      <c r="B82" s="213"/>
      <c r="C82" s="97">
        <v>76</v>
      </c>
      <c r="D82" s="24" t="s">
        <v>263</v>
      </c>
      <c r="E82" s="101" t="s">
        <v>264</v>
      </c>
    </row>
    <row r="83" spans="1:5" ht="25.5" x14ac:dyDescent="0.25">
      <c r="A83" s="211"/>
      <c r="B83" s="213"/>
      <c r="C83" s="97">
        <v>77</v>
      </c>
      <c r="D83" s="24" t="s">
        <v>265</v>
      </c>
      <c r="E83" s="101" t="s">
        <v>242</v>
      </c>
    </row>
    <row r="84" spans="1:5" ht="38.25" x14ac:dyDescent="0.25">
      <c r="A84" s="211"/>
      <c r="B84" s="213"/>
      <c r="C84" s="97">
        <v>78</v>
      </c>
      <c r="D84" s="24" t="s">
        <v>266</v>
      </c>
      <c r="E84" s="101" t="s">
        <v>242</v>
      </c>
    </row>
    <row r="85" spans="1:5" ht="38.25" x14ac:dyDescent="0.25">
      <c r="A85" s="211"/>
      <c r="B85" s="213"/>
      <c r="C85" s="97">
        <v>79</v>
      </c>
      <c r="D85" s="24" t="s">
        <v>199</v>
      </c>
      <c r="E85" s="101" t="s">
        <v>242</v>
      </c>
    </row>
    <row r="86" spans="1:5" ht="25.5" x14ac:dyDescent="0.25">
      <c r="A86" s="211"/>
      <c r="B86" s="213"/>
      <c r="C86" s="97">
        <v>80</v>
      </c>
      <c r="D86" s="24" t="s">
        <v>201</v>
      </c>
      <c r="E86" s="101" t="s">
        <v>267</v>
      </c>
    </row>
    <row r="87" spans="1:5" ht="38.25" x14ac:dyDescent="0.25">
      <c r="A87" s="211"/>
      <c r="B87" s="213"/>
      <c r="C87" s="97">
        <v>81</v>
      </c>
      <c r="D87" s="24" t="s">
        <v>202</v>
      </c>
      <c r="E87" s="101" t="s">
        <v>268</v>
      </c>
    </row>
    <row r="88" spans="1:5" ht="25.5" x14ac:dyDescent="0.25">
      <c r="A88" s="211"/>
      <c r="B88" s="213" t="s">
        <v>269</v>
      </c>
      <c r="C88" s="97">
        <v>82</v>
      </c>
      <c r="D88" s="108" t="s">
        <v>16</v>
      </c>
      <c r="E88" s="214" t="s">
        <v>270</v>
      </c>
    </row>
    <row r="89" spans="1:5" ht="25.5" x14ac:dyDescent="0.25">
      <c r="A89" s="211"/>
      <c r="B89" s="213"/>
      <c r="C89" s="97">
        <v>83</v>
      </c>
      <c r="D89" s="108" t="s">
        <v>271</v>
      </c>
      <c r="E89" s="214"/>
    </row>
    <row r="90" spans="1:5" ht="25.5" x14ac:dyDescent="0.25">
      <c r="A90" s="211"/>
      <c r="B90" s="213"/>
      <c r="C90" s="97">
        <v>84</v>
      </c>
      <c r="D90" s="24" t="s">
        <v>203</v>
      </c>
      <c r="E90" s="101" t="s">
        <v>272</v>
      </c>
    </row>
    <row r="91" spans="1:5" ht="38.25" x14ac:dyDescent="0.25">
      <c r="A91" s="211"/>
      <c r="B91" s="213"/>
      <c r="C91" s="97">
        <v>85</v>
      </c>
      <c r="D91" s="24" t="s">
        <v>273</v>
      </c>
      <c r="E91" s="101" t="s">
        <v>274</v>
      </c>
    </row>
    <row r="92" spans="1:5" ht="38.25" x14ac:dyDescent="0.25">
      <c r="A92" s="211"/>
      <c r="B92" s="213" t="s">
        <v>275</v>
      </c>
      <c r="C92" s="97">
        <v>86</v>
      </c>
      <c r="D92" s="24" t="s">
        <v>204</v>
      </c>
      <c r="E92" s="101" t="s">
        <v>276</v>
      </c>
    </row>
    <row r="93" spans="1:5" ht="38.25" x14ac:dyDescent="0.25">
      <c r="A93" s="211"/>
      <c r="B93" s="213"/>
      <c r="C93" s="97">
        <v>87</v>
      </c>
      <c r="D93" s="24" t="s">
        <v>205</v>
      </c>
      <c r="E93" s="101" t="s">
        <v>277</v>
      </c>
    </row>
    <row r="94" spans="1:5" ht="25.5" x14ac:dyDescent="0.25">
      <c r="A94" s="211"/>
      <c r="B94" s="213"/>
      <c r="C94" s="97">
        <v>88</v>
      </c>
      <c r="D94" s="24" t="s">
        <v>206</v>
      </c>
      <c r="E94" s="101" t="s">
        <v>277</v>
      </c>
    </row>
    <row r="95" spans="1:5" ht="25.5" x14ac:dyDescent="0.25">
      <c r="A95" s="211"/>
      <c r="B95" s="213" t="s">
        <v>278</v>
      </c>
      <c r="C95" s="97">
        <v>89</v>
      </c>
      <c r="D95" s="24" t="s">
        <v>279</v>
      </c>
      <c r="E95" s="101" t="s">
        <v>280</v>
      </c>
    </row>
    <row r="96" spans="1:5" ht="26.25" thickBot="1" x14ac:dyDescent="0.3">
      <c r="A96" s="212"/>
      <c r="B96" s="217"/>
      <c r="C96" s="25">
        <v>90</v>
      </c>
      <c r="D96" s="110" t="s">
        <v>281</v>
      </c>
      <c r="E96" s="102" t="s">
        <v>282</v>
      </c>
    </row>
  </sheetData>
  <mergeCells count="40">
    <mergeCell ref="B95:B96"/>
    <mergeCell ref="A1:E1"/>
    <mergeCell ref="A2:E2"/>
    <mergeCell ref="A4:E4"/>
    <mergeCell ref="A5:E5"/>
    <mergeCell ref="B76:B77"/>
    <mergeCell ref="B78:B79"/>
    <mergeCell ref="B80:B87"/>
    <mergeCell ref="B88:B91"/>
    <mergeCell ref="E88:E89"/>
    <mergeCell ref="B92:B94"/>
    <mergeCell ref="B56:B57"/>
    <mergeCell ref="E56:E57"/>
    <mergeCell ref="B58:B63"/>
    <mergeCell ref="B64:B71"/>
    <mergeCell ref="B72:B73"/>
    <mergeCell ref="E42:E43"/>
    <mergeCell ref="B74:B75"/>
    <mergeCell ref="B44:B50"/>
    <mergeCell ref="E44:E50"/>
    <mergeCell ref="B51:B52"/>
    <mergeCell ref="E51:E52"/>
    <mergeCell ref="B53:B55"/>
    <mergeCell ref="E53:E55"/>
    <mergeCell ref="D7:E7"/>
    <mergeCell ref="A8:A96"/>
    <mergeCell ref="B8:B9"/>
    <mergeCell ref="B10:B18"/>
    <mergeCell ref="E10:E18"/>
    <mergeCell ref="B19:B20"/>
    <mergeCell ref="E19:E20"/>
    <mergeCell ref="B21:B25"/>
    <mergeCell ref="E21:E24"/>
    <mergeCell ref="B26:B28"/>
    <mergeCell ref="E26:E28"/>
    <mergeCell ref="B29:B38"/>
    <mergeCell ref="E29:E38"/>
    <mergeCell ref="B39:B41"/>
    <mergeCell ref="E39:E41"/>
    <mergeCell ref="B42:B43"/>
  </mergeCells>
  <pageMargins left="0.511811024" right="0.511811024" top="0.9916666666666667" bottom="0.78740157499999996" header="0.31496062000000002" footer="0.31496062000000002"/>
  <pageSetup paperSize="9" orientation="portrait" r:id="rId1"/>
  <headerFooter>
    <oddHeader>&amp;L&amp;G&amp;CProcesso 23069.175626/2022-01
PE 112/2022&amp;R&amp;G</oddHeader>
    <oddFooter>&amp;L&amp;A&amp;R&amp;"-,Itálico"&amp;10&amp;P/&amp;N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2"/>
  <sheetViews>
    <sheetView view="pageLayout" zoomScaleNormal="90" workbookViewId="0">
      <selection activeCell="H12" sqref="H12"/>
    </sheetView>
  </sheetViews>
  <sheetFormatPr defaultRowHeight="15" x14ac:dyDescent="0.25"/>
  <cols>
    <col min="1" max="1" width="27.85546875" style="6" customWidth="1"/>
    <col min="2" max="2" width="9.42578125" style="94" bestFit="1" customWidth="1"/>
    <col min="3" max="3" width="12" style="94" bestFit="1" customWidth="1"/>
    <col min="4" max="4" width="12.5703125" style="94" bestFit="1" customWidth="1"/>
    <col min="5" max="7" width="12" style="94" bestFit="1" customWidth="1"/>
    <col min="8" max="8" width="12" style="3" bestFit="1" customWidth="1"/>
    <col min="9" max="9" width="12.85546875" style="94" customWidth="1"/>
    <col min="10" max="10" width="18" style="94" bestFit="1" customWidth="1"/>
    <col min="11" max="12" width="19.5703125" style="94" bestFit="1" customWidth="1"/>
    <col min="13" max="13" width="7.140625" style="94" customWidth="1"/>
    <col min="14" max="14" width="8.5703125" style="94" customWidth="1"/>
    <col min="15" max="15" width="7.7109375" style="94" bestFit="1" customWidth="1"/>
    <col min="16" max="16" width="8.28515625" style="94" customWidth="1"/>
    <col min="17" max="17" width="8.7109375" style="94" customWidth="1"/>
    <col min="18" max="18" width="8" style="94" customWidth="1"/>
    <col min="19" max="19" width="7.28515625" style="94" bestFit="1" customWidth="1"/>
    <col min="20" max="20" width="7.7109375" style="94" bestFit="1" customWidth="1"/>
    <col min="21" max="22" width="6" style="94" bestFit="1" customWidth="1"/>
    <col min="23" max="23" width="8.28515625" style="94" customWidth="1"/>
    <col min="24" max="16384" width="9.140625" style="94"/>
  </cols>
  <sheetData>
    <row r="1" spans="1:30" ht="15.75" x14ac:dyDescent="0.25">
      <c r="A1" s="218" t="s">
        <v>0</v>
      </c>
      <c r="B1" s="218"/>
      <c r="C1" s="218"/>
      <c r="D1" s="218"/>
      <c r="E1" s="218"/>
      <c r="F1" s="218"/>
      <c r="G1" s="218"/>
      <c r="H1" s="22"/>
      <c r="I1" s="22"/>
      <c r="J1" s="22"/>
      <c r="K1" s="2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5.75" x14ac:dyDescent="0.25">
      <c r="A2" s="219" t="s">
        <v>2</v>
      </c>
      <c r="B2" s="219"/>
      <c r="C2" s="219"/>
      <c r="D2" s="219"/>
      <c r="E2" s="219"/>
      <c r="F2" s="219"/>
      <c r="G2" s="219"/>
      <c r="H2" s="23"/>
      <c r="I2" s="23"/>
      <c r="J2" s="23"/>
      <c r="K2" s="23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</row>
    <row r="3" spans="1:30" x14ac:dyDescent="0.25">
      <c r="A3" s="130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</row>
    <row r="4" spans="1:30" ht="15.75" x14ac:dyDescent="0.25">
      <c r="A4" s="220" t="s">
        <v>366</v>
      </c>
      <c r="B4" s="220"/>
      <c r="C4" s="220"/>
      <c r="D4" s="220"/>
      <c r="E4" s="220"/>
      <c r="F4" s="220"/>
      <c r="G4" s="220"/>
      <c r="H4" s="158"/>
      <c r="I4" s="99"/>
      <c r="J4" s="99"/>
      <c r="K4" s="99"/>
      <c r="L4" s="99"/>
    </row>
    <row r="5" spans="1:30" ht="51" customHeight="1" x14ac:dyDescent="0.25">
      <c r="A5" s="221" t="s">
        <v>319</v>
      </c>
      <c r="B5" s="221"/>
      <c r="C5" s="221"/>
      <c r="D5" s="221"/>
      <c r="E5" s="221"/>
      <c r="F5" s="221"/>
      <c r="G5" s="221"/>
      <c r="H5" s="221"/>
      <c r="I5" s="100"/>
      <c r="J5" s="100"/>
      <c r="K5" s="100"/>
      <c r="L5" s="100"/>
    </row>
    <row r="6" spans="1:30" ht="15.75" x14ac:dyDescent="0.25">
      <c r="A6" s="159"/>
      <c r="B6" s="159"/>
      <c r="C6" s="159"/>
      <c r="D6" s="159"/>
      <c r="E6" s="159"/>
      <c r="F6" s="159"/>
      <c r="G6" s="159"/>
      <c r="H6" s="159"/>
    </row>
    <row r="7" spans="1:30" ht="15.75" x14ac:dyDescent="0.25">
      <c r="A7" s="160" t="s">
        <v>365</v>
      </c>
      <c r="B7" s="161" t="s">
        <v>136</v>
      </c>
      <c r="C7" s="161" t="s">
        <v>359</v>
      </c>
      <c r="D7" s="161" t="s">
        <v>363</v>
      </c>
      <c r="E7" s="161" t="s">
        <v>360</v>
      </c>
      <c r="F7" s="161" t="s">
        <v>364</v>
      </c>
      <c r="G7" s="161" t="s">
        <v>361</v>
      </c>
      <c r="H7" s="161" t="s">
        <v>362</v>
      </c>
    </row>
    <row r="8" spans="1:30" ht="15.75" x14ac:dyDescent="0.25">
      <c r="A8" s="162" t="s">
        <v>292</v>
      </c>
      <c r="B8" s="133" t="s">
        <v>294</v>
      </c>
      <c r="C8" s="163"/>
      <c r="D8" s="163"/>
      <c r="E8" s="163">
        <v>2100</v>
      </c>
      <c r="F8" s="163">
        <v>1939</v>
      </c>
      <c r="G8" s="163">
        <v>1660.33</v>
      </c>
      <c r="H8" s="184">
        <f>AVERAGE(C8:G8)</f>
        <v>1899.7766666666666</v>
      </c>
    </row>
    <row r="9" spans="1:30" ht="15.75" x14ac:dyDescent="0.25">
      <c r="A9" s="164" t="s">
        <v>295</v>
      </c>
      <c r="B9" s="133" t="s">
        <v>296</v>
      </c>
      <c r="C9" s="163">
        <v>1968</v>
      </c>
      <c r="D9" s="163"/>
      <c r="E9" s="163">
        <v>2120</v>
      </c>
      <c r="F9" s="163"/>
      <c r="G9" s="163">
        <v>2139.81</v>
      </c>
      <c r="H9" s="184">
        <f>AVERAGE(C9:G9)</f>
        <v>2075.9366666666665</v>
      </c>
    </row>
    <row r="10" spans="1:30" ht="15.75" x14ac:dyDescent="0.25">
      <c r="A10" s="164" t="s">
        <v>297</v>
      </c>
      <c r="B10" s="133" t="s">
        <v>298</v>
      </c>
      <c r="C10" s="163">
        <v>1380</v>
      </c>
      <c r="D10" s="163">
        <v>1330.72</v>
      </c>
      <c r="E10" s="163"/>
      <c r="F10" s="163"/>
      <c r="G10" s="163">
        <v>1358.04</v>
      </c>
      <c r="H10" s="184">
        <f>AVERAGE(C10:G10)</f>
        <v>1356.2533333333333</v>
      </c>
    </row>
    <row r="11" spans="1:30" ht="15.75" x14ac:dyDescent="0.25">
      <c r="A11" s="164" t="s">
        <v>357</v>
      </c>
      <c r="B11" s="133" t="s">
        <v>299</v>
      </c>
      <c r="C11" s="163"/>
      <c r="D11" s="163">
        <v>2798.89</v>
      </c>
      <c r="E11" s="163"/>
      <c r="F11" s="163">
        <v>2900</v>
      </c>
      <c r="G11" s="163">
        <v>3015.76</v>
      </c>
      <c r="H11" s="184">
        <f>AVERAGE(C11:G11)</f>
        <v>2904.8833333333332</v>
      </c>
    </row>
    <row r="12" spans="1:30" ht="15.75" x14ac:dyDescent="0.25">
      <c r="A12" s="164" t="s">
        <v>379</v>
      </c>
      <c r="B12" s="189" t="s">
        <v>378</v>
      </c>
      <c r="C12" s="163">
        <v>1406</v>
      </c>
      <c r="D12" s="42"/>
      <c r="E12" s="42"/>
      <c r="F12" s="163">
        <v>1518</v>
      </c>
      <c r="G12" s="163">
        <v>1460.95</v>
      </c>
      <c r="H12" s="184">
        <f>AVERAGE(C12:G12)</f>
        <v>1461.6499999999999</v>
      </c>
    </row>
  </sheetData>
  <mergeCells count="4">
    <mergeCell ref="A1:G1"/>
    <mergeCell ref="A2:G2"/>
    <mergeCell ref="A4:G4"/>
    <mergeCell ref="A5:H5"/>
  </mergeCells>
  <pageMargins left="0.511811024" right="0.511811024" top="0.9916666666666667" bottom="0.78740157499999996" header="0.31496062000000002" footer="0.31496062000000002"/>
  <pageSetup paperSize="9" fitToHeight="0" orientation="landscape" r:id="rId1"/>
  <headerFooter>
    <oddHeader>&amp;L&amp;G&amp;CProcesso 23069.175626/2022-01
PE 112/2022&amp;R&amp;G</oddHeader>
    <oddFooter>&amp;L&amp;A&amp;R&amp;"-,Itálico"&amp;10&amp;P/&amp;N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view="pageLayout" zoomScaleNormal="100" workbookViewId="0">
      <selection activeCell="F17" sqref="F17"/>
    </sheetView>
  </sheetViews>
  <sheetFormatPr defaultRowHeight="15" x14ac:dyDescent="0.25"/>
  <cols>
    <col min="1" max="1" width="4.7109375" style="6" bestFit="1" customWidth="1"/>
    <col min="2" max="2" width="25.140625" bestFit="1" customWidth="1"/>
    <col min="3" max="3" width="7" style="3" customWidth="1"/>
    <col min="4" max="4" width="3.85546875" customWidth="1"/>
    <col min="5" max="5" width="23" bestFit="1" customWidth="1"/>
    <col min="6" max="6" width="14.42578125" bestFit="1" customWidth="1"/>
    <col min="7" max="7" width="10.7109375" bestFit="1" customWidth="1"/>
    <col min="8" max="8" width="19.5703125" bestFit="1" customWidth="1"/>
    <col min="9" max="9" width="7.140625" customWidth="1"/>
    <col min="10" max="10" width="8.5703125" customWidth="1"/>
    <col min="11" max="11" width="7.7109375" bestFit="1" customWidth="1"/>
    <col min="12" max="12" width="8.28515625" customWidth="1"/>
    <col min="13" max="13" width="8.7109375" customWidth="1"/>
    <col min="14" max="14" width="8" customWidth="1"/>
    <col min="15" max="15" width="7.28515625" bestFit="1" customWidth="1"/>
    <col min="16" max="16" width="7.7109375" bestFit="1" customWidth="1"/>
    <col min="17" max="18" width="6" bestFit="1" customWidth="1"/>
    <col min="19" max="19" width="8.28515625" customWidth="1"/>
  </cols>
  <sheetData>
    <row r="1" spans="1:26" ht="14.45" customHeight="1" x14ac:dyDescent="0.25">
      <c r="A1" s="205" t="s">
        <v>0</v>
      </c>
      <c r="B1" s="205"/>
      <c r="C1" s="205"/>
      <c r="D1" s="205"/>
      <c r="E1" s="205"/>
      <c r="F1" s="205"/>
      <c r="G1" s="20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206" t="s">
        <v>2</v>
      </c>
      <c r="B2" s="206"/>
      <c r="C2" s="206"/>
      <c r="D2" s="206"/>
      <c r="E2" s="206"/>
      <c r="F2" s="206"/>
      <c r="G2" s="206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26" x14ac:dyDescent="0.25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6" ht="27" customHeight="1" x14ac:dyDescent="0.25">
      <c r="A4" s="208" t="s">
        <v>6</v>
      </c>
      <c r="B4" s="208"/>
      <c r="C4" s="208"/>
      <c r="D4" s="208"/>
      <c r="E4" s="208"/>
      <c r="F4" s="208"/>
      <c r="G4" s="208"/>
      <c r="H4" s="9"/>
    </row>
    <row r="5" spans="1:26" ht="51.75" customHeight="1" x14ac:dyDescent="0.25">
      <c r="A5" s="207" t="s">
        <v>319</v>
      </c>
      <c r="B5" s="207"/>
      <c r="C5" s="207"/>
      <c r="D5" s="207"/>
      <c r="E5" s="207"/>
      <c r="F5" s="207"/>
      <c r="G5" s="207"/>
      <c r="H5" s="10"/>
    </row>
    <row r="6" spans="1:26" ht="15.75" thickBot="1" x14ac:dyDescent="0.3">
      <c r="A6"/>
      <c r="C6"/>
    </row>
    <row r="7" spans="1:26" ht="24.75" customHeight="1" x14ac:dyDescent="0.25">
      <c r="A7" s="225" t="s">
        <v>375</v>
      </c>
      <c r="B7" s="226"/>
      <c r="C7" s="226"/>
      <c r="D7" s="226"/>
      <c r="E7" s="226"/>
      <c r="F7" s="226"/>
      <c r="G7" s="227"/>
    </row>
    <row r="8" spans="1:26" ht="25.5" x14ac:dyDescent="0.25">
      <c r="A8" s="18" t="s">
        <v>3</v>
      </c>
      <c r="B8" s="222" t="s">
        <v>1</v>
      </c>
      <c r="C8" s="222"/>
      <c r="D8" s="131" t="s">
        <v>4</v>
      </c>
      <c r="E8" s="131" t="s">
        <v>285</v>
      </c>
      <c r="F8" s="131" t="s">
        <v>19</v>
      </c>
      <c r="G8" s="19" t="s">
        <v>5</v>
      </c>
      <c r="H8" s="7"/>
    </row>
    <row r="9" spans="1:26" x14ac:dyDescent="0.25">
      <c r="A9" s="20">
        <v>1</v>
      </c>
      <c r="B9" s="223" t="s">
        <v>288</v>
      </c>
      <c r="C9" s="223"/>
      <c r="D9" s="12">
        <v>12</v>
      </c>
      <c r="E9" s="8">
        <v>1419.67</v>
      </c>
      <c r="F9" s="117">
        <f>E9*D9</f>
        <v>17036.04</v>
      </c>
      <c r="G9" s="21" t="s">
        <v>289</v>
      </c>
      <c r="H9" s="7"/>
    </row>
    <row r="10" spans="1:26" x14ac:dyDescent="0.25">
      <c r="A10" s="231" t="s">
        <v>287</v>
      </c>
      <c r="B10" s="232"/>
      <c r="C10" s="232"/>
      <c r="D10" s="232"/>
      <c r="E10" s="232"/>
      <c r="F10" s="132">
        <f>SUM(F9:F9)</f>
        <v>17036.04</v>
      </c>
      <c r="G10" s="11"/>
      <c r="H10" s="7"/>
    </row>
    <row r="11" spans="1:26" s="94" customFormat="1" ht="15" customHeight="1" x14ac:dyDescent="0.25">
      <c r="A11" s="231" t="s">
        <v>290</v>
      </c>
      <c r="B11" s="232"/>
      <c r="C11" s="232"/>
      <c r="D11" s="232"/>
      <c r="E11" s="232"/>
      <c r="F11" s="132">
        <f>F10/120</f>
        <v>141.96700000000001</v>
      </c>
      <c r="G11" s="11"/>
      <c r="H11" s="7"/>
    </row>
    <row r="12" spans="1:26" ht="14.45" customHeight="1" thickBot="1" x14ac:dyDescent="0.3">
      <c r="A12" s="229" t="s">
        <v>374</v>
      </c>
      <c r="B12" s="230"/>
      <c r="C12" s="230"/>
      <c r="D12" s="230"/>
      <c r="E12" s="230"/>
      <c r="F12" s="183">
        <f>F11</f>
        <v>141.96700000000001</v>
      </c>
      <c r="G12" s="182"/>
      <c r="H12" s="7"/>
    </row>
    <row r="13" spans="1:26" ht="40.15" customHeight="1" x14ac:dyDescent="0.25">
      <c r="A13" s="228" t="s">
        <v>18</v>
      </c>
      <c r="B13" s="228"/>
      <c r="C13" s="228"/>
      <c r="D13" s="228"/>
      <c r="E13" s="228"/>
      <c r="F13" s="228"/>
      <c r="G13" s="228"/>
      <c r="H13" s="7"/>
    </row>
    <row r="14" spans="1:26" ht="32.25" customHeight="1" x14ac:dyDescent="0.25">
      <c r="A14" s="224"/>
      <c r="B14" s="224"/>
      <c r="C14" s="224"/>
      <c r="D14" s="224"/>
      <c r="E14" s="224"/>
      <c r="F14" s="224"/>
      <c r="G14" s="224"/>
      <c r="H14" s="7"/>
    </row>
  </sheetData>
  <mergeCells count="12">
    <mergeCell ref="B8:C8"/>
    <mergeCell ref="B9:C9"/>
    <mergeCell ref="A14:G14"/>
    <mergeCell ref="A1:G1"/>
    <mergeCell ref="A2:G2"/>
    <mergeCell ref="A4:G4"/>
    <mergeCell ref="A5:G5"/>
    <mergeCell ref="A7:G7"/>
    <mergeCell ref="A13:G13"/>
    <mergeCell ref="A12:E12"/>
    <mergeCell ref="A10:E10"/>
    <mergeCell ref="A11:E11"/>
  </mergeCells>
  <pageMargins left="0.511811024" right="0.511811024" top="0.9916666666666667" bottom="0.78740157499999996" header="0.31496062000000002" footer="0.31496062000000002"/>
  <pageSetup paperSize="9" orientation="portrait" r:id="rId1"/>
  <headerFooter>
    <oddHeader>&amp;L&amp;G&amp;CProcesso 23069.175626/2022-01
PE 112/2022&amp;R&amp;G</oddHeader>
    <oddFooter>&amp;L&amp;A&amp;R&amp;"-,Itálico"&amp;10&amp;P/&amp;N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8"/>
  <sheetViews>
    <sheetView view="pageLayout" topLeftCell="B1" zoomScaleNormal="80" workbookViewId="0">
      <selection activeCell="E3" sqref="E3"/>
    </sheetView>
  </sheetViews>
  <sheetFormatPr defaultRowHeight="15" x14ac:dyDescent="0.25"/>
  <cols>
    <col min="1" max="1" width="20.42578125" style="6" customWidth="1"/>
    <col min="2" max="2" width="11.42578125" style="3" bestFit="1" customWidth="1"/>
    <col min="3" max="3" width="44.28515625" customWidth="1"/>
    <col min="4" max="4" width="13.140625" style="157" bestFit="1" customWidth="1"/>
    <col min="5" max="5" width="10.5703125" style="157" bestFit="1" customWidth="1"/>
    <col min="6" max="6" width="25.42578125" customWidth="1"/>
    <col min="7" max="7" width="16" customWidth="1"/>
    <col min="8" max="8" width="15.140625" style="3" customWidth="1"/>
    <col min="9" max="9" width="12.85546875" customWidth="1"/>
    <col min="10" max="10" width="18" bestFit="1" customWidth="1"/>
    <col min="11" max="12" width="19.5703125" bestFit="1" customWidth="1"/>
    <col min="13" max="13" width="7.140625" customWidth="1"/>
    <col min="14" max="14" width="8.5703125" customWidth="1"/>
    <col min="15" max="15" width="7.7109375" bestFit="1" customWidth="1"/>
    <col min="16" max="16" width="8.28515625" customWidth="1"/>
    <col min="17" max="17" width="8.7109375" customWidth="1"/>
    <col min="18" max="18" width="8" customWidth="1"/>
    <col min="19" max="19" width="7.28515625" bestFit="1" customWidth="1"/>
    <col min="20" max="20" width="7.7109375" bestFit="1" customWidth="1"/>
    <col min="21" max="22" width="6" bestFit="1" customWidth="1"/>
    <col min="23" max="23" width="8.28515625" customWidth="1"/>
  </cols>
  <sheetData>
    <row r="1" spans="1:30" ht="15.75" customHeight="1" x14ac:dyDescent="0.25">
      <c r="A1" s="218" t="s">
        <v>0</v>
      </c>
      <c r="B1" s="218"/>
      <c r="C1" s="218"/>
      <c r="D1" s="218"/>
      <c r="E1" s="218"/>
      <c r="F1" s="218"/>
      <c r="G1" s="22"/>
      <c r="H1" s="22"/>
      <c r="I1" s="22"/>
      <c r="J1" s="22"/>
      <c r="K1" s="2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5.75" x14ac:dyDescent="0.25">
      <c r="A2" s="219" t="s">
        <v>2</v>
      </c>
      <c r="B2" s="219"/>
      <c r="C2" s="219"/>
      <c r="D2" s="219"/>
      <c r="E2" s="219"/>
      <c r="F2" s="219"/>
      <c r="G2" s="23"/>
      <c r="H2" s="23"/>
      <c r="I2" s="23"/>
      <c r="J2" s="23"/>
      <c r="K2" s="23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30" x14ac:dyDescent="0.25">
      <c r="A3" s="188"/>
      <c r="C3" s="95"/>
      <c r="F3" s="95"/>
      <c r="G3" s="9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30" ht="15" customHeight="1" x14ac:dyDescent="0.25">
      <c r="A4" s="208" t="s">
        <v>286</v>
      </c>
      <c r="B4" s="208"/>
      <c r="C4" s="208"/>
      <c r="D4" s="208"/>
      <c r="E4" s="208"/>
      <c r="F4" s="208"/>
      <c r="G4" s="99"/>
      <c r="H4" s="99"/>
      <c r="I4" s="99"/>
      <c r="J4" s="99"/>
      <c r="K4" s="9"/>
      <c r="L4" s="9"/>
    </row>
    <row r="5" spans="1:30" ht="37.5" customHeight="1" x14ac:dyDescent="0.25">
      <c r="A5" s="207" t="s">
        <v>319</v>
      </c>
      <c r="B5" s="207"/>
      <c r="C5" s="207"/>
      <c r="D5" s="207"/>
      <c r="E5" s="207"/>
      <c r="F5" s="207"/>
      <c r="G5" s="100"/>
      <c r="H5" s="100"/>
      <c r="I5" s="100"/>
      <c r="J5" s="100"/>
      <c r="K5" s="10"/>
      <c r="L5" s="10"/>
    </row>
    <row r="6" spans="1:30" x14ac:dyDescent="0.25">
      <c r="A6"/>
      <c r="H6"/>
    </row>
    <row r="8" spans="1:30" x14ac:dyDescent="0.25">
      <c r="A8" s="234" t="s">
        <v>380</v>
      </c>
      <c r="B8" s="234"/>
      <c r="C8" s="234"/>
      <c r="D8" s="234"/>
      <c r="E8" s="234"/>
      <c r="F8" s="234"/>
      <c r="G8" s="94"/>
    </row>
    <row r="9" spans="1:30" s="94" customFormat="1" x14ac:dyDescent="0.25">
      <c r="A9" s="145" t="s">
        <v>320</v>
      </c>
      <c r="B9" s="146" t="s">
        <v>321</v>
      </c>
      <c r="C9" s="145" t="s">
        <v>322</v>
      </c>
      <c r="D9" s="167" t="s">
        <v>370</v>
      </c>
      <c r="E9" s="167" t="s">
        <v>371</v>
      </c>
      <c r="F9" s="145" t="s">
        <v>323</v>
      </c>
      <c r="H9" s="3"/>
    </row>
    <row r="10" spans="1:30" ht="38.25" x14ac:dyDescent="0.25">
      <c r="A10" s="147" t="s">
        <v>324</v>
      </c>
      <c r="B10" s="165">
        <v>6</v>
      </c>
      <c r="C10" s="147" t="s">
        <v>368</v>
      </c>
      <c r="D10" s="168">
        <v>54.39</v>
      </c>
      <c r="E10" s="168">
        <f>D10*B10</f>
        <v>326.34000000000003</v>
      </c>
      <c r="F10" s="233" t="s">
        <v>325</v>
      </c>
    </row>
    <row r="11" spans="1:30" ht="38.25" x14ac:dyDescent="0.25">
      <c r="A11" s="147" t="s">
        <v>326</v>
      </c>
      <c r="B11" s="165">
        <v>4</v>
      </c>
      <c r="C11" s="147" t="s">
        <v>327</v>
      </c>
      <c r="D11" s="168">
        <v>48.34</v>
      </c>
      <c r="E11" s="168">
        <f t="shared" ref="E11:E14" si="0">D11*B11</f>
        <v>193.36</v>
      </c>
      <c r="F11" s="233"/>
    </row>
    <row r="12" spans="1:30" ht="63.75" x14ac:dyDescent="0.25">
      <c r="A12" s="147" t="s">
        <v>328</v>
      </c>
      <c r="B12" s="165">
        <v>2</v>
      </c>
      <c r="C12" s="147" t="s">
        <v>329</v>
      </c>
      <c r="D12" s="168">
        <v>69.28</v>
      </c>
      <c r="E12" s="168">
        <f>D12*B12</f>
        <v>138.56</v>
      </c>
      <c r="F12" s="233"/>
    </row>
    <row r="13" spans="1:30" ht="38.25" x14ac:dyDescent="0.25">
      <c r="A13" s="147" t="s">
        <v>330</v>
      </c>
      <c r="B13" s="165">
        <v>8</v>
      </c>
      <c r="C13" s="147" t="s">
        <v>331</v>
      </c>
      <c r="D13" s="168">
        <v>11.7</v>
      </c>
      <c r="E13" s="168">
        <f t="shared" si="0"/>
        <v>93.6</v>
      </c>
      <c r="F13" s="233"/>
    </row>
    <row r="14" spans="1:30" ht="51" x14ac:dyDescent="0.25">
      <c r="A14" s="147" t="s">
        <v>332</v>
      </c>
      <c r="B14" s="165">
        <v>1</v>
      </c>
      <c r="C14" s="147" t="s">
        <v>333</v>
      </c>
      <c r="D14" s="168">
        <v>11.26</v>
      </c>
      <c r="E14" s="168">
        <f t="shared" si="0"/>
        <v>11.26</v>
      </c>
      <c r="F14" s="233"/>
    </row>
    <row r="15" spans="1:30" s="94" customFormat="1" x14ac:dyDescent="0.25">
      <c r="A15" s="147"/>
      <c r="B15" s="165"/>
      <c r="C15" s="177" t="s">
        <v>372</v>
      </c>
      <c r="D15" s="180"/>
      <c r="E15" s="180">
        <f>SUM(E10:E14)</f>
        <v>763.12</v>
      </c>
      <c r="F15" s="148"/>
      <c r="H15" s="3"/>
    </row>
    <row r="16" spans="1:30" s="94" customFormat="1" x14ac:dyDescent="0.25">
      <c r="A16" s="147"/>
      <c r="B16" s="165"/>
      <c r="C16" s="177" t="s">
        <v>373</v>
      </c>
      <c r="D16" s="180"/>
      <c r="E16" s="181">
        <f>E15/12</f>
        <v>63.593333333333334</v>
      </c>
      <c r="F16" s="148"/>
      <c r="H16" s="3"/>
    </row>
    <row r="17" spans="1:8" s="94" customFormat="1" x14ac:dyDescent="0.25">
      <c r="A17" s="173"/>
      <c r="B17" s="174"/>
      <c r="C17" s="173"/>
      <c r="D17" s="175"/>
      <c r="E17" s="175"/>
      <c r="F17" s="176"/>
      <c r="H17" s="3"/>
    </row>
    <row r="18" spans="1:8" x14ac:dyDescent="0.25">
      <c r="A18" s="234" t="s">
        <v>334</v>
      </c>
      <c r="B18" s="234"/>
      <c r="C18" s="234"/>
      <c r="D18" s="234"/>
      <c r="E18" s="234"/>
      <c r="F18" s="234"/>
    </row>
    <row r="19" spans="1:8" s="94" customFormat="1" x14ac:dyDescent="0.25">
      <c r="A19" s="145" t="s">
        <v>320</v>
      </c>
      <c r="B19" s="146" t="s">
        <v>321</v>
      </c>
      <c r="C19" s="145" t="s">
        <v>322</v>
      </c>
      <c r="D19" s="167" t="s">
        <v>370</v>
      </c>
      <c r="E19" s="167" t="s">
        <v>371</v>
      </c>
      <c r="F19" s="145" t="s">
        <v>323</v>
      </c>
      <c r="H19" s="3"/>
    </row>
    <row r="20" spans="1:8" ht="38.25" x14ac:dyDescent="0.25">
      <c r="A20" s="149" t="s">
        <v>335</v>
      </c>
      <c r="B20" s="166">
        <v>6</v>
      </c>
      <c r="C20" s="149" t="s">
        <v>369</v>
      </c>
      <c r="D20" s="169">
        <v>49.52</v>
      </c>
      <c r="E20" s="169">
        <f>D20*B20</f>
        <v>297.12</v>
      </c>
      <c r="F20" s="233" t="s">
        <v>336</v>
      </c>
    </row>
    <row r="21" spans="1:8" ht="38.25" x14ac:dyDescent="0.25">
      <c r="A21" s="147" t="s">
        <v>326</v>
      </c>
      <c r="B21" s="165">
        <v>4</v>
      </c>
      <c r="C21" s="147" t="s">
        <v>327</v>
      </c>
      <c r="D21" s="168">
        <v>48.34</v>
      </c>
      <c r="E21" s="169">
        <f t="shared" ref="E21:E24" si="1">D21*B21</f>
        <v>193.36</v>
      </c>
      <c r="F21" s="233"/>
    </row>
    <row r="22" spans="1:8" ht="63.75" x14ac:dyDescent="0.25">
      <c r="A22" s="147" t="s">
        <v>328</v>
      </c>
      <c r="B22" s="165">
        <v>2</v>
      </c>
      <c r="C22" s="147" t="s">
        <v>329</v>
      </c>
      <c r="D22" s="168">
        <v>69.28</v>
      </c>
      <c r="E22" s="169">
        <f t="shared" si="1"/>
        <v>138.56</v>
      </c>
      <c r="F22" s="233"/>
    </row>
    <row r="23" spans="1:8" ht="38.25" x14ac:dyDescent="0.25">
      <c r="A23" s="147" t="s">
        <v>330</v>
      </c>
      <c r="B23" s="165">
        <v>8</v>
      </c>
      <c r="C23" s="147" t="s">
        <v>331</v>
      </c>
      <c r="D23" s="168">
        <v>11.7</v>
      </c>
      <c r="E23" s="169">
        <f t="shared" si="1"/>
        <v>93.6</v>
      </c>
      <c r="F23" s="233"/>
    </row>
    <row r="24" spans="1:8" ht="51" x14ac:dyDescent="0.25">
      <c r="A24" s="147" t="s">
        <v>332</v>
      </c>
      <c r="B24" s="165">
        <v>1</v>
      </c>
      <c r="C24" s="147" t="s">
        <v>333</v>
      </c>
      <c r="D24" s="168">
        <v>11.26</v>
      </c>
      <c r="E24" s="169">
        <f t="shared" si="1"/>
        <v>11.26</v>
      </c>
      <c r="F24" s="233"/>
    </row>
    <row r="25" spans="1:8" s="94" customFormat="1" x14ac:dyDescent="0.25">
      <c r="A25" s="147"/>
      <c r="B25" s="165"/>
      <c r="C25" s="177" t="s">
        <v>372</v>
      </c>
      <c r="D25" s="180"/>
      <c r="E25" s="180">
        <f>SUM(E20:E24)</f>
        <v>733.9</v>
      </c>
      <c r="F25" s="148"/>
      <c r="H25" s="3"/>
    </row>
    <row r="26" spans="1:8" s="94" customFormat="1" x14ac:dyDescent="0.25">
      <c r="A26" s="147"/>
      <c r="B26" s="165"/>
      <c r="C26" s="177" t="s">
        <v>373</v>
      </c>
      <c r="D26" s="180"/>
      <c r="E26" s="181">
        <f>E25/12</f>
        <v>61.158333333333331</v>
      </c>
      <c r="F26" s="148"/>
      <c r="H26" s="3"/>
    </row>
    <row r="27" spans="1:8" s="94" customFormat="1" x14ac:dyDescent="0.25">
      <c r="A27" s="173"/>
      <c r="B27" s="174"/>
      <c r="C27" s="173"/>
      <c r="D27" s="175"/>
      <c r="E27" s="175"/>
      <c r="F27" s="176"/>
      <c r="H27" s="3"/>
    </row>
    <row r="28" spans="1:8" x14ac:dyDescent="0.25">
      <c r="A28" s="234" t="s">
        <v>337</v>
      </c>
      <c r="B28" s="234"/>
      <c r="C28" s="234"/>
      <c r="D28" s="234"/>
      <c r="E28" s="234"/>
      <c r="F28" s="234"/>
    </row>
    <row r="29" spans="1:8" s="94" customFormat="1" x14ac:dyDescent="0.25">
      <c r="A29" s="145" t="s">
        <v>320</v>
      </c>
      <c r="B29" s="146" t="s">
        <v>321</v>
      </c>
      <c r="C29" s="145" t="s">
        <v>322</v>
      </c>
      <c r="D29" s="167" t="s">
        <v>370</v>
      </c>
      <c r="E29" s="167" t="s">
        <v>371</v>
      </c>
      <c r="F29" s="145" t="s">
        <v>323</v>
      </c>
      <c r="H29" s="3"/>
    </row>
    <row r="30" spans="1:8" ht="38.25" x14ac:dyDescent="0.25">
      <c r="A30" s="147" t="s">
        <v>338</v>
      </c>
      <c r="B30" s="165">
        <v>6</v>
      </c>
      <c r="C30" s="147" t="s">
        <v>339</v>
      </c>
      <c r="D30" s="168">
        <v>25.58</v>
      </c>
      <c r="E30" s="168">
        <f>D30*B30</f>
        <v>153.47999999999999</v>
      </c>
      <c r="F30" s="233" t="s">
        <v>325</v>
      </c>
    </row>
    <row r="31" spans="1:8" ht="89.25" x14ac:dyDescent="0.25">
      <c r="A31" s="147" t="s">
        <v>340</v>
      </c>
      <c r="B31" s="165">
        <v>4</v>
      </c>
      <c r="C31" s="147" t="s">
        <v>341</v>
      </c>
      <c r="D31" s="168">
        <v>56.77</v>
      </c>
      <c r="E31" s="168">
        <f t="shared" ref="E31:E34" si="2">D31*B31</f>
        <v>227.08</v>
      </c>
      <c r="F31" s="233"/>
    </row>
    <row r="32" spans="1:8" x14ac:dyDescent="0.25">
      <c r="A32" s="147" t="s">
        <v>342</v>
      </c>
      <c r="B32" s="165">
        <v>2</v>
      </c>
      <c r="C32" s="150" t="s">
        <v>343</v>
      </c>
      <c r="D32" s="170">
        <v>40.15</v>
      </c>
      <c r="E32" s="168">
        <f t="shared" si="2"/>
        <v>80.3</v>
      </c>
      <c r="F32" s="233"/>
    </row>
    <row r="33" spans="1:8" ht="38.25" x14ac:dyDescent="0.25">
      <c r="A33" s="147" t="s">
        <v>330</v>
      </c>
      <c r="B33" s="165">
        <v>8</v>
      </c>
      <c r="C33" s="147" t="s">
        <v>331</v>
      </c>
      <c r="D33" s="168">
        <v>11.7</v>
      </c>
      <c r="E33" s="168">
        <f t="shared" si="2"/>
        <v>93.6</v>
      </c>
      <c r="F33" s="233"/>
    </row>
    <row r="34" spans="1:8" ht="51" x14ac:dyDescent="0.25">
      <c r="A34" s="147" t="s">
        <v>332</v>
      </c>
      <c r="B34" s="165">
        <v>1</v>
      </c>
      <c r="C34" s="147" t="s">
        <v>333</v>
      </c>
      <c r="D34" s="168">
        <v>11.26</v>
      </c>
      <c r="E34" s="168">
        <f t="shared" si="2"/>
        <v>11.26</v>
      </c>
      <c r="F34" s="233"/>
    </row>
    <row r="35" spans="1:8" s="94" customFormat="1" x14ac:dyDescent="0.25">
      <c r="A35" s="147"/>
      <c r="B35" s="165"/>
      <c r="C35" s="177" t="s">
        <v>372</v>
      </c>
      <c r="D35" s="180"/>
      <c r="E35" s="180">
        <f>SUM(E30:E34)</f>
        <v>565.72</v>
      </c>
      <c r="F35" s="148"/>
      <c r="H35" s="3"/>
    </row>
    <row r="36" spans="1:8" s="94" customFormat="1" x14ac:dyDescent="0.25">
      <c r="A36" s="147"/>
      <c r="B36" s="165"/>
      <c r="C36" s="177" t="s">
        <v>373</v>
      </c>
      <c r="D36" s="180"/>
      <c r="E36" s="181">
        <f>E35/12</f>
        <v>47.143333333333338</v>
      </c>
      <c r="F36" s="148"/>
      <c r="H36" s="3"/>
    </row>
    <row r="37" spans="1:8" s="94" customFormat="1" x14ac:dyDescent="0.25">
      <c r="A37" s="173"/>
      <c r="B37" s="174"/>
      <c r="C37" s="173"/>
      <c r="D37" s="175"/>
      <c r="E37" s="175"/>
      <c r="F37" s="176"/>
      <c r="H37" s="3"/>
    </row>
    <row r="38" spans="1:8" x14ac:dyDescent="0.25">
      <c r="A38" s="235" t="s">
        <v>344</v>
      </c>
      <c r="B38" s="235"/>
      <c r="C38" s="235"/>
      <c r="D38" s="235"/>
      <c r="E38" s="235"/>
      <c r="F38" s="235"/>
    </row>
    <row r="39" spans="1:8" s="94" customFormat="1" x14ac:dyDescent="0.25">
      <c r="A39" s="145" t="s">
        <v>320</v>
      </c>
      <c r="B39" s="146" t="s">
        <v>321</v>
      </c>
      <c r="C39" s="145" t="s">
        <v>322</v>
      </c>
      <c r="D39" s="167" t="s">
        <v>370</v>
      </c>
      <c r="E39" s="167" t="s">
        <v>371</v>
      </c>
      <c r="F39" s="145" t="s">
        <v>323</v>
      </c>
      <c r="H39" s="3"/>
    </row>
    <row r="40" spans="1:8" ht="38.25" x14ac:dyDescent="0.25">
      <c r="A40" s="147" t="s">
        <v>338</v>
      </c>
      <c r="B40" s="165">
        <v>6</v>
      </c>
      <c r="C40" s="147" t="s">
        <v>345</v>
      </c>
      <c r="D40" s="168">
        <v>25.28</v>
      </c>
      <c r="E40" s="168">
        <f>D40*B40</f>
        <v>151.68</v>
      </c>
      <c r="F40" s="233" t="s">
        <v>346</v>
      </c>
    </row>
    <row r="41" spans="1:8" ht="38.25" x14ac:dyDescent="0.25">
      <c r="A41" s="147" t="s">
        <v>347</v>
      </c>
      <c r="B41" s="165">
        <v>4</v>
      </c>
      <c r="C41" s="147" t="s">
        <v>348</v>
      </c>
      <c r="D41" s="168">
        <v>83</v>
      </c>
      <c r="E41" s="168">
        <f t="shared" ref="E41:E42" si="3">D41*B41</f>
        <v>332</v>
      </c>
      <c r="F41" s="233"/>
    </row>
    <row r="42" spans="1:8" ht="38.25" x14ac:dyDescent="0.25">
      <c r="A42" s="147" t="s">
        <v>349</v>
      </c>
      <c r="B42" s="165">
        <v>10</v>
      </c>
      <c r="C42" s="147" t="s">
        <v>350</v>
      </c>
      <c r="D42" s="168">
        <v>3.79</v>
      </c>
      <c r="E42" s="168">
        <f t="shared" si="3"/>
        <v>37.9</v>
      </c>
      <c r="F42" s="233"/>
    </row>
    <row r="43" spans="1:8" ht="51" x14ac:dyDescent="0.25">
      <c r="A43" s="147" t="s">
        <v>351</v>
      </c>
      <c r="B43" s="165">
        <v>4</v>
      </c>
      <c r="C43" s="147" t="s">
        <v>352</v>
      </c>
      <c r="D43" s="168">
        <v>17.23</v>
      </c>
      <c r="E43" s="168">
        <f>D43*B43</f>
        <v>68.92</v>
      </c>
      <c r="F43" s="233"/>
    </row>
    <row r="44" spans="1:8" x14ac:dyDescent="0.25">
      <c r="A44" s="147" t="s">
        <v>353</v>
      </c>
      <c r="B44" s="165">
        <v>2</v>
      </c>
      <c r="C44" s="150" t="s">
        <v>354</v>
      </c>
      <c r="D44" s="170">
        <v>33.86</v>
      </c>
      <c r="E44" s="168">
        <f>D44*B44</f>
        <v>67.72</v>
      </c>
      <c r="F44" s="233"/>
    </row>
    <row r="45" spans="1:8" ht="38.25" x14ac:dyDescent="0.25">
      <c r="A45" s="147" t="s">
        <v>330</v>
      </c>
      <c r="B45" s="165">
        <v>8</v>
      </c>
      <c r="C45" s="147" t="s">
        <v>331</v>
      </c>
      <c r="D45" s="168">
        <v>11.7</v>
      </c>
      <c r="E45" s="168">
        <f>D45*B45</f>
        <v>93.6</v>
      </c>
      <c r="F45" s="233"/>
    </row>
    <row r="46" spans="1:8" ht="51" x14ac:dyDescent="0.25">
      <c r="A46" s="147" t="s">
        <v>332</v>
      </c>
      <c r="B46" s="165">
        <v>1</v>
      </c>
      <c r="C46" s="147" t="s">
        <v>333</v>
      </c>
      <c r="D46" s="168">
        <v>11.26</v>
      </c>
      <c r="E46" s="168">
        <f>D46*B46</f>
        <v>11.26</v>
      </c>
      <c r="F46" s="233"/>
    </row>
    <row r="47" spans="1:8" x14ac:dyDescent="0.25">
      <c r="A47" s="171"/>
      <c r="B47" s="172"/>
      <c r="C47" s="177" t="s">
        <v>372</v>
      </c>
      <c r="D47" s="178"/>
      <c r="E47" s="178">
        <f>SUM(E40:E46)</f>
        <v>763.08</v>
      </c>
      <c r="F47" s="42"/>
    </row>
    <row r="48" spans="1:8" x14ac:dyDescent="0.25">
      <c r="A48" s="171"/>
      <c r="B48" s="172"/>
      <c r="C48" s="177" t="s">
        <v>373</v>
      </c>
      <c r="D48" s="178"/>
      <c r="E48" s="179">
        <f>E47/12</f>
        <v>63.59</v>
      </c>
      <c r="F48" s="42"/>
    </row>
  </sheetData>
  <mergeCells count="12">
    <mergeCell ref="A8:F8"/>
    <mergeCell ref="F10:F14"/>
    <mergeCell ref="A18:F18"/>
    <mergeCell ref="A5:F5"/>
    <mergeCell ref="A1:F1"/>
    <mergeCell ref="A2:F2"/>
    <mergeCell ref="A4:F4"/>
    <mergeCell ref="F20:F24"/>
    <mergeCell ref="A28:F28"/>
    <mergeCell ref="F30:F34"/>
    <mergeCell ref="A38:F38"/>
    <mergeCell ref="F40:F46"/>
  </mergeCells>
  <pageMargins left="0.511811024" right="0.511811024" top="0.9916666666666667" bottom="0.78740157499999996" header="0.31496062000000002" footer="0.31496062000000002"/>
  <pageSetup paperSize="9" orientation="landscape" r:id="rId1"/>
  <headerFooter>
    <oddHeader>&amp;L&amp;G&amp;CProcesso 23069.175626/2022-01
PE 112/2022&amp;R&amp;G</oddHeader>
    <oddFooter>&amp;L&amp;A&amp;R&amp;"-,Itálico"&amp;10&amp;P/&amp;N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3"/>
  <sheetViews>
    <sheetView view="pageLayout" zoomScaleNormal="100" workbookViewId="0">
      <selection activeCell="F52" sqref="F52"/>
    </sheetView>
  </sheetViews>
  <sheetFormatPr defaultColWidth="8.85546875" defaultRowHeight="15" x14ac:dyDescent="0.25"/>
  <cols>
    <col min="1" max="1" width="9.42578125" bestFit="1" customWidth="1"/>
    <col min="2" max="2" width="62.140625" bestFit="1" customWidth="1"/>
    <col min="3" max="3" width="11.140625" bestFit="1" customWidth="1"/>
    <col min="4" max="5" width="12.42578125" bestFit="1" customWidth="1"/>
    <col min="6" max="6" width="12.28515625" bestFit="1" customWidth="1"/>
    <col min="7" max="7" width="12.140625" bestFit="1" customWidth="1"/>
    <col min="8" max="8" width="13.28515625" bestFit="1" customWidth="1"/>
    <col min="9" max="9" width="12.7109375" bestFit="1" customWidth="1"/>
    <col min="10" max="10" width="10.5703125" bestFit="1" customWidth="1"/>
  </cols>
  <sheetData>
    <row r="1" spans="1:7" ht="18" customHeight="1" x14ac:dyDescent="0.3">
      <c r="A1" s="199" t="s">
        <v>0</v>
      </c>
      <c r="B1" s="199"/>
      <c r="C1" s="199"/>
      <c r="D1" s="199"/>
      <c r="E1" s="199"/>
      <c r="F1" s="199"/>
      <c r="G1" s="199"/>
    </row>
    <row r="2" spans="1:7" ht="18.75" x14ac:dyDescent="0.3">
      <c r="A2" s="200" t="s">
        <v>2</v>
      </c>
      <c r="B2" s="200"/>
      <c r="C2" s="200"/>
      <c r="D2" s="200"/>
      <c r="E2" s="200"/>
      <c r="F2" s="200"/>
      <c r="G2" s="200"/>
    </row>
    <row r="4" spans="1:7" ht="14.45" customHeight="1" x14ac:dyDescent="0.25">
      <c r="A4" s="251" t="s">
        <v>367</v>
      </c>
      <c r="B4" s="251"/>
      <c r="C4" s="251"/>
      <c r="D4" s="251"/>
      <c r="E4" s="251"/>
      <c r="F4" s="251"/>
      <c r="G4" s="251"/>
    </row>
    <row r="5" spans="1:7" ht="38.450000000000003" customHeight="1" x14ac:dyDescent="0.25">
      <c r="A5" s="202" t="s">
        <v>319</v>
      </c>
      <c r="B5" s="202"/>
      <c r="C5" s="202"/>
      <c r="D5" s="202"/>
      <c r="E5" s="202"/>
      <c r="F5" s="202"/>
      <c r="G5" s="202"/>
    </row>
    <row r="6" spans="1:7" x14ac:dyDescent="0.25">
      <c r="A6" s="252" t="s">
        <v>24</v>
      </c>
      <c r="B6" s="252"/>
      <c r="C6" s="252"/>
      <c r="D6" s="252"/>
      <c r="E6" s="252"/>
      <c r="F6" s="252"/>
      <c r="G6" s="252"/>
    </row>
    <row r="7" spans="1:7" ht="15.75" thickBot="1" x14ac:dyDescent="0.3">
      <c r="A7" s="252" t="s">
        <v>25</v>
      </c>
      <c r="B7" s="252"/>
      <c r="C7" s="252"/>
      <c r="D7" s="252"/>
      <c r="E7" s="252"/>
      <c r="F7" s="252"/>
      <c r="G7" s="252"/>
    </row>
    <row r="8" spans="1:7" x14ac:dyDescent="0.25">
      <c r="A8" s="236" t="s">
        <v>125</v>
      </c>
      <c r="B8" s="237"/>
      <c r="C8" s="238" t="s">
        <v>126</v>
      </c>
      <c r="D8" s="238"/>
      <c r="E8" s="238"/>
      <c r="F8" s="238"/>
      <c r="G8" s="239"/>
    </row>
    <row r="9" spans="1:7" ht="15.75" thickBot="1" x14ac:dyDescent="0.3">
      <c r="A9" s="240"/>
      <c r="B9" s="241"/>
      <c r="C9" s="242"/>
      <c r="D9" s="242"/>
      <c r="E9" s="242"/>
      <c r="F9" s="242"/>
      <c r="G9" s="243"/>
    </row>
    <row r="10" spans="1:7" ht="15.75" thickBot="1" x14ac:dyDescent="0.3">
      <c r="A10" s="13"/>
      <c r="B10" s="30"/>
      <c r="C10" s="31"/>
      <c r="D10" s="31"/>
      <c r="E10" s="31"/>
    </row>
    <row r="11" spans="1:7" x14ac:dyDescent="0.25">
      <c r="A11" s="244" t="s">
        <v>127</v>
      </c>
      <c r="B11" s="245"/>
      <c r="C11" s="245"/>
      <c r="D11" s="245"/>
      <c r="E11" s="245"/>
      <c r="F11" s="245"/>
      <c r="G11" s="246"/>
    </row>
    <row r="12" spans="1:7" x14ac:dyDescent="0.25">
      <c r="A12" s="247" t="s">
        <v>128</v>
      </c>
      <c r="B12" s="248"/>
      <c r="C12" s="249"/>
      <c r="D12" s="249"/>
      <c r="E12" s="249"/>
      <c r="F12" s="249"/>
      <c r="G12" s="250"/>
    </row>
    <row r="13" spans="1:7" x14ac:dyDescent="0.25">
      <c r="A13" s="247" t="s">
        <v>129</v>
      </c>
      <c r="B13" s="248"/>
      <c r="C13" s="249"/>
      <c r="D13" s="249"/>
      <c r="E13" s="249"/>
      <c r="F13" s="249"/>
      <c r="G13" s="250"/>
    </row>
    <row r="14" spans="1:7" x14ac:dyDescent="0.25">
      <c r="A14" s="263" t="s">
        <v>130</v>
      </c>
      <c r="B14" s="264"/>
      <c r="C14" s="249"/>
      <c r="D14" s="249"/>
      <c r="E14" s="249"/>
      <c r="F14" s="249"/>
      <c r="G14" s="250"/>
    </row>
    <row r="15" spans="1:7" x14ac:dyDescent="0.25">
      <c r="A15" s="247" t="s">
        <v>131</v>
      </c>
      <c r="B15" s="248"/>
      <c r="C15" s="249"/>
      <c r="D15" s="249"/>
      <c r="E15" s="249"/>
      <c r="F15" s="249"/>
      <c r="G15" s="250"/>
    </row>
    <row r="16" spans="1:7" ht="15.75" thickBot="1" x14ac:dyDescent="0.3">
      <c r="A16" s="253" t="s">
        <v>132</v>
      </c>
      <c r="B16" s="254"/>
      <c r="C16" s="255"/>
      <c r="D16" s="255"/>
      <c r="E16" s="255"/>
      <c r="F16" s="255"/>
      <c r="G16" s="256"/>
    </row>
    <row r="17" spans="1:9" ht="15.75" thickBot="1" x14ac:dyDescent="0.3">
      <c r="A17" s="13"/>
      <c r="B17" s="30"/>
      <c r="C17" s="31"/>
      <c r="D17" s="31"/>
      <c r="E17" s="31"/>
    </row>
    <row r="18" spans="1:9" x14ac:dyDescent="0.25">
      <c r="A18" s="257" t="s">
        <v>133</v>
      </c>
      <c r="B18" s="258"/>
      <c r="C18" s="258"/>
      <c r="D18" s="259"/>
      <c r="E18" s="32"/>
      <c r="F18" s="32"/>
      <c r="G18" s="32"/>
    </row>
    <row r="19" spans="1:9" x14ac:dyDescent="0.25">
      <c r="A19" s="33" t="s">
        <v>134</v>
      </c>
      <c r="B19" s="186" t="s">
        <v>135</v>
      </c>
      <c r="C19" s="187" t="s">
        <v>136</v>
      </c>
      <c r="D19" s="34" t="s">
        <v>137</v>
      </c>
      <c r="E19" s="31"/>
    </row>
    <row r="20" spans="1:9" ht="15.75" x14ac:dyDescent="0.25">
      <c r="A20" s="35">
        <v>20.88</v>
      </c>
      <c r="B20" s="114" t="s">
        <v>293</v>
      </c>
      <c r="C20" s="133">
        <v>7824</v>
      </c>
      <c r="D20" s="37">
        <v>2616.13</v>
      </c>
      <c r="E20" s="31"/>
    </row>
    <row r="21" spans="1:9" ht="15.75" x14ac:dyDescent="0.25">
      <c r="A21" s="35">
        <v>20.88</v>
      </c>
      <c r="B21" s="113" t="s">
        <v>292</v>
      </c>
      <c r="C21" s="133" t="s">
        <v>294</v>
      </c>
      <c r="D21" s="37">
        <f>'Anexo II-C Salários'!H8</f>
        <v>1899.7766666666666</v>
      </c>
      <c r="E21" s="31"/>
    </row>
    <row r="22" spans="1:9" ht="15.75" x14ac:dyDescent="0.25">
      <c r="A22" s="35">
        <v>20.88</v>
      </c>
      <c r="B22" s="114" t="s">
        <v>295</v>
      </c>
      <c r="C22" s="133" t="s">
        <v>296</v>
      </c>
      <c r="D22" s="116">
        <f>'Anexo II-C Salários'!H9</f>
        <v>2075.9366666666665</v>
      </c>
    </row>
    <row r="23" spans="1:9" s="94" customFormat="1" ht="15.75" x14ac:dyDescent="0.25">
      <c r="A23" s="35">
        <v>20.88</v>
      </c>
      <c r="B23" s="114" t="s">
        <v>297</v>
      </c>
      <c r="C23" s="133" t="s">
        <v>298</v>
      </c>
      <c r="D23" s="116">
        <f>'Anexo II-C Salários'!H10</f>
        <v>1356.2533333333333</v>
      </c>
    </row>
    <row r="24" spans="1:9" s="94" customFormat="1" ht="15.75" x14ac:dyDescent="0.25">
      <c r="A24" s="35">
        <v>20.88</v>
      </c>
      <c r="B24" s="114" t="s">
        <v>357</v>
      </c>
      <c r="C24" s="133" t="s">
        <v>299</v>
      </c>
      <c r="D24" s="116">
        <f>'Anexo II-C Salários'!H11</f>
        <v>2904.8833333333332</v>
      </c>
    </row>
    <row r="25" spans="1:9" s="94" customFormat="1" ht="16.5" thickBot="1" x14ac:dyDescent="0.3">
      <c r="A25" s="190">
        <v>20.88</v>
      </c>
      <c r="B25" s="191" t="s">
        <v>379</v>
      </c>
      <c r="C25" s="192" t="s">
        <v>378</v>
      </c>
      <c r="D25" s="193">
        <f>'Anexo II-C Salários'!H12</f>
        <v>1461.6499999999999</v>
      </c>
    </row>
    <row r="26" spans="1:9" x14ac:dyDescent="0.25">
      <c r="A26" s="13"/>
      <c r="B26" s="13"/>
      <c r="C26" s="14"/>
      <c r="D26" s="14"/>
      <c r="E26" s="14"/>
    </row>
    <row r="27" spans="1:9" ht="30" x14ac:dyDescent="0.25">
      <c r="A27" s="260" t="s">
        <v>26</v>
      </c>
      <c r="B27" s="260"/>
      <c r="C27" s="260"/>
      <c r="D27" s="112" t="s">
        <v>293</v>
      </c>
      <c r="E27" s="112" t="s">
        <v>292</v>
      </c>
      <c r="F27" s="112" t="s">
        <v>295</v>
      </c>
      <c r="G27" s="112" t="s">
        <v>297</v>
      </c>
      <c r="H27" s="112" t="s">
        <v>357</v>
      </c>
      <c r="I27" s="112" t="s">
        <v>379</v>
      </c>
    </row>
    <row r="28" spans="1:9" x14ac:dyDescent="0.25">
      <c r="A28" s="36">
        <v>1</v>
      </c>
      <c r="B28" s="261" t="s">
        <v>27</v>
      </c>
      <c r="C28" s="261"/>
      <c r="D28" s="38" t="s">
        <v>28</v>
      </c>
      <c r="E28" s="38" t="s">
        <v>28</v>
      </c>
      <c r="F28" s="38" t="s">
        <v>28</v>
      </c>
      <c r="G28" s="38" t="s">
        <v>28</v>
      </c>
      <c r="H28" s="38" t="s">
        <v>28</v>
      </c>
      <c r="I28" s="38" t="s">
        <v>28</v>
      </c>
    </row>
    <row r="29" spans="1:9" x14ac:dyDescent="0.25">
      <c r="A29" s="46" t="s">
        <v>29</v>
      </c>
      <c r="B29" s="262" t="s">
        <v>30</v>
      </c>
      <c r="C29" s="262"/>
      <c r="D29" s="39">
        <f>D20</f>
        <v>2616.13</v>
      </c>
      <c r="E29" s="17">
        <f>D21</f>
        <v>1899.7766666666666</v>
      </c>
      <c r="F29" s="40">
        <f>D22</f>
        <v>2075.9366666666665</v>
      </c>
      <c r="G29" s="40">
        <f>D23</f>
        <v>1356.2533333333333</v>
      </c>
      <c r="H29" s="40">
        <f>D24</f>
        <v>2904.8833333333332</v>
      </c>
      <c r="I29" s="40">
        <f>D25</f>
        <v>1461.6499999999999</v>
      </c>
    </row>
    <row r="30" spans="1:9" x14ac:dyDescent="0.25">
      <c r="A30" s="46" t="s">
        <v>31</v>
      </c>
      <c r="B30" s="262" t="s">
        <v>291</v>
      </c>
      <c r="C30" s="262"/>
      <c r="D30" s="41"/>
      <c r="E30" s="16"/>
      <c r="F30" s="42"/>
      <c r="G30" s="40"/>
      <c r="H30" s="42"/>
      <c r="I30" s="42"/>
    </row>
    <row r="31" spans="1:9" x14ac:dyDescent="0.25">
      <c r="A31" s="46" t="s">
        <v>32</v>
      </c>
      <c r="B31" s="262" t="s">
        <v>382</v>
      </c>
      <c r="C31" s="262"/>
      <c r="D31" s="41"/>
      <c r="E31" s="41"/>
      <c r="F31" s="43"/>
      <c r="G31" s="42"/>
      <c r="H31" s="42"/>
      <c r="I31" s="42"/>
    </row>
    <row r="32" spans="1:9" x14ac:dyDescent="0.25">
      <c r="A32" s="46" t="s">
        <v>33</v>
      </c>
      <c r="B32" s="270" t="s">
        <v>383</v>
      </c>
      <c r="C32" s="270"/>
      <c r="D32" s="195">
        <f>D29/220*0.2*(1.1429*3)*A20</f>
        <v>170.26548414480001</v>
      </c>
      <c r="E32" s="195">
        <f>E29/220*0.2*(1.1429*3)*A21</f>
        <v>123.64308880560002</v>
      </c>
      <c r="F32" s="42"/>
      <c r="G32" s="17"/>
      <c r="H32" s="17"/>
      <c r="I32" s="17"/>
    </row>
    <row r="33" spans="1:9" x14ac:dyDescent="0.25">
      <c r="A33" s="46" t="s">
        <v>34</v>
      </c>
      <c r="B33" s="270" t="s">
        <v>35</v>
      </c>
      <c r="C33" s="270"/>
      <c r="D33" s="41"/>
      <c r="E33" s="16"/>
      <c r="F33" s="42"/>
      <c r="G33" s="42"/>
      <c r="H33" s="42"/>
      <c r="I33" s="42"/>
    </row>
    <row r="34" spans="1:9" s="94" customFormat="1" x14ac:dyDescent="0.25">
      <c r="A34" s="46" t="s">
        <v>36</v>
      </c>
      <c r="B34" s="270" t="s">
        <v>384</v>
      </c>
      <c r="C34" s="270"/>
      <c r="D34" s="195">
        <f>((D29/220)+D29/220*0.5)*20</f>
        <v>356.745</v>
      </c>
      <c r="E34" s="195">
        <f>((E29/220)+E29/220*0.5)*20</f>
        <v>259.06045454545455</v>
      </c>
      <c r="F34" s="42"/>
      <c r="G34" s="42"/>
      <c r="H34" s="42"/>
      <c r="I34" s="42"/>
    </row>
    <row r="35" spans="1:9" s="94" customFormat="1" x14ac:dyDescent="0.25">
      <c r="A35" s="46" t="s">
        <v>57</v>
      </c>
      <c r="B35" s="270" t="s">
        <v>385</v>
      </c>
      <c r="C35" s="270"/>
      <c r="D35" s="195">
        <f>((D29/220)+D29/220*1)*20</f>
        <v>475.66</v>
      </c>
      <c r="E35" s="195">
        <f>((E29/220)+E29/220*1)*20</f>
        <v>345.41393939393942</v>
      </c>
      <c r="F35" s="42"/>
      <c r="G35" s="42"/>
      <c r="H35" s="42"/>
      <c r="I35" s="42"/>
    </row>
    <row r="36" spans="1:9" s="94" customFormat="1" ht="45" customHeight="1" x14ac:dyDescent="0.25">
      <c r="A36" s="46"/>
      <c r="B36" s="271" t="s">
        <v>386</v>
      </c>
      <c r="C36" s="271"/>
      <c r="D36" s="198">
        <f>SUM(D29:D35)</f>
        <v>3618.8004841448001</v>
      </c>
      <c r="E36" s="198">
        <f>SUM(E29:E35)</f>
        <v>2627.8941494116607</v>
      </c>
      <c r="F36" s="42"/>
      <c r="G36" s="42"/>
      <c r="H36" s="42"/>
      <c r="I36" s="42"/>
    </row>
    <row r="37" spans="1:9" s="94" customFormat="1" x14ac:dyDescent="0.25">
      <c r="A37" s="46" t="s">
        <v>59</v>
      </c>
      <c r="B37" s="272" t="s">
        <v>387</v>
      </c>
      <c r="C37" s="272"/>
      <c r="D37" s="196">
        <f>D32*20%</f>
        <v>34.053096828960001</v>
      </c>
      <c r="E37" s="196">
        <f>E32*20%</f>
        <v>24.728617761120006</v>
      </c>
      <c r="F37" s="42"/>
      <c r="G37" s="42"/>
      <c r="H37" s="42"/>
      <c r="I37" s="42"/>
    </row>
    <row r="38" spans="1:9" s="94" customFormat="1" x14ac:dyDescent="0.25">
      <c r="A38" s="46" t="s">
        <v>391</v>
      </c>
      <c r="B38" s="272" t="s">
        <v>388</v>
      </c>
      <c r="C38" s="272"/>
      <c r="D38" s="197">
        <f>D34*0.2</f>
        <v>71.349000000000004</v>
      </c>
      <c r="E38" s="197">
        <f>E34*0.2</f>
        <v>51.812090909090912</v>
      </c>
      <c r="F38" s="42"/>
      <c r="G38" s="42"/>
      <c r="H38" s="42"/>
      <c r="I38" s="42"/>
    </row>
    <row r="39" spans="1:9" s="94" customFormat="1" x14ac:dyDescent="0.25">
      <c r="A39" s="46" t="s">
        <v>392</v>
      </c>
      <c r="B39" s="272" t="s">
        <v>389</v>
      </c>
      <c r="C39" s="272"/>
      <c r="D39" s="197">
        <f>D35*0.2</f>
        <v>95.132000000000005</v>
      </c>
      <c r="E39" s="197">
        <f>E35*0.2</f>
        <v>69.082787878787883</v>
      </c>
      <c r="F39" s="42"/>
      <c r="G39" s="42"/>
      <c r="H39" s="42"/>
      <c r="I39" s="42"/>
    </row>
    <row r="40" spans="1:9" x14ac:dyDescent="0.25">
      <c r="A40" s="59"/>
      <c r="B40" s="261" t="s">
        <v>390</v>
      </c>
      <c r="C40" s="261"/>
      <c r="D40" s="115">
        <f>D29+D32+D34+D35+D37+D38+D39</f>
        <v>3819.3345809737602</v>
      </c>
      <c r="E40" s="115">
        <f>E29+E32+E34+E35+E37+E38+E39</f>
        <v>2773.5176459606591</v>
      </c>
      <c r="F40" s="66">
        <f t="shared" ref="F40:I40" si="0">SUM(F29:F33)</f>
        <v>2075.9366666666665</v>
      </c>
      <c r="G40" s="66">
        <f t="shared" si="0"/>
        <v>1356.2533333333333</v>
      </c>
      <c r="H40" s="66">
        <f t="shared" si="0"/>
        <v>2904.8833333333332</v>
      </c>
      <c r="I40" s="66">
        <f t="shared" si="0"/>
        <v>1461.6499999999999</v>
      </c>
    </row>
    <row r="41" spans="1:9" x14ac:dyDescent="0.25">
      <c r="A41" s="13"/>
      <c r="B41" s="265"/>
      <c r="C41" s="265"/>
      <c r="D41" s="265"/>
      <c r="E41" s="14"/>
    </row>
    <row r="42" spans="1:9" ht="30" x14ac:dyDescent="0.25">
      <c r="A42" s="266" t="s">
        <v>38</v>
      </c>
      <c r="B42" s="266"/>
      <c r="C42" s="266"/>
      <c r="D42" s="112" t="s">
        <v>293</v>
      </c>
      <c r="E42" s="112" t="s">
        <v>292</v>
      </c>
      <c r="F42" s="112" t="s">
        <v>295</v>
      </c>
      <c r="G42" s="112" t="s">
        <v>297</v>
      </c>
      <c r="H42" s="112" t="s">
        <v>357</v>
      </c>
      <c r="I42" s="112" t="s">
        <v>379</v>
      </c>
    </row>
    <row r="43" spans="1:9" x14ac:dyDescent="0.25">
      <c r="A43" s="267" t="s">
        <v>39</v>
      </c>
      <c r="B43" s="267"/>
      <c r="C43" s="45"/>
      <c r="D43" s="38" t="s">
        <v>28</v>
      </c>
      <c r="E43" s="38" t="s">
        <v>28</v>
      </c>
      <c r="F43" s="38" t="s">
        <v>28</v>
      </c>
      <c r="G43" s="38" t="s">
        <v>28</v>
      </c>
      <c r="H43" s="38" t="s">
        <v>28</v>
      </c>
      <c r="I43" s="38" t="s">
        <v>28</v>
      </c>
    </row>
    <row r="44" spans="1:9" x14ac:dyDescent="0.25">
      <c r="A44" s="46" t="s">
        <v>29</v>
      </c>
      <c r="B44" s="47" t="s">
        <v>43</v>
      </c>
      <c r="C44" s="47"/>
      <c r="D44" s="48">
        <f>D36*8.33%</f>
        <v>301.44608032926186</v>
      </c>
      <c r="E44" s="48">
        <f>E36*8.33%</f>
        <v>218.90358264599132</v>
      </c>
      <c r="F44" s="48">
        <f>F40*8.33%</f>
        <v>172.92552433333333</v>
      </c>
      <c r="G44" s="48">
        <f t="shared" ref="G44" si="1">G40*8.33%</f>
        <v>112.97590266666667</v>
      </c>
      <c r="H44" s="48">
        <f t="shared" ref="H44" si="2">H40*8.33%</f>
        <v>241.97678166666665</v>
      </c>
      <c r="I44" s="48">
        <f>I40*8.33%</f>
        <v>121.75544499999998</v>
      </c>
    </row>
    <row r="45" spans="1:9" x14ac:dyDescent="0.25">
      <c r="A45" s="46" t="s">
        <v>31</v>
      </c>
      <c r="B45" s="47" t="s">
        <v>44</v>
      </c>
      <c r="C45" s="47"/>
      <c r="D45" s="48">
        <f>D36*12.1%</f>
        <v>437.87485858152081</v>
      </c>
      <c r="E45" s="48">
        <f>E36*12.1%</f>
        <v>317.97519207881095</v>
      </c>
      <c r="F45" s="48">
        <f>F40*12.1%</f>
        <v>251.18833666666663</v>
      </c>
      <c r="G45" s="48">
        <f t="shared" ref="G45" si="3">G40*12.1%</f>
        <v>164.10665333333333</v>
      </c>
      <c r="H45" s="48">
        <f t="shared" ref="H45:I45" si="4">H40*12.1%</f>
        <v>351.49088333333333</v>
      </c>
      <c r="I45" s="48">
        <f t="shared" si="4"/>
        <v>176.85964999999999</v>
      </c>
    </row>
    <row r="46" spans="1:9" x14ac:dyDescent="0.25">
      <c r="A46" s="46"/>
      <c r="B46" s="45" t="s">
        <v>45</v>
      </c>
      <c r="C46" s="45"/>
      <c r="D46" s="49">
        <f>SUM(D44:D45)</f>
        <v>739.32093891078262</v>
      </c>
      <c r="E46" s="49">
        <f>SUM(E44:E45)</f>
        <v>536.87877472480227</v>
      </c>
      <c r="F46" s="49">
        <f t="shared" ref="F46:G46" si="5">SUM(F44:F45)</f>
        <v>424.11386099999993</v>
      </c>
      <c r="G46" s="49">
        <f t="shared" si="5"/>
        <v>277.08255600000001</v>
      </c>
      <c r="H46" s="49">
        <f t="shared" ref="H46:I46" si="6">SUM(H44:H45)</f>
        <v>593.46766500000001</v>
      </c>
      <c r="I46" s="49">
        <f t="shared" si="6"/>
        <v>298.615095</v>
      </c>
    </row>
    <row r="47" spans="1:9" ht="45" x14ac:dyDescent="0.25">
      <c r="A47" s="46" t="s">
        <v>32</v>
      </c>
      <c r="B47" s="50" t="s">
        <v>46</v>
      </c>
      <c r="C47" s="50"/>
      <c r="D47" s="48">
        <f>D40*7.82%</f>
        <v>298.67196423214807</v>
      </c>
      <c r="E47" s="48">
        <f>E40*7.82%</f>
        <v>216.88907991412356</v>
      </c>
      <c r="F47" s="48">
        <f t="shared" ref="F47:G47" si="7">F40*7.82%</f>
        <v>162.33824733333333</v>
      </c>
      <c r="G47" s="48">
        <f t="shared" si="7"/>
        <v>106.05901066666668</v>
      </c>
      <c r="H47" s="48">
        <f t="shared" ref="H47:I47" si="8">H40*7.82%</f>
        <v>227.16187666666667</v>
      </c>
      <c r="I47" s="48">
        <f t="shared" si="8"/>
        <v>114.30103</v>
      </c>
    </row>
    <row r="48" spans="1:9" x14ac:dyDescent="0.25">
      <c r="A48" s="13"/>
      <c r="B48" s="13"/>
      <c r="C48" s="13"/>
      <c r="D48" s="13"/>
      <c r="E48" s="14"/>
    </row>
    <row r="49" spans="1:9" ht="32.450000000000003" customHeight="1" x14ac:dyDescent="0.25">
      <c r="A49" s="268" t="s">
        <v>47</v>
      </c>
      <c r="B49" s="268"/>
      <c r="C49" s="268"/>
      <c r="D49" s="112" t="s">
        <v>293</v>
      </c>
      <c r="E49" s="112" t="s">
        <v>292</v>
      </c>
      <c r="F49" s="112" t="s">
        <v>295</v>
      </c>
      <c r="G49" s="112" t="s">
        <v>297</v>
      </c>
      <c r="H49" s="112" t="s">
        <v>357</v>
      </c>
      <c r="I49" s="112" t="s">
        <v>379</v>
      </c>
    </row>
    <row r="50" spans="1:9" x14ac:dyDescent="0.25">
      <c r="A50" s="36" t="s">
        <v>48</v>
      </c>
      <c r="B50" s="51" t="s">
        <v>49</v>
      </c>
      <c r="C50" s="52" t="s">
        <v>50</v>
      </c>
      <c r="D50" s="53" t="s">
        <v>28</v>
      </c>
      <c r="E50" s="53" t="s">
        <v>28</v>
      </c>
      <c r="F50" s="53" t="s">
        <v>28</v>
      </c>
      <c r="G50" s="53" t="s">
        <v>28</v>
      </c>
      <c r="H50" s="53" t="s">
        <v>28</v>
      </c>
      <c r="I50" s="53" t="s">
        <v>28</v>
      </c>
    </row>
    <row r="51" spans="1:9" x14ac:dyDescent="0.25">
      <c r="A51" s="46" t="s">
        <v>29</v>
      </c>
      <c r="B51" s="54" t="s">
        <v>51</v>
      </c>
      <c r="C51" s="55">
        <v>20</v>
      </c>
      <c r="D51" s="48">
        <f>(D40*($C$51/100))</f>
        <v>763.86691619475209</v>
      </c>
      <c r="E51" s="48">
        <f>(E40*($C$51/100))</f>
        <v>554.7035291921319</v>
      </c>
      <c r="F51" s="48">
        <f t="shared" ref="F51:G51" si="9">(F40*($C$51/100))</f>
        <v>415.1873333333333</v>
      </c>
      <c r="G51" s="48">
        <f t="shared" si="9"/>
        <v>271.25066666666669</v>
      </c>
      <c r="H51" s="48">
        <f t="shared" ref="H51" si="10">(H40*($C$51/100))</f>
        <v>580.97666666666669</v>
      </c>
      <c r="I51" s="48">
        <f>(I40*($C$51/100))</f>
        <v>292.33</v>
      </c>
    </row>
    <row r="52" spans="1:9" x14ac:dyDescent="0.25">
      <c r="A52" s="46" t="s">
        <v>31</v>
      </c>
      <c r="B52" s="56" t="s">
        <v>52</v>
      </c>
      <c r="C52" s="57">
        <v>2.5</v>
      </c>
      <c r="D52" s="58">
        <f>(D40*($C$52/100))</f>
        <v>95.483364524344012</v>
      </c>
      <c r="E52" s="58">
        <f t="shared" ref="E52:G52" si="11">(E40*($C$52/100))</f>
        <v>69.337941149016487</v>
      </c>
      <c r="F52" s="58">
        <f t="shared" si="11"/>
        <v>51.898416666666662</v>
      </c>
      <c r="G52" s="58">
        <f t="shared" si="11"/>
        <v>33.906333333333336</v>
      </c>
      <c r="H52" s="58">
        <f t="shared" ref="H52:I52" si="12">(H40*($C$52/100))</f>
        <v>72.622083333333336</v>
      </c>
      <c r="I52" s="58">
        <f t="shared" si="12"/>
        <v>36.541249999999998</v>
      </c>
    </row>
    <row r="53" spans="1:9" x14ac:dyDescent="0.25">
      <c r="A53" s="46" t="s">
        <v>32</v>
      </c>
      <c r="B53" s="54" t="s">
        <v>53</v>
      </c>
      <c r="C53" s="55">
        <v>6</v>
      </c>
      <c r="D53" s="48">
        <f>(D$40*($C$53/100))</f>
        <v>229.16007485842562</v>
      </c>
      <c r="E53" s="48">
        <f t="shared" ref="E53:I53" si="13">(E$40*($C$53/100))</f>
        <v>166.41105875763955</v>
      </c>
      <c r="F53" s="48">
        <f t="shared" si="13"/>
        <v>124.55619999999999</v>
      </c>
      <c r="G53" s="48">
        <f t="shared" si="13"/>
        <v>81.375199999999992</v>
      </c>
      <c r="H53" s="48">
        <f t="shared" si="13"/>
        <v>174.29299999999998</v>
      </c>
      <c r="I53" s="48">
        <f t="shared" si="13"/>
        <v>87.698999999999984</v>
      </c>
    </row>
    <row r="54" spans="1:9" x14ac:dyDescent="0.25">
      <c r="A54" s="46" t="s">
        <v>33</v>
      </c>
      <c r="B54" s="56" t="s">
        <v>54</v>
      </c>
      <c r="C54" s="57">
        <v>1.5</v>
      </c>
      <c r="D54" s="48">
        <f>(D$40*($C$54/100))</f>
        <v>57.290018714606404</v>
      </c>
      <c r="E54" s="48">
        <f t="shared" ref="E54:I54" si="14">(E$40*($C$54/100))</f>
        <v>41.602764689409888</v>
      </c>
      <c r="F54" s="48">
        <f t="shared" si="14"/>
        <v>31.139049999999997</v>
      </c>
      <c r="G54" s="48">
        <f t="shared" si="14"/>
        <v>20.343799999999998</v>
      </c>
      <c r="H54" s="48">
        <f t="shared" si="14"/>
        <v>43.573249999999994</v>
      </c>
      <c r="I54" s="48">
        <f t="shared" si="14"/>
        <v>21.924749999999996</v>
      </c>
    </row>
    <row r="55" spans="1:9" x14ac:dyDescent="0.25">
      <c r="A55" s="46" t="s">
        <v>34</v>
      </c>
      <c r="B55" s="56" t="s">
        <v>55</v>
      </c>
      <c r="C55" s="57">
        <v>1</v>
      </c>
      <c r="D55" s="48">
        <f>(D$40*($C$55/100))</f>
        <v>38.1933458097376</v>
      </c>
      <c r="E55" s="48">
        <f t="shared" ref="E55:I55" si="15">(E$40*($C$55/100))</f>
        <v>27.735176459606592</v>
      </c>
      <c r="F55" s="48">
        <f t="shared" si="15"/>
        <v>20.759366666666665</v>
      </c>
      <c r="G55" s="48">
        <f t="shared" si="15"/>
        <v>13.562533333333334</v>
      </c>
      <c r="H55" s="48">
        <f t="shared" si="15"/>
        <v>29.048833333333334</v>
      </c>
      <c r="I55" s="48">
        <f t="shared" si="15"/>
        <v>14.616499999999998</v>
      </c>
    </row>
    <row r="56" spans="1:9" x14ac:dyDescent="0.25">
      <c r="A56" s="46" t="s">
        <v>36</v>
      </c>
      <c r="B56" s="56" t="s">
        <v>56</v>
      </c>
      <c r="C56" s="57">
        <v>0.6</v>
      </c>
      <c r="D56" s="48">
        <f>(D$40*($C$56/100))</f>
        <v>22.916007485842563</v>
      </c>
      <c r="E56" s="48">
        <f t="shared" ref="E56:I56" si="16">(E$40*($C$56/100))</f>
        <v>16.641105875763955</v>
      </c>
      <c r="F56" s="48">
        <f t="shared" si="16"/>
        <v>12.45562</v>
      </c>
      <c r="G56" s="48">
        <f t="shared" si="16"/>
        <v>8.1375200000000003</v>
      </c>
      <c r="H56" s="48">
        <f t="shared" si="16"/>
        <v>17.429300000000001</v>
      </c>
      <c r="I56" s="48">
        <f t="shared" si="16"/>
        <v>8.7698999999999998</v>
      </c>
    </row>
    <row r="57" spans="1:9" x14ac:dyDescent="0.25">
      <c r="A57" s="46" t="s">
        <v>57</v>
      </c>
      <c r="B57" s="56" t="s">
        <v>58</v>
      </c>
      <c r="C57" s="57">
        <v>0.2</v>
      </c>
      <c r="D57" s="48">
        <f>(D$40*($C$57/100))</f>
        <v>7.6386691619475204</v>
      </c>
      <c r="E57" s="48">
        <f t="shared" ref="E57:I57" si="17">(E$40*($C$57/100))</f>
        <v>5.5470352919213184</v>
      </c>
      <c r="F57" s="48">
        <f t="shared" si="17"/>
        <v>4.1518733333333326</v>
      </c>
      <c r="G57" s="48">
        <f t="shared" si="17"/>
        <v>2.7125066666666666</v>
      </c>
      <c r="H57" s="48">
        <f t="shared" si="17"/>
        <v>5.8097666666666665</v>
      </c>
      <c r="I57" s="48">
        <f t="shared" si="17"/>
        <v>2.9232999999999998</v>
      </c>
    </row>
    <row r="58" spans="1:9" x14ac:dyDescent="0.25">
      <c r="A58" s="46" t="s">
        <v>59</v>
      </c>
      <c r="B58" s="54" t="s">
        <v>60</v>
      </c>
      <c r="C58" s="55">
        <v>8</v>
      </c>
      <c r="D58" s="48">
        <f>(D$40*($C$58/100))</f>
        <v>305.5467664779008</v>
      </c>
      <c r="E58" s="48">
        <f t="shared" ref="E58:I58" si="18">(E$40*($C$58/100))</f>
        <v>221.88141167685274</v>
      </c>
      <c r="F58" s="48">
        <f t="shared" si="18"/>
        <v>166.07493333333332</v>
      </c>
      <c r="G58" s="48">
        <f t="shared" si="18"/>
        <v>108.50026666666668</v>
      </c>
      <c r="H58" s="48">
        <f t="shared" si="18"/>
        <v>232.39066666666668</v>
      </c>
      <c r="I58" s="48">
        <f t="shared" si="18"/>
        <v>116.93199999999999</v>
      </c>
    </row>
    <row r="59" spans="1:9" x14ac:dyDescent="0.25">
      <c r="A59" s="59"/>
      <c r="B59" s="51" t="s">
        <v>61</v>
      </c>
      <c r="C59" s="60">
        <f>SUM(C51:C58)</f>
        <v>39.799999999999997</v>
      </c>
      <c r="D59" s="49">
        <f>SUM(D51:D58)</f>
        <v>1520.0951632275567</v>
      </c>
      <c r="E59" s="49">
        <f>SUM(E51:E58)</f>
        <v>1103.8600230923425</v>
      </c>
      <c r="F59" s="49">
        <f t="shared" ref="F59:G59" si="19">SUM(F51:F58)</f>
        <v>826.22279333333324</v>
      </c>
      <c r="G59" s="49">
        <f t="shared" si="19"/>
        <v>539.78882666666664</v>
      </c>
      <c r="H59" s="49">
        <f t="shared" ref="H59:I59" si="20">SUM(H51:H58)</f>
        <v>1156.1435666666666</v>
      </c>
      <c r="I59" s="49">
        <f t="shared" si="20"/>
        <v>581.73669999999993</v>
      </c>
    </row>
    <row r="60" spans="1:9" x14ac:dyDescent="0.25">
      <c r="A60" s="61"/>
      <c r="B60" s="62" t="s">
        <v>62</v>
      </c>
      <c r="C60" s="61"/>
      <c r="D60" s="61"/>
      <c r="E60" s="14"/>
    </row>
    <row r="61" spans="1:9" x14ac:dyDescent="0.25">
      <c r="A61" s="61"/>
      <c r="B61" s="62"/>
      <c r="C61" s="61"/>
      <c r="D61" s="61"/>
      <c r="E61" s="14"/>
    </row>
    <row r="62" spans="1:9" ht="30" x14ac:dyDescent="0.25">
      <c r="A62" s="269" t="s">
        <v>63</v>
      </c>
      <c r="B62" s="269"/>
      <c r="C62" s="269"/>
      <c r="D62" s="112" t="s">
        <v>293</v>
      </c>
      <c r="E62" s="112" t="s">
        <v>292</v>
      </c>
      <c r="F62" s="112" t="s">
        <v>295</v>
      </c>
      <c r="G62" s="112" t="s">
        <v>297</v>
      </c>
      <c r="H62" s="112" t="s">
        <v>357</v>
      </c>
      <c r="I62" s="112" t="s">
        <v>379</v>
      </c>
    </row>
    <row r="63" spans="1:9" x14ac:dyDescent="0.25">
      <c r="A63" s="36" t="s">
        <v>64</v>
      </c>
      <c r="B63" s="261" t="s">
        <v>65</v>
      </c>
      <c r="C63" s="261"/>
      <c r="D63" s="38" t="s">
        <v>28</v>
      </c>
      <c r="E63" s="38" t="s">
        <v>28</v>
      </c>
      <c r="F63" s="38" t="s">
        <v>28</v>
      </c>
      <c r="G63" s="38" t="s">
        <v>28</v>
      </c>
      <c r="H63" s="38" t="s">
        <v>28</v>
      </c>
      <c r="I63" s="38" t="s">
        <v>28</v>
      </c>
    </row>
    <row r="64" spans="1:9" x14ac:dyDescent="0.25">
      <c r="A64" s="46" t="s">
        <v>29</v>
      </c>
      <c r="B64" s="274" t="s">
        <v>284</v>
      </c>
      <c r="C64" s="274"/>
      <c r="D64" s="63">
        <f>(4.45*4*A20)-(6%*D20)</f>
        <v>214.69619999999998</v>
      </c>
      <c r="E64" s="63">
        <f>(4.45*4*A21)-(6%*D21)</f>
        <v>257.67739999999998</v>
      </c>
      <c r="F64" s="63">
        <f>(4.45*4*A22)-(6%*D22)</f>
        <v>247.1078</v>
      </c>
      <c r="G64" s="63">
        <f>(4.45*4*A23)-(6%*D23)</f>
        <v>290.28879999999998</v>
      </c>
      <c r="H64" s="63">
        <f>(4.45*4*A24)-(6%*D24)</f>
        <v>197.37100000000001</v>
      </c>
      <c r="I64" s="63">
        <f>(4.45*4*A25)-(6%*D25)</f>
        <v>283.96500000000003</v>
      </c>
    </row>
    <row r="65" spans="1:9" x14ac:dyDescent="0.25">
      <c r="A65" s="46" t="s">
        <v>31</v>
      </c>
      <c r="B65" s="273" t="s">
        <v>355</v>
      </c>
      <c r="C65" s="273"/>
      <c r="D65" s="64">
        <f>400-20%*400</f>
        <v>320</v>
      </c>
      <c r="E65" s="64">
        <f t="shared" ref="E65:G65" si="21">400-20%*400</f>
        <v>320</v>
      </c>
      <c r="F65" s="64">
        <f t="shared" si="21"/>
        <v>320</v>
      </c>
      <c r="G65" s="64">
        <f t="shared" si="21"/>
        <v>320</v>
      </c>
      <c r="H65" s="64">
        <f>400-20%*400</f>
        <v>320</v>
      </c>
      <c r="I65" s="64">
        <f>400-20%*400</f>
        <v>320</v>
      </c>
    </row>
    <row r="66" spans="1:9" x14ac:dyDescent="0.25">
      <c r="A66" s="46" t="s">
        <v>32</v>
      </c>
      <c r="B66" s="273" t="s">
        <v>138</v>
      </c>
      <c r="C66" s="273"/>
      <c r="D66" s="63">
        <v>0</v>
      </c>
      <c r="E66" s="65">
        <f>E60</f>
        <v>0</v>
      </c>
      <c r="F66" s="65">
        <f>F60</f>
        <v>0</v>
      </c>
      <c r="G66" s="65">
        <f>G60</f>
        <v>0</v>
      </c>
      <c r="H66" s="65">
        <f t="shared" ref="H66:I66" si="22">H60</f>
        <v>0</v>
      </c>
      <c r="I66" s="65">
        <f t="shared" si="22"/>
        <v>0</v>
      </c>
    </row>
    <row r="67" spans="1:9" x14ac:dyDescent="0.25">
      <c r="A67" s="46" t="s">
        <v>33</v>
      </c>
      <c r="B67" s="273" t="s">
        <v>356</v>
      </c>
      <c r="C67" s="273"/>
      <c r="D67" s="63"/>
      <c r="E67" s="63"/>
      <c r="F67" s="63"/>
      <c r="G67" s="63"/>
      <c r="H67" s="63"/>
      <c r="I67" s="63"/>
    </row>
    <row r="68" spans="1:9" x14ac:dyDescent="0.25">
      <c r="A68" s="59"/>
      <c r="B68" s="261" t="s">
        <v>66</v>
      </c>
      <c r="C68" s="261"/>
      <c r="D68" s="66">
        <f t="shared" ref="D68:G68" si="23">SUM(D64:D67)</f>
        <v>534.69619999999998</v>
      </c>
      <c r="E68" s="66">
        <f t="shared" si="23"/>
        <v>577.67740000000003</v>
      </c>
      <c r="F68" s="66">
        <f t="shared" si="23"/>
        <v>567.1078</v>
      </c>
      <c r="G68" s="66">
        <f t="shared" si="23"/>
        <v>610.28880000000004</v>
      </c>
      <c r="H68" s="66">
        <f t="shared" ref="H68:I68" si="24">SUM(H64:H67)</f>
        <v>517.37099999999998</v>
      </c>
      <c r="I68" s="66">
        <f t="shared" si="24"/>
        <v>603.96500000000003</v>
      </c>
    </row>
    <row r="69" spans="1:9" x14ac:dyDescent="0.25">
      <c r="A69" s="61"/>
      <c r="B69" s="67"/>
      <c r="C69" s="68"/>
      <c r="D69" s="68"/>
      <c r="E69" s="14"/>
    </row>
    <row r="70" spans="1:9" ht="30" x14ac:dyDescent="0.25">
      <c r="A70" s="266" t="s">
        <v>67</v>
      </c>
      <c r="B70" s="266"/>
      <c r="C70" s="266"/>
      <c r="D70" s="112" t="s">
        <v>293</v>
      </c>
      <c r="E70" s="112" t="s">
        <v>292</v>
      </c>
      <c r="F70" s="112" t="s">
        <v>295</v>
      </c>
      <c r="G70" s="112" t="s">
        <v>297</v>
      </c>
      <c r="H70" s="112" t="s">
        <v>357</v>
      </c>
      <c r="I70" s="112" t="s">
        <v>379</v>
      </c>
    </row>
    <row r="71" spans="1:9" x14ac:dyDescent="0.25">
      <c r="A71" s="69">
        <v>2</v>
      </c>
      <c r="B71" s="261" t="s">
        <v>68</v>
      </c>
      <c r="C71" s="261"/>
      <c r="D71" s="70" t="s">
        <v>42</v>
      </c>
      <c r="E71" s="70" t="s">
        <v>42</v>
      </c>
      <c r="F71" s="70" t="s">
        <v>42</v>
      </c>
      <c r="G71" s="70" t="s">
        <v>42</v>
      </c>
      <c r="H71" s="70" t="s">
        <v>42</v>
      </c>
      <c r="I71" s="70" t="s">
        <v>42</v>
      </c>
    </row>
    <row r="72" spans="1:9" x14ac:dyDescent="0.25">
      <c r="A72" s="69" t="s">
        <v>40</v>
      </c>
      <c r="B72" s="273" t="s">
        <v>41</v>
      </c>
      <c r="C72" s="273"/>
      <c r="D72" s="65">
        <f t="shared" ref="D72:G72" si="25">D46</f>
        <v>739.32093891078262</v>
      </c>
      <c r="E72" s="65">
        <f t="shared" si="25"/>
        <v>536.87877472480227</v>
      </c>
      <c r="F72" s="65">
        <f t="shared" si="25"/>
        <v>424.11386099999993</v>
      </c>
      <c r="G72" s="65">
        <f t="shared" si="25"/>
        <v>277.08255600000001</v>
      </c>
      <c r="H72" s="65">
        <f t="shared" ref="H72:I72" si="26">H46</f>
        <v>593.46766500000001</v>
      </c>
      <c r="I72" s="65">
        <f t="shared" si="26"/>
        <v>298.615095</v>
      </c>
    </row>
    <row r="73" spans="1:9" x14ac:dyDescent="0.25">
      <c r="A73" s="69" t="s">
        <v>48</v>
      </c>
      <c r="B73" s="273" t="s">
        <v>49</v>
      </c>
      <c r="C73" s="273"/>
      <c r="D73" s="65">
        <f t="shared" ref="D73:G73" si="27">D59+D47</f>
        <v>1818.7671274597046</v>
      </c>
      <c r="E73" s="65">
        <f t="shared" si="27"/>
        <v>1320.7491030064662</v>
      </c>
      <c r="F73" s="65">
        <f t="shared" si="27"/>
        <v>988.5610406666666</v>
      </c>
      <c r="G73" s="65">
        <f t="shared" si="27"/>
        <v>645.84783733333336</v>
      </c>
      <c r="H73" s="65">
        <f t="shared" ref="H73:I73" si="28">H59+H47</f>
        <v>1383.3054433333332</v>
      </c>
      <c r="I73" s="65">
        <f t="shared" si="28"/>
        <v>696.0377299999999</v>
      </c>
    </row>
    <row r="74" spans="1:9" x14ac:dyDescent="0.25">
      <c r="A74" s="69" t="s">
        <v>64</v>
      </c>
      <c r="B74" s="273" t="s">
        <v>65</v>
      </c>
      <c r="C74" s="273"/>
      <c r="D74" s="65">
        <f t="shared" ref="D74:G74" si="29">D68</f>
        <v>534.69619999999998</v>
      </c>
      <c r="E74" s="65">
        <f t="shared" si="29"/>
        <v>577.67740000000003</v>
      </c>
      <c r="F74" s="65">
        <f t="shared" si="29"/>
        <v>567.1078</v>
      </c>
      <c r="G74" s="65">
        <f t="shared" si="29"/>
        <v>610.28880000000004</v>
      </c>
      <c r="H74" s="65">
        <f t="shared" ref="H74:I74" si="30">H68</f>
        <v>517.37099999999998</v>
      </c>
      <c r="I74" s="65">
        <f t="shared" si="30"/>
        <v>603.96500000000003</v>
      </c>
    </row>
    <row r="75" spans="1:9" x14ac:dyDescent="0.25">
      <c r="A75" s="69"/>
      <c r="B75" s="261" t="s">
        <v>45</v>
      </c>
      <c r="C75" s="261"/>
      <c r="D75" s="66">
        <f t="shared" ref="D75:G75" si="31">SUM(D72:D74)</f>
        <v>3092.7842663704873</v>
      </c>
      <c r="E75" s="66">
        <f t="shared" si="31"/>
        <v>2435.3052777312687</v>
      </c>
      <c r="F75" s="66">
        <f t="shared" si="31"/>
        <v>1979.7827016666665</v>
      </c>
      <c r="G75" s="66">
        <f t="shared" si="31"/>
        <v>1533.2191933333334</v>
      </c>
      <c r="H75" s="66">
        <f t="shared" ref="H75:I75" si="32">SUM(H72:H74)</f>
        <v>2494.1441083333334</v>
      </c>
      <c r="I75" s="66">
        <f t="shared" si="32"/>
        <v>1598.6178249999998</v>
      </c>
    </row>
    <row r="76" spans="1:9" x14ac:dyDescent="0.25">
      <c r="A76" s="13"/>
      <c r="B76" s="71"/>
      <c r="C76" s="68"/>
      <c r="D76" s="68"/>
      <c r="E76" s="14"/>
    </row>
    <row r="77" spans="1:9" ht="30" x14ac:dyDescent="0.25">
      <c r="A77" s="266" t="s">
        <v>69</v>
      </c>
      <c r="B77" s="266"/>
      <c r="C77" s="266"/>
      <c r="D77" s="112" t="s">
        <v>293</v>
      </c>
      <c r="E77" s="112" t="s">
        <v>292</v>
      </c>
      <c r="F77" s="112" t="s">
        <v>295</v>
      </c>
      <c r="G77" s="112" t="s">
        <v>297</v>
      </c>
      <c r="H77" s="112" t="s">
        <v>357</v>
      </c>
      <c r="I77" s="112" t="s">
        <v>379</v>
      </c>
    </row>
    <row r="78" spans="1:9" x14ac:dyDescent="0.25">
      <c r="A78" s="36">
        <v>3</v>
      </c>
      <c r="B78" s="271" t="s">
        <v>70</v>
      </c>
      <c r="C78" s="271"/>
      <c r="D78" s="53" t="s">
        <v>28</v>
      </c>
      <c r="E78" s="53" t="s">
        <v>28</v>
      </c>
      <c r="F78" s="53" t="s">
        <v>28</v>
      </c>
      <c r="G78" s="53" t="s">
        <v>28</v>
      </c>
      <c r="H78" s="53" t="s">
        <v>28</v>
      </c>
      <c r="I78" s="53" t="s">
        <v>28</v>
      </c>
    </row>
    <row r="79" spans="1:9" x14ac:dyDescent="0.25">
      <c r="A79" s="46" t="s">
        <v>29</v>
      </c>
      <c r="B79" s="275" t="s">
        <v>71</v>
      </c>
      <c r="C79" s="275"/>
      <c r="D79" s="72">
        <f t="shared" ref="D79:G79" si="33">((D40+D44+D45)/12)*5%</f>
        <v>18.994397999518934</v>
      </c>
      <c r="E79" s="72">
        <f t="shared" si="33"/>
        <v>13.793318419522755</v>
      </c>
      <c r="F79" s="72">
        <f t="shared" si="33"/>
        <v>10.416877198611111</v>
      </c>
      <c r="G79" s="72">
        <f t="shared" si="33"/>
        <v>6.8055662055555546</v>
      </c>
      <c r="H79" s="72">
        <f t="shared" ref="H79:I79" si="34">((H40+H44+H45)/12)*5%</f>
        <v>14.576462493055557</v>
      </c>
      <c r="I79" s="72">
        <f t="shared" si="34"/>
        <v>7.3344378958333323</v>
      </c>
    </row>
    <row r="80" spans="1:9" x14ac:dyDescent="0.25">
      <c r="A80" s="46" t="s">
        <v>31</v>
      </c>
      <c r="B80" s="275" t="s">
        <v>72</v>
      </c>
      <c r="C80" s="275"/>
      <c r="D80" s="73">
        <f t="shared" ref="D80:G80" si="35">((D40+D44)/12)*5%*8%</f>
        <v>1.3735935537676742</v>
      </c>
      <c r="E80" s="73">
        <f t="shared" si="35"/>
        <v>0.99747374286888357</v>
      </c>
      <c r="F80" s="73">
        <f t="shared" si="35"/>
        <v>0.74962073033333332</v>
      </c>
      <c r="G80" s="73">
        <f t="shared" si="35"/>
        <v>0.48974307866666666</v>
      </c>
      <c r="H80" s="73">
        <f t="shared" ref="H80:I80" si="36">((H40+H44)/12)*5%*8%</f>
        <v>1.0489533716666668</v>
      </c>
      <c r="I80" s="73">
        <f t="shared" si="36"/>
        <v>0.52780181500000001</v>
      </c>
    </row>
    <row r="81" spans="1:9" x14ac:dyDescent="0.25">
      <c r="A81" s="46" t="s">
        <v>32</v>
      </c>
      <c r="B81" s="275" t="s">
        <v>73</v>
      </c>
      <c r="C81" s="275"/>
      <c r="D81" s="73">
        <v>0</v>
      </c>
      <c r="E81" s="73">
        <v>0</v>
      </c>
      <c r="F81" s="73">
        <v>0</v>
      </c>
      <c r="G81" s="73">
        <v>0</v>
      </c>
      <c r="H81" s="73">
        <v>0</v>
      </c>
      <c r="I81" s="73">
        <v>0</v>
      </c>
    </row>
    <row r="82" spans="1:9" x14ac:dyDescent="0.25">
      <c r="A82" s="46" t="s">
        <v>33</v>
      </c>
      <c r="B82" s="275" t="s">
        <v>74</v>
      </c>
      <c r="C82" s="275"/>
      <c r="D82" s="73">
        <f t="shared" ref="D82:G82" si="37">(((D40+D66)/30/12)*7)</f>
        <v>74.264839074489785</v>
      </c>
      <c r="E82" s="73">
        <f t="shared" si="37"/>
        <v>53.929509782568374</v>
      </c>
      <c r="F82" s="73">
        <f t="shared" si="37"/>
        <v>40.365435185185177</v>
      </c>
      <c r="G82" s="73">
        <f t="shared" si="37"/>
        <v>26.371592592592592</v>
      </c>
      <c r="H82" s="73">
        <f t="shared" ref="H82:I82" si="38">(((H40+H66)/30/12)*7)</f>
        <v>56.48384259259258</v>
      </c>
      <c r="I82" s="73">
        <f t="shared" si="38"/>
        <v>28.420972222222222</v>
      </c>
    </row>
    <row r="83" spans="1:9" ht="24" customHeight="1" x14ac:dyDescent="0.25">
      <c r="A83" s="46" t="s">
        <v>34</v>
      </c>
      <c r="B83" s="275" t="s">
        <v>75</v>
      </c>
      <c r="C83" s="275"/>
      <c r="D83" s="74">
        <f t="shared" ref="D83:G83" si="39">(D40/30/12*7)*8%</f>
        <v>5.9411871259591829</v>
      </c>
      <c r="E83" s="74">
        <f t="shared" si="39"/>
        <v>4.31436078260547</v>
      </c>
      <c r="F83" s="74">
        <f t="shared" si="39"/>
        <v>3.2292348148148142</v>
      </c>
      <c r="G83" s="74">
        <f t="shared" si="39"/>
        <v>2.1097274074074073</v>
      </c>
      <c r="H83" s="74">
        <f t="shared" ref="H83:I83" si="40">(H40/30/12*7)*8%</f>
        <v>4.5187074074074065</v>
      </c>
      <c r="I83" s="74">
        <f t="shared" si="40"/>
        <v>2.2736777777777779</v>
      </c>
    </row>
    <row r="84" spans="1:9" x14ac:dyDescent="0.25">
      <c r="A84" s="46" t="s">
        <v>36</v>
      </c>
      <c r="B84" s="275" t="s">
        <v>76</v>
      </c>
      <c r="C84" s="275"/>
      <c r="D84" s="73">
        <f t="shared" ref="D84:G84" si="41">D40*4%</f>
        <v>152.7733832389504</v>
      </c>
      <c r="E84" s="73">
        <f t="shared" si="41"/>
        <v>110.94070583842637</v>
      </c>
      <c r="F84" s="73">
        <f t="shared" si="41"/>
        <v>83.03746666666666</v>
      </c>
      <c r="G84" s="73">
        <f t="shared" si="41"/>
        <v>54.250133333333338</v>
      </c>
      <c r="H84" s="73">
        <f t="shared" ref="H84:I84" si="42">H40*4%</f>
        <v>116.19533333333334</v>
      </c>
      <c r="I84" s="73">
        <f t="shared" si="42"/>
        <v>58.465999999999994</v>
      </c>
    </row>
    <row r="85" spans="1:9" x14ac:dyDescent="0.25">
      <c r="A85" s="59"/>
      <c r="B85" s="271" t="s">
        <v>61</v>
      </c>
      <c r="C85" s="271"/>
      <c r="D85" s="49">
        <f t="shared" ref="D85:G85" si="43">SUM(D79:D84)</f>
        <v>253.347400992686</v>
      </c>
      <c r="E85" s="49">
        <f t="shared" si="43"/>
        <v>183.97536856599186</v>
      </c>
      <c r="F85" s="49">
        <f t="shared" si="43"/>
        <v>137.79863459561111</v>
      </c>
      <c r="G85" s="49">
        <f t="shared" si="43"/>
        <v>90.026762617555562</v>
      </c>
      <c r="H85" s="49">
        <f t="shared" ref="H85:I85" si="44">SUM(H79:H84)</f>
        <v>192.82329919805557</v>
      </c>
      <c r="I85" s="49">
        <f t="shared" si="44"/>
        <v>97.022889710833326</v>
      </c>
    </row>
    <row r="86" spans="1:9" x14ac:dyDescent="0.25">
      <c r="A86" s="13"/>
      <c r="B86" s="13"/>
      <c r="C86" s="13"/>
      <c r="D86" s="13"/>
      <c r="E86" s="14"/>
    </row>
    <row r="87" spans="1:9" ht="30" x14ac:dyDescent="0.25">
      <c r="A87" s="266" t="s">
        <v>77</v>
      </c>
      <c r="B87" s="266"/>
      <c r="C87" s="266"/>
      <c r="D87" s="112" t="s">
        <v>293</v>
      </c>
      <c r="E87" s="112" t="s">
        <v>292</v>
      </c>
      <c r="F87" s="112" t="s">
        <v>295</v>
      </c>
      <c r="G87" s="112" t="s">
        <v>297</v>
      </c>
      <c r="H87" s="112" t="s">
        <v>357</v>
      </c>
      <c r="I87" s="112" t="s">
        <v>379</v>
      </c>
    </row>
    <row r="88" spans="1:9" x14ac:dyDescent="0.25">
      <c r="A88" s="36" t="s">
        <v>78</v>
      </c>
      <c r="B88" s="271" t="s">
        <v>139</v>
      </c>
      <c r="C88" s="271"/>
      <c r="D88" s="53" t="s">
        <v>28</v>
      </c>
      <c r="E88" s="53" t="s">
        <v>28</v>
      </c>
      <c r="F88" s="53" t="s">
        <v>28</v>
      </c>
      <c r="G88" s="53" t="s">
        <v>28</v>
      </c>
      <c r="H88" s="53" t="s">
        <v>28</v>
      </c>
      <c r="I88" s="53" t="s">
        <v>28</v>
      </c>
    </row>
    <row r="89" spans="1:9" x14ac:dyDescent="0.25">
      <c r="A89" s="46" t="s">
        <v>29</v>
      </c>
      <c r="B89" s="276" t="s">
        <v>80</v>
      </c>
      <c r="C89" s="276"/>
      <c r="D89" s="73">
        <v>0</v>
      </c>
      <c r="E89" s="73">
        <v>0</v>
      </c>
      <c r="F89" s="73">
        <v>0</v>
      </c>
      <c r="G89" s="73">
        <v>0</v>
      </c>
      <c r="H89" s="73">
        <v>0</v>
      </c>
      <c r="I89" s="73">
        <v>0</v>
      </c>
    </row>
    <row r="90" spans="1:9" x14ac:dyDescent="0.25">
      <c r="A90" s="46" t="s">
        <v>31</v>
      </c>
      <c r="B90" s="276" t="s">
        <v>81</v>
      </c>
      <c r="C90" s="276"/>
      <c r="D90" s="73">
        <f>(((D40+D75+D85+D93+D114)-(D64-D65-D111-D112))/30*2.96)/12</f>
        <v>60.448799906347865</v>
      </c>
      <c r="E90" s="73">
        <f t="shared" ref="E90:G90" si="45">(((E40+E75+E85+E93+E114)-(E64-E65-E111-E112))/30*2.96)/12</f>
        <v>45.480689334773359</v>
      </c>
      <c r="F90" s="73">
        <f t="shared" si="45"/>
        <v>35.548357562191946</v>
      </c>
      <c r="G90" s="73">
        <f t="shared" si="45"/>
        <v>25.318403865104543</v>
      </c>
      <c r="H90" s="73">
        <f t="shared" ref="H90:I90" si="46">(((H40+H75+H85+H93+H114)-(H64-H65-H111-H112))/30*2.96)/12</f>
        <v>49.936998745703761</v>
      </c>
      <c r="I90" s="73">
        <f t="shared" si="46"/>
        <v>26.836398363429264</v>
      </c>
    </row>
    <row r="91" spans="1:9" x14ac:dyDescent="0.25">
      <c r="A91" s="46" t="s">
        <v>32</v>
      </c>
      <c r="B91" s="276" t="s">
        <v>82</v>
      </c>
      <c r="C91" s="276"/>
      <c r="D91" s="73">
        <f t="shared" ref="D91:G91" si="47">(((D40+D75+D85+D93+D114)-(D64-D65-D111-D112))/30*5*1.5%)/12</f>
        <v>1.531641889518949</v>
      </c>
      <c r="E91" s="73">
        <f t="shared" si="47"/>
        <v>1.1523823311175683</v>
      </c>
      <c r="F91" s="73">
        <f t="shared" si="47"/>
        <v>0.90071851931229585</v>
      </c>
      <c r="G91" s="73">
        <f t="shared" si="47"/>
        <v>0.64151361144690555</v>
      </c>
      <c r="H91" s="73">
        <f t="shared" ref="H91:I91" si="48">(((H40+H75+H85+H93+H114)-(H64-H65-H111-H112))/30*5*1.5%)/12</f>
        <v>1.2652955763269531</v>
      </c>
      <c r="I91" s="73">
        <f t="shared" si="48"/>
        <v>0.67997630988418722</v>
      </c>
    </row>
    <row r="92" spans="1:9" x14ac:dyDescent="0.25">
      <c r="A92" s="46" t="s">
        <v>33</v>
      </c>
      <c r="B92" s="276" t="s">
        <v>83</v>
      </c>
      <c r="C92" s="276"/>
      <c r="D92" s="73">
        <f t="shared" ref="D92:G92" si="49">(((D40+D75+D85+D93+D114)-(D64-D65-D111-D112))/30*15*0.78%)/12</f>
        <v>2.3893613476495612</v>
      </c>
      <c r="E92" s="73">
        <f t="shared" si="49"/>
        <v>1.7977164365434068</v>
      </c>
      <c r="F92" s="73">
        <f t="shared" si="49"/>
        <v>1.4051208901271819</v>
      </c>
      <c r="G92" s="73">
        <f t="shared" si="49"/>
        <v>1.0007612338571727</v>
      </c>
      <c r="H92" s="73">
        <f t="shared" ref="H92:I92" si="50">(((H40+H75+H85+H93+H114)-(H64-H65-H111-H112))/30*15*0.78%)/12</f>
        <v>1.9738610990700474</v>
      </c>
      <c r="I92" s="73">
        <f t="shared" si="50"/>
        <v>1.0607630434193325</v>
      </c>
    </row>
    <row r="93" spans="1:9" x14ac:dyDescent="0.25">
      <c r="A93" s="46" t="s">
        <v>34</v>
      </c>
      <c r="B93" s="276" t="s">
        <v>84</v>
      </c>
      <c r="C93" s="276"/>
      <c r="D93" s="73">
        <f t="shared" ref="D93:G93" si="51">(((D45*3.95/12)+(D66*3.95*1.02%))/12+((D40+D44)*39.8%*3.95)*1.02%/12)</f>
        <v>17.517688020690748</v>
      </c>
      <c r="E93" s="73">
        <f t="shared" si="51"/>
        <v>12.72096377307491</v>
      </c>
      <c r="F93" s="73">
        <f t="shared" si="51"/>
        <v>9.8953564367430253</v>
      </c>
      <c r="G93" s="73">
        <f t="shared" si="51"/>
        <v>6.4648456609245555</v>
      </c>
      <c r="H93" s="73">
        <f t="shared" ref="H93:I93" si="52">(((H45*3.95/12)+(H66*3.95*1.02%))/12+((H40+H44)*39.8%*3.95)*1.02%/12)</f>
        <v>13.846692171319074</v>
      </c>
      <c r="I93" s="73">
        <f t="shared" si="52"/>
        <v>6.9672393999329358</v>
      </c>
    </row>
    <row r="94" spans="1:9" x14ac:dyDescent="0.25">
      <c r="A94" s="46" t="s">
        <v>36</v>
      </c>
      <c r="B94" s="276" t="s">
        <v>85</v>
      </c>
      <c r="C94" s="276"/>
      <c r="D94" s="73">
        <v>0</v>
      </c>
      <c r="E94" s="73">
        <v>0</v>
      </c>
      <c r="F94" s="73">
        <v>0</v>
      </c>
      <c r="G94" s="73">
        <v>0</v>
      </c>
      <c r="H94" s="73">
        <v>0</v>
      </c>
      <c r="I94" s="73">
        <v>0</v>
      </c>
    </row>
    <row r="95" spans="1:9" x14ac:dyDescent="0.25">
      <c r="A95" s="59"/>
      <c r="B95" s="271" t="s">
        <v>61</v>
      </c>
      <c r="C95" s="271"/>
      <c r="D95" s="49">
        <f t="shared" ref="D95:G95" si="53">SUM(D89:D94)</f>
        <v>81.88749116420712</v>
      </c>
      <c r="E95" s="49">
        <f t="shared" si="53"/>
        <v>61.151751875509234</v>
      </c>
      <c r="F95" s="49">
        <f t="shared" si="53"/>
        <v>47.749553408374453</v>
      </c>
      <c r="G95" s="49">
        <f t="shared" si="53"/>
        <v>33.425524371333175</v>
      </c>
      <c r="H95" s="49">
        <f t="shared" ref="H95:I95" si="54">SUM(H89:H94)</f>
        <v>67.022847592419836</v>
      </c>
      <c r="I95" s="49">
        <f t="shared" si="54"/>
        <v>35.544377116665714</v>
      </c>
    </row>
    <row r="96" spans="1:9" ht="15.75" thickBot="1" x14ac:dyDescent="0.3">
      <c r="A96" s="61"/>
      <c r="B96" s="61"/>
      <c r="C96" s="61"/>
      <c r="D96" s="13"/>
      <c r="E96" s="14"/>
    </row>
    <row r="97" spans="1:10" ht="30" x14ac:dyDescent="0.25">
      <c r="A97" s="283" t="s">
        <v>86</v>
      </c>
      <c r="B97" s="284"/>
      <c r="C97" s="285"/>
      <c r="D97" s="112" t="s">
        <v>293</v>
      </c>
      <c r="E97" s="112" t="s">
        <v>292</v>
      </c>
      <c r="F97" s="112" t="s">
        <v>295</v>
      </c>
      <c r="G97" s="112" t="s">
        <v>297</v>
      </c>
      <c r="H97" s="112" t="s">
        <v>357</v>
      </c>
      <c r="I97" s="112" t="s">
        <v>379</v>
      </c>
    </row>
    <row r="98" spans="1:10" x14ac:dyDescent="0.25">
      <c r="A98" s="75" t="s">
        <v>87</v>
      </c>
      <c r="B98" s="277" t="s">
        <v>88</v>
      </c>
      <c r="C98" s="278"/>
      <c r="D98" s="76" t="s">
        <v>28</v>
      </c>
      <c r="E98" s="76" t="s">
        <v>28</v>
      </c>
      <c r="F98" s="76" t="s">
        <v>28</v>
      </c>
      <c r="G98" s="76" t="s">
        <v>28</v>
      </c>
      <c r="H98" s="76" t="s">
        <v>28</v>
      </c>
      <c r="I98" s="76" t="s">
        <v>28</v>
      </c>
    </row>
    <row r="99" spans="1:10" x14ac:dyDescent="0.25">
      <c r="A99" s="77" t="s">
        <v>29</v>
      </c>
      <c r="B99" s="279" t="s">
        <v>89</v>
      </c>
      <c r="C99" s="280"/>
      <c r="D99" s="78">
        <v>0</v>
      </c>
      <c r="E99" s="78">
        <v>0</v>
      </c>
      <c r="F99" s="78">
        <v>0</v>
      </c>
      <c r="G99" s="78">
        <v>0</v>
      </c>
      <c r="H99" s="78">
        <v>0</v>
      </c>
      <c r="I99" s="78">
        <v>0</v>
      </c>
    </row>
    <row r="100" spans="1:10" ht="15.75" thickBot="1" x14ac:dyDescent="0.3">
      <c r="A100" s="79"/>
      <c r="B100" s="281" t="s">
        <v>61</v>
      </c>
      <c r="C100" s="282"/>
      <c r="D100" s="80">
        <v>0</v>
      </c>
      <c r="E100" s="80">
        <v>0</v>
      </c>
      <c r="F100" s="80">
        <v>0</v>
      </c>
      <c r="G100" s="80">
        <v>0</v>
      </c>
      <c r="H100" s="80">
        <v>0</v>
      </c>
      <c r="I100" s="80">
        <v>0</v>
      </c>
    </row>
    <row r="101" spans="1:10" x14ac:dyDescent="0.25">
      <c r="A101" s="61"/>
      <c r="B101" s="61"/>
      <c r="C101" s="61"/>
      <c r="D101" s="13"/>
      <c r="E101" s="14"/>
    </row>
    <row r="102" spans="1:10" ht="30" x14ac:dyDescent="0.25">
      <c r="A102" s="266" t="s">
        <v>90</v>
      </c>
      <c r="B102" s="266"/>
      <c r="C102" s="266"/>
      <c r="D102" s="112" t="s">
        <v>293</v>
      </c>
      <c r="E102" s="112" t="s">
        <v>292</v>
      </c>
      <c r="F102" s="112" t="s">
        <v>295</v>
      </c>
      <c r="G102" s="112" t="s">
        <v>297</v>
      </c>
      <c r="H102" s="112" t="s">
        <v>357</v>
      </c>
      <c r="I102" s="112" t="s">
        <v>379</v>
      </c>
    </row>
    <row r="103" spans="1:10" x14ac:dyDescent="0.25">
      <c r="A103" s="81">
        <v>4</v>
      </c>
      <c r="B103" s="261" t="s">
        <v>91</v>
      </c>
      <c r="C103" s="261"/>
      <c r="D103" s="70" t="s">
        <v>42</v>
      </c>
      <c r="E103" s="70" t="s">
        <v>42</v>
      </c>
      <c r="F103" s="70" t="s">
        <v>42</v>
      </c>
      <c r="G103" s="70" t="s">
        <v>42</v>
      </c>
      <c r="H103" s="70" t="s">
        <v>42</v>
      </c>
      <c r="I103" s="70" t="s">
        <v>42</v>
      </c>
    </row>
    <row r="104" spans="1:10" x14ac:dyDescent="0.25">
      <c r="A104" s="69" t="s">
        <v>78</v>
      </c>
      <c r="B104" s="273" t="s">
        <v>79</v>
      </c>
      <c r="C104" s="273"/>
      <c r="D104" s="65">
        <f>D95</f>
        <v>81.88749116420712</v>
      </c>
      <c r="E104" s="65">
        <f t="shared" ref="E104:G104" si="55">E95</f>
        <v>61.151751875509234</v>
      </c>
      <c r="F104" s="65">
        <f t="shared" si="55"/>
        <v>47.749553408374453</v>
      </c>
      <c r="G104" s="65">
        <f t="shared" si="55"/>
        <v>33.425524371333175</v>
      </c>
      <c r="H104" s="65">
        <f t="shared" ref="H104:I104" si="56">H95</f>
        <v>67.022847592419836</v>
      </c>
      <c r="I104" s="65">
        <f t="shared" si="56"/>
        <v>35.544377116665714</v>
      </c>
    </row>
    <row r="105" spans="1:10" x14ac:dyDescent="0.25">
      <c r="A105" s="69" t="s">
        <v>87</v>
      </c>
      <c r="B105" s="273" t="s">
        <v>88</v>
      </c>
      <c r="C105" s="273"/>
      <c r="D105" s="65">
        <v>0</v>
      </c>
      <c r="E105" s="65">
        <v>0</v>
      </c>
      <c r="F105" s="65">
        <v>0</v>
      </c>
      <c r="G105" s="65">
        <v>0</v>
      </c>
      <c r="H105" s="65">
        <v>0</v>
      </c>
      <c r="I105" s="65">
        <v>0</v>
      </c>
    </row>
    <row r="106" spans="1:10" x14ac:dyDescent="0.25">
      <c r="A106" s="59"/>
      <c r="B106" s="261" t="s">
        <v>45</v>
      </c>
      <c r="C106" s="261"/>
      <c r="D106" s="66">
        <f>SUM(D104:D105)</f>
        <v>81.88749116420712</v>
      </c>
      <c r="E106" s="66">
        <f t="shared" ref="E106:G106" si="57">SUM(E104:E105)</f>
        <v>61.151751875509234</v>
      </c>
      <c r="F106" s="66">
        <f t="shared" si="57"/>
        <v>47.749553408374453</v>
      </c>
      <c r="G106" s="66">
        <f t="shared" si="57"/>
        <v>33.425524371333175</v>
      </c>
      <c r="H106" s="66">
        <f t="shared" ref="H106:I106" si="58">SUM(H104:H105)</f>
        <v>67.022847592419836</v>
      </c>
      <c r="I106" s="66">
        <f t="shared" si="58"/>
        <v>35.544377116665714</v>
      </c>
    </row>
    <row r="107" spans="1:10" x14ac:dyDescent="0.25">
      <c r="A107" s="13"/>
      <c r="B107" s="13"/>
      <c r="C107" s="13"/>
      <c r="D107" s="13"/>
      <c r="E107" s="13"/>
      <c r="I107" s="82"/>
    </row>
    <row r="108" spans="1:10" ht="30" x14ac:dyDescent="0.25">
      <c r="A108" s="266" t="s">
        <v>92</v>
      </c>
      <c r="B108" s="266"/>
      <c r="C108" s="266"/>
      <c r="D108" s="112" t="s">
        <v>293</v>
      </c>
      <c r="E108" s="112" t="s">
        <v>292</v>
      </c>
      <c r="F108" s="112" t="s">
        <v>295</v>
      </c>
      <c r="G108" s="112" t="s">
        <v>297</v>
      </c>
      <c r="H108" s="112" t="s">
        <v>357</v>
      </c>
      <c r="I108" s="112" t="s">
        <v>379</v>
      </c>
    </row>
    <row r="109" spans="1:10" x14ac:dyDescent="0.25">
      <c r="A109" s="83">
        <v>5</v>
      </c>
      <c r="B109" s="261" t="s">
        <v>93</v>
      </c>
      <c r="C109" s="261"/>
      <c r="D109" s="38" t="s">
        <v>28</v>
      </c>
      <c r="E109" s="38" t="s">
        <v>28</v>
      </c>
      <c r="F109" s="38" t="s">
        <v>28</v>
      </c>
      <c r="G109" s="38" t="s">
        <v>28</v>
      </c>
      <c r="H109" s="38" t="s">
        <v>28</v>
      </c>
      <c r="I109" s="38" t="s">
        <v>28</v>
      </c>
    </row>
    <row r="110" spans="1:10" x14ac:dyDescent="0.25">
      <c r="A110" s="84" t="s">
        <v>29</v>
      </c>
      <c r="B110" s="273" t="s">
        <v>140</v>
      </c>
      <c r="C110" s="273"/>
      <c r="D110" s="85">
        <f>'Anexo III-B Uniformes'!E16</f>
        <v>63.593333333333334</v>
      </c>
      <c r="E110" s="85">
        <f>'Anexo III-B Uniformes'!E16</f>
        <v>63.593333333333334</v>
      </c>
      <c r="F110" s="85">
        <f>'Anexo III-B Uniformes'!E36</f>
        <v>47.143333333333338</v>
      </c>
      <c r="G110" s="85">
        <f>'Anexo III-B Uniformes'!E48</f>
        <v>63.59</v>
      </c>
      <c r="H110" s="85">
        <f>'Anexo III-B Uniformes'!E26</f>
        <v>61.158333333333331</v>
      </c>
      <c r="I110" s="85">
        <f>'Anexo III-B Uniformes'!E16</f>
        <v>63.593333333333334</v>
      </c>
    </row>
    <row r="111" spans="1:10" ht="26.25" customHeight="1" x14ac:dyDescent="0.25">
      <c r="A111" s="84" t="s">
        <v>31</v>
      </c>
      <c r="B111" s="274" t="s">
        <v>145</v>
      </c>
      <c r="C111" s="274"/>
      <c r="D111" s="86"/>
      <c r="E111" s="86"/>
      <c r="F111" s="86"/>
      <c r="G111" s="86"/>
      <c r="H111" s="129"/>
      <c r="I111" s="129"/>
      <c r="J111" s="88"/>
    </row>
    <row r="112" spans="1:10" x14ac:dyDescent="0.25">
      <c r="A112" s="84" t="s">
        <v>32</v>
      </c>
      <c r="B112" s="273" t="s">
        <v>94</v>
      </c>
      <c r="C112" s="273"/>
      <c r="D112" s="89"/>
      <c r="E112" s="89"/>
      <c r="F112" s="89"/>
      <c r="G112" s="89"/>
      <c r="H112" s="89">
        <f>'Anexo III-A Equip.'!F12</f>
        <v>141.96700000000001</v>
      </c>
      <c r="I112" s="89">
        <f>'Anexo III-A Equip.'!G12</f>
        <v>0</v>
      </c>
      <c r="J112" s="87"/>
    </row>
    <row r="113" spans="1:10" x14ac:dyDescent="0.25">
      <c r="A113" s="84" t="s">
        <v>33</v>
      </c>
      <c r="B113" s="273" t="s">
        <v>37</v>
      </c>
      <c r="C113" s="273"/>
      <c r="D113" s="89"/>
      <c r="E113" s="89"/>
      <c r="F113" s="89"/>
      <c r="G113" s="89"/>
      <c r="H113" s="89"/>
      <c r="I113" s="89"/>
      <c r="J113" s="87"/>
    </row>
    <row r="114" spans="1:10" x14ac:dyDescent="0.25">
      <c r="A114" s="47"/>
      <c r="B114" s="261" t="s">
        <v>95</v>
      </c>
      <c r="C114" s="261"/>
      <c r="D114" s="90">
        <f>SUM(D110:D113)</f>
        <v>63.593333333333334</v>
      </c>
      <c r="E114" s="90">
        <f t="shared" ref="E114:G114" si="59">SUM(E110:E113)</f>
        <v>63.593333333333334</v>
      </c>
      <c r="F114" s="90">
        <f t="shared" si="59"/>
        <v>47.143333333333338</v>
      </c>
      <c r="G114" s="90">
        <f t="shared" si="59"/>
        <v>63.59</v>
      </c>
      <c r="H114" s="90">
        <f t="shared" ref="H114:I114" si="60">SUM(H110:H113)</f>
        <v>203.12533333333334</v>
      </c>
      <c r="I114" s="90">
        <f t="shared" si="60"/>
        <v>63.593333333333334</v>
      </c>
    </row>
    <row r="115" spans="1:10" x14ac:dyDescent="0.25">
      <c r="A115" s="15"/>
      <c r="B115" s="91"/>
      <c r="C115" s="92"/>
      <c r="D115" s="92"/>
      <c r="E115" s="13"/>
    </row>
    <row r="116" spans="1:10" ht="30" x14ac:dyDescent="0.25">
      <c r="A116" s="266" t="s">
        <v>96</v>
      </c>
      <c r="B116" s="266"/>
      <c r="C116" s="44"/>
      <c r="D116" s="112" t="s">
        <v>293</v>
      </c>
      <c r="E116" s="112" t="s">
        <v>292</v>
      </c>
      <c r="F116" s="112" t="s">
        <v>295</v>
      </c>
      <c r="G116" s="112" t="s">
        <v>297</v>
      </c>
      <c r="H116" s="112" t="s">
        <v>357</v>
      </c>
      <c r="I116" s="112" t="s">
        <v>379</v>
      </c>
    </row>
    <row r="117" spans="1:10" x14ac:dyDescent="0.25">
      <c r="A117" s="83">
        <v>6</v>
      </c>
      <c r="B117" s="51" t="s">
        <v>97</v>
      </c>
      <c r="C117" s="52" t="s">
        <v>50</v>
      </c>
      <c r="D117" s="53" t="s">
        <v>28</v>
      </c>
      <c r="E117" s="53" t="s">
        <v>28</v>
      </c>
      <c r="F117" s="53" t="s">
        <v>28</v>
      </c>
      <c r="G117" s="53" t="s">
        <v>28</v>
      </c>
      <c r="H117" s="53" t="s">
        <v>28</v>
      </c>
      <c r="I117" s="53" t="s">
        <v>28</v>
      </c>
    </row>
    <row r="118" spans="1:10" x14ac:dyDescent="0.25">
      <c r="A118" s="84" t="s">
        <v>29</v>
      </c>
      <c r="B118" s="54" t="s">
        <v>98</v>
      </c>
      <c r="C118" s="46">
        <v>4.8</v>
      </c>
      <c r="D118" s="48">
        <f>(D135)*$C$118/100</f>
        <v>350.92545949605466</v>
      </c>
      <c r="E118" s="48">
        <f t="shared" ref="E118:G118" si="61">(E135)*$C$118/100</f>
        <v>264.84208211840456</v>
      </c>
      <c r="F118" s="48">
        <f t="shared" si="61"/>
        <v>205.84372270419126</v>
      </c>
      <c r="G118" s="48">
        <f t="shared" si="61"/>
        <v>147.67271105546664</v>
      </c>
      <c r="H118" s="48">
        <f t="shared" ref="H118:I118" si="62">(H135)*$C$118/100</f>
        <v>281.37594824594282</v>
      </c>
      <c r="I118" s="48">
        <f t="shared" si="62"/>
        <v>156.30856440771993</v>
      </c>
    </row>
    <row r="119" spans="1:10" x14ac:dyDescent="0.25">
      <c r="A119" s="84" t="s">
        <v>31</v>
      </c>
      <c r="B119" s="54" t="s">
        <v>99</v>
      </c>
      <c r="C119" s="46">
        <v>3.92</v>
      </c>
      <c r="D119" s="48">
        <f>(D135+D118)*$C$119/100</f>
        <v>300.34540326735669</v>
      </c>
      <c r="E119" s="48">
        <f t="shared" ref="E119:G119" si="63">(E135+E118)*$C$119/100</f>
        <v>226.66951001573852</v>
      </c>
      <c r="F119" s="48">
        <f t="shared" si="63"/>
        <v>176.17478080509386</v>
      </c>
      <c r="G119" s="48">
        <f t="shared" si="63"/>
        <v>126.38815096867205</v>
      </c>
      <c r="H119" s="48">
        <f t="shared" ref="H119:I119" si="64">(H135+H118)*$C$119/100</f>
        <v>240.82029490542763</v>
      </c>
      <c r="I119" s="48">
        <f t="shared" si="64"/>
        <v>133.77928999108724</v>
      </c>
    </row>
    <row r="120" spans="1:10" x14ac:dyDescent="0.25">
      <c r="A120" s="84" t="s">
        <v>32</v>
      </c>
      <c r="B120" s="54" t="s">
        <v>100</v>
      </c>
      <c r="C120" s="46"/>
      <c r="D120" s="48"/>
      <c r="E120" s="48"/>
      <c r="F120" s="48"/>
      <c r="G120" s="48"/>
      <c r="H120" s="48"/>
      <c r="I120" s="48"/>
    </row>
    <row r="121" spans="1:10" x14ac:dyDescent="0.25">
      <c r="A121" s="84"/>
      <c r="B121" s="54" t="s">
        <v>101</v>
      </c>
      <c r="C121" s="46">
        <f>3+0.65</f>
        <v>3.65</v>
      </c>
      <c r="D121" s="48">
        <f>((D135+D118+D119)/(1-($C$121+$C$123)/100))*$C$121/100</f>
        <v>318.14007077101559</v>
      </c>
      <c r="E121" s="48">
        <f t="shared" ref="E121:G121" si="65">((E135+E118+E119)/(1-($C$121+$C$123)/100))*$C$121/100</f>
        <v>240.09907650841055</v>
      </c>
      <c r="F121" s="48">
        <f t="shared" si="65"/>
        <v>186.61266869301338</v>
      </c>
      <c r="G121" s="48">
        <f t="shared" si="65"/>
        <v>133.87631325923243</v>
      </c>
      <c r="H121" s="48">
        <f t="shared" ref="H121:I121" si="66">((H135+H118+H119)/(1-($C$121+$C$123)/100))*$C$121/100</f>
        <v>255.08825782197852</v>
      </c>
      <c r="I121" s="48">
        <f t="shared" si="66"/>
        <v>141.70535763976667</v>
      </c>
    </row>
    <row r="122" spans="1:10" x14ac:dyDescent="0.25">
      <c r="A122" s="84"/>
      <c r="B122" s="54" t="s">
        <v>102</v>
      </c>
      <c r="C122" s="46"/>
      <c r="D122" s="48"/>
      <c r="E122" s="48"/>
      <c r="F122" s="48"/>
      <c r="G122" s="48"/>
      <c r="H122" s="48"/>
      <c r="I122" s="48"/>
    </row>
    <row r="123" spans="1:10" x14ac:dyDescent="0.25">
      <c r="A123" s="84"/>
      <c r="B123" s="54" t="s">
        <v>103</v>
      </c>
      <c r="C123" s="84">
        <v>5</v>
      </c>
      <c r="D123" s="48">
        <f>((D135+D118+D119)/(1-($C$121+$C$123)/100))*$C$123/100</f>
        <v>435.80831612467887</v>
      </c>
      <c r="E123" s="48">
        <f t="shared" ref="E123:G123" si="67">((E135+E118+E119)/(1-($C$121+$C$123)/100))*$C$123/100</f>
        <v>328.9028445320692</v>
      </c>
      <c r="F123" s="48">
        <f t="shared" si="67"/>
        <v>255.63379273015528</v>
      </c>
      <c r="G123" s="48">
        <f t="shared" si="67"/>
        <v>183.39220994415402</v>
      </c>
      <c r="H123" s="48">
        <f t="shared" ref="H123:I123" si="68">((H135+H118+H119)/(1-($C$121+$C$123)/100))*$C$123/100</f>
        <v>349.43596961914869</v>
      </c>
      <c r="I123" s="48">
        <f t="shared" si="68"/>
        <v>194.11692827365295</v>
      </c>
    </row>
    <row r="124" spans="1:10" x14ac:dyDescent="0.25">
      <c r="A124" s="84"/>
      <c r="B124" s="54" t="s">
        <v>104</v>
      </c>
      <c r="C124" s="46"/>
      <c r="D124" s="48"/>
      <c r="E124" s="48"/>
      <c r="F124" s="42"/>
      <c r="G124" s="42"/>
      <c r="H124" s="42"/>
      <c r="I124" s="42"/>
    </row>
    <row r="125" spans="1:10" x14ac:dyDescent="0.25">
      <c r="A125" s="84"/>
      <c r="B125" s="51" t="s">
        <v>61</v>
      </c>
      <c r="C125" s="36">
        <f>SUM(C118:C124)</f>
        <v>17.369999999999997</v>
      </c>
      <c r="D125" s="49">
        <f>SUM(D118:D124)</f>
        <v>1405.2192496591058</v>
      </c>
      <c r="E125" s="49">
        <f>SUM(E118:E124)</f>
        <v>1060.5135131746229</v>
      </c>
      <c r="F125" s="49">
        <f t="shared" ref="F125:G125" si="69">SUM(F118:F124)</f>
        <v>824.26496493245372</v>
      </c>
      <c r="G125" s="49">
        <f t="shared" si="69"/>
        <v>591.32938522752522</v>
      </c>
      <c r="H125" s="49">
        <f t="shared" ref="H125:I125" si="70">SUM(H118:H124)</f>
        <v>1126.7204705924976</v>
      </c>
      <c r="I125" s="49">
        <f t="shared" si="70"/>
        <v>625.91014031222676</v>
      </c>
    </row>
    <row r="126" spans="1:10" x14ac:dyDescent="0.25">
      <c r="A126" s="15"/>
      <c r="B126" s="91"/>
      <c r="C126" s="92"/>
      <c r="D126" s="92"/>
      <c r="E126" s="13"/>
    </row>
    <row r="127" spans="1:10" x14ac:dyDescent="0.25">
      <c r="A127" s="287" t="s">
        <v>141</v>
      </c>
      <c r="B127" s="287"/>
      <c r="C127" s="287"/>
      <c r="D127" s="287"/>
      <c r="E127" s="287"/>
      <c r="F127" s="287"/>
      <c r="G127" s="287"/>
      <c r="H127" s="287"/>
      <c r="I127" s="287"/>
    </row>
    <row r="128" spans="1:10" ht="30" x14ac:dyDescent="0.25">
      <c r="A128" s="286" t="s">
        <v>142</v>
      </c>
      <c r="B128" s="286"/>
      <c r="C128" s="286"/>
      <c r="D128" s="112" t="s">
        <v>293</v>
      </c>
      <c r="E128" s="112" t="s">
        <v>292</v>
      </c>
      <c r="F128" s="112" t="s">
        <v>295</v>
      </c>
      <c r="G128" s="112" t="s">
        <v>297</v>
      </c>
      <c r="H128" s="112" t="s">
        <v>357</v>
      </c>
      <c r="I128" s="112" t="s">
        <v>379</v>
      </c>
    </row>
    <row r="129" spans="1:9" x14ac:dyDescent="0.25">
      <c r="A129" s="59"/>
      <c r="B129" s="271" t="s">
        <v>105</v>
      </c>
      <c r="C129" s="271"/>
      <c r="D129" s="53" t="s">
        <v>28</v>
      </c>
      <c r="E129" s="53" t="s">
        <v>28</v>
      </c>
      <c r="F129" s="53" t="s">
        <v>28</v>
      </c>
      <c r="G129" s="53" t="s">
        <v>28</v>
      </c>
      <c r="H129" s="53" t="s">
        <v>28</v>
      </c>
      <c r="I129" s="53" t="s">
        <v>28</v>
      </c>
    </row>
    <row r="130" spans="1:9" x14ac:dyDescent="0.25">
      <c r="A130" s="59" t="s">
        <v>29</v>
      </c>
      <c r="B130" s="275" t="s">
        <v>106</v>
      </c>
      <c r="C130" s="275"/>
      <c r="D130" s="48">
        <f>D40</f>
        <v>3819.3345809737602</v>
      </c>
      <c r="E130" s="48">
        <f t="shared" ref="E130:G130" si="71">E40</f>
        <v>2773.5176459606591</v>
      </c>
      <c r="F130" s="48">
        <f t="shared" si="71"/>
        <v>2075.9366666666665</v>
      </c>
      <c r="G130" s="48">
        <f t="shared" si="71"/>
        <v>1356.2533333333333</v>
      </c>
      <c r="H130" s="48">
        <f t="shared" ref="H130:I130" si="72">H40</f>
        <v>2904.8833333333332</v>
      </c>
      <c r="I130" s="48">
        <f t="shared" si="72"/>
        <v>1461.6499999999999</v>
      </c>
    </row>
    <row r="131" spans="1:9" x14ac:dyDescent="0.25">
      <c r="A131" s="59" t="s">
        <v>31</v>
      </c>
      <c r="B131" s="275" t="s">
        <v>107</v>
      </c>
      <c r="C131" s="275"/>
      <c r="D131" s="48">
        <f>D75</f>
        <v>3092.7842663704873</v>
      </c>
      <c r="E131" s="48">
        <f t="shared" ref="E131:G131" si="73">E75</f>
        <v>2435.3052777312687</v>
      </c>
      <c r="F131" s="48">
        <f t="shared" si="73"/>
        <v>1979.7827016666665</v>
      </c>
      <c r="G131" s="48">
        <f t="shared" si="73"/>
        <v>1533.2191933333334</v>
      </c>
      <c r="H131" s="48">
        <f t="shared" ref="H131:I131" si="74">H75</f>
        <v>2494.1441083333334</v>
      </c>
      <c r="I131" s="48">
        <f t="shared" si="74"/>
        <v>1598.6178249999998</v>
      </c>
    </row>
    <row r="132" spans="1:9" x14ac:dyDescent="0.25">
      <c r="A132" s="59" t="s">
        <v>32</v>
      </c>
      <c r="B132" s="275" t="s">
        <v>108</v>
      </c>
      <c r="C132" s="275"/>
      <c r="D132" s="48">
        <f>D85</f>
        <v>253.347400992686</v>
      </c>
      <c r="E132" s="48">
        <f t="shared" ref="E132:G132" si="75">E85</f>
        <v>183.97536856599186</v>
      </c>
      <c r="F132" s="48">
        <f t="shared" si="75"/>
        <v>137.79863459561111</v>
      </c>
      <c r="G132" s="48">
        <f t="shared" si="75"/>
        <v>90.026762617555562</v>
      </c>
      <c r="H132" s="48">
        <f t="shared" ref="H132:I132" si="76">H85</f>
        <v>192.82329919805557</v>
      </c>
      <c r="I132" s="48">
        <f t="shared" si="76"/>
        <v>97.022889710833326</v>
      </c>
    </row>
    <row r="133" spans="1:9" x14ac:dyDescent="0.25">
      <c r="A133" s="59" t="s">
        <v>33</v>
      </c>
      <c r="B133" s="275" t="s">
        <v>109</v>
      </c>
      <c r="C133" s="275"/>
      <c r="D133" s="48">
        <f>D106</f>
        <v>81.88749116420712</v>
      </c>
      <c r="E133" s="48">
        <f t="shared" ref="E133:G133" si="77">E106</f>
        <v>61.151751875509234</v>
      </c>
      <c r="F133" s="48">
        <f t="shared" si="77"/>
        <v>47.749553408374453</v>
      </c>
      <c r="G133" s="48">
        <f t="shared" si="77"/>
        <v>33.425524371333175</v>
      </c>
      <c r="H133" s="48">
        <f t="shared" ref="H133:I133" si="78">H106</f>
        <v>67.022847592419836</v>
      </c>
      <c r="I133" s="48">
        <f t="shared" si="78"/>
        <v>35.544377116665714</v>
      </c>
    </row>
    <row r="134" spans="1:9" x14ac:dyDescent="0.25">
      <c r="A134" s="59" t="s">
        <v>34</v>
      </c>
      <c r="B134" s="275" t="s">
        <v>110</v>
      </c>
      <c r="C134" s="275"/>
      <c r="D134" s="48">
        <f>D114</f>
        <v>63.593333333333334</v>
      </c>
      <c r="E134" s="48">
        <f t="shared" ref="E134:G134" si="79">E114</f>
        <v>63.593333333333334</v>
      </c>
      <c r="F134" s="48">
        <f t="shared" si="79"/>
        <v>47.143333333333338</v>
      </c>
      <c r="G134" s="48">
        <f t="shared" si="79"/>
        <v>63.59</v>
      </c>
      <c r="H134" s="48">
        <f t="shared" ref="H134:I134" si="80">H114</f>
        <v>203.12533333333334</v>
      </c>
      <c r="I134" s="48">
        <f t="shared" si="80"/>
        <v>63.593333333333334</v>
      </c>
    </row>
    <row r="135" spans="1:9" x14ac:dyDescent="0.25">
      <c r="A135" s="59"/>
      <c r="B135" s="271" t="s">
        <v>111</v>
      </c>
      <c r="C135" s="271"/>
      <c r="D135" s="49">
        <f>SUM(D130:D134)</f>
        <v>7310.9470728344731</v>
      </c>
      <c r="E135" s="49">
        <f t="shared" ref="E135:G135" si="81">SUM(E130:E134)</f>
        <v>5517.5433774667617</v>
      </c>
      <c r="F135" s="49">
        <f t="shared" si="81"/>
        <v>4288.4108896706521</v>
      </c>
      <c r="G135" s="49">
        <f t="shared" si="81"/>
        <v>3076.5148136555554</v>
      </c>
      <c r="H135" s="49">
        <f t="shared" ref="H135:I135" si="82">SUM(H130:H134)</f>
        <v>5861.9989217904758</v>
      </c>
      <c r="I135" s="49">
        <f t="shared" si="82"/>
        <v>3256.4284251608319</v>
      </c>
    </row>
    <row r="136" spans="1:9" x14ac:dyDescent="0.25">
      <c r="A136" s="59" t="s">
        <v>36</v>
      </c>
      <c r="B136" s="275" t="s">
        <v>112</v>
      </c>
      <c r="C136" s="275"/>
      <c r="D136" s="48">
        <f>D125</f>
        <v>1405.2192496591058</v>
      </c>
      <c r="E136" s="48">
        <f t="shared" ref="E136:G136" si="83">E125</f>
        <v>1060.5135131746229</v>
      </c>
      <c r="F136" s="48">
        <f t="shared" si="83"/>
        <v>824.26496493245372</v>
      </c>
      <c r="G136" s="48">
        <f t="shared" si="83"/>
        <v>591.32938522752522</v>
      </c>
      <c r="H136" s="48">
        <f t="shared" ref="H136:I136" si="84">H125</f>
        <v>1126.7204705924976</v>
      </c>
      <c r="I136" s="48">
        <f t="shared" si="84"/>
        <v>625.91014031222676</v>
      </c>
    </row>
    <row r="137" spans="1:9" x14ac:dyDescent="0.25">
      <c r="A137" s="59"/>
      <c r="B137" s="271" t="s">
        <v>113</v>
      </c>
      <c r="C137" s="271"/>
      <c r="D137" s="49">
        <f>SUM(D135:D136)</f>
        <v>8716.1663224935783</v>
      </c>
      <c r="E137" s="49">
        <f t="shared" ref="E137:G137" si="85">SUM(E135:E136)</f>
        <v>6578.0568906413846</v>
      </c>
      <c r="F137" s="49">
        <f t="shared" si="85"/>
        <v>5112.675854603106</v>
      </c>
      <c r="G137" s="49">
        <f t="shared" si="85"/>
        <v>3667.8441988830805</v>
      </c>
      <c r="H137" s="49">
        <f t="shared" ref="H137:I137" si="86">SUM(H135:H136)</f>
        <v>6988.7193923829736</v>
      </c>
      <c r="I137" s="49">
        <f t="shared" si="86"/>
        <v>3882.3385654730587</v>
      </c>
    </row>
    <row r="138" spans="1:9" x14ac:dyDescent="0.25">
      <c r="A138" s="59"/>
      <c r="B138" s="271" t="s">
        <v>114</v>
      </c>
      <c r="C138" s="271"/>
      <c r="D138" s="60">
        <f t="shared" ref="D138:H138" si="87">D137/D40</f>
        <v>2.2821164623580437</v>
      </c>
      <c r="E138" s="60">
        <f t="shared" si="87"/>
        <v>2.3717378904084647</v>
      </c>
      <c r="F138" s="60">
        <f t="shared" si="87"/>
        <v>2.4628284362896942</v>
      </c>
      <c r="G138" s="60">
        <f t="shared" si="87"/>
        <v>2.7043946058871109</v>
      </c>
      <c r="H138" s="60">
        <f t="shared" si="87"/>
        <v>2.4058520052037573</v>
      </c>
      <c r="I138" s="60">
        <f t="shared" ref="I138" si="88">I137/I40</f>
        <v>2.6561342082393589</v>
      </c>
    </row>
    <row r="139" spans="1:9" x14ac:dyDescent="0.25">
      <c r="A139" s="13"/>
      <c r="B139" s="93"/>
      <c r="C139" s="13"/>
      <c r="D139" s="13"/>
      <c r="E139" s="13"/>
    </row>
    <row r="140" spans="1:9" x14ac:dyDescent="0.25">
      <c r="A140" s="13"/>
      <c r="B140" s="13"/>
      <c r="C140" s="13"/>
      <c r="D140" s="13"/>
      <c r="E140" s="13"/>
    </row>
    <row r="141" spans="1:9" ht="30" x14ac:dyDescent="0.25">
      <c r="A141" s="266" t="s">
        <v>115</v>
      </c>
      <c r="B141" s="266"/>
      <c r="C141" s="44"/>
      <c r="D141" s="112" t="s">
        <v>293</v>
      </c>
      <c r="E141" s="112" t="s">
        <v>292</v>
      </c>
      <c r="F141" s="112" t="s">
        <v>295</v>
      </c>
      <c r="G141" s="112" t="s">
        <v>297</v>
      </c>
      <c r="H141" s="112" t="s">
        <v>357</v>
      </c>
      <c r="I141" s="112" t="s">
        <v>379</v>
      </c>
    </row>
    <row r="142" spans="1:9" x14ac:dyDescent="0.25">
      <c r="A142" s="83">
        <v>6</v>
      </c>
      <c r="B142" s="51" t="s">
        <v>97</v>
      </c>
      <c r="C142" s="52" t="s">
        <v>50</v>
      </c>
      <c r="D142" s="53" t="s">
        <v>28</v>
      </c>
      <c r="E142" s="53" t="s">
        <v>28</v>
      </c>
      <c r="F142" s="53" t="s">
        <v>28</v>
      </c>
      <c r="G142" s="53" t="s">
        <v>28</v>
      </c>
      <c r="H142" s="53" t="s">
        <v>28</v>
      </c>
      <c r="I142" s="53" t="s">
        <v>28</v>
      </c>
    </row>
    <row r="143" spans="1:9" x14ac:dyDescent="0.25">
      <c r="A143" s="84" t="s">
        <v>29</v>
      </c>
      <c r="B143" s="54" t="s">
        <v>98</v>
      </c>
      <c r="C143" s="46">
        <v>4.8</v>
      </c>
      <c r="D143" s="48">
        <f>(D160)*$C$143/100</f>
        <v>350.92545949605466</v>
      </c>
      <c r="E143" s="48">
        <f t="shared" ref="E143:F143" si="89">(E160)*$C$143/100</f>
        <v>264.84208211840456</v>
      </c>
      <c r="F143" s="48">
        <f t="shared" si="89"/>
        <v>205.84372270419126</v>
      </c>
      <c r="G143" s="48">
        <f>(G160)*$C$143/100</f>
        <v>147.67271105546664</v>
      </c>
      <c r="H143" s="48">
        <f>(H160)*$C$143/100</f>
        <v>281.37594824594282</v>
      </c>
      <c r="I143" s="48">
        <f>(I160)*$C$143/100</f>
        <v>156.30856440771993</v>
      </c>
    </row>
    <row r="144" spans="1:9" x14ac:dyDescent="0.25">
      <c r="A144" s="84" t="s">
        <v>31</v>
      </c>
      <c r="B144" s="54" t="s">
        <v>99</v>
      </c>
      <c r="C144" s="46">
        <v>3.92</v>
      </c>
      <c r="D144" s="48">
        <f>(D160+D143)*$C$144/100</f>
        <v>300.34540326735669</v>
      </c>
      <c r="E144" s="48">
        <f t="shared" ref="E144:G144" si="90">(E160+E143)*$C$144/100</f>
        <v>226.66951001573852</v>
      </c>
      <c r="F144" s="48">
        <f t="shared" si="90"/>
        <v>176.17478080509386</v>
      </c>
      <c r="G144" s="48">
        <f t="shared" si="90"/>
        <v>126.38815096867205</v>
      </c>
      <c r="H144" s="48">
        <f t="shared" ref="H144:I144" si="91">(H160+H143)*$C$144/100</f>
        <v>240.82029490542763</v>
      </c>
      <c r="I144" s="48">
        <f t="shared" si="91"/>
        <v>133.77928999108724</v>
      </c>
    </row>
    <row r="145" spans="1:9" x14ac:dyDescent="0.25">
      <c r="A145" s="84" t="s">
        <v>32</v>
      </c>
      <c r="B145" s="54" t="s">
        <v>100</v>
      </c>
      <c r="C145" s="46"/>
      <c r="D145" s="48"/>
      <c r="E145" s="48"/>
      <c r="F145" s="48"/>
      <c r="G145" s="48"/>
      <c r="H145" s="48"/>
      <c r="I145" s="48"/>
    </row>
    <row r="146" spans="1:9" x14ac:dyDescent="0.25">
      <c r="A146" s="84"/>
      <c r="B146" s="54" t="s">
        <v>116</v>
      </c>
      <c r="C146" s="55">
        <v>9.25</v>
      </c>
      <c r="D146" s="48">
        <f>((D160+D143+D144)/(1-($C$146+$C$148)/100))*$C$146/100</f>
        <v>858.89814465633162</v>
      </c>
      <c r="E146" s="48">
        <f t="shared" ref="E146:G146" si="92">((E160+E143+E144)/(1-($C$146+$C$148)/100))*$C$146/100</f>
        <v>648.20709584616179</v>
      </c>
      <c r="F146" s="48">
        <f t="shared" si="92"/>
        <v>503.8072523255326</v>
      </c>
      <c r="G146" s="48">
        <f t="shared" si="92"/>
        <v>361.43236151646846</v>
      </c>
      <c r="H146" s="48">
        <f t="shared" ref="H146:I146" si="93">((H160+H143+H144)/(1-($C$146+$C$148)/100))*$C$146/100</f>
        <v>688.67411400247306</v>
      </c>
      <c r="I146" s="48">
        <f t="shared" si="93"/>
        <v>382.56881149768697</v>
      </c>
    </row>
    <row r="147" spans="1:9" x14ac:dyDescent="0.25">
      <c r="A147" s="84"/>
      <c r="B147" s="54" t="s">
        <v>102</v>
      </c>
      <c r="C147" s="46"/>
      <c r="D147" s="48"/>
      <c r="E147" s="48"/>
      <c r="F147" s="48"/>
      <c r="G147" s="48"/>
      <c r="H147" s="48"/>
      <c r="I147" s="48"/>
    </row>
    <row r="148" spans="1:9" x14ac:dyDescent="0.25">
      <c r="A148" s="84"/>
      <c r="B148" s="54" t="s">
        <v>103</v>
      </c>
      <c r="C148" s="84">
        <v>5</v>
      </c>
      <c r="D148" s="48">
        <f>((D160+D143+D144)/(1-($C$146+$C$148)/100))*$C$148/100</f>
        <v>464.26926738180083</v>
      </c>
      <c r="E148" s="48">
        <f t="shared" ref="E148:G148" si="94">((E160+E143+E144)/(1-($C$146+$C$148)/100))*$C$148/100</f>
        <v>350.38221397089825</v>
      </c>
      <c r="F148" s="48">
        <f t="shared" si="94"/>
        <v>272.32824450028789</v>
      </c>
      <c r="G148" s="48">
        <f t="shared" si="94"/>
        <v>195.3688440629559</v>
      </c>
      <c r="H148" s="48">
        <f t="shared" ref="H148:I148" si="95">((H160+H143+H144)/(1-($C$146+$C$148)/100))*$C$148/100</f>
        <v>372.25627783917463</v>
      </c>
      <c r="I148" s="48">
        <f t="shared" si="95"/>
        <v>206.79395216091186</v>
      </c>
    </row>
    <row r="149" spans="1:9" x14ac:dyDescent="0.25">
      <c r="A149" s="84"/>
      <c r="B149" s="54" t="s">
        <v>104</v>
      </c>
      <c r="C149" s="46"/>
      <c r="D149" s="48"/>
      <c r="E149" s="48"/>
      <c r="F149" s="48"/>
      <c r="G149" s="48"/>
      <c r="H149" s="48"/>
      <c r="I149" s="48"/>
    </row>
    <row r="150" spans="1:9" x14ac:dyDescent="0.25">
      <c r="A150" s="84"/>
      <c r="B150" s="51" t="s">
        <v>61</v>
      </c>
      <c r="C150" s="36">
        <f>SUM(C143:C149)</f>
        <v>22.97</v>
      </c>
      <c r="D150" s="49">
        <f>SUM(D143:D149)</f>
        <v>1974.4382748015437</v>
      </c>
      <c r="E150" s="49">
        <f t="shared" ref="E150:G150" si="96">SUM(E143:E149)</f>
        <v>1490.100901951203</v>
      </c>
      <c r="F150" s="49">
        <f t="shared" si="96"/>
        <v>1158.1540003351056</v>
      </c>
      <c r="G150" s="49">
        <f t="shared" si="96"/>
        <v>830.8620676035631</v>
      </c>
      <c r="H150" s="49">
        <f t="shared" ref="H150:I150" si="97">SUM(H143:H149)</f>
        <v>1583.1266349930181</v>
      </c>
      <c r="I150" s="49">
        <f t="shared" si="97"/>
        <v>879.45061805740602</v>
      </c>
    </row>
    <row r="151" spans="1:9" x14ac:dyDescent="0.25">
      <c r="A151" s="61"/>
      <c r="B151" s="61"/>
      <c r="C151" s="61"/>
      <c r="D151" s="61"/>
      <c r="E151" s="13"/>
    </row>
    <row r="152" spans="1:9" x14ac:dyDescent="0.25">
      <c r="A152" s="287" t="s">
        <v>143</v>
      </c>
      <c r="B152" s="287"/>
      <c r="C152" s="287"/>
      <c r="D152" s="287"/>
      <c r="E152" s="287"/>
      <c r="F152" s="287"/>
      <c r="G152" s="287"/>
      <c r="H152" s="287"/>
      <c r="I152" s="287"/>
    </row>
    <row r="153" spans="1:9" ht="30" x14ac:dyDescent="0.25">
      <c r="A153" s="288" t="s">
        <v>144</v>
      </c>
      <c r="B153" s="288"/>
      <c r="C153" s="288"/>
      <c r="D153" s="112" t="s">
        <v>293</v>
      </c>
      <c r="E153" s="112" t="s">
        <v>292</v>
      </c>
      <c r="F153" s="112" t="s">
        <v>295</v>
      </c>
      <c r="G153" s="112" t="s">
        <v>297</v>
      </c>
      <c r="H153" s="112" t="s">
        <v>357</v>
      </c>
      <c r="I153" s="112" t="s">
        <v>379</v>
      </c>
    </row>
    <row r="154" spans="1:9" x14ac:dyDescent="0.25">
      <c r="A154" s="59"/>
      <c r="B154" s="271" t="s">
        <v>105</v>
      </c>
      <c r="C154" s="271"/>
      <c r="D154" s="53" t="s">
        <v>28</v>
      </c>
      <c r="E154" s="53" t="s">
        <v>28</v>
      </c>
      <c r="F154" s="53" t="s">
        <v>28</v>
      </c>
      <c r="G154" s="53" t="s">
        <v>28</v>
      </c>
      <c r="H154" s="194" t="str">
        <f t="shared" ref="H154:I159" si="98">H129</f>
        <v>Valor(R$)</v>
      </c>
      <c r="I154" s="194" t="str">
        <f t="shared" si="98"/>
        <v>Valor(R$)</v>
      </c>
    </row>
    <row r="155" spans="1:9" x14ac:dyDescent="0.25">
      <c r="A155" s="59" t="s">
        <v>29</v>
      </c>
      <c r="B155" s="275" t="s">
        <v>106</v>
      </c>
      <c r="C155" s="275"/>
      <c r="D155" s="48">
        <f t="shared" ref="D155:G159" si="99">D130</f>
        <v>3819.3345809737602</v>
      </c>
      <c r="E155" s="48">
        <f t="shared" si="99"/>
        <v>2773.5176459606591</v>
      </c>
      <c r="F155" s="48">
        <f t="shared" si="99"/>
        <v>2075.9366666666665</v>
      </c>
      <c r="G155" s="48">
        <f t="shared" si="99"/>
        <v>1356.2533333333333</v>
      </c>
      <c r="H155" s="48">
        <f t="shared" si="98"/>
        <v>2904.8833333333332</v>
      </c>
      <c r="I155" s="48">
        <f t="shared" si="98"/>
        <v>1461.6499999999999</v>
      </c>
    </row>
    <row r="156" spans="1:9" x14ac:dyDescent="0.25">
      <c r="A156" s="59" t="s">
        <v>31</v>
      </c>
      <c r="B156" s="275" t="s">
        <v>107</v>
      </c>
      <c r="C156" s="275"/>
      <c r="D156" s="48">
        <f t="shared" si="99"/>
        <v>3092.7842663704873</v>
      </c>
      <c r="E156" s="48">
        <f t="shared" si="99"/>
        <v>2435.3052777312687</v>
      </c>
      <c r="F156" s="48">
        <f t="shared" si="99"/>
        <v>1979.7827016666665</v>
      </c>
      <c r="G156" s="48">
        <f t="shared" si="99"/>
        <v>1533.2191933333334</v>
      </c>
      <c r="H156" s="48">
        <f t="shared" si="98"/>
        <v>2494.1441083333334</v>
      </c>
      <c r="I156" s="48">
        <f t="shared" si="98"/>
        <v>1598.6178249999998</v>
      </c>
    </row>
    <row r="157" spans="1:9" x14ac:dyDescent="0.25">
      <c r="A157" s="59" t="s">
        <v>32</v>
      </c>
      <c r="B157" s="275" t="s">
        <v>108</v>
      </c>
      <c r="C157" s="275"/>
      <c r="D157" s="48">
        <f t="shared" si="99"/>
        <v>253.347400992686</v>
      </c>
      <c r="E157" s="48">
        <f t="shared" si="99"/>
        <v>183.97536856599186</v>
      </c>
      <c r="F157" s="48">
        <f t="shared" si="99"/>
        <v>137.79863459561111</v>
      </c>
      <c r="G157" s="48">
        <f t="shared" si="99"/>
        <v>90.026762617555562</v>
      </c>
      <c r="H157" s="48">
        <f t="shared" si="98"/>
        <v>192.82329919805557</v>
      </c>
      <c r="I157" s="48">
        <f t="shared" si="98"/>
        <v>97.022889710833326</v>
      </c>
    </row>
    <row r="158" spans="1:9" x14ac:dyDescent="0.25">
      <c r="A158" s="59" t="s">
        <v>33</v>
      </c>
      <c r="B158" s="275" t="s">
        <v>109</v>
      </c>
      <c r="C158" s="275"/>
      <c r="D158" s="48">
        <f t="shared" si="99"/>
        <v>81.88749116420712</v>
      </c>
      <c r="E158" s="48">
        <f t="shared" si="99"/>
        <v>61.151751875509234</v>
      </c>
      <c r="F158" s="48">
        <f t="shared" si="99"/>
        <v>47.749553408374453</v>
      </c>
      <c r="G158" s="48">
        <f t="shared" si="99"/>
        <v>33.425524371333175</v>
      </c>
      <c r="H158" s="48">
        <f t="shared" si="98"/>
        <v>67.022847592419836</v>
      </c>
      <c r="I158" s="48">
        <f t="shared" si="98"/>
        <v>35.544377116665714</v>
      </c>
    </row>
    <row r="159" spans="1:9" x14ac:dyDescent="0.25">
      <c r="A159" s="59" t="s">
        <v>34</v>
      </c>
      <c r="B159" s="275" t="s">
        <v>110</v>
      </c>
      <c r="C159" s="275"/>
      <c r="D159" s="48">
        <f t="shared" si="99"/>
        <v>63.593333333333334</v>
      </c>
      <c r="E159" s="48">
        <f t="shared" si="99"/>
        <v>63.593333333333334</v>
      </c>
      <c r="F159" s="48">
        <f t="shared" si="99"/>
        <v>47.143333333333338</v>
      </c>
      <c r="G159" s="48">
        <f t="shared" si="99"/>
        <v>63.59</v>
      </c>
      <c r="H159" s="48">
        <f t="shared" si="98"/>
        <v>203.12533333333334</v>
      </c>
      <c r="I159" s="48">
        <f t="shared" si="98"/>
        <v>63.593333333333334</v>
      </c>
    </row>
    <row r="160" spans="1:9" x14ac:dyDescent="0.25">
      <c r="A160" s="59"/>
      <c r="B160" s="271" t="s">
        <v>111</v>
      </c>
      <c r="C160" s="271"/>
      <c r="D160" s="49">
        <f>SUM(D155:D159)</f>
        <v>7310.9470728344731</v>
      </c>
      <c r="E160" s="49">
        <f t="shared" ref="E160:G160" si="100">SUM(E155:E159)</f>
        <v>5517.5433774667617</v>
      </c>
      <c r="F160" s="49">
        <f t="shared" si="100"/>
        <v>4288.4108896706521</v>
      </c>
      <c r="G160" s="49">
        <f t="shared" si="100"/>
        <v>3076.5148136555554</v>
      </c>
      <c r="H160" s="49">
        <f t="shared" ref="H160:I160" si="101">SUM(H155:H159)</f>
        <v>5861.9989217904758</v>
      </c>
      <c r="I160" s="49">
        <f t="shared" si="101"/>
        <v>3256.4284251608319</v>
      </c>
    </row>
    <row r="161" spans="1:9" x14ac:dyDescent="0.25">
      <c r="A161" s="59" t="s">
        <v>36</v>
      </c>
      <c r="B161" s="275" t="s">
        <v>112</v>
      </c>
      <c r="C161" s="275"/>
      <c r="D161" s="48">
        <f>D150</f>
        <v>1974.4382748015437</v>
      </c>
      <c r="E161" s="48">
        <f t="shared" ref="E161:G161" si="102">E150</f>
        <v>1490.100901951203</v>
      </c>
      <c r="F161" s="48">
        <f t="shared" si="102"/>
        <v>1158.1540003351056</v>
      </c>
      <c r="G161" s="48">
        <f t="shared" si="102"/>
        <v>830.8620676035631</v>
      </c>
      <c r="H161" s="48">
        <f>H150</f>
        <v>1583.1266349930181</v>
      </c>
      <c r="I161" s="48">
        <f>I150</f>
        <v>879.45061805740602</v>
      </c>
    </row>
    <row r="162" spans="1:9" x14ac:dyDescent="0.25">
      <c r="A162" s="59"/>
      <c r="B162" s="271" t="s">
        <v>113</v>
      </c>
      <c r="C162" s="271"/>
      <c r="D162" s="49">
        <f>SUM(D160:D161)</f>
        <v>9285.3853476360164</v>
      </c>
      <c r="E162" s="49">
        <f t="shared" ref="E162:H162" si="103">SUM(E160:E161)</f>
        <v>7007.6442794179648</v>
      </c>
      <c r="F162" s="49">
        <f t="shared" si="103"/>
        <v>5446.5648900057577</v>
      </c>
      <c r="G162" s="49">
        <f t="shared" si="103"/>
        <v>3907.3768812591184</v>
      </c>
      <c r="H162" s="49">
        <f t="shared" si="103"/>
        <v>7445.1255567834942</v>
      </c>
      <c r="I162" s="49">
        <f t="shared" ref="I162" si="104">SUM(I160:I161)</f>
        <v>4135.8790432182377</v>
      </c>
    </row>
    <row r="163" spans="1:9" x14ac:dyDescent="0.25">
      <c r="A163" s="59"/>
      <c r="B163" s="271" t="s">
        <v>114</v>
      </c>
      <c r="C163" s="271"/>
      <c r="D163" s="60">
        <f t="shared" ref="D163:H163" si="105">D162/D40</f>
        <v>2.4311526394916303</v>
      </c>
      <c r="E163" s="60">
        <f t="shared" si="105"/>
        <v>2.5266268954963644</v>
      </c>
      <c r="F163" s="60">
        <f t="shared" si="105"/>
        <v>2.6236662117208578</v>
      </c>
      <c r="G163" s="60">
        <f t="shared" si="105"/>
        <v>2.8810081311695344</v>
      </c>
      <c r="H163" s="60">
        <f t="shared" si="105"/>
        <v>2.5629688708497165</v>
      </c>
      <c r="I163" s="60">
        <f t="shared" ref="I163" si="106">I162/I40</f>
        <v>2.8295960340835618</v>
      </c>
    </row>
  </sheetData>
  <mergeCells count="113">
    <mergeCell ref="A152:I152"/>
    <mergeCell ref="B163:C163"/>
    <mergeCell ref="B158:C158"/>
    <mergeCell ref="B159:C159"/>
    <mergeCell ref="B160:C160"/>
    <mergeCell ref="B161:C161"/>
    <mergeCell ref="B162:C162"/>
    <mergeCell ref="A153:C153"/>
    <mergeCell ref="B154:C154"/>
    <mergeCell ref="B155:C155"/>
    <mergeCell ref="B156:C156"/>
    <mergeCell ref="B157:C157"/>
    <mergeCell ref="B135:C135"/>
    <mergeCell ref="B136:C136"/>
    <mergeCell ref="B137:C137"/>
    <mergeCell ref="B138:C138"/>
    <mergeCell ref="A141:B141"/>
    <mergeCell ref="B129:C129"/>
    <mergeCell ref="B130:C130"/>
    <mergeCell ref="B131:C131"/>
    <mergeCell ref="B132:C132"/>
    <mergeCell ref="B133:C133"/>
    <mergeCell ref="B134:C134"/>
    <mergeCell ref="B112:C112"/>
    <mergeCell ref="B113:C113"/>
    <mergeCell ref="B114:C114"/>
    <mergeCell ref="A116:B116"/>
    <mergeCell ref="A128:C128"/>
    <mergeCell ref="B105:C105"/>
    <mergeCell ref="B106:C106"/>
    <mergeCell ref="A108:C108"/>
    <mergeCell ref="B109:C109"/>
    <mergeCell ref="B110:C110"/>
    <mergeCell ref="B111:C111"/>
    <mergeCell ref="A127:I127"/>
    <mergeCell ref="B98:C98"/>
    <mergeCell ref="B99:C99"/>
    <mergeCell ref="B100:C100"/>
    <mergeCell ref="A102:C102"/>
    <mergeCell ref="B103:C103"/>
    <mergeCell ref="B104:C104"/>
    <mergeCell ref="B91:C91"/>
    <mergeCell ref="B92:C92"/>
    <mergeCell ref="B93:C93"/>
    <mergeCell ref="B94:C94"/>
    <mergeCell ref="B95:C95"/>
    <mergeCell ref="A97:C97"/>
    <mergeCell ref="B84:C84"/>
    <mergeCell ref="B85:C85"/>
    <mergeCell ref="A87:C87"/>
    <mergeCell ref="B88:C88"/>
    <mergeCell ref="B89:C89"/>
    <mergeCell ref="B90:C90"/>
    <mergeCell ref="B78:C78"/>
    <mergeCell ref="B79:C79"/>
    <mergeCell ref="B80:C80"/>
    <mergeCell ref="B81:C81"/>
    <mergeCell ref="B82:C82"/>
    <mergeCell ref="B83:C83"/>
    <mergeCell ref="B71:C71"/>
    <mergeCell ref="B72:C72"/>
    <mergeCell ref="B73:C73"/>
    <mergeCell ref="B74:C74"/>
    <mergeCell ref="B75:C75"/>
    <mergeCell ref="A77:C77"/>
    <mergeCell ref="B64:C64"/>
    <mergeCell ref="B65:C65"/>
    <mergeCell ref="B66:C66"/>
    <mergeCell ref="B67:C67"/>
    <mergeCell ref="B68:C68"/>
    <mergeCell ref="A70:C70"/>
    <mergeCell ref="B41:D41"/>
    <mergeCell ref="A42:C42"/>
    <mergeCell ref="A43:B43"/>
    <mergeCell ref="A49:C49"/>
    <mergeCell ref="A62:C62"/>
    <mergeCell ref="B63:C63"/>
    <mergeCell ref="B30:C30"/>
    <mergeCell ref="B31:C31"/>
    <mergeCell ref="B32:C32"/>
    <mergeCell ref="B33:C33"/>
    <mergeCell ref="B40:C40"/>
    <mergeCell ref="B34:C34"/>
    <mergeCell ref="B35:C35"/>
    <mergeCell ref="B36:C36"/>
    <mergeCell ref="B37:C37"/>
    <mergeCell ref="B38:C38"/>
    <mergeCell ref="B39:C39"/>
    <mergeCell ref="A16:B16"/>
    <mergeCell ref="C16:G16"/>
    <mergeCell ref="A18:D18"/>
    <mergeCell ref="A27:C27"/>
    <mergeCell ref="B28:C28"/>
    <mergeCell ref="B29:C29"/>
    <mergeCell ref="A13:B13"/>
    <mergeCell ref="C13:G13"/>
    <mergeCell ref="A14:B14"/>
    <mergeCell ref="C14:G14"/>
    <mergeCell ref="A15:B15"/>
    <mergeCell ref="C15:G15"/>
    <mergeCell ref="A8:B8"/>
    <mergeCell ref="C8:G8"/>
    <mergeCell ref="A9:B9"/>
    <mergeCell ref="C9:G9"/>
    <mergeCell ref="A11:G11"/>
    <mergeCell ref="A12:B12"/>
    <mergeCell ref="C12:G12"/>
    <mergeCell ref="A1:G1"/>
    <mergeCell ref="A2:G2"/>
    <mergeCell ref="A4:G4"/>
    <mergeCell ref="A5:G5"/>
    <mergeCell ref="A6:G6"/>
    <mergeCell ref="A7:G7"/>
  </mergeCells>
  <pageMargins left="0.511811024" right="0.511811024" top="0.9916666666666667" bottom="0.78740157499999996" header="0.31496062000000002" footer="0.31496062000000002"/>
  <pageSetup paperSize="9" scale="86" orientation="landscape" r:id="rId1"/>
  <headerFooter>
    <oddHeader>&amp;L&amp;G&amp;CProcesso 23069.175626/2022-01
PE 112/2022&amp;R&amp;G</oddHeader>
    <oddFooter>&amp;L&amp;A&amp;R&amp;"-,Itálico"&amp;10&amp;P/&amp;N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zoomScaleNormal="100" workbookViewId="0">
      <selection activeCell="F15" sqref="F15"/>
    </sheetView>
  </sheetViews>
  <sheetFormatPr defaultColWidth="11.42578125" defaultRowHeight="15" x14ac:dyDescent="0.25"/>
  <cols>
    <col min="1" max="1" width="5.140625" style="13" customWidth="1"/>
    <col min="2" max="2" width="25.85546875" style="13" bestFit="1" customWidth="1"/>
    <col min="3" max="3" width="7.7109375" style="13" bestFit="1" customWidth="1"/>
    <col min="4" max="4" width="16.140625" style="13" customWidth="1"/>
    <col min="5" max="5" width="15.42578125" style="13" bestFit="1" customWidth="1"/>
    <col min="6" max="6" width="14.5703125" style="13" bestFit="1" customWidth="1"/>
    <col min="7" max="7" width="14.42578125" style="14" bestFit="1" customWidth="1"/>
    <col min="8" max="8" width="46" style="13" customWidth="1"/>
    <col min="9" max="9" width="17" style="13" customWidth="1"/>
    <col min="10" max="10" width="14.28515625" style="13" customWidth="1"/>
    <col min="11" max="256" width="11.42578125" style="13"/>
    <col min="257" max="257" width="5.140625" style="13" customWidth="1"/>
    <col min="258" max="258" width="57.5703125" style="13" customWidth="1"/>
    <col min="259" max="259" width="16.7109375" style="13" customWidth="1"/>
    <col min="260" max="260" width="10.28515625" style="13" bestFit="1" customWidth="1"/>
    <col min="261" max="261" width="6.85546875" style="13" bestFit="1" customWidth="1"/>
    <col min="262" max="262" width="7.85546875" style="13" bestFit="1" customWidth="1"/>
    <col min="263" max="263" width="11.42578125" style="13"/>
    <col min="264" max="264" width="46" style="13" customWidth="1"/>
    <col min="265" max="265" width="17" style="13" customWidth="1"/>
    <col min="266" max="266" width="14.28515625" style="13" customWidth="1"/>
    <col min="267" max="512" width="11.42578125" style="13"/>
    <col min="513" max="513" width="5.140625" style="13" customWidth="1"/>
    <col min="514" max="514" width="57.5703125" style="13" customWidth="1"/>
    <col min="515" max="515" width="16.7109375" style="13" customWidth="1"/>
    <col min="516" max="516" width="10.28515625" style="13" bestFit="1" customWidth="1"/>
    <col min="517" max="517" width="6.85546875" style="13" bestFit="1" customWidth="1"/>
    <col min="518" max="518" width="7.85546875" style="13" bestFit="1" customWidth="1"/>
    <col min="519" max="519" width="11.42578125" style="13"/>
    <col min="520" max="520" width="46" style="13" customWidth="1"/>
    <col min="521" max="521" width="17" style="13" customWidth="1"/>
    <col min="522" max="522" width="14.28515625" style="13" customWidth="1"/>
    <col min="523" max="768" width="11.42578125" style="13"/>
    <col min="769" max="769" width="5.140625" style="13" customWidth="1"/>
    <col min="770" max="770" width="57.5703125" style="13" customWidth="1"/>
    <col min="771" max="771" width="16.7109375" style="13" customWidth="1"/>
    <col min="772" max="772" width="10.28515625" style="13" bestFit="1" customWidth="1"/>
    <col min="773" max="773" width="6.85546875" style="13" bestFit="1" customWidth="1"/>
    <col min="774" max="774" width="7.85546875" style="13" bestFit="1" customWidth="1"/>
    <col min="775" max="775" width="11.42578125" style="13"/>
    <col min="776" max="776" width="46" style="13" customWidth="1"/>
    <col min="777" max="777" width="17" style="13" customWidth="1"/>
    <col min="778" max="778" width="14.28515625" style="13" customWidth="1"/>
    <col min="779" max="1024" width="11.42578125" style="13"/>
    <col min="1025" max="1025" width="5.140625" style="13" customWidth="1"/>
    <col min="1026" max="1026" width="57.5703125" style="13" customWidth="1"/>
    <col min="1027" max="1027" width="16.7109375" style="13" customWidth="1"/>
    <col min="1028" max="1028" width="10.28515625" style="13" bestFit="1" customWidth="1"/>
    <col min="1029" max="1029" width="6.85546875" style="13" bestFit="1" customWidth="1"/>
    <col min="1030" max="1030" width="7.85546875" style="13" bestFit="1" customWidth="1"/>
    <col min="1031" max="1031" width="11.42578125" style="13"/>
    <col min="1032" max="1032" width="46" style="13" customWidth="1"/>
    <col min="1033" max="1033" width="17" style="13" customWidth="1"/>
    <col min="1034" max="1034" width="14.28515625" style="13" customWidth="1"/>
    <col min="1035" max="1280" width="11.42578125" style="13"/>
    <col min="1281" max="1281" width="5.140625" style="13" customWidth="1"/>
    <col min="1282" max="1282" width="57.5703125" style="13" customWidth="1"/>
    <col min="1283" max="1283" width="16.7109375" style="13" customWidth="1"/>
    <col min="1284" max="1284" width="10.28515625" style="13" bestFit="1" customWidth="1"/>
    <col min="1285" max="1285" width="6.85546875" style="13" bestFit="1" customWidth="1"/>
    <col min="1286" max="1286" width="7.85546875" style="13" bestFit="1" customWidth="1"/>
    <col min="1287" max="1287" width="11.42578125" style="13"/>
    <col min="1288" max="1288" width="46" style="13" customWidth="1"/>
    <col min="1289" max="1289" width="17" style="13" customWidth="1"/>
    <col min="1290" max="1290" width="14.28515625" style="13" customWidth="1"/>
    <col min="1291" max="1536" width="11.42578125" style="13"/>
    <col min="1537" max="1537" width="5.140625" style="13" customWidth="1"/>
    <col min="1538" max="1538" width="57.5703125" style="13" customWidth="1"/>
    <col min="1539" max="1539" width="16.7109375" style="13" customWidth="1"/>
    <col min="1540" max="1540" width="10.28515625" style="13" bestFit="1" customWidth="1"/>
    <col min="1541" max="1541" width="6.85546875" style="13" bestFit="1" customWidth="1"/>
    <col min="1542" max="1542" width="7.85546875" style="13" bestFit="1" customWidth="1"/>
    <col min="1543" max="1543" width="11.42578125" style="13"/>
    <col min="1544" max="1544" width="46" style="13" customWidth="1"/>
    <col min="1545" max="1545" width="17" style="13" customWidth="1"/>
    <col min="1546" max="1546" width="14.28515625" style="13" customWidth="1"/>
    <col min="1547" max="1792" width="11.42578125" style="13"/>
    <col min="1793" max="1793" width="5.140625" style="13" customWidth="1"/>
    <col min="1794" max="1794" width="57.5703125" style="13" customWidth="1"/>
    <col min="1795" max="1795" width="16.7109375" style="13" customWidth="1"/>
    <col min="1796" max="1796" width="10.28515625" style="13" bestFit="1" customWidth="1"/>
    <col min="1797" max="1797" width="6.85546875" style="13" bestFit="1" customWidth="1"/>
    <col min="1798" max="1798" width="7.85546875" style="13" bestFit="1" customWidth="1"/>
    <col min="1799" max="1799" width="11.42578125" style="13"/>
    <col min="1800" max="1800" width="46" style="13" customWidth="1"/>
    <col min="1801" max="1801" width="17" style="13" customWidth="1"/>
    <col min="1802" max="1802" width="14.28515625" style="13" customWidth="1"/>
    <col min="1803" max="2048" width="11.42578125" style="13"/>
    <col min="2049" max="2049" width="5.140625" style="13" customWidth="1"/>
    <col min="2050" max="2050" width="57.5703125" style="13" customWidth="1"/>
    <col min="2051" max="2051" width="16.7109375" style="13" customWidth="1"/>
    <col min="2052" max="2052" width="10.28515625" style="13" bestFit="1" customWidth="1"/>
    <col min="2053" max="2053" width="6.85546875" style="13" bestFit="1" customWidth="1"/>
    <col min="2054" max="2054" width="7.85546875" style="13" bestFit="1" customWidth="1"/>
    <col min="2055" max="2055" width="11.42578125" style="13"/>
    <col min="2056" max="2056" width="46" style="13" customWidth="1"/>
    <col min="2057" max="2057" width="17" style="13" customWidth="1"/>
    <col min="2058" max="2058" width="14.28515625" style="13" customWidth="1"/>
    <col min="2059" max="2304" width="11.42578125" style="13"/>
    <col min="2305" max="2305" width="5.140625" style="13" customWidth="1"/>
    <col min="2306" max="2306" width="57.5703125" style="13" customWidth="1"/>
    <col min="2307" max="2307" width="16.7109375" style="13" customWidth="1"/>
    <col min="2308" max="2308" width="10.28515625" style="13" bestFit="1" customWidth="1"/>
    <col min="2309" max="2309" width="6.85546875" style="13" bestFit="1" customWidth="1"/>
    <col min="2310" max="2310" width="7.85546875" style="13" bestFit="1" customWidth="1"/>
    <col min="2311" max="2311" width="11.42578125" style="13"/>
    <col min="2312" max="2312" width="46" style="13" customWidth="1"/>
    <col min="2313" max="2313" width="17" style="13" customWidth="1"/>
    <col min="2314" max="2314" width="14.28515625" style="13" customWidth="1"/>
    <col min="2315" max="2560" width="11.42578125" style="13"/>
    <col min="2561" max="2561" width="5.140625" style="13" customWidth="1"/>
    <col min="2562" max="2562" width="57.5703125" style="13" customWidth="1"/>
    <col min="2563" max="2563" width="16.7109375" style="13" customWidth="1"/>
    <col min="2564" max="2564" width="10.28515625" style="13" bestFit="1" customWidth="1"/>
    <col min="2565" max="2565" width="6.85546875" style="13" bestFit="1" customWidth="1"/>
    <col min="2566" max="2566" width="7.85546875" style="13" bestFit="1" customWidth="1"/>
    <col min="2567" max="2567" width="11.42578125" style="13"/>
    <col min="2568" max="2568" width="46" style="13" customWidth="1"/>
    <col min="2569" max="2569" width="17" style="13" customWidth="1"/>
    <col min="2570" max="2570" width="14.28515625" style="13" customWidth="1"/>
    <col min="2571" max="2816" width="11.42578125" style="13"/>
    <col min="2817" max="2817" width="5.140625" style="13" customWidth="1"/>
    <col min="2818" max="2818" width="57.5703125" style="13" customWidth="1"/>
    <col min="2819" max="2819" width="16.7109375" style="13" customWidth="1"/>
    <col min="2820" max="2820" width="10.28515625" style="13" bestFit="1" customWidth="1"/>
    <col min="2821" max="2821" width="6.85546875" style="13" bestFit="1" customWidth="1"/>
    <col min="2822" max="2822" width="7.85546875" style="13" bestFit="1" customWidth="1"/>
    <col min="2823" max="2823" width="11.42578125" style="13"/>
    <col min="2824" max="2824" width="46" style="13" customWidth="1"/>
    <col min="2825" max="2825" width="17" style="13" customWidth="1"/>
    <col min="2826" max="2826" width="14.28515625" style="13" customWidth="1"/>
    <col min="2827" max="3072" width="11.42578125" style="13"/>
    <col min="3073" max="3073" width="5.140625" style="13" customWidth="1"/>
    <col min="3074" max="3074" width="57.5703125" style="13" customWidth="1"/>
    <col min="3075" max="3075" width="16.7109375" style="13" customWidth="1"/>
    <col min="3076" max="3076" width="10.28515625" style="13" bestFit="1" customWidth="1"/>
    <col min="3077" max="3077" width="6.85546875" style="13" bestFit="1" customWidth="1"/>
    <col min="3078" max="3078" width="7.85546875" style="13" bestFit="1" customWidth="1"/>
    <col min="3079" max="3079" width="11.42578125" style="13"/>
    <col min="3080" max="3080" width="46" style="13" customWidth="1"/>
    <col min="3081" max="3081" width="17" style="13" customWidth="1"/>
    <col min="3082" max="3082" width="14.28515625" style="13" customWidth="1"/>
    <col min="3083" max="3328" width="11.42578125" style="13"/>
    <col min="3329" max="3329" width="5.140625" style="13" customWidth="1"/>
    <col min="3330" max="3330" width="57.5703125" style="13" customWidth="1"/>
    <col min="3331" max="3331" width="16.7109375" style="13" customWidth="1"/>
    <col min="3332" max="3332" width="10.28515625" style="13" bestFit="1" customWidth="1"/>
    <col min="3333" max="3333" width="6.85546875" style="13" bestFit="1" customWidth="1"/>
    <col min="3334" max="3334" width="7.85546875" style="13" bestFit="1" customWidth="1"/>
    <col min="3335" max="3335" width="11.42578125" style="13"/>
    <col min="3336" max="3336" width="46" style="13" customWidth="1"/>
    <col min="3337" max="3337" width="17" style="13" customWidth="1"/>
    <col min="3338" max="3338" width="14.28515625" style="13" customWidth="1"/>
    <col min="3339" max="3584" width="11.42578125" style="13"/>
    <col min="3585" max="3585" width="5.140625" style="13" customWidth="1"/>
    <col min="3586" max="3586" width="57.5703125" style="13" customWidth="1"/>
    <col min="3587" max="3587" width="16.7109375" style="13" customWidth="1"/>
    <col min="3588" max="3588" width="10.28515625" style="13" bestFit="1" customWidth="1"/>
    <col min="3589" max="3589" width="6.85546875" style="13" bestFit="1" customWidth="1"/>
    <col min="3590" max="3590" width="7.85546875" style="13" bestFit="1" customWidth="1"/>
    <col min="3591" max="3591" width="11.42578125" style="13"/>
    <col min="3592" max="3592" width="46" style="13" customWidth="1"/>
    <col min="3593" max="3593" width="17" style="13" customWidth="1"/>
    <col min="3594" max="3594" width="14.28515625" style="13" customWidth="1"/>
    <col min="3595" max="3840" width="11.42578125" style="13"/>
    <col min="3841" max="3841" width="5.140625" style="13" customWidth="1"/>
    <col min="3842" max="3842" width="57.5703125" style="13" customWidth="1"/>
    <col min="3843" max="3843" width="16.7109375" style="13" customWidth="1"/>
    <col min="3844" max="3844" width="10.28515625" style="13" bestFit="1" customWidth="1"/>
    <col min="3845" max="3845" width="6.85546875" style="13" bestFit="1" customWidth="1"/>
    <col min="3846" max="3846" width="7.85546875" style="13" bestFit="1" customWidth="1"/>
    <col min="3847" max="3847" width="11.42578125" style="13"/>
    <col min="3848" max="3848" width="46" style="13" customWidth="1"/>
    <col min="3849" max="3849" width="17" style="13" customWidth="1"/>
    <col min="3850" max="3850" width="14.28515625" style="13" customWidth="1"/>
    <col min="3851" max="4096" width="11.42578125" style="13"/>
    <col min="4097" max="4097" width="5.140625" style="13" customWidth="1"/>
    <col min="4098" max="4098" width="57.5703125" style="13" customWidth="1"/>
    <col min="4099" max="4099" width="16.7109375" style="13" customWidth="1"/>
    <col min="4100" max="4100" width="10.28515625" style="13" bestFit="1" customWidth="1"/>
    <col min="4101" max="4101" width="6.85546875" style="13" bestFit="1" customWidth="1"/>
    <col min="4102" max="4102" width="7.85546875" style="13" bestFit="1" customWidth="1"/>
    <col min="4103" max="4103" width="11.42578125" style="13"/>
    <col min="4104" max="4104" width="46" style="13" customWidth="1"/>
    <col min="4105" max="4105" width="17" style="13" customWidth="1"/>
    <col min="4106" max="4106" width="14.28515625" style="13" customWidth="1"/>
    <col min="4107" max="4352" width="11.42578125" style="13"/>
    <col min="4353" max="4353" width="5.140625" style="13" customWidth="1"/>
    <col min="4354" max="4354" width="57.5703125" style="13" customWidth="1"/>
    <col min="4355" max="4355" width="16.7109375" style="13" customWidth="1"/>
    <col min="4356" max="4356" width="10.28515625" style="13" bestFit="1" customWidth="1"/>
    <col min="4357" max="4357" width="6.85546875" style="13" bestFit="1" customWidth="1"/>
    <col min="4358" max="4358" width="7.85546875" style="13" bestFit="1" customWidth="1"/>
    <col min="4359" max="4359" width="11.42578125" style="13"/>
    <col min="4360" max="4360" width="46" style="13" customWidth="1"/>
    <col min="4361" max="4361" width="17" style="13" customWidth="1"/>
    <col min="4362" max="4362" width="14.28515625" style="13" customWidth="1"/>
    <col min="4363" max="4608" width="11.42578125" style="13"/>
    <col min="4609" max="4609" width="5.140625" style="13" customWidth="1"/>
    <col min="4610" max="4610" width="57.5703125" style="13" customWidth="1"/>
    <col min="4611" max="4611" width="16.7109375" style="13" customWidth="1"/>
    <col min="4612" max="4612" width="10.28515625" style="13" bestFit="1" customWidth="1"/>
    <col min="4613" max="4613" width="6.85546875" style="13" bestFit="1" customWidth="1"/>
    <col min="4614" max="4614" width="7.85546875" style="13" bestFit="1" customWidth="1"/>
    <col min="4615" max="4615" width="11.42578125" style="13"/>
    <col min="4616" max="4616" width="46" style="13" customWidth="1"/>
    <col min="4617" max="4617" width="17" style="13" customWidth="1"/>
    <col min="4618" max="4618" width="14.28515625" style="13" customWidth="1"/>
    <col min="4619" max="4864" width="11.42578125" style="13"/>
    <col min="4865" max="4865" width="5.140625" style="13" customWidth="1"/>
    <col min="4866" max="4866" width="57.5703125" style="13" customWidth="1"/>
    <col min="4867" max="4867" width="16.7109375" style="13" customWidth="1"/>
    <col min="4868" max="4868" width="10.28515625" style="13" bestFit="1" customWidth="1"/>
    <col min="4869" max="4869" width="6.85546875" style="13" bestFit="1" customWidth="1"/>
    <col min="4870" max="4870" width="7.85546875" style="13" bestFit="1" customWidth="1"/>
    <col min="4871" max="4871" width="11.42578125" style="13"/>
    <col min="4872" max="4872" width="46" style="13" customWidth="1"/>
    <col min="4873" max="4873" width="17" style="13" customWidth="1"/>
    <col min="4874" max="4874" width="14.28515625" style="13" customWidth="1"/>
    <col min="4875" max="5120" width="11.42578125" style="13"/>
    <col min="5121" max="5121" width="5.140625" style="13" customWidth="1"/>
    <col min="5122" max="5122" width="57.5703125" style="13" customWidth="1"/>
    <col min="5123" max="5123" width="16.7109375" style="13" customWidth="1"/>
    <col min="5124" max="5124" width="10.28515625" style="13" bestFit="1" customWidth="1"/>
    <col min="5125" max="5125" width="6.85546875" style="13" bestFit="1" customWidth="1"/>
    <col min="5126" max="5126" width="7.85546875" style="13" bestFit="1" customWidth="1"/>
    <col min="5127" max="5127" width="11.42578125" style="13"/>
    <col min="5128" max="5128" width="46" style="13" customWidth="1"/>
    <col min="5129" max="5129" width="17" style="13" customWidth="1"/>
    <col min="5130" max="5130" width="14.28515625" style="13" customWidth="1"/>
    <col min="5131" max="5376" width="11.42578125" style="13"/>
    <col min="5377" max="5377" width="5.140625" style="13" customWidth="1"/>
    <col min="5378" max="5378" width="57.5703125" style="13" customWidth="1"/>
    <col min="5379" max="5379" width="16.7109375" style="13" customWidth="1"/>
    <col min="5380" max="5380" width="10.28515625" style="13" bestFit="1" customWidth="1"/>
    <col min="5381" max="5381" width="6.85546875" style="13" bestFit="1" customWidth="1"/>
    <col min="5382" max="5382" width="7.85546875" style="13" bestFit="1" customWidth="1"/>
    <col min="5383" max="5383" width="11.42578125" style="13"/>
    <col min="5384" max="5384" width="46" style="13" customWidth="1"/>
    <col min="5385" max="5385" width="17" style="13" customWidth="1"/>
    <col min="5386" max="5386" width="14.28515625" style="13" customWidth="1"/>
    <col min="5387" max="5632" width="11.42578125" style="13"/>
    <col min="5633" max="5633" width="5.140625" style="13" customWidth="1"/>
    <col min="5634" max="5634" width="57.5703125" style="13" customWidth="1"/>
    <col min="5635" max="5635" width="16.7109375" style="13" customWidth="1"/>
    <col min="5636" max="5636" width="10.28515625" style="13" bestFit="1" customWidth="1"/>
    <col min="5637" max="5637" width="6.85546875" style="13" bestFit="1" customWidth="1"/>
    <col min="5638" max="5638" width="7.85546875" style="13" bestFit="1" customWidth="1"/>
    <col min="5639" max="5639" width="11.42578125" style="13"/>
    <col min="5640" max="5640" width="46" style="13" customWidth="1"/>
    <col min="5641" max="5641" width="17" style="13" customWidth="1"/>
    <col min="5642" max="5642" width="14.28515625" style="13" customWidth="1"/>
    <col min="5643" max="5888" width="11.42578125" style="13"/>
    <col min="5889" max="5889" width="5.140625" style="13" customWidth="1"/>
    <col min="5890" max="5890" width="57.5703125" style="13" customWidth="1"/>
    <col min="5891" max="5891" width="16.7109375" style="13" customWidth="1"/>
    <col min="5892" max="5892" width="10.28515625" style="13" bestFit="1" customWidth="1"/>
    <col min="5893" max="5893" width="6.85546875" style="13" bestFit="1" customWidth="1"/>
    <col min="5894" max="5894" width="7.85546875" style="13" bestFit="1" customWidth="1"/>
    <col min="5895" max="5895" width="11.42578125" style="13"/>
    <col min="5896" max="5896" width="46" style="13" customWidth="1"/>
    <col min="5897" max="5897" width="17" style="13" customWidth="1"/>
    <col min="5898" max="5898" width="14.28515625" style="13" customWidth="1"/>
    <col min="5899" max="6144" width="11.42578125" style="13"/>
    <col min="6145" max="6145" width="5.140625" style="13" customWidth="1"/>
    <col min="6146" max="6146" width="57.5703125" style="13" customWidth="1"/>
    <col min="6147" max="6147" width="16.7109375" style="13" customWidth="1"/>
    <col min="6148" max="6148" width="10.28515625" style="13" bestFit="1" customWidth="1"/>
    <col min="6149" max="6149" width="6.85546875" style="13" bestFit="1" customWidth="1"/>
    <col min="6150" max="6150" width="7.85546875" style="13" bestFit="1" customWidth="1"/>
    <col min="6151" max="6151" width="11.42578125" style="13"/>
    <col min="6152" max="6152" width="46" style="13" customWidth="1"/>
    <col min="6153" max="6153" width="17" style="13" customWidth="1"/>
    <col min="6154" max="6154" width="14.28515625" style="13" customWidth="1"/>
    <col min="6155" max="6400" width="11.42578125" style="13"/>
    <col min="6401" max="6401" width="5.140625" style="13" customWidth="1"/>
    <col min="6402" max="6402" width="57.5703125" style="13" customWidth="1"/>
    <col min="6403" max="6403" width="16.7109375" style="13" customWidth="1"/>
    <col min="6404" max="6404" width="10.28515625" style="13" bestFit="1" customWidth="1"/>
    <col min="6405" max="6405" width="6.85546875" style="13" bestFit="1" customWidth="1"/>
    <col min="6406" max="6406" width="7.85546875" style="13" bestFit="1" customWidth="1"/>
    <col min="6407" max="6407" width="11.42578125" style="13"/>
    <col min="6408" max="6408" width="46" style="13" customWidth="1"/>
    <col min="6409" max="6409" width="17" style="13" customWidth="1"/>
    <col min="6410" max="6410" width="14.28515625" style="13" customWidth="1"/>
    <col min="6411" max="6656" width="11.42578125" style="13"/>
    <col min="6657" max="6657" width="5.140625" style="13" customWidth="1"/>
    <col min="6658" max="6658" width="57.5703125" style="13" customWidth="1"/>
    <col min="6659" max="6659" width="16.7109375" style="13" customWidth="1"/>
    <col min="6660" max="6660" width="10.28515625" style="13" bestFit="1" customWidth="1"/>
    <col min="6661" max="6661" width="6.85546875" style="13" bestFit="1" customWidth="1"/>
    <col min="6662" max="6662" width="7.85546875" style="13" bestFit="1" customWidth="1"/>
    <col min="6663" max="6663" width="11.42578125" style="13"/>
    <col min="6664" max="6664" width="46" style="13" customWidth="1"/>
    <col min="6665" max="6665" width="17" style="13" customWidth="1"/>
    <col min="6666" max="6666" width="14.28515625" style="13" customWidth="1"/>
    <col min="6667" max="6912" width="11.42578125" style="13"/>
    <col min="6913" max="6913" width="5.140625" style="13" customWidth="1"/>
    <col min="6914" max="6914" width="57.5703125" style="13" customWidth="1"/>
    <col min="6915" max="6915" width="16.7109375" style="13" customWidth="1"/>
    <col min="6916" max="6916" width="10.28515625" style="13" bestFit="1" customWidth="1"/>
    <col min="6917" max="6917" width="6.85546875" style="13" bestFit="1" customWidth="1"/>
    <col min="6918" max="6918" width="7.85546875" style="13" bestFit="1" customWidth="1"/>
    <col min="6919" max="6919" width="11.42578125" style="13"/>
    <col min="6920" max="6920" width="46" style="13" customWidth="1"/>
    <col min="6921" max="6921" width="17" style="13" customWidth="1"/>
    <col min="6922" max="6922" width="14.28515625" style="13" customWidth="1"/>
    <col min="6923" max="7168" width="11.42578125" style="13"/>
    <col min="7169" max="7169" width="5.140625" style="13" customWidth="1"/>
    <col min="7170" max="7170" width="57.5703125" style="13" customWidth="1"/>
    <col min="7171" max="7171" width="16.7109375" style="13" customWidth="1"/>
    <col min="7172" max="7172" width="10.28515625" style="13" bestFit="1" customWidth="1"/>
    <col min="7173" max="7173" width="6.85546875" style="13" bestFit="1" customWidth="1"/>
    <col min="7174" max="7174" width="7.85546875" style="13" bestFit="1" customWidth="1"/>
    <col min="7175" max="7175" width="11.42578125" style="13"/>
    <col min="7176" max="7176" width="46" style="13" customWidth="1"/>
    <col min="7177" max="7177" width="17" style="13" customWidth="1"/>
    <col min="7178" max="7178" width="14.28515625" style="13" customWidth="1"/>
    <col min="7179" max="7424" width="11.42578125" style="13"/>
    <col min="7425" max="7425" width="5.140625" style="13" customWidth="1"/>
    <col min="7426" max="7426" width="57.5703125" style="13" customWidth="1"/>
    <col min="7427" max="7427" width="16.7109375" style="13" customWidth="1"/>
    <col min="7428" max="7428" width="10.28515625" style="13" bestFit="1" customWidth="1"/>
    <col min="7429" max="7429" width="6.85546875" style="13" bestFit="1" customWidth="1"/>
    <col min="7430" max="7430" width="7.85546875" style="13" bestFit="1" customWidth="1"/>
    <col min="7431" max="7431" width="11.42578125" style="13"/>
    <col min="7432" max="7432" width="46" style="13" customWidth="1"/>
    <col min="7433" max="7433" width="17" style="13" customWidth="1"/>
    <col min="7434" max="7434" width="14.28515625" style="13" customWidth="1"/>
    <col min="7435" max="7680" width="11.42578125" style="13"/>
    <col min="7681" max="7681" width="5.140625" style="13" customWidth="1"/>
    <col min="7682" max="7682" width="57.5703125" style="13" customWidth="1"/>
    <col min="7683" max="7683" width="16.7109375" style="13" customWidth="1"/>
    <col min="7684" max="7684" width="10.28515625" style="13" bestFit="1" customWidth="1"/>
    <col min="7685" max="7685" width="6.85546875" style="13" bestFit="1" customWidth="1"/>
    <col min="7686" max="7686" width="7.85546875" style="13" bestFit="1" customWidth="1"/>
    <col min="7687" max="7687" width="11.42578125" style="13"/>
    <col min="7688" max="7688" width="46" style="13" customWidth="1"/>
    <col min="7689" max="7689" width="17" style="13" customWidth="1"/>
    <col min="7690" max="7690" width="14.28515625" style="13" customWidth="1"/>
    <col min="7691" max="7936" width="11.42578125" style="13"/>
    <col min="7937" max="7937" width="5.140625" style="13" customWidth="1"/>
    <col min="7938" max="7938" width="57.5703125" style="13" customWidth="1"/>
    <col min="7939" max="7939" width="16.7109375" style="13" customWidth="1"/>
    <col min="7940" max="7940" width="10.28515625" style="13" bestFit="1" customWidth="1"/>
    <col min="7941" max="7941" width="6.85546875" style="13" bestFit="1" customWidth="1"/>
    <col min="7942" max="7942" width="7.85546875" style="13" bestFit="1" customWidth="1"/>
    <col min="7943" max="7943" width="11.42578125" style="13"/>
    <col min="7944" max="7944" width="46" style="13" customWidth="1"/>
    <col min="7945" max="7945" width="17" style="13" customWidth="1"/>
    <col min="7946" max="7946" width="14.28515625" style="13" customWidth="1"/>
    <col min="7947" max="8192" width="11.42578125" style="13"/>
    <col min="8193" max="8193" width="5.140625" style="13" customWidth="1"/>
    <col min="8194" max="8194" width="57.5703125" style="13" customWidth="1"/>
    <col min="8195" max="8195" width="16.7109375" style="13" customWidth="1"/>
    <col min="8196" max="8196" width="10.28515625" style="13" bestFit="1" customWidth="1"/>
    <col min="8197" max="8197" width="6.85546875" style="13" bestFit="1" customWidth="1"/>
    <col min="8198" max="8198" width="7.85546875" style="13" bestFit="1" customWidth="1"/>
    <col min="8199" max="8199" width="11.42578125" style="13"/>
    <col min="8200" max="8200" width="46" style="13" customWidth="1"/>
    <col min="8201" max="8201" width="17" style="13" customWidth="1"/>
    <col min="8202" max="8202" width="14.28515625" style="13" customWidth="1"/>
    <col min="8203" max="8448" width="11.42578125" style="13"/>
    <col min="8449" max="8449" width="5.140625" style="13" customWidth="1"/>
    <col min="8450" max="8450" width="57.5703125" style="13" customWidth="1"/>
    <col min="8451" max="8451" width="16.7109375" style="13" customWidth="1"/>
    <col min="8452" max="8452" width="10.28515625" style="13" bestFit="1" customWidth="1"/>
    <col min="8453" max="8453" width="6.85546875" style="13" bestFit="1" customWidth="1"/>
    <col min="8454" max="8454" width="7.85546875" style="13" bestFit="1" customWidth="1"/>
    <col min="8455" max="8455" width="11.42578125" style="13"/>
    <col min="8456" max="8456" width="46" style="13" customWidth="1"/>
    <col min="8457" max="8457" width="17" style="13" customWidth="1"/>
    <col min="8458" max="8458" width="14.28515625" style="13" customWidth="1"/>
    <col min="8459" max="8704" width="11.42578125" style="13"/>
    <col min="8705" max="8705" width="5.140625" style="13" customWidth="1"/>
    <col min="8706" max="8706" width="57.5703125" style="13" customWidth="1"/>
    <col min="8707" max="8707" width="16.7109375" style="13" customWidth="1"/>
    <col min="8708" max="8708" width="10.28515625" style="13" bestFit="1" customWidth="1"/>
    <col min="8709" max="8709" width="6.85546875" style="13" bestFit="1" customWidth="1"/>
    <col min="8710" max="8710" width="7.85546875" style="13" bestFit="1" customWidth="1"/>
    <col min="8711" max="8711" width="11.42578125" style="13"/>
    <col min="8712" max="8712" width="46" style="13" customWidth="1"/>
    <col min="8713" max="8713" width="17" style="13" customWidth="1"/>
    <col min="8714" max="8714" width="14.28515625" style="13" customWidth="1"/>
    <col min="8715" max="8960" width="11.42578125" style="13"/>
    <col min="8961" max="8961" width="5.140625" style="13" customWidth="1"/>
    <col min="8962" max="8962" width="57.5703125" style="13" customWidth="1"/>
    <col min="8963" max="8963" width="16.7109375" style="13" customWidth="1"/>
    <col min="8964" max="8964" width="10.28515625" style="13" bestFit="1" customWidth="1"/>
    <col min="8965" max="8965" width="6.85546875" style="13" bestFit="1" customWidth="1"/>
    <col min="8966" max="8966" width="7.85546875" style="13" bestFit="1" customWidth="1"/>
    <col min="8967" max="8967" width="11.42578125" style="13"/>
    <col min="8968" max="8968" width="46" style="13" customWidth="1"/>
    <col min="8969" max="8969" width="17" style="13" customWidth="1"/>
    <col min="8970" max="8970" width="14.28515625" style="13" customWidth="1"/>
    <col min="8971" max="9216" width="11.42578125" style="13"/>
    <col min="9217" max="9217" width="5.140625" style="13" customWidth="1"/>
    <col min="9218" max="9218" width="57.5703125" style="13" customWidth="1"/>
    <col min="9219" max="9219" width="16.7109375" style="13" customWidth="1"/>
    <col min="9220" max="9220" width="10.28515625" style="13" bestFit="1" customWidth="1"/>
    <col min="9221" max="9221" width="6.85546875" style="13" bestFit="1" customWidth="1"/>
    <col min="9222" max="9222" width="7.85546875" style="13" bestFit="1" customWidth="1"/>
    <col min="9223" max="9223" width="11.42578125" style="13"/>
    <col min="9224" max="9224" width="46" style="13" customWidth="1"/>
    <col min="9225" max="9225" width="17" style="13" customWidth="1"/>
    <col min="9226" max="9226" width="14.28515625" style="13" customWidth="1"/>
    <col min="9227" max="9472" width="11.42578125" style="13"/>
    <col min="9473" max="9473" width="5.140625" style="13" customWidth="1"/>
    <col min="9474" max="9474" width="57.5703125" style="13" customWidth="1"/>
    <col min="9475" max="9475" width="16.7109375" style="13" customWidth="1"/>
    <col min="9476" max="9476" width="10.28515625" style="13" bestFit="1" customWidth="1"/>
    <col min="9477" max="9477" width="6.85546875" style="13" bestFit="1" customWidth="1"/>
    <col min="9478" max="9478" width="7.85546875" style="13" bestFit="1" customWidth="1"/>
    <col min="9479" max="9479" width="11.42578125" style="13"/>
    <col min="9480" max="9480" width="46" style="13" customWidth="1"/>
    <col min="9481" max="9481" width="17" style="13" customWidth="1"/>
    <col min="9482" max="9482" width="14.28515625" style="13" customWidth="1"/>
    <col min="9483" max="9728" width="11.42578125" style="13"/>
    <col min="9729" max="9729" width="5.140625" style="13" customWidth="1"/>
    <col min="9730" max="9730" width="57.5703125" style="13" customWidth="1"/>
    <col min="9731" max="9731" width="16.7109375" style="13" customWidth="1"/>
    <col min="9732" max="9732" width="10.28515625" style="13" bestFit="1" customWidth="1"/>
    <col min="9733" max="9733" width="6.85546875" style="13" bestFit="1" customWidth="1"/>
    <col min="9734" max="9734" width="7.85546875" style="13" bestFit="1" customWidth="1"/>
    <col min="9735" max="9735" width="11.42578125" style="13"/>
    <col min="9736" max="9736" width="46" style="13" customWidth="1"/>
    <col min="9737" max="9737" width="17" style="13" customWidth="1"/>
    <col min="9738" max="9738" width="14.28515625" style="13" customWidth="1"/>
    <col min="9739" max="9984" width="11.42578125" style="13"/>
    <col min="9985" max="9985" width="5.140625" style="13" customWidth="1"/>
    <col min="9986" max="9986" width="57.5703125" style="13" customWidth="1"/>
    <col min="9987" max="9987" width="16.7109375" style="13" customWidth="1"/>
    <col min="9988" max="9988" width="10.28515625" style="13" bestFit="1" customWidth="1"/>
    <col min="9989" max="9989" width="6.85546875" style="13" bestFit="1" customWidth="1"/>
    <col min="9990" max="9990" width="7.85546875" style="13" bestFit="1" customWidth="1"/>
    <col min="9991" max="9991" width="11.42578125" style="13"/>
    <col min="9992" max="9992" width="46" style="13" customWidth="1"/>
    <col min="9993" max="9993" width="17" style="13" customWidth="1"/>
    <col min="9994" max="9994" width="14.28515625" style="13" customWidth="1"/>
    <col min="9995" max="10240" width="11.42578125" style="13"/>
    <col min="10241" max="10241" width="5.140625" style="13" customWidth="1"/>
    <col min="10242" max="10242" width="57.5703125" style="13" customWidth="1"/>
    <col min="10243" max="10243" width="16.7109375" style="13" customWidth="1"/>
    <col min="10244" max="10244" width="10.28515625" style="13" bestFit="1" customWidth="1"/>
    <col min="10245" max="10245" width="6.85546875" style="13" bestFit="1" customWidth="1"/>
    <col min="10246" max="10246" width="7.85546875" style="13" bestFit="1" customWidth="1"/>
    <col min="10247" max="10247" width="11.42578125" style="13"/>
    <col min="10248" max="10248" width="46" style="13" customWidth="1"/>
    <col min="10249" max="10249" width="17" style="13" customWidth="1"/>
    <col min="10250" max="10250" width="14.28515625" style="13" customWidth="1"/>
    <col min="10251" max="10496" width="11.42578125" style="13"/>
    <col min="10497" max="10497" width="5.140625" style="13" customWidth="1"/>
    <col min="10498" max="10498" width="57.5703125" style="13" customWidth="1"/>
    <col min="10499" max="10499" width="16.7109375" style="13" customWidth="1"/>
    <col min="10500" max="10500" width="10.28515625" style="13" bestFit="1" customWidth="1"/>
    <col min="10501" max="10501" width="6.85546875" style="13" bestFit="1" customWidth="1"/>
    <col min="10502" max="10502" width="7.85546875" style="13" bestFit="1" customWidth="1"/>
    <col min="10503" max="10503" width="11.42578125" style="13"/>
    <col min="10504" max="10504" width="46" style="13" customWidth="1"/>
    <col min="10505" max="10505" width="17" style="13" customWidth="1"/>
    <col min="10506" max="10506" width="14.28515625" style="13" customWidth="1"/>
    <col min="10507" max="10752" width="11.42578125" style="13"/>
    <col min="10753" max="10753" width="5.140625" style="13" customWidth="1"/>
    <col min="10754" max="10754" width="57.5703125" style="13" customWidth="1"/>
    <col min="10755" max="10755" width="16.7109375" style="13" customWidth="1"/>
    <col min="10756" max="10756" width="10.28515625" style="13" bestFit="1" customWidth="1"/>
    <col min="10757" max="10757" width="6.85546875" style="13" bestFit="1" customWidth="1"/>
    <col min="10758" max="10758" width="7.85546875" style="13" bestFit="1" customWidth="1"/>
    <col min="10759" max="10759" width="11.42578125" style="13"/>
    <col min="10760" max="10760" width="46" style="13" customWidth="1"/>
    <col min="10761" max="10761" width="17" style="13" customWidth="1"/>
    <col min="10762" max="10762" width="14.28515625" style="13" customWidth="1"/>
    <col min="10763" max="11008" width="11.42578125" style="13"/>
    <col min="11009" max="11009" width="5.140625" style="13" customWidth="1"/>
    <col min="11010" max="11010" width="57.5703125" style="13" customWidth="1"/>
    <col min="11011" max="11011" width="16.7109375" style="13" customWidth="1"/>
    <col min="11012" max="11012" width="10.28515625" style="13" bestFit="1" customWidth="1"/>
    <col min="11013" max="11013" width="6.85546875" style="13" bestFit="1" customWidth="1"/>
    <col min="11014" max="11014" width="7.85546875" style="13" bestFit="1" customWidth="1"/>
    <col min="11015" max="11015" width="11.42578125" style="13"/>
    <col min="11016" max="11016" width="46" style="13" customWidth="1"/>
    <col min="11017" max="11017" width="17" style="13" customWidth="1"/>
    <col min="11018" max="11018" width="14.28515625" style="13" customWidth="1"/>
    <col min="11019" max="11264" width="11.42578125" style="13"/>
    <col min="11265" max="11265" width="5.140625" style="13" customWidth="1"/>
    <col min="11266" max="11266" width="57.5703125" style="13" customWidth="1"/>
    <col min="11267" max="11267" width="16.7109375" style="13" customWidth="1"/>
    <col min="11268" max="11268" width="10.28515625" style="13" bestFit="1" customWidth="1"/>
    <col min="11269" max="11269" width="6.85546875" style="13" bestFit="1" customWidth="1"/>
    <col min="11270" max="11270" width="7.85546875" style="13" bestFit="1" customWidth="1"/>
    <col min="11271" max="11271" width="11.42578125" style="13"/>
    <col min="11272" max="11272" width="46" style="13" customWidth="1"/>
    <col min="11273" max="11273" width="17" style="13" customWidth="1"/>
    <col min="11274" max="11274" width="14.28515625" style="13" customWidth="1"/>
    <col min="11275" max="11520" width="11.42578125" style="13"/>
    <col min="11521" max="11521" width="5.140625" style="13" customWidth="1"/>
    <col min="11522" max="11522" width="57.5703125" style="13" customWidth="1"/>
    <col min="11523" max="11523" width="16.7109375" style="13" customWidth="1"/>
    <col min="11524" max="11524" width="10.28515625" style="13" bestFit="1" customWidth="1"/>
    <col min="11525" max="11525" width="6.85546875" style="13" bestFit="1" customWidth="1"/>
    <col min="11526" max="11526" width="7.85546875" style="13" bestFit="1" customWidth="1"/>
    <col min="11527" max="11527" width="11.42578125" style="13"/>
    <col min="11528" max="11528" width="46" style="13" customWidth="1"/>
    <col min="11529" max="11529" width="17" style="13" customWidth="1"/>
    <col min="11530" max="11530" width="14.28515625" style="13" customWidth="1"/>
    <col min="11531" max="11776" width="11.42578125" style="13"/>
    <col min="11777" max="11777" width="5.140625" style="13" customWidth="1"/>
    <col min="11778" max="11778" width="57.5703125" style="13" customWidth="1"/>
    <col min="11779" max="11779" width="16.7109375" style="13" customWidth="1"/>
    <col min="11780" max="11780" width="10.28515625" style="13" bestFit="1" customWidth="1"/>
    <col min="11781" max="11781" width="6.85546875" style="13" bestFit="1" customWidth="1"/>
    <col min="11782" max="11782" width="7.85546875" style="13" bestFit="1" customWidth="1"/>
    <col min="11783" max="11783" width="11.42578125" style="13"/>
    <col min="11784" max="11784" width="46" style="13" customWidth="1"/>
    <col min="11785" max="11785" width="17" style="13" customWidth="1"/>
    <col min="11786" max="11786" width="14.28515625" style="13" customWidth="1"/>
    <col min="11787" max="12032" width="11.42578125" style="13"/>
    <col min="12033" max="12033" width="5.140625" style="13" customWidth="1"/>
    <col min="12034" max="12034" width="57.5703125" style="13" customWidth="1"/>
    <col min="12035" max="12035" width="16.7109375" style="13" customWidth="1"/>
    <col min="12036" max="12036" width="10.28515625" style="13" bestFit="1" customWidth="1"/>
    <col min="12037" max="12037" width="6.85546875" style="13" bestFit="1" customWidth="1"/>
    <col min="12038" max="12038" width="7.85546875" style="13" bestFit="1" customWidth="1"/>
    <col min="12039" max="12039" width="11.42578125" style="13"/>
    <col min="12040" max="12040" width="46" style="13" customWidth="1"/>
    <col min="12041" max="12041" width="17" style="13" customWidth="1"/>
    <col min="12042" max="12042" width="14.28515625" style="13" customWidth="1"/>
    <col min="12043" max="12288" width="11.42578125" style="13"/>
    <col min="12289" max="12289" width="5.140625" style="13" customWidth="1"/>
    <col min="12290" max="12290" width="57.5703125" style="13" customWidth="1"/>
    <col min="12291" max="12291" width="16.7109375" style="13" customWidth="1"/>
    <col min="12292" max="12292" width="10.28515625" style="13" bestFit="1" customWidth="1"/>
    <col min="12293" max="12293" width="6.85546875" style="13" bestFit="1" customWidth="1"/>
    <col min="12294" max="12294" width="7.85546875" style="13" bestFit="1" customWidth="1"/>
    <col min="12295" max="12295" width="11.42578125" style="13"/>
    <col min="12296" max="12296" width="46" style="13" customWidth="1"/>
    <col min="12297" max="12297" width="17" style="13" customWidth="1"/>
    <col min="12298" max="12298" width="14.28515625" style="13" customWidth="1"/>
    <col min="12299" max="12544" width="11.42578125" style="13"/>
    <col min="12545" max="12545" width="5.140625" style="13" customWidth="1"/>
    <col min="12546" max="12546" width="57.5703125" style="13" customWidth="1"/>
    <col min="12547" max="12547" width="16.7109375" style="13" customWidth="1"/>
    <col min="12548" max="12548" width="10.28515625" style="13" bestFit="1" customWidth="1"/>
    <col min="12549" max="12549" width="6.85546875" style="13" bestFit="1" customWidth="1"/>
    <col min="12550" max="12550" width="7.85546875" style="13" bestFit="1" customWidth="1"/>
    <col min="12551" max="12551" width="11.42578125" style="13"/>
    <col min="12552" max="12552" width="46" style="13" customWidth="1"/>
    <col min="12553" max="12553" width="17" style="13" customWidth="1"/>
    <col min="12554" max="12554" width="14.28515625" style="13" customWidth="1"/>
    <col min="12555" max="12800" width="11.42578125" style="13"/>
    <col min="12801" max="12801" width="5.140625" style="13" customWidth="1"/>
    <col min="12802" max="12802" width="57.5703125" style="13" customWidth="1"/>
    <col min="12803" max="12803" width="16.7109375" style="13" customWidth="1"/>
    <col min="12804" max="12804" width="10.28515625" style="13" bestFit="1" customWidth="1"/>
    <col min="12805" max="12805" width="6.85546875" style="13" bestFit="1" customWidth="1"/>
    <col min="12806" max="12806" width="7.85546875" style="13" bestFit="1" customWidth="1"/>
    <col min="12807" max="12807" width="11.42578125" style="13"/>
    <col min="12808" max="12808" width="46" style="13" customWidth="1"/>
    <col min="12809" max="12809" width="17" style="13" customWidth="1"/>
    <col min="12810" max="12810" width="14.28515625" style="13" customWidth="1"/>
    <col min="12811" max="13056" width="11.42578125" style="13"/>
    <col min="13057" max="13057" width="5.140625" style="13" customWidth="1"/>
    <col min="13058" max="13058" width="57.5703125" style="13" customWidth="1"/>
    <col min="13059" max="13059" width="16.7109375" style="13" customWidth="1"/>
    <col min="13060" max="13060" width="10.28515625" style="13" bestFit="1" customWidth="1"/>
    <col min="13061" max="13061" width="6.85546875" style="13" bestFit="1" customWidth="1"/>
    <col min="13062" max="13062" width="7.85546875" style="13" bestFit="1" customWidth="1"/>
    <col min="13063" max="13063" width="11.42578125" style="13"/>
    <col min="13064" max="13064" width="46" style="13" customWidth="1"/>
    <col min="13065" max="13065" width="17" style="13" customWidth="1"/>
    <col min="13066" max="13066" width="14.28515625" style="13" customWidth="1"/>
    <col min="13067" max="13312" width="11.42578125" style="13"/>
    <col min="13313" max="13313" width="5.140625" style="13" customWidth="1"/>
    <col min="13314" max="13314" width="57.5703125" style="13" customWidth="1"/>
    <col min="13315" max="13315" width="16.7109375" style="13" customWidth="1"/>
    <col min="13316" max="13316" width="10.28515625" style="13" bestFit="1" customWidth="1"/>
    <col min="13317" max="13317" width="6.85546875" style="13" bestFit="1" customWidth="1"/>
    <col min="13318" max="13318" width="7.85546875" style="13" bestFit="1" customWidth="1"/>
    <col min="13319" max="13319" width="11.42578125" style="13"/>
    <col min="13320" max="13320" width="46" style="13" customWidth="1"/>
    <col min="13321" max="13321" width="17" style="13" customWidth="1"/>
    <col min="13322" max="13322" width="14.28515625" style="13" customWidth="1"/>
    <col min="13323" max="13568" width="11.42578125" style="13"/>
    <col min="13569" max="13569" width="5.140625" style="13" customWidth="1"/>
    <col min="13570" max="13570" width="57.5703125" style="13" customWidth="1"/>
    <col min="13571" max="13571" width="16.7109375" style="13" customWidth="1"/>
    <col min="13572" max="13572" width="10.28515625" style="13" bestFit="1" customWidth="1"/>
    <col min="13573" max="13573" width="6.85546875" style="13" bestFit="1" customWidth="1"/>
    <col min="13574" max="13574" width="7.85546875" style="13" bestFit="1" customWidth="1"/>
    <col min="13575" max="13575" width="11.42578125" style="13"/>
    <col min="13576" max="13576" width="46" style="13" customWidth="1"/>
    <col min="13577" max="13577" width="17" style="13" customWidth="1"/>
    <col min="13578" max="13578" width="14.28515625" style="13" customWidth="1"/>
    <col min="13579" max="13824" width="11.42578125" style="13"/>
    <col min="13825" max="13825" width="5.140625" style="13" customWidth="1"/>
    <col min="13826" max="13826" width="57.5703125" style="13" customWidth="1"/>
    <col min="13827" max="13827" width="16.7109375" style="13" customWidth="1"/>
    <col min="13828" max="13828" width="10.28515625" style="13" bestFit="1" customWidth="1"/>
    <col min="13829" max="13829" width="6.85546875" style="13" bestFit="1" customWidth="1"/>
    <col min="13830" max="13830" width="7.85546875" style="13" bestFit="1" customWidth="1"/>
    <col min="13831" max="13831" width="11.42578125" style="13"/>
    <col min="13832" max="13832" width="46" style="13" customWidth="1"/>
    <col min="13833" max="13833" width="17" style="13" customWidth="1"/>
    <col min="13834" max="13834" width="14.28515625" style="13" customWidth="1"/>
    <col min="13835" max="14080" width="11.42578125" style="13"/>
    <col min="14081" max="14081" width="5.140625" style="13" customWidth="1"/>
    <col min="14082" max="14082" width="57.5703125" style="13" customWidth="1"/>
    <col min="14083" max="14083" width="16.7109375" style="13" customWidth="1"/>
    <col min="14084" max="14084" width="10.28515625" style="13" bestFit="1" customWidth="1"/>
    <col min="14085" max="14085" width="6.85546875" style="13" bestFit="1" customWidth="1"/>
    <col min="14086" max="14086" width="7.85546875" style="13" bestFit="1" customWidth="1"/>
    <col min="14087" max="14087" width="11.42578125" style="13"/>
    <col min="14088" max="14088" width="46" style="13" customWidth="1"/>
    <col min="14089" max="14089" width="17" style="13" customWidth="1"/>
    <col min="14090" max="14090" width="14.28515625" style="13" customWidth="1"/>
    <col min="14091" max="14336" width="11.42578125" style="13"/>
    <col min="14337" max="14337" width="5.140625" style="13" customWidth="1"/>
    <col min="14338" max="14338" width="57.5703125" style="13" customWidth="1"/>
    <col min="14339" max="14339" width="16.7109375" style="13" customWidth="1"/>
    <col min="14340" max="14340" width="10.28515625" style="13" bestFit="1" customWidth="1"/>
    <col min="14341" max="14341" width="6.85546875" style="13" bestFit="1" customWidth="1"/>
    <col min="14342" max="14342" width="7.85546875" style="13" bestFit="1" customWidth="1"/>
    <col min="14343" max="14343" width="11.42578125" style="13"/>
    <col min="14344" max="14344" width="46" style="13" customWidth="1"/>
    <col min="14345" max="14345" width="17" style="13" customWidth="1"/>
    <col min="14346" max="14346" width="14.28515625" style="13" customWidth="1"/>
    <col min="14347" max="14592" width="11.42578125" style="13"/>
    <col min="14593" max="14593" width="5.140625" style="13" customWidth="1"/>
    <col min="14594" max="14594" width="57.5703125" style="13" customWidth="1"/>
    <col min="14595" max="14595" width="16.7109375" style="13" customWidth="1"/>
    <col min="14596" max="14596" width="10.28515625" style="13" bestFit="1" customWidth="1"/>
    <col min="14597" max="14597" width="6.85546875" style="13" bestFit="1" customWidth="1"/>
    <col min="14598" max="14598" width="7.85546875" style="13" bestFit="1" customWidth="1"/>
    <col min="14599" max="14599" width="11.42578125" style="13"/>
    <col min="14600" max="14600" width="46" style="13" customWidth="1"/>
    <col min="14601" max="14601" width="17" style="13" customWidth="1"/>
    <col min="14602" max="14602" width="14.28515625" style="13" customWidth="1"/>
    <col min="14603" max="14848" width="11.42578125" style="13"/>
    <col min="14849" max="14849" width="5.140625" style="13" customWidth="1"/>
    <col min="14850" max="14850" width="57.5703125" style="13" customWidth="1"/>
    <col min="14851" max="14851" width="16.7109375" style="13" customWidth="1"/>
    <col min="14852" max="14852" width="10.28515625" style="13" bestFit="1" customWidth="1"/>
    <col min="14853" max="14853" width="6.85546875" style="13" bestFit="1" customWidth="1"/>
    <col min="14854" max="14854" width="7.85546875" style="13" bestFit="1" customWidth="1"/>
    <col min="14855" max="14855" width="11.42578125" style="13"/>
    <col min="14856" max="14856" width="46" style="13" customWidth="1"/>
    <col min="14857" max="14857" width="17" style="13" customWidth="1"/>
    <col min="14858" max="14858" width="14.28515625" style="13" customWidth="1"/>
    <col min="14859" max="15104" width="11.42578125" style="13"/>
    <col min="15105" max="15105" width="5.140625" style="13" customWidth="1"/>
    <col min="15106" max="15106" width="57.5703125" style="13" customWidth="1"/>
    <col min="15107" max="15107" width="16.7109375" style="13" customWidth="1"/>
    <col min="15108" max="15108" width="10.28515625" style="13" bestFit="1" customWidth="1"/>
    <col min="15109" max="15109" width="6.85546875" style="13" bestFit="1" customWidth="1"/>
    <col min="15110" max="15110" width="7.85546875" style="13" bestFit="1" customWidth="1"/>
    <col min="15111" max="15111" width="11.42578125" style="13"/>
    <col min="15112" max="15112" width="46" style="13" customWidth="1"/>
    <col min="15113" max="15113" width="17" style="13" customWidth="1"/>
    <col min="15114" max="15114" width="14.28515625" style="13" customWidth="1"/>
    <col min="15115" max="15360" width="11.42578125" style="13"/>
    <col min="15361" max="15361" width="5.140625" style="13" customWidth="1"/>
    <col min="15362" max="15362" width="57.5703125" style="13" customWidth="1"/>
    <col min="15363" max="15363" width="16.7109375" style="13" customWidth="1"/>
    <col min="15364" max="15364" width="10.28515625" style="13" bestFit="1" customWidth="1"/>
    <col min="15365" max="15365" width="6.85546875" style="13" bestFit="1" customWidth="1"/>
    <col min="15366" max="15366" width="7.85546875" style="13" bestFit="1" customWidth="1"/>
    <col min="15367" max="15367" width="11.42578125" style="13"/>
    <col min="15368" max="15368" width="46" style="13" customWidth="1"/>
    <col min="15369" max="15369" width="17" style="13" customWidth="1"/>
    <col min="15370" max="15370" width="14.28515625" style="13" customWidth="1"/>
    <col min="15371" max="15616" width="11.42578125" style="13"/>
    <col min="15617" max="15617" width="5.140625" style="13" customWidth="1"/>
    <col min="15618" max="15618" width="57.5703125" style="13" customWidth="1"/>
    <col min="15619" max="15619" width="16.7109375" style="13" customWidth="1"/>
    <col min="15620" max="15620" width="10.28515625" style="13" bestFit="1" customWidth="1"/>
    <col min="15621" max="15621" width="6.85546875" style="13" bestFit="1" customWidth="1"/>
    <col min="15622" max="15622" width="7.85546875" style="13" bestFit="1" customWidth="1"/>
    <col min="15623" max="15623" width="11.42578125" style="13"/>
    <col min="15624" max="15624" width="46" style="13" customWidth="1"/>
    <col min="15625" max="15625" width="17" style="13" customWidth="1"/>
    <col min="15626" max="15626" width="14.28515625" style="13" customWidth="1"/>
    <col min="15627" max="15872" width="11.42578125" style="13"/>
    <col min="15873" max="15873" width="5.140625" style="13" customWidth="1"/>
    <col min="15874" max="15874" width="57.5703125" style="13" customWidth="1"/>
    <col min="15875" max="15875" width="16.7109375" style="13" customWidth="1"/>
    <col min="15876" max="15876" width="10.28515625" style="13" bestFit="1" customWidth="1"/>
    <col min="15877" max="15877" width="6.85546875" style="13" bestFit="1" customWidth="1"/>
    <col min="15878" max="15878" width="7.85546875" style="13" bestFit="1" customWidth="1"/>
    <col min="15879" max="15879" width="11.42578125" style="13"/>
    <col min="15880" max="15880" width="46" style="13" customWidth="1"/>
    <col min="15881" max="15881" width="17" style="13" customWidth="1"/>
    <col min="15882" max="15882" width="14.28515625" style="13" customWidth="1"/>
    <col min="15883" max="16128" width="11.42578125" style="13"/>
    <col min="16129" max="16129" width="5.140625" style="13" customWidth="1"/>
    <col min="16130" max="16130" width="57.5703125" style="13" customWidth="1"/>
    <col min="16131" max="16131" width="16.7109375" style="13" customWidth="1"/>
    <col min="16132" max="16132" width="10.28515625" style="13" bestFit="1" customWidth="1"/>
    <col min="16133" max="16133" width="6.85546875" style="13" bestFit="1" customWidth="1"/>
    <col min="16134" max="16134" width="7.85546875" style="13" bestFit="1" customWidth="1"/>
    <col min="16135" max="16135" width="11.42578125" style="13"/>
    <col min="16136" max="16136" width="46" style="13" customWidth="1"/>
    <col min="16137" max="16137" width="17" style="13" customWidth="1"/>
    <col min="16138" max="16138" width="14.28515625" style="13" customWidth="1"/>
    <col min="16139" max="16384" width="11.42578125" style="13"/>
  </cols>
  <sheetData>
    <row r="1" spans="1:7" x14ac:dyDescent="0.2">
      <c r="A1" s="295" t="s">
        <v>20</v>
      </c>
      <c r="B1" s="295"/>
      <c r="C1" s="295"/>
      <c r="D1" s="295"/>
      <c r="E1" s="295"/>
      <c r="F1" s="295"/>
      <c r="G1" s="295"/>
    </row>
    <row r="2" spans="1:7" x14ac:dyDescent="0.2">
      <c r="A2" s="296" t="s">
        <v>21</v>
      </c>
      <c r="B2" s="296"/>
      <c r="C2" s="296"/>
      <c r="D2" s="296"/>
      <c r="E2" s="296"/>
      <c r="F2" s="296"/>
      <c r="G2" s="296"/>
    </row>
    <row r="3" spans="1:7" x14ac:dyDescent="0.2">
      <c r="A3" s="296" t="s">
        <v>22</v>
      </c>
      <c r="B3" s="296"/>
      <c r="C3" s="296"/>
      <c r="D3" s="296"/>
      <c r="E3" s="296"/>
      <c r="F3" s="296"/>
      <c r="G3" s="296"/>
    </row>
    <row r="4" spans="1:7" x14ac:dyDescent="0.2">
      <c r="A4" s="297" t="s">
        <v>377</v>
      </c>
      <c r="B4" s="297"/>
      <c r="C4" s="297"/>
      <c r="D4" s="297"/>
      <c r="E4" s="297"/>
      <c r="F4" s="297"/>
      <c r="G4" s="297"/>
    </row>
    <row r="5" spans="1:7" ht="24.6" customHeight="1" x14ac:dyDescent="0.25">
      <c r="A5" s="298" t="s">
        <v>23</v>
      </c>
      <c r="B5" s="298"/>
      <c r="C5" s="298"/>
      <c r="D5" s="298"/>
      <c r="E5" s="298"/>
      <c r="F5" s="298"/>
      <c r="G5" s="298"/>
    </row>
    <row r="6" spans="1:7" ht="38.450000000000003" customHeight="1" x14ac:dyDescent="0.25">
      <c r="A6" s="207" t="s">
        <v>319</v>
      </c>
      <c r="B6" s="207"/>
      <c r="C6" s="207"/>
      <c r="D6" s="207"/>
      <c r="E6" s="207"/>
      <c r="F6" s="207"/>
      <c r="G6" s="207"/>
    </row>
    <row r="7" spans="1:7" x14ac:dyDescent="0.2">
      <c r="A7" s="294" t="s">
        <v>300</v>
      </c>
      <c r="B7" s="294"/>
      <c r="C7" s="294"/>
      <c r="D7" s="294"/>
      <c r="E7" s="294"/>
      <c r="F7" s="294"/>
      <c r="G7" s="294"/>
    </row>
    <row r="8" spans="1:7" ht="15.75" thickBot="1" x14ac:dyDescent="0.3"/>
    <row r="9" spans="1:7" x14ac:dyDescent="0.2">
      <c r="A9" s="289" t="s">
        <v>117</v>
      </c>
      <c r="B9" s="290"/>
      <c r="C9" s="290"/>
      <c r="D9" s="290"/>
      <c r="E9" s="290"/>
      <c r="F9" s="290"/>
      <c r="G9" s="291"/>
    </row>
    <row r="10" spans="1:7" ht="30" x14ac:dyDescent="0.25">
      <c r="A10" s="122" t="s">
        <v>7</v>
      </c>
      <c r="B10" s="119" t="s">
        <v>118</v>
      </c>
      <c r="C10" s="119" t="s">
        <v>122</v>
      </c>
      <c r="D10" s="119" t="s">
        <v>119</v>
      </c>
      <c r="E10" s="119" t="s">
        <v>123</v>
      </c>
      <c r="F10" s="119" t="s">
        <v>120</v>
      </c>
      <c r="G10" s="123" t="s">
        <v>121</v>
      </c>
    </row>
    <row r="11" spans="1:7" ht="15.75" x14ac:dyDescent="0.25">
      <c r="A11" s="124">
        <v>1</v>
      </c>
      <c r="B11" s="114" t="s">
        <v>293</v>
      </c>
      <c r="C11" s="118">
        <f>'Anexo II-A Dist. Postos'!D20</f>
        <v>30</v>
      </c>
      <c r="D11" s="120">
        <v>30</v>
      </c>
      <c r="E11" s="121">
        <f>'An IV A Custo '!D162</f>
        <v>9285.3853476360164</v>
      </c>
      <c r="F11" s="121">
        <f t="shared" ref="F11:F16" si="0">E11*C11</f>
        <v>278561.56042908051</v>
      </c>
      <c r="G11" s="125">
        <f>12*F11</f>
        <v>3342738.7251489661</v>
      </c>
    </row>
    <row r="12" spans="1:7" ht="15.75" x14ac:dyDescent="0.25">
      <c r="A12" s="124">
        <v>2</v>
      </c>
      <c r="B12" s="113" t="s">
        <v>292</v>
      </c>
      <c r="C12" s="118">
        <f>'Anexo II-A Dist. Postos'!C20</f>
        <v>21</v>
      </c>
      <c r="D12" s="120">
        <v>21</v>
      </c>
      <c r="E12" s="121">
        <f>'An IV A Custo '!E162</f>
        <v>7007.6442794179648</v>
      </c>
      <c r="F12" s="121">
        <f t="shared" si="0"/>
        <v>147160.52986777725</v>
      </c>
      <c r="G12" s="125">
        <f t="shared" ref="G12:G14" si="1">12*F12</f>
        <v>1765926.358413327</v>
      </c>
    </row>
    <row r="13" spans="1:7" ht="15.75" x14ac:dyDescent="0.25">
      <c r="A13" s="124">
        <v>3</v>
      </c>
      <c r="B13" s="114" t="s">
        <v>295</v>
      </c>
      <c r="C13" s="118">
        <f>'Anexo II-A Dist. Postos'!E20</f>
        <v>1</v>
      </c>
      <c r="D13" s="120">
        <v>1</v>
      </c>
      <c r="E13" s="121">
        <f>'An IV A Custo '!F162</f>
        <v>5446.5648900057577</v>
      </c>
      <c r="F13" s="121">
        <f t="shared" si="0"/>
        <v>5446.5648900057577</v>
      </c>
      <c r="G13" s="125">
        <f t="shared" si="1"/>
        <v>65358.778680069096</v>
      </c>
    </row>
    <row r="14" spans="1:7" ht="15.75" x14ac:dyDescent="0.25">
      <c r="A14" s="124">
        <v>4</v>
      </c>
      <c r="B14" s="114" t="s">
        <v>297</v>
      </c>
      <c r="C14" s="118">
        <f>'Anexo II-A Dist. Postos'!F20</f>
        <v>2</v>
      </c>
      <c r="D14" s="120">
        <v>2</v>
      </c>
      <c r="E14" s="121">
        <f>'An IV A Custo '!G162</f>
        <v>3907.3768812591184</v>
      </c>
      <c r="F14" s="121">
        <f t="shared" si="0"/>
        <v>7814.7537625182367</v>
      </c>
      <c r="G14" s="125">
        <f t="shared" si="1"/>
        <v>93777.045150218837</v>
      </c>
    </row>
    <row r="15" spans="1:7" ht="15.75" x14ac:dyDescent="0.25">
      <c r="A15" s="124">
        <v>5</v>
      </c>
      <c r="B15" s="114" t="s">
        <v>357</v>
      </c>
      <c r="C15" s="118">
        <f>'Anexo II-A Dist. Postos'!G20</f>
        <v>1</v>
      </c>
      <c r="D15" s="120">
        <v>1</v>
      </c>
      <c r="E15" s="121">
        <f>'An IV A Custo '!H162</f>
        <v>7445.1255567834942</v>
      </c>
      <c r="F15" s="121">
        <f t="shared" si="0"/>
        <v>7445.1255567834942</v>
      </c>
      <c r="G15" s="125">
        <f>12*F15</f>
        <v>89341.506681401923</v>
      </c>
    </row>
    <row r="16" spans="1:7" ht="15.75" x14ac:dyDescent="0.25">
      <c r="A16" s="151">
        <v>6</v>
      </c>
      <c r="B16" s="152" t="s">
        <v>379</v>
      </c>
      <c r="C16" s="153">
        <v>1</v>
      </c>
      <c r="D16" s="154">
        <v>1</v>
      </c>
      <c r="E16" s="155">
        <f>'An IV A Custo '!I162</f>
        <v>4135.8790432182377</v>
      </c>
      <c r="F16" s="121">
        <f t="shared" si="0"/>
        <v>4135.8790432182377</v>
      </c>
      <c r="G16" s="125">
        <f>12*F16</f>
        <v>49630.548518618853</v>
      </c>
    </row>
    <row r="17" spans="1:7" ht="15.75" x14ac:dyDescent="0.25">
      <c r="A17" s="151">
        <v>6</v>
      </c>
      <c r="B17" s="152" t="s">
        <v>358</v>
      </c>
      <c r="C17" s="153"/>
      <c r="D17" s="154">
        <v>200</v>
      </c>
      <c r="E17" s="155">
        <v>200</v>
      </c>
      <c r="F17" s="155">
        <f>200*200</f>
        <v>40000</v>
      </c>
      <c r="G17" s="156">
        <f>F17*12</f>
        <v>480000</v>
      </c>
    </row>
    <row r="18" spans="1:7" ht="28.9" customHeight="1" thickBot="1" x14ac:dyDescent="0.3">
      <c r="A18" s="292" t="s">
        <v>61</v>
      </c>
      <c r="B18" s="293"/>
      <c r="C18" s="126">
        <f>SUM(C11:C17)</f>
        <v>56</v>
      </c>
      <c r="D18" s="126">
        <f>SUM(D11:D16)</f>
        <v>56</v>
      </c>
      <c r="E18" s="127"/>
      <c r="F18" s="127">
        <f>SUM(F11:F17)</f>
        <v>490564.41354938346</v>
      </c>
      <c r="G18" s="128">
        <f>12*F18</f>
        <v>5886772.9625926018</v>
      </c>
    </row>
    <row r="20" spans="1:7" x14ac:dyDescent="0.25">
      <c r="A20" s="185" t="s">
        <v>376</v>
      </c>
    </row>
  </sheetData>
  <mergeCells count="9">
    <mergeCell ref="A9:G9"/>
    <mergeCell ref="A18:B18"/>
    <mergeCell ref="A6:G6"/>
    <mergeCell ref="A7:G7"/>
    <mergeCell ref="A1:G1"/>
    <mergeCell ref="A2:G2"/>
    <mergeCell ref="A3:G3"/>
    <mergeCell ref="A4:G4"/>
    <mergeCell ref="A5:G5"/>
  </mergeCells>
  <pageMargins left="0.511811024" right="0.511811024" top="0.9916666666666667" bottom="0.78740157499999996" header="0.31496062000000002" footer="0.31496062000000002"/>
  <pageSetup paperSize="9" fitToHeight="0" orientation="landscape" r:id="rId1"/>
  <headerFooter>
    <oddHeader>&amp;L&amp;G&amp;CProcesso 23069.175626/2022-01
PE 112/2022&amp;R&amp;G</oddHeader>
    <oddFooter>&amp;L&amp;A&amp;R&amp;"-,Itálico"&amp;10&amp;P/&amp;N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8</vt:i4>
      </vt:variant>
      <vt:variant>
        <vt:lpstr>Intervalos com nome</vt:lpstr>
      </vt:variant>
      <vt:variant>
        <vt:i4>2</vt:i4>
      </vt:variant>
    </vt:vector>
  </HeadingPairs>
  <TitlesOfParts>
    <vt:vector size="10" baseType="lpstr">
      <vt:lpstr>MENU PLANILHA</vt:lpstr>
      <vt:lpstr>Anexo II-A Dist. Postos</vt:lpstr>
      <vt:lpstr>Anexo II-B Endereço</vt:lpstr>
      <vt:lpstr>Anexo II-C Salários</vt:lpstr>
      <vt:lpstr>Anexo III-A Equip.</vt:lpstr>
      <vt:lpstr>Anexo III-B Uniformes</vt:lpstr>
      <vt:lpstr>An IV A Custo </vt:lpstr>
      <vt:lpstr>Anexo IV B - Custo Total MDO</vt:lpstr>
      <vt:lpstr>'An IV A Custo '!Área_de_Impressão</vt:lpstr>
      <vt:lpstr>'Anexo IV B - Custo Total MDO'!Área_de_Impressão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JoaoPaulo</dc:creator>
  <cp:lastModifiedBy>Proad</cp:lastModifiedBy>
  <cp:lastPrinted>2022-09-14T11:09:46Z</cp:lastPrinted>
  <dcterms:created xsi:type="dcterms:W3CDTF">2020-07-21T04:53:23Z</dcterms:created>
  <dcterms:modified xsi:type="dcterms:W3CDTF">2022-09-14T11:10:35Z</dcterms:modified>
</cp:coreProperties>
</file>