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Documentos\PAM DRUMMOND\UFF\GESTÃO DE RISCOS\"/>
    </mc:Choice>
  </mc:AlternateContent>
  <bookViews>
    <workbookView xWindow="390" yWindow="630" windowWidth="19815" windowHeight="9660" activeTab="3"/>
  </bookViews>
  <sheets>
    <sheet name="Dashboard" sheetId="1" r:id="rId1"/>
    <sheet name="Análise" sheetId="2" state="hidden" r:id="rId2"/>
    <sheet name="TabDin" sheetId="3" state="hidden" r:id="rId3"/>
    <sheet name="Dados" sheetId="4" r:id="rId4"/>
    <sheet name="Legendas" sheetId="5" state="hidden" r:id="rId5"/>
    <sheet name="Riscos excluídos" sheetId="6" r:id="rId6"/>
  </sheets>
  <definedNames>
    <definedName name="_xlnm._FilterDatabase" localSheetId="3" hidden="1">Dados!$A$1:$Q$145</definedName>
    <definedName name="Print_Area_0" localSheetId="3">Dados!$D$1:$O$2</definedName>
    <definedName name="Print_Area_0_0" localSheetId="3">Dados!$D$1:$O$2</definedName>
    <definedName name="Z_5EC42189_0340_4840_9A81_9E711CB225BD_.wvu.FilterData" localSheetId="3" hidden="1">Dados!$P$1:$P$1000</definedName>
    <definedName name="Z_7727B7E2_6F72_4BC9_885C_BF94EFDDD9A4_.wvu.FilterData" localSheetId="3" hidden="1">Dados!$C$3:$C$4</definedName>
    <definedName name="Z_B1BD3197_961B_440B_8992_FB332D02DA5C_.wvu.FilterData" localSheetId="3" hidden="1">Dados!$P$1:$P$1000</definedName>
  </definedNames>
  <calcPr calcId="152511"/>
  <customWorkbookViews>
    <customWorkbookView name="Filtro 1" guid="{B1BD3197-961B-440B-8992-FB332D02DA5C}" maximized="1" windowWidth="0" windowHeight="0" activeSheetId="0"/>
    <customWorkbookView name="Filtro 2" guid="{7727B7E2-6F72-4BC9-885C-BF94EFDDD9A4}" maximized="1" windowWidth="0" windowHeight="0" activeSheetId="0"/>
    <customWorkbookView name="Filtro 3" guid="{5EC42189-0340-4840-9A81-9E711CB225BD}" maximized="1" windowWidth="0" windowHeight="0" activeSheetId="0"/>
  </customWorkbookViews>
  <pivotCaches>
    <pivotCache cacheId="3" r:id="rId7"/>
  </pivotCaches>
  <extLst>
    <ext uri="GoogleSheetsCustomDataVersion1">
      <go:sheetsCustomData xmlns:go="http://customooxmlschemas.google.com/" r:id="rId11" roundtripDataSignature="AMtx7mgtuwPjQDwBa73YOzcmG+w1/8BQ2g=="/>
    </ext>
  </extLst>
</workbook>
</file>

<file path=xl/calcChain.xml><?xml version="1.0" encoding="utf-8"?>
<calcChain xmlns="http://schemas.openxmlformats.org/spreadsheetml/2006/main">
  <c r="E11" i="1" l="1"/>
  <c r="C20" i="3" l="1"/>
  <c r="C19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C21" i="3" s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H15" i="1"/>
  <c r="H14" i="1"/>
  <c r="H13" i="1"/>
  <c r="H12" i="1"/>
  <c r="H16" i="1" l="1"/>
  <c r="F36" i="3"/>
  <c r="K13" i="1"/>
  <c r="M15" i="1"/>
  <c r="K15" i="1"/>
  <c r="M13" i="1"/>
</calcChain>
</file>

<file path=xl/sharedStrings.xml><?xml version="1.0" encoding="utf-8"?>
<sst xmlns="http://schemas.openxmlformats.org/spreadsheetml/2006/main" count="2616" uniqueCount="962">
  <si>
    <t>UNIVERSIDADE FEDERAL FLUMINENSE</t>
  </si>
  <si>
    <t xml:space="preserve">                 GRUPO DE TRABALHO GESTÃO DE RISCOS</t>
  </si>
  <si>
    <t xml:space="preserve">                DASHBOARD DE RISCOS</t>
  </si>
  <si>
    <t xml:space="preserve">    RISCOS MAPEADOS EM</t>
  </si>
  <si>
    <t>TOTAL PROCESSOS MAPEADOS</t>
  </si>
  <si>
    <t>EXTREMOS</t>
  </si>
  <si>
    <t>ALTOS</t>
  </si>
  <si>
    <t>MÉDIOS</t>
  </si>
  <si>
    <t>BAIXOS</t>
  </si>
  <si>
    <t>Total</t>
  </si>
  <si>
    <t>QUANTIDADE DE RISCOS IDENTIFICADOS POR GRAU</t>
  </si>
  <si>
    <t>PROBABILIDADE</t>
  </si>
  <si>
    <t>IMPACTO</t>
  </si>
  <si>
    <t>TIPO DO RISCO</t>
  </si>
  <si>
    <t>Soma de QUANTIDADE</t>
  </si>
  <si>
    <t>FINANCEIRO/ ORÇAMENTÁRIO</t>
  </si>
  <si>
    <t>IMAGEM</t>
  </si>
  <si>
    <t>INTEGRIDADE</t>
  </si>
  <si>
    <t>LEGAL</t>
  </si>
  <si>
    <t>OPERACIONAL</t>
  </si>
  <si>
    <t>Total geral</t>
  </si>
  <si>
    <t>RISCOS - EXTREMOS</t>
  </si>
  <si>
    <t>PRÓ-REITORIA</t>
  </si>
  <si>
    <t>PROCESSO</t>
  </si>
  <si>
    <t>RISCO</t>
  </si>
  <si>
    <t>MEDIDAS</t>
  </si>
  <si>
    <t>OBS</t>
  </si>
  <si>
    <t>PROPLAN</t>
  </si>
  <si>
    <t>SUPRIMENTO DE FUNDOS</t>
  </si>
  <si>
    <t>FRACIONAMENTO DA DESPESA</t>
  </si>
  <si>
    <t>TREINAMENTO COM O INTERESSADO SOBRE AS FASES DE SOLICITAÇÃO, USO DO SF E PRESTAÇÃO DE CONTAS; IN DCF/PROPLAN; LIMITE ABAIXO DO LEGAL;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GRU.</t>
  </si>
  <si>
    <t>ESTAS MEDIDAS MITIGAM TAMBÉM MAIS 2 RISCOS DA PROPLAN :  SF001 e SF003</t>
  </si>
  <si>
    <t>DESCUMPRIMENTO DA LEGISLAÇÃO</t>
  </si>
  <si>
    <t>GT-RISCOS</t>
  </si>
  <si>
    <t>NÃO CUMPRIMENTO DAS METAS DO GT.</t>
  </si>
  <si>
    <t>UTILIZAR MÍDIAS ALTERNATIVAS PARA COMUNICAÇÃO DO GT; SOLICTAR APOIO AO COMITÊ DE GOVERNANÇA, RISCOS, CONTROLES E INTEGRIDADE; APRESENTAR O PROCESSO DE GESTÃO DE RISCOS DO GT; CONSCIENTIZAR SOBRE A IMPORTÂNCIA DO GT; ELABORAR MANUAL COM  INSTRUÇÕES PARA APLICAÇÃO DA METODOLOGIA; CRIAR CRONOGRAMA DE ENTREGAS.</t>
  </si>
  <si>
    <t>PAGAMENTO DE SERVIÇOS BÁSICOS</t>
  </si>
  <si>
    <t>FALTA DE PAGAMENTO NA DATA DO VENCIMENTO</t>
  </si>
  <si>
    <t>BUSCA DA FATURA NO SITE DA CONCESSIONÁRIA; *RESPONSABILIZAÇÃO DO DIRETOR/ADMINISTRADOR DA UNIDADE; TREINAMENTO P/ RESPONSÁVEL PELA UNIDADE; *SISTEMA DE APURAÇÃO  MENSAL DE CUSTOS;
PLANILHA DE ACOMPANHAMENTO DO SALDO ORÇAMENTÁRIO DESTINADO A CADA CONCESSIONÁRIA; *ABERTURA DE PROCESSO P/ IDENTIFICAR CAUSADOR DE  JUROS E MULTA.</t>
  </si>
  <si>
    <t>PAGAMENTO DE CONTA SUPERFATURADA</t>
  </si>
  <si>
    <t xml:space="preserve">
BUSCA DA FATURA NO SITE DA CONCESSIONÁRIA;
*RESPONSABILIZAÇÃO DO DIRETOR/
ADMINISTRADOR DA
UNIDADE
*TREINAMENTO P/ DIRETOR/
ADM. DA UNIDADE
*SISTEMA DE APURAÇÃO MENSAL DE CUSTOS.</t>
  </si>
  <si>
    <t>EMPENHO DE SERVIÇOS BÁSICOS</t>
  </si>
  <si>
    <t>FALTA DE LIMITE ORÇAMENTÁRIO PARA EMPENHO AO LONGO DO ANO</t>
  </si>
  <si>
    <t>PLANILHA DE CONTROLE ORÇAMENTÁRIO COM  A PROJEÇÃO DE DESPESAS (INCLUINDO CORTES); NORMA 679/19: RETENÇÃO DE 12% DOS RECURSOS DO TED;
PRÉ-EMPENHO (RESERVA ORÇAMENTÁRIA PARA CUSTOS FIXOS); BUSCA DE RUBRICA “COM SOBRA”
BUSCA DE ORÇAMENTO JUNTO AO MEC; CULTURA DE EVITAR O “PERNOITE” DO PROCESSO NO SETOR.</t>
  </si>
  <si>
    <t>PROGEPE</t>
  </si>
  <si>
    <t>AUXÍLIO-TRANSPORTE - 1º CADASTRO</t>
  </si>
  <si>
    <t>EQUIPE DESFALCADA DE SERVIDORES.</t>
  </si>
  <si>
    <t>SOLICITAÇÃO DE CÓDIGO DE VAGAS MEDIANTE CONVOCAÇÃO DE CONCURSADOS, REMANEJAMENTO OU CONTRATAÇÃO DE ANISTIADOS (AQUELES QUE INGRESSARAM NO SERVIÇO PÚBLICO ANTES DE 1988 E TIVERAM SEUS CARGOS EXTINTOS NO GOVERNO COLLOR); PLANEJAMENTO E GESTÃO DE FÉRIAS</t>
  </si>
  <si>
    <t>ESSAS MEDIDAS TAMBÉM MITIGAM MAIS 4 RISCOS DA PROGEPE: DBE/005, DBE/009, DBE/012 E DBE/016</t>
  </si>
  <si>
    <t>DIFICULDADE POR PARTE DE NOVOS SERVIDORES QUE INTEGRAREM A EQUIPE PARA EFETIVAR A CONCESSÃO DO BENEFÍCIO</t>
  </si>
  <si>
    <t>ELABORAÇÃO DE UM CHECKLIST COM TODAS AS ETAPAS NECESSÁRIAS PARA A IMPLANTAÇÃO NO SISTEMA.</t>
  </si>
  <si>
    <t>ESSAS MEDIDAS TAMBÉM MITIGAM MAIS 4 RISCOS DA PROGEPE: DBE/006, DBE/010, DBE/013 E DBE/017</t>
  </si>
  <si>
    <t>AUXÍLIO-TRANSPORTE - ALTERAÇÃO</t>
  </si>
  <si>
    <t>SOLICITAÇÃO DE CÓDIGO DE VAGAS MEDIANTE CONVOCAÇÃO DE CONCURSADOS, REMANEJAMENTO OU CONTRATAÇÃO DE ANISTIADOS (AQUELES QUE INGRESSARAM NO SERVIÇO PÚBLICO ANTES DE 1988 E TIVERAM SEUS CARGOS EXTINTOS NO GOVERNO COLLOR); PLANEJAMENTO E GESTÃO DE FÉRIAS.</t>
  </si>
  <si>
    <t>AUXÍLIO-TRANSPORTE - CANCELAMENTO</t>
  </si>
  <si>
    <t>AUXÍLIO-TRANSPORTE - RECADASTRAMENTO</t>
  </si>
  <si>
    <t>AUXÍLIO-TRANSPORTE - REEMBOLSO DE BILHETE DE PASSAGEM</t>
  </si>
  <si>
    <t>AUXÍLIO FUNERAL</t>
  </si>
  <si>
    <t>ATRASO NO PAGAMENTO DO BENEFÍCIO</t>
  </si>
  <si>
    <t>REMANEJAMENTO DE RUBRICAS.  SUGERIDAS: REANÁLISE DO PROCESSO PARA SUPRIMIR ALGUMAS INSTÂNCIAS; DISPONIBILIZAÇÃO NA PÁGINA WEB DE MAIS INFORMAÇÕES SOBRE AUXÍLIO FUNERAL E DE  EMAIL PARA ESCLARECER DÚVIDAS; ATUALIZAÇÃO PARA O INTERESSADO SOBRE O ANDAMENTO DO PROCESSO.</t>
  </si>
  <si>
    <t>SOMA</t>
  </si>
  <si>
    <t>AUTORIZAÇÃO PARA DIRIGIR VEÍCULO OFICIAL</t>
  </si>
  <si>
    <t>FALTA DE LICENCIAMENTO ANUAL DO VEÍCULO DO INTERIOR</t>
  </si>
  <si>
    <t>VISITAS ÀS UNIDADES; MAPEAMENTO DOS VENCIMENTOS DOS CRLV DE  VEÍCULOS USADOS EM PROJETOS DE PESQUISA  E NO INTERIOR; COMUNICAÇÃO DIRETA C/ O PATRIMÔNIO P/ MAPEAR AS PLACAS E OS PESQUISADORES.</t>
  </si>
  <si>
    <t>ESTAS MEDIDAS MITIGAM TAMBÈM MAIS UM RISCO DA SOMA : CTSL004</t>
  </si>
  <si>
    <t>FALTA DE LICENCIAMENTO ANUAL DO VEÍCULO DE PROJETOS</t>
  </si>
  <si>
    <t>OUTRAS MEDIDAS IMPORTANTES:</t>
  </si>
  <si>
    <t>RISCOS MITIGADOS</t>
  </si>
  <si>
    <t xml:space="preserve">MANUAL DE OPERAÇÕES COM O CHECKLIST DE TODAS A DOCUMENTAÇÃO E DESPESAS NECESSÁRIAS E ADEQUADAS. </t>
  </si>
  <si>
    <t>PLAP/001,002,003,004, 005,006</t>
  </si>
  <si>
    <t>SENSIBILIZAÇÃO E ENVOLVIMENTO DOS GESTORES SOBRE IMPORTÂNCIA DO PDU NAS REUNIÕES EXISTENTES
COMUNICAÇÕES INTERNAS SOBRE BENEFÍCIOS E IMPORTÂNCIA DO PDU
OFERTA DE CURSO DE CAPACITAÇÃO SOBRE PDU
DISPONIBILIZAÇÃO DE CANAIS PARA TIRAR DÚVIDA SOBRE ELABORAÇÃO DO PDU</t>
  </si>
  <si>
    <t>PDU/001, 002,003,004</t>
  </si>
  <si>
    <t>Colunas</t>
  </si>
  <si>
    <t>Linhas</t>
  </si>
  <si>
    <t>Valores</t>
  </si>
  <si>
    <t>Qtde de riscos</t>
  </si>
  <si>
    <t>ÓRGÃO</t>
  </si>
  <si>
    <t>Qtde de Riscos</t>
  </si>
  <si>
    <t>QUANTIDADE</t>
  </si>
  <si>
    <t>PROAES</t>
  </si>
  <si>
    <t>CTSL/SOMA</t>
  </si>
  <si>
    <t>DACQ/PROGEPE</t>
  </si>
  <si>
    <t>PROGRAD</t>
  </si>
  <si>
    <t>DBE/PROGEPE</t>
  </si>
  <si>
    <t>DCC/PROPLAN</t>
  </si>
  <si>
    <t>PROAD</t>
  </si>
  <si>
    <t>DCCD/PROGRAD</t>
  </si>
  <si>
    <t>DRAD/PROGRAD</t>
  </si>
  <si>
    <t>DCF/PROPLAN</t>
  </si>
  <si>
    <t>DPPA/PROGEPE</t>
  </si>
  <si>
    <t>GPF/PROAES</t>
  </si>
  <si>
    <t>PLAD/PROPLAN</t>
  </si>
  <si>
    <t>PLAP/PROPLAN</t>
  </si>
  <si>
    <t>PLIN/PROPLAN</t>
  </si>
  <si>
    <t>PLOR/PROPLAN</t>
  </si>
  <si>
    <t>EGGP/PROGEPE</t>
  </si>
  <si>
    <t>SCAD/PROGEPE</t>
  </si>
  <si>
    <t>DGD/PROGEPE</t>
  </si>
  <si>
    <t>DGF/CAF/PROAD</t>
  </si>
  <si>
    <t>DOFI/CAF/PROAD</t>
  </si>
  <si>
    <t>DCONT/CCON/PROAD</t>
  </si>
  <si>
    <t>CPPD/PROGEPE</t>
  </si>
  <si>
    <t>Obs: tem 5 a menos que no dashboard porque o dashboard conta os riscos excluídos</t>
  </si>
  <si>
    <t>Obs 2: corrigir a fórmula dos processos no dashboard quando inserir novos (atualizar o intervalo de contagem)</t>
  </si>
  <si>
    <t>CÓDIGO</t>
  </si>
  <si>
    <t>TR</t>
  </si>
  <si>
    <t>CAUSA (FONTE)</t>
  </si>
  <si>
    <t>IMPACTO (CONSEQUÊNCIA)</t>
  </si>
  <si>
    <t>GRAU</t>
  </si>
  <si>
    <t>PROPRIETÁRIO DO RISCO</t>
  </si>
  <si>
    <t>CR</t>
  </si>
  <si>
    <t>RR</t>
  </si>
  <si>
    <t>Ano Conclusão</t>
  </si>
  <si>
    <t>MONITORAMENTO 2021</t>
  </si>
  <si>
    <t>CTSL/001</t>
  </si>
  <si>
    <t>OPERACIONAL ; LEGAL; FINANCEIRO/ ORÇAMENTÁRIO</t>
  </si>
  <si>
    <t>MOTORISTA COM CNH SUSPENSA APÓS A EMISSÃO DA AUTORIZAÇÃO PARA DIRIGIR VEÍCULO OFICIAL.</t>
  </si>
  <si>
    <t>IMPEDIMENTO LEGAL DE NEGAR O DIREITO DE DIRIGIR ATÉ A CONCLUSÃO DO PROCESSO; MONITORAMENTO POUCO FREQUENTE NO SITE DO DETRAN; FALTA DE PESSOAL P/ MONITORAR O SITE DO DETRAN; 
FALTA DE SISTEMA INTEGRADO C/ O DETRAN P/ MONITORAR EM TEMPO REAL.</t>
  </si>
  <si>
    <t>VEÍCULO APREENDIDO; INVIABILIDADE DA PRESTAÇÃO DE SERVIÇOS; PREJUÍZO AO ERÁRIO.</t>
  </si>
  <si>
    <t>MUITO BAIXA</t>
  </si>
  <si>
    <t>MUITO BAIXO</t>
  </si>
  <si>
    <t>BAIXO</t>
  </si>
  <si>
    <t>COORDENADOR</t>
  </si>
  <si>
    <t>RESIDUAL</t>
  </si>
  <si>
    <t>MITIGAR</t>
  </si>
  <si>
    <t xml:space="preserve">
 MONITORAMENTO MENSAL NO SITE  DO DETRAN DOS MOTORISTAS COM PROCESSO DE SUSPENSÃO EM CURSO
</t>
  </si>
  <si>
    <t>2020</t>
  </si>
  <si>
    <t xml:space="preserve">- A periodicidade das consultas de CNHs de condutores com ou sem processo de suspensão do direito de dirigir passou a ser mensal, devido à redução das atividades de transporte no contexto da pandemia;
- A consulta em tempo real de multas junto ao Sistema de Notificação Eletrônica do DENATRAN não chegou a ser efetivada, pois mesmo após a certificação do Reitor junto ao SERPRO o sistema não permitiu o acesso à base de dados como pessoa jurídica. Em função disso, o certificado anual expirou e não foi renovado. Desde então, a consulta das multas no portal do DETRAN-RJ é realizada mensalmente para identificar as multas geradas nos veículos oficiais e identificar os reais infratores tempestivamente.
</t>
  </si>
  <si>
    <t>CTSL/002</t>
  </si>
  <si>
    <t>FINANCEIRO/ ORÇAMENTÁRIO; OPERACIONAL; LEGAL</t>
  </si>
  <si>
    <t xml:space="preserve">EMISSÃO DE CARTEIRINHA P/ SERVIDOR EM PROCESSO DE SUSPENSÃO DO DIREITO DE DIRIGIR.
</t>
  </si>
  <si>
    <t>MONITORAMENTO POUCO FREQUENTE
FALTA DE PESSOAL P/ MONITORAR O SITE DO DETRAN;
FALTA DE UM  SISTEMA INTEGRADO COM O DETRAN PARA INFORMAR EM TEMPO REAL.</t>
  </si>
  <si>
    <t>MOTORISTA RODANDO COM A CNH SUSPENSA; VEÍCULO APREENDIDO; PREJUÍZO AO ERÁRIO;
INVIABILIDADE DA PRESTAÇÃO DE SERVIÇOS.</t>
  </si>
  <si>
    <t xml:space="preserve">MONITORAMENTO MENSAL NO SITE DO DETRAN DOS SERVIDORES 
C/ PROCESSO DE SUSPENSÃO; MONITORAMENTO MENSAL DE TODOS OS CONDUTORES.
</t>
  </si>
  <si>
    <t>CTSL/003</t>
  </si>
  <si>
    <t>FINANCEIRO/ ORÇAMENTÁRIO; OPERACIONAL</t>
  </si>
  <si>
    <t>PERDA DO PRAZO DE TRANSFERÊNCIA DA MULTA PARA O REAL INFRATOR</t>
  </si>
  <si>
    <t>NEGLIGÊNCIA OU MÁ-FÉ DO SERVIDOR AO NÃO INFORMAR MUDANÇA  DE ENDEREÇO RESIDENCIAL; FALTA DE PLANEJAMENTO DA CTSL; COMUNICAÇÃO
 DEFICIENTE ENTRE GESTOR E MOTORISTA.</t>
  </si>
  <si>
    <t>PREJUÍZO AO ERÁRIO (PAGAMENTO DA MULTA PELA UFF); ABERTURA DE PAD PARA RESSARCIR O  VALOR; ATRASO NA RENOVAÇÃO DO CRLV; INVIABILIDADE DA PRESTAÇÃO DE SERVIÇOS.</t>
  </si>
  <si>
    <t>MÉDIO</t>
  </si>
  <si>
    <t>CORRDENADOR</t>
  </si>
  <si>
    <t xml:space="preserve">MITIGAR/
ACEITAR
</t>
  </si>
  <si>
    <t>SOLICITAÇÃO PERIÓDICA AOS MOTORISTAS P/ ATUALIZAÇÃO DE SEUS DADOS VIA GRUPO DE WHATSAPP POR EX.  NO CASO DE SERVIDORES CONDUTORES, A BASE DE CONHECIMENTO NO SEI ESTABELECE A OBRIGATORIEDADE DE APRESENTAÇÃO DE NOVO COMPROVANTE DE RESIDÊNCIIA QUANDO OCORRE MUDANÇA DE ENDEREÇO.</t>
  </si>
  <si>
    <t>CTSL/004</t>
  </si>
  <si>
    <t>OPERACIONAL; LEGAL</t>
  </si>
  <si>
    <t>FALTA DE LICENCIAMENTO ANUAL DO VEÍCULO DE NITEROI</t>
  </si>
  <si>
    <t>FALTA DE PLANEJAMENTO E GESTÃO DA FROTA  DOS VEÍCULOS USADOS EM PROJETOS E NAS ATIVIDADES OPERACIONAIS DO INTERIOR;
DIFICULDADE DE RETIRAR O VEÍCULO DE CIRCULAÇÃO NO INTERIOR PARA FAZER VISTORIA; CONTROLE POUCO FREQUENTE DO PRAZO DE VENCIMENTO DO CRLV; COMUNICAÇÃO INSUFICIENTE ENTRE MOTORISTA E GESTOR.</t>
  </si>
  <si>
    <t xml:space="preserve">PERDA DO PRAZO DE VISTORIA; VEÍCULO APREENDIDO; INVIABILIDADE DA PRESTAÇÃO DOS SERVIÇOS.
</t>
  </si>
  <si>
    <t>BAIXA</t>
  </si>
  <si>
    <t>MUITO ALTO</t>
  </si>
  <si>
    <t>ALTO</t>
  </si>
  <si>
    <t xml:space="preserve">VISITAS ÀS UNIDADES; MAPEAMENTO DOS VENCIMENTOS DOS CRLV DE  VEÍCULOS USADOS EM PROJETOS DE PESQUISA  E NO INTERIOR; COMUNICAÇÃO DIRETA C/ O PATRIMÔNIO P/ MAPEAR AS PLACAS E OS PESQUISADORES.
</t>
  </si>
  <si>
    <t>CTSL/005</t>
  </si>
  <si>
    <t>MÉDIA</t>
  </si>
  <si>
    <t>EXTREMO</t>
  </si>
  <si>
    <t>CTSL/006</t>
  </si>
  <si>
    <t xml:space="preserve">FALTA DE PLANEJAMENTO E GESTÃO DA FROTA  DOS VEÍCULOS USADOS EM PROJETOS E NAS ATIVIDADES OPERACIONAIS DO INTERIOR;
DIFICULDADE DE RETIRAR O VEÍCULO DE CIRCULAÇÃO NO INTERIOR PARA FAZER VISTORIA; CONTROLE POUCO FREQUENTE DO PRAZO DE VENCIMENTO DO CRLV; COMUNICAÇÃO INSUFICIENTE ENTRE MOTORISTA E GESTOR.
</t>
  </si>
  <si>
    <t>PERDA DO PRAZO DE VISTORIA; VEÍCULO APREENDIDO; INVIABILIDADE DA PRESTAÇÃO DOS SERVIÇOS.</t>
  </si>
  <si>
    <t>ALTA</t>
  </si>
  <si>
    <t>CTSL/007</t>
  </si>
  <si>
    <t>OPERACIONAL; FINANCEIRO/ ORÇAMENTÁRIO; DE IMAGEM E DE INTEGRIDADE</t>
  </si>
  <si>
    <t>DESVIO DE ITINERÁRIO</t>
  </si>
  <si>
    <t>RECEIO DE NÃO ATENDER AO PEDIDO DO USUÁRIO; FALTA DE FISCALIZAÇÃO PARA CONFERIR O CUMPRIMENTO DO TRAJETO; DESVIO DE CONDUTA DO SERVIDOR, COMUNICAÇÃO INSUFICIENTE ENTRE MOTORISTA E GESTOR.</t>
  </si>
  <si>
    <t>MAU USO DE RECURSOS; PREJUÍZO PARA O ERÁRIO; ATRASO EM OUTRAS ATIVIDADES DEPENDENTES DO VEÍCULO; DANO À IMAGEM DA UFF.</t>
  </si>
  <si>
    <t>- A Instrução de Serviço PROAD 02/2019 foi revogada e substituída pela Instrução de Serviço SOMA 01/2020, considerando a saída da Coordenação de Transporte, Segurança e Logística da estrutura da PROAD para a estrutura da SOMA;
- A ação mitigatória por monitoramento via GPS,  prevista para ser inserida no SISAUTO, ainda não foi implementada.</t>
  </si>
  <si>
    <t>AFASTAMENTO DE DOCENTE NO EXTERIOR COM ÔNUS</t>
  </si>
  <si>
    <t>DACQ/001</t>
  </si>
  <si>
    <t>OPERACIONAL E DE IMAGEM</t>
  </si>
  <si>
    <t>DESPACHO DO REITOR AUTORIZANDO O AFASTAMENTO NÃO É  PUBLICADO NO DIÁRIO OFICIAL DA UNIÃO ATÉ A DATA DE INÍCIO DA VIAGEM.</t>
  </si>
  <si>
    <t>DESCONHECIMENTO PELO DOCENTE DE LEIS E NORMAS; PEDIDO FEITO “EM CIMA DA HORA”; FALTA DE FAMILIARIZAÇÃO COM O SEI; DEFICIÊNCIA NA COMUNICAÇÃO INTERNA.</t>
  </si>
  <si>
    <t xml:space="preserve">FALTA DE TEMPO HÁBIL PARA CUMPRIR AS EXIGÊNCIAS; FALTA AO COMPROMISSO; AUSÊNCIA DE REPRESENTATIVIDADE DA UFF; NÃO CUMPRIMENTO DAS METAS DO PLANO DE INTERNACIONALIZAÇÃO; MÁ REPUTAÇÃO DA UFF;  INSATISFAÇÃO DA PARTE INTERESSADA. </t>
  </si>
  <si>
    <t>CHEFE DA DIVISÃO</t>
  </si>
  <si>
    <t>PROGRAMA DE ACOLHIMENTO DO DOCENTE  - PALESTRA  SOBRE DIREITOS E DEVERES DO SERVIDOR PÚBLICO FEDERAL RELATIVOS A LICENÇA E AFASTAMENTO E SOBRE A  LEGISLAÇÃO PERTINENTE (DECRETOS 1387/1995, art. 3º; 9.991/2019) E  NORMA INTERNA (RESOLUÇÃO CEPEx 107/2020 E NORMA DE SERVIÇO PROGEPE 001/2020, ASSINATURA E PUBLICAÇÃO) QUE ESTABELECEM PRAZOS DE AFASTAMENTO; INSERÇÃO DA DACQ EM REUNIÕES DEPARTAMENTAIS ORDINÁRIAS PARA TRATAR DO TEMA; EQUIPE SEMPRE À DISPOSIÇÃO PARA PRESTAR ESCLARECIMENTOS ÀS UNIDADES.</t>
  </si>
  <si>
    <t>2018</t>
  </si>
  <si>
    <t>COM A SIMPLIFICAÇÃO DE PROCESSOS E A NOMEAÇÃO DE SERVIDORES, FORAM EXCLUÍDAS AS CAUSAS: ESTRUTURA ORGANIZACIONAL (MUITAS INSTÂNCIAS) E FALTA DE PESSOAL. A LEGISLAÇÃO FOI ATUALIZADA NAS MEDIDAS DE CONTROLE.</t>
  </si>
  <si>
    <t>AFASTAMENTO DE DOCENTE NO EXTERIOR SEM ÔNUS</t>
  </si>
  <si>
    <t>DACQ/002</t>
  </si>
  <si>
    <t>DESCONHECIMENTO PELO DOCENTE DE LEIS E NORMAS; PEDIDO FEITO “EM CIMA DA HORA”; FALTA DE FAMILIZARIZAÇÃO COM O SEI; DEFICIÊNCIA NA COMUNICAÇÃO INTERNA.</t>
  </si>
  <si>
    <t>FALTA DE TEMPO HÁBIL PARA CUMPRIR AS EXIGÊNCIAS; FALTA AO COMPROMISSO; AUSÊNCIA DE REPRESENTATIVIDADE DA UFF; NÃO CUMPRIMENTO DAS METAS DO PLANO DE INTERNACIONALIZAÇÃO; MÁ REPUTAÇÃO DA UFF;  INSATISFAÇÃO DA PARTE INTERESSADA. VER OBSERVAÇÃO.</t>
  </si>
  <si>
    <t>PROGRAMA DE ACOLHIMENTO DO DOCENTE (PALESTRA  SOBRE DIREITOS E DEVERES DO SERVIDOR PÚBLICO FEDERAL RELATIVOS A LICENÇA E AFASTAMENTO E SOBRE A LEGISLAÇÃO PERTINENTE E A NORMA INTERNA QUE ESTABELECEM PRAZOS DE AFASTAMENTO; INSERÇÃO DA DACQ EM REUNIÕES DEPARTAMENTAIS ORDINÁRIAS PARA TRATAR DO TEMA; EQUIPE SEMPRE À DISPOSIÇÃO PARA PRESTAR ESCLARECIMENTOS ÁS UNIDADES.</t>
  </si>
  <si>
    <t>COM A SIMPLIFICAÇÃO DE PROCESSOS E A NOMEAÇÃO DE SERVIDORES, FORAM EXCLUÍDAS AS CAUSAS: ESTRUTURA ORGANIZACIONAL (MUITAS INSTÂNCIAS) E FALTA DE PESSOAL.</t>
  </si>
  <si>
    <t>AFASTAMENTO DE DOCENTE NO PAÍS</t>
  </si>
  <si>
    <t>DACQ/003</t>
  </si>
  <si>
    <t>DESPACHO DO PRÓ-REITOR AUTORIZANDO O AFASTAMENTO NÃO É  PUBLICADO NO DIÁRIO OFICIAL DA UNIÃO ATÉ A DATA DE INÍCIO DA VIAGEM.</t>
  </si>
  <si>
    <t>DESCONHECIMENTO PELO DOCENTE E PELO TÉCNICO-ADMINISTRATIVO DE LEIS E NORMAS; PEDIDO FEITO “EM CIMA DA HORA”; FALTA DE FAMILIARIZAÇÃO COM O SEI; DEFICIÊNCIA NA COMUNICAÇÃO INTERNA.</t>
  </si>
  <si>
    <t>FALTA DE TEMPO HÁBIL PARA CUMPRIR AS EXIGÊNCIAS; FALTA OU CHEGADA TARDIA AO COMPROMISSO; MÁ REPUTAÇÃO DA UFF;  INSATISFAÇÃO DA PARTE INTERESSADA.</t>
  </si>
  <si>
    <t>PROGRAMA DE RECEPÇÃO DOCENTE - PRD (A DACQ ESTÁ TRABALHANDO EM PARCERIA COM A DGLD E A CPPD PARA ELABORAÇÃO DESSE PROGRAMA QUE INCLUI, ENTRE OUTROS: I) PALESTRA  SOBRE DIREITOS E DEVERES DO SERVIDOR PÚBLICO FEDERAL RELATIVOS A LICENÇA E AFASTAMENTO E SOBRE A LEGISLAÇÃO PERTINENTE E A NORMA INTERNA QUE ESTABELECEM PRAZOS DE AFASTAMENTO; II) OFERTA DE CURSOS DE CAPACITAÇÃO EM PARCERIA COM A EGGP/PROGEPE E O PROIAC/PROGRAD);
INSERÇÃO DA DACQ EM REUNIÕES DEPARTAMENTAIS ORDINÁRIAS PARA TRATAR DO TEMA; 
PARTICIPAÇÃO DA DACQ NO ACOLHIMENTO AOS NOVOS SERVIDORES TÉCNICOS-ADMINISTRATIVOS COM INFORMAÇÕES   SOBRE DIREITOS E DEVERES DO SERVIDOR PÚBLICO FEDERAL RELATIVOS A  AFASTAMENTOS PARA AÇÕES DE DESENVOLVIMENTO E SOBRE A LEGISLAÇÃO PERTINENTE E A NORMA INTERNA QUE ESTABELECEM PRAZOS DE AFASTAMENTO;  EQUIPE SEMPRE À DISPOSIÇÃO PARA PRESTAR ESCLARECIMENTOS ÀS UNIDADES/ÁREAS QUE DEMANDAREM ESSAS INFORMAÇÕES.</t>
  </si>
  <si>
    <t>2021</t>
  </si>
  <si>
    <t>ESSE RISCO FOI ADICIONADO AO PROCESSO NO MONITORAMENTO 2021.</t>
  </si>
  <si>
    <t>AFASTAMENTO DE TÉCNICO ADMINISTRATIVO NO EXTERIOR COM ÔNUS</t>
  </si>
  <si>
    <t>DACQ/004</t>
  </si>
  <si>
    <t xml:space="preserve"> PEDIDO FEITO “EM CIMA DA HORA”; FALTA DE FAMILIZARIZAÇÃO COM O SEI; DEFICIÊNCIA NA COMUNICAÇÃO INTERNA.</t>
  </si>
  <si>
    <t>FALTA DE TEMPO HÁBIL PARA CUMPRIR AS EXIGÊNCIAS; FALTA AO COMPROMISSO; AUSÊNCIA DE REPRESENTATIVIDADE DA UFF; NÃO CUMPRIMENTO DAS METAS DO PLANO DE INTERNACIONALIZAÇÃO; MÁ REPUTAÇÃO DA UFF;  INSATISFAÇÃO DA PARTE INTERESSADA.  VER OBSERVAÇÃO</t>
  </si>
  <si>
    <t xml:space="preserve"> EQUIPE SEMPRE À DISPOSIÇÃO PARA PRESTAR ESCLARECIMENTOS ÀS UNIDADES.</t>
  </si>
  <si>
    <t>AFASTAMENTO DE TÉCNICO ADMINISTRATIVO NO EXTERIOR SEM ÔNUS</t>
  </si>
  <si>
    <t>DACQ/005</t>
  </si>
  <si>
    <t>AFASTAMENTO DE TÉCNICO ADMINISTRATIVO NO PAÍS</t>
  </si>
  <si>
    <t>DACQ/006</t>
  </si>
  <si>
    <t>FALTA DE TEMPO HÁBIL PARA CUMPRIR AS EXIGÊNCIAS; FALTA OU CHEGADA TARDIA AO COMPROMISSO; MÁ REPUTAÇÃO DA UFF;  INSATISFAÇÃO DA PARTE INTERESSADA; PROBLEMAS NO REGISTRO ELETRÔNICO DO PONTO.</t>
  </si>
  <si>
    <t>DBE/001</t>
  </si>
  <si>
    <t xml:space="preserve">OPERACIONAL </t>
  </si>
  <si>
    <t xml:space="preserve">APOSENTADORIAS IMINENTES
</t>
  </si>
  <si>
    <t>MUITO ALTA</t>
  </si>
  <si>
    <t xml:space="preserve">DIRETOR DA DIVISÃO </t>
  </si>
  <si>
    <t>INERENTE</t>
  </si>
  <si>
    <t>2019</t>
  </si>
  <si>
    <t xml:space="preserve">FOI EXCLUÍDA A CAUSA "FÉRIAS SIMULTÂNEAS DE SERVIDORES". </t>
  </si>
  <si>
    <t>DBE/002</t>
  </si>
  <si>
    <t>CONHECIMENTO CONCENTRADO</t>
  </si>
  <si>
    <t xml:space="preserve">    FALTA DE PROCEDIMENTO POR ESCRITO EXPLICANDO A IMPLANTAÇÃO NO SISTEMA; CONHECIMENTO CENTRALIZADO NA PESSOA DO SERVIDOR.
</t>
  </si>
  <si>
    <t xml:space="preserve">INEFICIÊNCIA NO PROCESSO.  </t>
  </si>
  <si>
    <t>DIRETOR DA DIVISÃO</t>
  </si>
  <si>
    <t>A REDAÇÃO DO RISCO MUDOU DE "DIFICULDADE POR PARTE DE NOVOS SERVIDORES QUE INTEGRAREM A EQUIPE PARA EFETIVAR A CONCESSÃO DO BENEFÍCIO" PARA "CONHECIMENTO CONCENTRADO"</t>
  </si>
  <si>
    <t>DBE/003</t>
  </si>
  <si>
    <t>FINANCEIRO/ ORÇAMENTÁRIO E DE INTEGRIDADE</t>
  </si>
  <si>
    <t>CONCESSÃO DO BENEFÍCIO DE FORMA IRREGULAR</t>
  </si>
  <si>
    <t>DECLARAÇÃO FALSA DE ENDEREÇO.</t>
  </si>
  <si>
    <t>GASTO DESNECESSÁRIO COM PAGAMENTO DE PASSAGENS INTERMUNICIPAIS OU TARIFA; DANO AO ERÁRIO.</t>
  </si>
  <si>
    <t>ACEITAR</t>
  </si>
  <si>
    <t>NÃO HÁ SUGESTÃO DE FERRAMENTAS DE CONTROLE.</t>
  </si>
  <si>
    <t>DBE/004</t>
  </si>
  <si>
    <t>EQUIPE DESFALCADA DE SERVIDORES</t>
  </si>
  <si>
    <t>APOSENTADORIAS IMINENTES.</t>
  </si>
  <si>
    <t>ATRASO NA ANÁLISE DO PROCESSO.</t>
  </si>
  <si>
    <t>DBE/005</t>
  </si>
  <si>
    <t>FALTA DE PROCEDIMENTO POR ESCRITO EXPLICANDO A IMPLANTAÇÃO NO SISTEMA; CONHECIMENTO CENTRALIZADO NA PESSOA DO SERVIDOR.</t>
  </si>
  <si>
    <t>INEFICIÊNCIA NO PROCESSO.</t>
  </si>
  <si>
    <t>DBE/006</t>
  </si>
  <si>
    <t>DBE/007</t>
  </si>
  <si>
    <t>DBE/008</t>
  </si>
  <si>
    <t xml:space="preserve">INEFICIÊNCIA NO PROCESSO. </t>
  </si>
  <si>
    <t>DBE/009</t>
  </si>
  <si>
    <t>DBE/010</t>
  </si>
  <si>
    <t>DBE/011</t>
  </si>
  <si>
    <t>DBE/012</t>
  </si>
  <si>
    <t>APOSENTADORIAS IMINENTES; FÉRIAS SIMULTÂNEAS DE SERVIDORES.</t>
  </si>
  <si>
    <t>DBE/013</t>
  </si>
  <si>
    <t>ELABORAÇÃO DE UM CHECKLIST COM TODAS AS ETAPAS NECESSÁRIAS PARA A IMPLANTAÇÃO NO SISTEMA</t>
  </si>
  <si>
    <t>DBE/014</t>
  </si>
  <si>
    <t>DCC/001</t>
  </si>
  <si>
    <t>FINANCEIRO/ ORÇAMENTÁRIO, OPERACIONAL, LEGAL E DE IMAGEM</t>
  </si>
  <si>
    <t>AQUISIÇÃO DE MATERIAL (ALIMENTOS/PERMANENTE) OU SERVIÇO INDEVIDO</t>
  </si>
  <si>
    <t>FALHA NAS INSTRUÇÕES; INOBSERVÂNCIA DAS ORIENTAÇÕES PELO SUPRIDO; FALHA NA FORMALIZAÇÃO DO PROCESSO (INFORMAÇÃO ERRÔNEA NO DESPACHO, FALTA DE ATESTO E VISTO NAS NOTAS FISCAIS, ETC.);  DESCUIDO COM O CARTÃO E A SENHA; USO DO CARTÃO S/ AUTORIZAÇÃO; EMISSÃO DE NOTAS FRIAS; CLONAGEM DO CARTÃO.</t>
  </si>
  <si>
    <t>DANO AO ERÁRIO; PREJUÍZO PARA O SUPRIDO (DESCONTO EM FOLHA E/OU PAD); APROPRIAÇÃO DO BEM PELO SERVIDOR; BLOQUEIO DO CARTÃO.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</si>
  <si>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 , COMO O GRUPO DE WHATSAPP DE SUPRIMENTO DE FUNDOS UFF PARA TODOS OS SUPRIDOS E A UTILIZAÇÃO DA PLATAFORMA GOOGLE MEET PARA ORIENTAÇÕES PERSONALIZADAS AOS NOVOS SUPRIDOS.</t>
  </si>
  <si>
    <t>OS RISCOS IDENTIFICADOS CONTINUAM SENDO OS MESMOS, ASSIM COMO SEUS NÍVEIS DE CLASSIFICAÇÃO. AS MEDIDAS DE CONTROLE CONTINUAM VALENDO, MAS FORAM ACRESCENTADAS MAIS DUAS MEDIDAS: CRIAÇÃO DE CANAIS DIGITAIS DE ORIENTAÇÃO E DE PERGUNTAS E RESPOSTAS, COMO O GRUPO DE WHATSAPP DE SUPRIMENTO DE FUNDOS UFF PARA TODOS OS SUPRIDOS E A UTILIZAÇÃO DA PLATAFORMA GOOGLE MEET PARA ORIENTAÇÕES PERSONALIZADAS AOS NOVOS SUPRIDOS; CONFERÊNCIA DOS ATOS DO SUPRIDO CRIADA PELA POSSIBILIDADE DE ATESTO E VISTO DAS NF VIA DECLARAÇÃO POR ESCRITO ASSINADA PELOS RESPONSÁVEIS NO SEI. EM RELAÇÃO A ESTA ÚLTIMA MEDIDA, DEVE-SE ESCLARECER QUE, ENQUANTO VIGORAREM AS MEDIDAS DE ISOLAMENTO SOCIAL, A DECLARAÇÃO POR ESCRITO SUBSTITUIRÁ O PROCEDIMENTO DE ATESTAR E VISTAR AS NFS.</t>
  </si>
  <si>
    <t>DCC/002</t>
  </si>
  <si>
    <t>FALHA NAS INSTRUÇÕES; INOBSERVÂNCIA DAS ORIENTAÇÕES PELO SUPRIDO; DESCUIDO COM O CARTÃO E A SENHA.</t>
  </si>
  <si>
    <t>LIMITE DE PEQUENO VULTO ULTRAPASSADO; DANO AO ERÁRIO; PREJUÍZO PARA O SUPRIDO (DESCONTO EM FOLHA E/OU PAD); RETRABALHO (ACERTO CONTÁBIL).</t>
  </si>
  <si>
    <t>TREINAMENTO COM O INTERESSADO SOBRE AS FASES DE SOLICITAÇÃO, USO DO SF E PRESTAÇÃO DE CONTAS; IN DCF/PROPLAN; LIMITE ABAIXO DO LEGAL;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RESPOSTAS, COMO O GRUPO DE WHATSAPP DE SUPRIMENTO DE FUNDOS UFF PARA TODOS OS SUPRIDOS E A UTILIZAÇÃO DA PLATAFORMA GOOGLE MEET PARA ORIENTAÇÕES PERSONALIZADAS AOS NOVOS SUPRIDOS.</t>
  </si>
  <si>
    <t>DCC/003</t>
  </si>
  <si>
    <t>FINANCEIRO/ ORÇAMENTÁRIO, 
OPERACIONAL, LEGAL E DE IMAGEM</t>
  </si>
  <si>
    <t>LIMITE DE EMPENHO ULTRAPASSADO</t>
  </si>
  <si>
    <t>FALHA NAS INSTRUÇÕES; INOBSERVÂNCIA DAS ORIENTAÇÕES PELO SUPRIDO; FALHA NA FORMALIZAÇÃO DO PROCESSO; DESCUIDO COM O CARTÃO E A SENHA; CLONAGEM DO CARTÃO.</t>
  </si>
  <si>
    <t>DANO AO ERÁRIO; PREJUÍZO PARA O SUPRIDO (DESCONTO EM FOLHA E/OU PAD); RETRABALHO; BLOQUEIO DO CARTÃO.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</si>
  <si>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RESPOSTAS, COMO O GRUPO DE WHATSAPP DE SUPRIMENTO DE FUNDOS UFF PARA TODOS OS SUPRIDOS E A UTILIZAÇÃO DA PLATAFORMA GOOGLE MEET PARA ORIENTAÇÕES PERSONALIZADAS AOS NOVOS SUPRIDOS.</t>
  </si>
  <si>
    <t>DCC/004</t>
  </si>
  <si>
    <t>FINANCEIRO/ ORÇAMENTÁRIO,
 OPERACIONAL, LEGAL E DE IMAGEM</t>
  </si>
  <si>
    <t xml:space="preserve">USO DO CARTÃO NAS FÉRIAS; FALHA NA FORMALIZAÇÃO DO PROCESSO (FALTA DE ATESTO E VISTO; INFORMAÇÃO ERRÔNEA NO DESPACHO, ETC.); ATRASO NA PRESTAÇÃO DE CONTAS, FALTA DE PRESTAÇÃO DE CONTAS; NÃO DEVOLUÇÃO DO VALOR DO SALDO DE SAQUE OU DESPESA NÃO AUTORIZADA; FALHA NAS INSTRUÇÕES; INOBSERVÂNCIA DAS ORIENTAÇÕES PELO SUPRIDO. </t>
  </si>
  <si>
    <t>RETRABALHO; TOMADA DE CONTAS ESPECIAL; DANO AO ERÁRIO; PREJUÍZO PARA O SUPRIDO (DESCONTO EM FOLHA E/OU PAD); DIVERGÊNCIA ENTRE O VALOR DA NOTA E O VALOR PAGO; AQUISIÇÃO DE MATERIAL INDEVIDO; FRACIONAMENTO DA DESPESA; LIMITE DE EMPENHO ULTRAPASSADO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</si>
  <si>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REDUÇÃO DO LIMITE DE PRAZO; ANÁLISE DA PRESTAÇÃO DE CONTAS; ACOMPANHAMENTO DIÁRIO DA PLANILHA DOCUMENTADORA COM TODAS AS INFORMAÇÕES DO PROCESSO.</t>
  </si>
  <si>
    <t>DISPENSA DE ALUNO IRREGULAR NO ENADE</t>
  </si>
  <si>
    <t>DCCD/001</t>
  </si>
  <si>
    <t>OPERACIONAL; FINANCEIRO/ ORÇAMENTÁRIO; LEGAL</t>
  </si>
  <si>
    <t>DEFERIMENTO INDEVIDO DO PROCESSO</t>
  </si>
  <si>
    <t>FALHA HUMANA E/OU ERRO DO SISTEMA</t>
  </si>
  <si>
    <t>RESPONSABILIZAÇÃO DA UFF POR AUDITORIA</t>
  </si>
  <si>
    <t>CHEFE DA DAV/CAEG</t>
  </si>
  <si>
    <t>REVISÃO CRUZADA DO PROCESSO, QUANDO POSSÍVEL</t>
  </si>
  <si>
    <t>A CLASSIFICAÇÃO DO RISCO MUDOU DE INERENTE PARA RESIDUAL, UMA VEZ QUE A MEDIDA DE CONTROLE FOI ADOTADA.</t>
  </si>
  <si>
    <t>DCCD/002</t>
  </si>
  <si>
    <t>INDEFERIMENTO INDEVIDO DO PROCESSO</t>
  </si>
  <si>
    <t>PREJUÍZO AO ALUNO E/OU RESPONSABILIZAÇÃO DA UFF JUDICIALMENTE</t>
  </si>
  <si>
    <t>DCCD/003</t>
  </si>
  <si>
    <t>ATRASO NA TRAMITAÇÃO E CONCLUSÃO DO PROCESSO</t>
  </si>
  <si>
    <t>ABERTURA DO PROCESSO COM ATRASO; UTILIZAÇÃO INCORRETA DOS SISTEMAS</t>
  </si>
  <si>
    <t>PREJUÍZO AO ALUNO E/OU À UFF; RESPONSABILIZAÇÃO DA UFF JUDICIALMENTE</t>
  </si>
  <si>
    <t>CHEFE DA DAV/CAEG; CHEFE DA DCCD/DAE; COORDENADOR DE CURSO</t>
  </si>
  <si>
    <t>CONTROLE PERMANENTE DE IRREGULARIDADES NO ENADE; CAPACITAÇÃO DOS ATORES NO USO DO SEI.</t>
  </si>
  <si>
    <t>ESSE RISCO, CUJA REDAÇÃO ORIGINAL ERA "ATRASO NA TRAMITAÇÃO E CONCLUSÃO DO PROCESSO", JUNTOU-SE A OUTRO RISCO, "ATRASO NA TRAMITAÇÃO DO PROCESSO", DEVIDO AO ENTENDIMENTO AS DUAS SITUAÇÕES ENGLOBARIAM APENAS UM RISCO, O DE ATRASO. A RESPOSTA AO RISCO FOI ALTERADA DE EVITAR PARA MITIGAR. A CLASSIFICAÇÃO DO RISCO MUDOU DE INERENTE PARA RESIDUAL, UMA VEZ QUE AS MEDIDAS DE CONTROLE FORAM ADOTADAS. O PROPRIETÁRIO DO RISCO FOI ALTERADO DE "TODAS AS PARTES DO PROCESSO" PARA "CHEFE DA DAV/CAEG; CHEFE DA DCCD/DAE; COORDENADOR DE CURSO".</t>
  </si>
  <si>
    <t>DCCD/004</t>
  </si>
  <si>
    <t>INSTRUÇÃO INCORRETA DO PROCESSO</t>
  </si>
  <si>
    <t>FALHA HUMANA E/OU DESCONHECIMENTO DO PROCESSO PELA COORDENAÇÃO</t>
  </si>
  <si>
    <t>ATRASO NA COLAÇÃO DE GRAU DO ALUNO E/OU DEFERIMENTO OU INDEFERIMENTO DO PROCESSO EQUIVOCADAMENTE</t>
  </si>
  <si>
    <t>CORDENADOR DE CURSO</t>
  </si>
  <si>
    <t>VERIFICAÇÃO DA BASE DE CONHECIMENTO DO PROCESSO / CONSULTA À DAV QUANDO NECESSÁRIO</t>
  </si>
  <si>
    <t xml:space="preserve">A RESPOSTA AO RISCO FOI ALTERADA DE EVITAR PARA MITIGAR. A CLASSIFICAÇÃO DO RISCO MUDOU DE INERENTE PARA RESIDUAL, UMA VEZ QUE AS MEDIDAS DE CONTROLE FORAM ADOTADAS.  </t>
  </si>
  <si>
    <t>DCCD/005</t>
  </si>
  <si>
    <t>INFORMAÇÃO DEFASADA OU INDISPONÍVEL</t>
  </si>
  <si>
    <t>FALHA NO SISTEMA</t>
  </si>
  <si>
    <t>PREJUÍZO AO ALUNO E/OU À UFF</t>
  </si>
  <si>
    <t>ATUALIZAÇÕES FREQUENTES DA LISTA DE ESTUDANTES EM SITUAÇÃO REGULAR</t>
  </si>
  <si>
    <t>DCCD/006</t>
  </si>
  <si>
    <t>NÃO REGULARIZAÇÃO DA SITUAÇÃO DO ALUNO NO SISTEMA DO ENADE E ABERTURA INDEVIDA DE PROCESSO</t>
  </si>
  <si>
    <t>ERRO DA COORDENAÇÃO NA COMPREENSÃO DA CONDIÇÃO DO ALUNO</t>
  </si>
  <si>
    <t>COORDENADOR DE CURSO</t>
  </si>
  <si>
    <t>PARTICIPAÇÃO DO COORDENADOR EM CAPACITAÇÃO DADA PELA DAV/CAEG / CONSULTA À DAV/CAEG</t>
  </si>
  <si>
    <t xml:space="preserve">A RESPOSTA AO RISCO FOI ALTERADA DE EVITAR PARA MITIGAR. A CLASSIFICAÇÃO DO RISCO MUDOU DE INERENTE PARA RESIDUAL, UMA VEZ QUE AS MEDIDAS DE CONTROLE FORAM ADOTADAS. </t>
  </si>
  <si>
    <t>DCCD/007</t>
  </si>
  <si>
    <t>NÃO INFORMAÇÃO DO ALUNO ACERCA DAS MEDIDAS CABÍVEIS NO PROCESSO</t>
  </si>
  <si>
    <t>FALHA NA COMUNICAÇÃO VIA E-MAIL</t>
  </si>
  <si>
    <t>CHEFE DA DCCD/DAE; COORDENADOR DE CURSO</t>
  </si>
  <si>
    <t>COORDENHADOR DAR CIÊNCIA AO INTERESSADO PARA SEU ACOMPANHAMENTO DO PROCESSO</t>
  </si>
  <si>
    <t>A RESPOSTA AO RISCO FOI ALTERADA DE EVITAR PARA MITIGAR. A CLASSIFICAÇÃO DO RISCO MUDOU DE INERENTE PARA RESIDUAL, UMA VEZ QUE A MEDIDA DE CONTROLE FOI ADOTADA. LEVANTAMENTO DA NECESSIDADE DE DISCUTIR A MEDIDA DE CONTROLE, QUE É PASSÍVEL DE REVISÃO, COM O SETOR RESPONSÁVEL.</t>
  </si>
  <si>
    <t>PAGAMENTO DE VENDAS CONSIGNADAS</t>
  </si>
  <si>
    <t>DCF/001</t>
  </si>
  <si>
    <t xml:space="preserve"> OPERACIONAL E DE IMAGEM</t>
  </si>
  <si>
    <t>ATRASO NO PROCESSO DE PAGAMENTO DOS CONSIGNATÁRIOS</t>
  </si>
  <si>
    <t>FORNECIMENTO INCORRETO DE DADOS DE PAGAMENTOS POR PARTE DE CONSIGNATÁRIOS; PREENCHIMENTO DA PLANILHA DE VENDAS CONSIGNADAS COM DADOS INCORRETOS; INCONSISTÊNCIA DOS DOCUMENTOS ANEXADOS AO PROCESSO DE PAGAMENTO (NOTAS FISCAIS E BOLETOS BANCÁRIOS).</t>
  </si>
  <si>
    <t>ATRASO DO REPASSE DO RECURSO FINANCEIRO AO CONSIGNATÁRIO; DANOS À IMAGEM DA UFF; PERDA DE CRÉDITO</t>
  </si>
  <si>
    <t>CHEFE DA DIVISÃO DE APROPRIAÇÃO FINANCEIRA (DAF/COFIN)/DIRETOR DA EDUFF</t>
  </si>
  <si>
    <t>MITIGAR/COMPARTILHAR</t>
  </si>
  <si>
    <t>MELHOR COMUNICAÇÃO ENTRE EDUFF, DCF E CONSIGNATÁRIOS; CONCILIAR E REVISAR A PLANILHA DE VENDAS COM AS NOTAS FISCAIS E BOLETOS EMITIDOS;  SOLICITAR AOS CONSIGNATÁRIOS ATUALIZAÇÕES PERIÓDICAS DE SEUS DADOS BANCÁRIOS</t>
  </si>
  <si>
    <t>PARA MELHORAR A COMUNICAÇÃO SERÁ ENVIADO DIARIAMENTE À EDUFF O MOVIMENTO DE VENDAS PARA CONCILIAR COM A GRU DEPOSITADA (CASOS DE VENDAS EM DINHEIRO), E INFORMAÇÃO DAS VENDAS COM EXPECTATIVA DE RECEBIMENTO VIA REPASSES DA CIELO NO BANCO DO BRASIL (CASOS DE VENDAS COM CARTÃO NO BALCÃO);
A DAF/COFIN ENVIARÁ UM RELATÓRIO DA RECEITA APROPRIADA NO MÊS ORIUNDA DE GRU, SEPARANDO AS GRU DA CIELO E DA PAGSEGURO, DINHEIRO NO BALCÃO E SERVIÇOS PRESTADOS; 
A EQUIPE DA EDUFF COMPROMETE-SE A ENVIAR MENSALMENTE OS MAPAS DE  RECEBIDOS EM CONSIGNAÇÃO, ENVIADOS EM CONSIGNAÇÃO E A MOVIMENTAÇÃO CONSOLIDADA MENSAL DO ESTOQUE (SOMENTE DEPOIS DA REAVALIAÇÃO DO ESTOQUE).</t>
  </si>
  <si>
    <t>DCF/002</t>
  </si>
  <si>
    <t>FINANCEIRO/
ORÇAMENTÁRIO; OPERACIONAL</t>
  </si>
  <si>
    <t>ORDEM BANCÁRIA CANCELADA</t>
  </si>
  <si>
    <t>FORNECIMENTO INCORRETO DE DADOS DE PAGAMENTOS POR PARTE DE CONSIGNATÁRIOS; INCLUSÃO DE DADOS INCORRETOS NO SIAFI</t>
  </si>
  <si>
    <t>ATRASO NO PAGAMENTO; REEMISSÃO DA ORDEM BANCÁRIA</t>
  </si>
  <si>
    <t>CHEFE DA DIVISÃO DE APROPRIAÇÃO FINANCEIRA (DAF/COFIN)</t>
  </si>
  <si>
    <t>CONCILIAR E REVISAR AS PLANILHAS DE VENDAS COM NOTAS FISCAIS E BOLETOS EMITIDOS; SOLICITAR AOS CONSIGNATÁRIOS ATUALIZAÇÕES PERIÓDICAS DE SEUS DADOS BANCÁRIOS; ATENÇÃO AOS AVISOS DO SIAFI QUANTO ÀS INCONSISTÊNCIAS RELACIONADAS AOS DADOS BANCÁRIOS</t>
  </si>
  <si>
    <t>DCF/003</t>
  </si>
  <si>
    <t>FALTA DE RECURSO FINANCEIRO PARA REALIZAR PAGAMENTO</t>
  </si>
  <si>
    <t>USO INDEVIDO DE RECURSOS FINANCEIROS</t>
  </si>
  <si>
    <t>PARALISAÇÃO DO PROCESSO, DANOS À IMAGEM DA EDUFF, PERDA DE CRÉDITO</t>
  </si>
  <si>
    <t>DIRETOR DA EDUFF</t>
  </si>
  <si>
    <t>APRIMORAR O CONTROLE E ACOMPANHAMENTO DOS GASTOS FINANCEIROS A FIM DE GARANTIR SALDO PARA PAGAMENTO DOS CONSIGNATÁRIOS</t>
  </si>
  <si>
    <t>COMO A PANDEMIA CESSOU A VENDA DE LIVROS, NÃO FOI POSSÍVEL AVERIGUAR SE O CONTROLE ACERTADO EM REUNIÃO COM A EDUFF FOI EFETIVAMENTE APRIMORADO.</t>
  </si>
  <si>
    <t>DPPA/001</t>
  </si>
  <si>
    <t xml:space="preserve">FINANCEIRO/ ORÇAMENTÁRIO, OPERACIONAL </t>
  </si>
  <si>
    <t>AUTORIZAÇÃO DO BENEFÍCIO EM DUPLICIDADE</t>
  </si>
  <si>
    <t>REQUERIMENTO FEITO POR MAIS DE UMA PESSOA; DESCONHECIMENTO DA LEI 8112 PELO REQUERENTE; MÁ FÉ DO REQUERENTE; NEGLIGÊNCIA DO SERVIDOR DA ÁREA.</t>
  </si>
  <si>
    <t>PREJUÍZO AO ERÁRIO</t>
  </si>
  <si>
    <t xml:space="preserve">ALTO </t>
  </si>
  <si>
    <t>CONFERÊNCIA DA IDENTIDADE DO REQUERENTE, DOS DADOS DO FALECIDO E DA DESCRIÇÃO DAS DESPESAS; EXIGÊNCIA DA NOTA FISCAL ELETRÔNICA.</t>
  </si>
  <si>
    <t>DPPA/002</t>
  </si>
  <si>
    <t>OPERACIONAL, FINANCEIRO/ ORÇAMENTÁRIO E LEGAL</t>
  </si>
  <si>
    <t>CONCESSÃO DO BENEFÍCIO A QUEM NÃO FAZ JUS</t>
  </si>
  <si>
    <t>REQUERIMENTO DEFERIDO EM OUTRA INSTITUIÇÃO; DESCONHECIMENTO PELO REQUERENTE  DA LEI 8112; MÁ FÉ DO REQUERENTE</t>
  </si>
  <si>
    <t>EXIGÊNCIA DA NOTA FISCAL ELETRÔNICA; CONFERÊNCIA DA IDENTIDADE DO REQUERENTE, DOS DADOS DO FALECIDO E DA DESCRIÇÃO DAS DESPESAS;</t>
  </si>
  <si>
    <t>DPPA/003</t>
  </si>
  <si>
    <t>BUROCRACIA; DEMANDAS URGENTES (EX: JUDICIAIS); APOIO INSUFICIENTE P/ ESCLARECER DÚVIDAS DO REQUERENTE; FALTA DE RECURSOS (Nº DE FALECIMENTOS MAIOR QUE O ESTIMADO)</t>
  </si>
  <si>
    <t>DESCUMPRIMENTO DA LEI 8112; PREJUÍZO PARA O BENEFICIÁRIO; AÇÃO JUDICIAL CONTRA A UFF; VIOLAÇÃO DO DEVER FUNCIONAL PELO SERVIDOR; RESPONSABILIZAÇÃO DO GESTOR DA ÁREA.</t>
  </si>
  <si>
    <t>PAGAMENTO DE BOLSA</t>
  </si>
  <si>
    <t>GPF/001</t>
  </si>
  <si>
    <t>OPERACIONAL E FINANCEIRO/ ORÇAMENTÁRIO</t>
  </si>
  <si>
    <t>ATRASO NO PAGAMENTO DA BOLSA</t>
  </si>
  <si>
    <t xml:space="preserve">LISTA DE CREDORES COM OS DADOS BANCÁRIOS E PESSOAIS DO ALUNO PREENCHIDA DE FORMA ERRADA; DEMORA NO ENVIO DAS BOLSAS PELOS SETORES SOLICITANTES; DEMORA NA LIBERAÇÃO DE RECURSOS; INSERÇÃO ERRADA NO SIAFI DOS DADOS DO ALUNO.  </t>
  </si>
  <si>
    <t>DEMORA PARA USUFRUTO DO BENEFÍCIO.</t>
  </si>
  <si>
    <t>GERENTE FINANCEIRO</t>
  </si>
  <si>
    <t xml:space="preserve">MANTER PERMANENTE CONTATO COM AS COORDENAÇÕES SOLICITANDO O ENVIO DOS PROCESSOS; PEDIR COM ANTECEDÊNCIA MÍNIMA DE 1 SEMANA ÀS COORDENAÇÕES ESTIMATIVA DOS VALORES P/ PGTO DAS BOLSAS;  SOLICITAR AO DCF PROVISÃO ORÇAMENTÁRIA ESTIMADA PELAS COORDENAÇÕES; EFETUAR O REFORÇO DO EMPENHO DAS BOLSAS; ORIENTAR OS RESPONSÁVEIS PELOS LANÇAMENTOS PARA QUE TENHAM ATENÇÃO AO INSERIR DADOS DOS BOLSISTAS; EFETUAR UMA SEGUNDA CONFERÊNCIA COM A AJUDA DE UM COLEGA; VERIFICAR JUNTO À COORDENAÇÃO OS DADOS  ENVIADOS POR EMAIL;  PRIORIZAR O PREENCHIMENTO DA LISTA DE CREDORES E TODAS AS FASES DO PAGAMENTO EM CASO DE CANCELAMENTO DA ORDEM BANCÁRIA;    SOLICITAR À COORDENAÇÃO O ENVIO POR EMAIL DOS DADOS CORRETOS; AVISAR POR EMAIL AO SETOR SOLICITANTE TÃO LOGO O PAGAMENTO SEJA EFETUADO.
</t>
  </si>
  <si>
    <t>PLAD/001</t>
  </si>
  <si>
    <t>OPERACIONAL, LEGAL E DE IMAGEM</t>
  </si>
  <si>
    <t xml:space="preserve">AUSÊNCIA DE FERRAMENTA PARA MONITORAMENTO DA GESTÃO DE RISCOS; INAÇÃO DOS INTEGRANTES DO GT; CONFLITO DE AGENDAS; LACUNAS NA CAPACITAÇÃO; DIFICULDADE DOS SETORES NA DEFINIÇÃO DOS PROCESSOS PRIORITÁRIOS.
</t>
  </si>
  <si>
    <t xml:space="preserve">ATRASO NO PROCESSO DE GESTÃO DE RISCOS DA UFF; RISCOS SEM TRATAMENTO ADEQUADO; INCONFORMIDADE LEGAL (INC 01/2016  E DECRETO 9.203/2017).
</t>
  </si>
  <si>
    <t>UTILIZAR MÍDIAS ALTERNATIVAS PARA COMUNICAÇÃO DO GT;  DIVULGAÇÃO DO TEMA PELO CANAL COMUNICA UFF; SOLICITAR APOIO AO COMITÊ DE GOVERNANÇA, RISCOS, CONTROLES E INTEGRIDADE; APRESENTAR O PROCESSO DE GESTÃO DE RISCOS DO GT; CONSCIENTIZAR SOBRE A IMPORTÂNCIA DO GT; MANUAL COM  INSTRUÇÕES PARA APLICAÇÃO DA METODOLOGIA; CRIAR CRONOGRAMA DE ENTREGAS; REALIZAR O MONITORAMENTO ANUAL DOS PROCESSOS COM RISCOS ANALISADOS; CARTILHA PARA CONDUÇÃO DE GESTÃO DE RISCOS.</t>
  </si>
  <si>
    <t>TODAS AS MEDIDAS FORAM IMPLEMENTADAS.  A PROBABILIDADE FOI ALTERADA DE MUITO ALTA PARA MÉDIA EM FUNÇÃO DA EXECUÇÃO DAS MEDIDAS. O PROPRIETÁRIO DO RISCO FOI ALTERADO DE CHEFE DA DIVISÃO PARA COORDENADOR. A CLASSIFICAÇÃO DO RISCO FOI ALTERADA DE INERENTE PARA RESIDUAL. FOI ADICIONADA MAIS UMA CAUSA: DIFICULDADE DOS SETORES NA DEFINIÇÃO DOS PROCESSOS PRIORITÁRIOS.</t>
  </si>
  <si>
    <t>PLANO DE DESENVOLVIMENTO DA UNIDADE</t>
  </si>
  <si>
    <t>PLAD/002</t>
  </si>
  <si>
    <t>- OPERACIONAL
- FINANCEIRO/ ORÇAMENTÁRIO
- IMAGEM</t>
  </si>
  <si>
    <t xml:space="preserve">UNIDADES DA UFF NÃO ELABORAREM E IMPLANTAREM O SEU PDU
</t>
  </si>
  <si>
    <t xml:space="preserve">- INAÇÃO DOS RESPONSÁVEIS PELAS UNIDADES
-  FALTA DE CULTURA INSTITUCIONAL DE PLANEJAMENTO DE LONGO E MÉDIO PRAZO
- FALTA DE CAPACITAÇÃO E EXPERIÊNCIA DAS UNIDADES EM ATUAR COM BASE EM PLANEJAMENTO DE MÉDIO E LONGO PRAZO
- FALTA DE PATROCÍNIO E PRIORIZAÇÃO DA LIDERANÇA
</t>
  </si>
  <si>
    <t xml:space="preserve">- ATUAÇÃO E TOMADA DE DECISÃO SEM CONSIDERAR PRIORIDADES DA GESTÃO
- ATUAÇÃO CONFORME URGÊNCIA (NÃO CONFORME IMPORTÂNCIA)
- AUSÊNCIA DE VISIBILIDADE SOBRE PONTOS FORTES, FRACOS, OPORTUNIDADES E AMEAÇAS.                          - FALTA DE MONITORAMENTO DE INDICADORES E RESULTADOS
</t>
  </si>
  <si>
    <t>- COORD. DE PLANEJAMENTO E DESENVOLVIMENTO (PLAD) 
- DIRETORES, PRÓ-REITORES E SUPERINTENDENTES DAS UNIDADES</t>
  </si>
  <si>
    <t>- SENSIBILIZAÇÃO E ENVOLVIMENTO DOS GESTORES SOBRE IMPORTÂNCIA DO PDU NAS REUNIÕES EXISTENTES
- COMUNICAÇÕES INTERNAS SOBRE BENEFÍCIOS E IMPORTÂNCIA DO PDU
- OFERTA DE CURSO DE CAPACITAÇÃO SOBRE PDU
- DISPONIBILIZAÇÃO DE CANAIS PARA TIRAR DÚVIDA SOBRE ELABORAÇÃO DO PDU</t>
  </si>
  <si>
    <t>TODAS AS MEDIDAS FORAM IMPLEMENTADAS. FOI ADICIONADA MAIS UMA CAUSA: FALTA DE PATROCÍNIO E PRIORIZAÇÃO DA LIDERANÇA. FOI ADICIONADA MAIS UMA CONSEQUÊNCIA: FALTA DE MONITORAMENTO DE INDICADORES E RESULTADOS. A CLASSIFICAÇÃO DO RISCO FOI ALTERADA DE INERENTE PARA RESIDUAL.</t>
  </si>
  <si>
    <t>PLAD/003</t>
  </si>
  <si>
    <t xml:space="preserve">NÃO EXECUÇÃO DAS AÇÕES PLANEJADAS NO PDU
</t>
  </si>
  <si>
    <t xml:space="preserve">- ATUAÇÃO E TOMADA DE DECISÃO SEM CONSIDERAR PRIORIDADES DA GESTÃO
- ATUAÇÃO CONFORME URGÊNCIA (NÃO CONFORME IMPORTÂNCIA)
- AUSÊNCIA DE ATUAÇÃO PARA TRATAR OS PONTOS FRACOS IDENTIFICADOS                                                           - FALTA DE MONITORAMENTO DE INDICADORES E RESULTADOS
</t>
  </si>
  <si>
    <t>- DIRETORES, PRÓ-REITORES E SUPERINTENDENTES DAS UNIDADES
- PLAD</t>
  </si>
  <si>
    <t>- SENSIBILIZAÇÃO E ENVOLVIMENTO DOS GESTORES SOBRE IMPORTÂNCIA DO PDU NAS REUNIÕES EXISTENTES
- COMUNICAÇÕES INTERNAS SOBRE BENEFÍCIOS E IMPORTÂNCIA DO PDU                       
- ACOMPANHAMENTO DA EXECUÇÃO (RELATÓRIO)</t>
  </si>
  <si>
    <t xml:space="preserve">A ÚLTIMA MEDIDA NÃO FOI IMPLEMENTADA DEVIDO AO FATO DE AS UNIDADES AINDA ESTAREM ELABORANDO SEUS PDUS. FOI ADICIONADA MAIS UMA CAUSA: FALTA DE PATROCÍNIO E PRIORIZAÇÃO DA LIDERANÇA. FOI ADICIONADA MAIS UMA CONSEQUÊNCIA: FALTA DE MONITORAMENTO DE INDICADORES E RESULTADOS. </t>
  </si>
  <si>
    <t>PLAD/004</t>
  </si>
  <si>
    <t xml:space="preserve">- OPERACIONAL
- FINANCEIRO/ ORÇAMENTÁRIO
</t>
  </si>
  <si>
    <t xml:space="preserve">CONTEÚDO DO PDU INADEQUADO
</t>
  </si>
  <si>
    <t xml:space="preserve">- FALTA DE ALINHAMENTO AO PDI
- AÇÕES ESTABELECIDAS NÃO FACTÍVEIS CONFORME ORÇAMENTO DISPONÍVEL, TEMPO, CONHECIMENTOS E QUANTIDADE DE SERVIDORES
</t>
  </si>
  <si>
    <t xml:space="preserve">- ATUAÇÃO E TOMADA DE DECISÃO SEM CONSIDERAR PRIORIDADES DA GESTÃO
- NÃO EXECUÇÃO DAS AÇÕES ESTABELECIDAS
- ATUAÇÃO CONFORME URGÊNCIA (NÃO CONFORME IMPORTÂNCIA)
</t>
  </si>
  <si>
    <t>- SENSIBILIZAÇÃO E ENVOLVIMENTO DOS GESTORES SOBRE PREMISSAS DE ELABORAÇÃO DO PDU
- COMUNICAÇÃO INTERNA SOBRE PREMISSAS E DIVULGAÇÃO DO GUIA DE ELABORAÇÃO DO PDU
- OFERTA DE CURSO DE CAPACITAÇÃO SOBRE PDU
- ANÁLISE CRÍTICA DOS PDUs ENTREGUES À PLAD</t>
  </si>
  <si>
    <t>TODAS AS MEDIDAS FORAM IMPLEMENTADAS. A CLASSIFICAÇÃO DO RISCO FOI ALTERADA DE INERENTE PARA RESIDUAL.</t>
  </si>
  <si>
    <t>PLAD/005</t>
  </si>
  <si>
    <t xml:space="preserve">NÃO MONITORAMENTO DO PDU POR PARTE DAS UNIDADES
</t>
  </si>
  <si>
    <t>DIRETORES, PRÓ-REITORES E SUPERINTENDENTES DAS UNIDADES</t>
  </si>
  <si>
    <t xml:space="preserve">- COMUNICAÇÃO INTERNA SOBRE INÍCIO DO PERIODO DE MONITORAMENTO DOS PDUs
- ACOMPANHAMENTO DA EXECUÇÃO (RELATÓRIO)
 </t>
  </si>
  <si>
    <t xml:space="preserve">AS MEDIDAS NÃO FORAM MPLEMENTADAS DEVIDO AO FATO DE AS UNIDADES AINDA ESTAREM ELABORANDO SEUS PDUS. FOI ADICIONADA MAIS UMA CAUSA: FALTA DE PATROCÍNIO E PRIORIZAÇÃO DA LIDERANÇA. </t>
  </si>
  <si>
    <t>PROGRAMA E PLANO DE INTEGRIDADE</t>
  </si>
  <si>
    <t>PLAD/006</t>
  </si>
  <si>
    <t>- OPERACIONAL
- LEGAL
- FINANCEIRO/ ORÇAMENTÁRIO
- IMAGEM
- INTEGRIDADE</t>
  </si>
  <si>
    <t>NÃO CUMPRIMENTO ADEQUADO DO PROGRAMA E PLANO DE INTEGRIDADE</t>
  </si>
  <si>
    <t xml:space="preserve">
- INAÇÃO DOS RESPONSÁVEIS PELAS ÁREAS ENVOLVIDAS NA INTEGRIDADE
- CAPACITAÇÃO INSUFICIENTE DOS ENVOLVIDOS
- CONFLITO DE AGENDAS
- UGI NÃO INCORPORAR ÁREAS IMPORTANTES POR NÃO HAVER DEFINIÇÃO DE SETOR RESPONSÁVEL PELA GESTÃO DE RISCOS ASSOCIADOS A CONFLITOS DE INTERESSES
</t>
  </si>
  <si>
    <t xml:space="preserve">-FALTA DE IDENTIFICAÇÃO DE RISCOS
- RISCO PARA INTEGRIDADE SEM TRATAMENTO ADEQUADO
- INCONFORMIDADE LEGAL  (Portaria nº 57/2019 e Decreto nº 9.203/2017)
- ATRASO DO PLANO DE INTEGRIDADE
- AUSÊNCIA DE CONSCIENTIZAÇÃO INSTITUCIONAL SOBRE POSSÍVEIS CONDUTAS ANTIÉTICAS E IRREGULARIDADES.
</t>
  </si>
  <si>
    <t>UNIDADE GESTORA DA INTEGRIDADE (COORDENAÇÃO DE PLANEJAMENTO E DESENVOLVIMENTO-PLAD)</t>
  </si>
  <si>
    <t>- ACOMPANHAMENTO PERIÓDICO DAS AÇÕES ESTABELECIDAS NO PLANO DE INTEGRIDADE;
- PROPOR UM PLANEJAMENTO ANUAL DE AÇÕES E REUNIÕES;
- SOLICITAR APOIO E DIRECIONAMENTO AO COMITÊ DE GOVERNANÇA, RISCOS, CONTROLES E INTEGRIDADE;
 - CONSCIENTIZAR SOBRE A IMPORTÂNCIA DO PROGRAMA DE INTEGRIDADE ATRAVÉS DE COMUNICAÇÕES INTERNAS (COMUNICA UFF)
- ENVIO E ATUALIZAÇÃO DE MATERIAIS E PROGRAMAÇÃO DE CURSOS PARA EQUIPE ENVOLVIDA.
- TRATAMENTO DE RISCOS DE INTEGRIDADE IDENTIFICADOS PELO GT-RISCOS</t>
  </si>
  <si>
    <t>O IMPACTO, QUE ERA MÉDIO, FOI REAVALIADO. O GRAU DO RISCO PASSOU DE ALTO PARA EXTREMO. FOI ADICIONADA UMA CONSEQUÊNCIA: FALTA DE IDENTIFICAÇÃO DE RISCOS. HOUVE UMA ESPECIFICAÇÃO MAIOR DE UMA DAS CAUSAS: UGI NÃO INCORPORAR ÁREAS IMPORTANTES. A CLASSIFICAÇÃO DO RISCO PASSOU DE INERENTE A RESIDUAL, EM FUNÇÃO DAS MEDIDAS DE CONTROLE ADOTADAS. FOI ADICIONADA UMA MEDIDA DE CONTROLE: TRATAMENTO DE RISCOS IDENTIFICADOS PELO GT-RISCOS.</t>
  </si>
  <si>
    <t>APOIO À COMADI</t>
  </si>
  <si>
    <t>PLAD/007</t>
  </si>
  <si>
    <t>OPERACIONAL; LEGAL; IMAGEM</t>
  </si>
  <si>
    <t>NÃO OBTENÇÃO DE DADOS ADEQUADOS</t>
  </si>
  <si>
    <t>- ÁREAS NÃO POSSUEM OU NÃO FORNECEM OS DADOS NECESSÁRIOS                             - FALTA DE PRECISÃO OU OBJETIVIDADE NO ENVIO DE DADOS                                       -  FALTA DE HÁBITO OU EXPERIÊNCIA DOS ENVOLVIDOS NA BUSCA DOS DADOS E NO MONITORAMENTO DE RESULTADOS                                        - DADOS CONFLITANTES
- INDICADORES SEM DEFINIÇÃO PRECISA</t>
  </si>
  <si>
    <t xml:space="preserve">- INDISPONIBILIDADE DE DADOS ADEQUADOS PARA A COMADI ANALISAR O DESEMPENHO INSTITUCIONAL MEDIDO PELOS INDICADORES       </t>
  </si>
  <si>
    <t xml:space="preserve">COORD. DE PLANEJAMENTO E DESENVOLVIMENTO (PLAD) </t>
  </si>
  <si>
    <t xml:space="preserve">- MAPEAMENTO DOS DADOS NECESSÁRIOS
- ALINHAMENTO COM ÁREAS RESPONSÁVEIS PELA PRODUÇÃO DO DADO
- ESTRUTURAÇÃO DE BASE DE DADOS ONLINE            - ENCAMINHAMENTO DE MODELO DE FORMULÁRIO PARA APRESENTAÇÃO DOS DADOS                      - CONSCIENTIZAÇÃO SOBRE A IMPORTÂNCIA DO ACOMPANHAMENTO FREQUENTE DOS DADOS PARA O DESENVOLVIMENTO DO PDI                           - UTILIZAÇÃO DE FONTES ALTERNATIVAS (POR EXEMPLO, DADOS QUE CONSTAM NO RELATÓRIO DE GESTÃO)         
- REDEFINIÇÃO DE INDICADORES PARA QUE SEJA POSSÍVEL SEU ACOMPANHAMENTO        </t>
  </si>
  <si>
    <t>TODAS AS MEDIDAS DE CONTROLE FORAM ADOTADAS, COM EXCEÇÃO DO MAPEAMENTO DOS DADOS E DA ESTRUTURAÇÃO DA BASE DE DADOS ONLINE. FOI ADICIONADA UMA MEDIDA DE CONTROLE: REDEFINIÇÃO DE INDICADORES, EM FUNÇÃO DE ALGUNS PLANOS (COMO O DE SUSTENTABILIDADE) QUE ESTÃO SENDO REFORMULADOS. A FALTA DE MONITORAMENTO FOI ADICIONADA ÀS CAUSAS.</t>
  </si>
  <si>
    <t>CONTRATAÇÃO DA FEC - FASE CONTRATAÇÃO</t>
  </si>
  <si>
    <t>PLAP/001</t>
  </si>
  <si>
    <t>INSTRUÇÃO INADEQUADA DO PROCESSO</t>
  </si>
  <si>
    <t>FALHA NA CONFERÊNCIA DA DOCUMENTAÇÃO</t>
  </si>
  <si>
    <t>DESCUMPRIMENTO DA LEGISLAÇÃO QUE REGULA O RELACIONAMENTO ENTRE AS IFES E AS FUNDAÇÕES DE APOIO; DESPESAS EXECUTADAS DE FORMA INCONSISTENTE</t>
  </si>
  <si>
    <t>PLAP/002</t>
  </si>
  <si>
    <t>FINANCEIRO/ ORÇAMENTÁRIO, OPERACIONAL</t>
  </si>
  <si>
    <t>PUBLICAÇÃO ERRADA DA DISPENSA DE LICITAÇÃO</t>
  </si>
  <si>
    <t>INSERÇÃO DE DADOS NO SISTEMA (COMPRASNET) DE FORMA EQUIVOCADA</t>
  </si>
  <si>
    <t xml:space="preserve">RETRABALHO;  PERDA DO ORÇAMENTO SE A DISPENSA NÃO TIVER SIDO FEITA EM TEMPO HÁBIL. </t>
  </si>
  <si>
    <t>PLAP/003</t>
  </si>
  <si>
    <t>REALIZAÇÃO DE EMPENHO DE FORMA EQUIVOCADA</t>
  </si>
  <si>
    <t>FALHA NA INSERÇÃO DE DADOS NO SITEMA (SIAFI)</t>
  </si>
  <si>
    <t>RETRABALHO; ATRASO NA EXECUÇÃO DO PROJETO.</t>
  </si>
  <si>
    <t>PLAP/004</t>
  </si>
  <si>
    <t>LEGAL; OPERACIONAL</t>
  </si>
  <si>
    <t>REALIZAÇÃO DE EMPENHO PARA FORNECEDOR IRREGULAR</t>
  </si>
  <si>
    <t>NÃO CONFERÊNCIA DA CERTIDÃO SICAF</t>
  </si>
  <si>
    <t>DESCUMPRIMENTO DA LEGISLAÇÃO.</t>
  </si>
  <si>
    <t>PLAP/005</t>
  </si>
  <si>
    <t>ERRO NA PUBLICAÇAO DO EXTRATO DO CONTRATO</t>
  </si>
  <si>
    <t>NÃO ASSINATURA DAS PARTES; INSERÇÃO DE DADOS DE FORMA EQUIVOCADA.</t>
  </si>
  <si>
    <t>DESCUMPRIMENTO DA LEGISLAÇÃO; RETRABALHO; PREJUÍZO NO ANDAMENTO DO PROJETO</t>
  </si>
  <si>
    <t>MANUAL DE OPERAÇÕES COM O CHECKLIST DE TODAS A DOCUMENTAÇÃO E DESPESAS NECESSÁRIAS E ADEQUADAS; CONFERÊNCIA DO EXTRATO PELA FEC E PELO COORDENADOR DO PROJETO.</t>
  </si>
  <si>
    <t>CONTRATAÇÃO DA FEC TRIPARTITE</t>
  </si>
  <si>
    <t>PLAP/006</t>
  </si>
  <si>
    <t>ANÁLISE INCORRETA DA DOCUMENTAÇÃO</t>
  </si>
  <si>
    <t>AUSÊNCIA DE NORMATIZAÇÃO; AUSÊNCIA DE CHECKLIST; AUSÊNCIA DE DIVULGAÇÃO DE PROCEDIMENTOS DO SETOR</t>
  </si>
  <si>
    <t>DESCUMPRIMENTO DA LEGISLAÇÃO QUE REGULA O RELACIONAMENTO ENTRE AS IFES E AS FUNDAÇÕES DE APOIO; FORMALIZAÇÃO INDEVIDA DO CONTRATO; NÃO FORMALIZAÇÃO DO CONTRATO NO PRAZO PREVISTO</t>
  </si>
  <si>
    <t>MANUAL DE OPERAÇÕES COM O CHECKLIST DE TODA A DOCUMENTAÇÃO E DESPESAS NECESSÁRIAS E ADEQUADAS; INCLUSÃO DOS PROJETOS TRIPARTITES NO SISTEMA SISPRO</t>
  </si>
  <si>
    <t>Segundo o coordenador, o manual ainda não foi elaborado.  O módulo Sispro-Tripartite está em fase final de desenvolvimento e deverá ser lançado em julho/2021.
Houve mudança na percepção do impacto, que passou de alto para baixo. A explicação é que um contrato publicado errado pode ser retificado.</t>
  </si>
  <si>
    <t>ORGANIZAÇÃO E ATUALIZAÇÃO DE ESTRUTURA ORGANIZACIONAL</t>
  </si>
  <si>
    <t>PLIN/001</t>
  </si>
  <si>
    <t xml:space="preserve">LEGAL </t>
  </si>
  <si>
    <t>DESCUMPRIMENTO DA LEGISLAÇÃO E/OU NORMA INTERNA</t>
  </si>
  <si>
    <t>DESCONHECIMENTO POR PARTE DO INTERESSADO; BAIXA ADESÃO ÀS BOAS PRÁTICAS RECOMENDADAS PELO ÓRGÃO TÉCNIC0.</t>
  </si>
  <si>
    <t>ELEVADO NÚMERO DE AJUSTES NO PROCESSO; NÃO APROVAÇÃO DA ESTRUTURA NO CUV.</t>
  </si>
  <si>
    <t>CHEFE DE DIVISÃO</t>
  </si>
  <si>
    <t>GUIA PARA ELABORAÇÃO DE REGIMENTO INTERNO; ELABORAÇÃO DE INSTRUÇÃO DE SERVIÇO; CHECKLIST; TUTORIAL.; SIMPLIFICAÇÃO DOS FORMULÁRIOS.</t>
  </si>
  <si>
    <t xml:space="preserve"> À exceção da instrução de serviço de denominação de chefias (em fase de conclusão prevista para o 2º bimestre), todos os controles estão sendo aplicados. 
O processo de atualização da estrutura foi implantado no SEi.
Para evitar retrabalho, o formulário é preenchido para o gestor, que apenas assina após concordar com os dados. Dessa forma, a DGI revisa o conteúdo, sem necessidade de devolução para correção. 
</t>
  </si>
  <si>
    <t>PLIN/002</t>
  </si>
  <si>
    <t>INSERÇÃO DE DADOS ERRADOS NO SISTEMA (SIORG/SIAPE)</t>
  </si>
  <si>
    <t>FALHA NA INSTRUÇÃO PROCESSUAL.</t>
  </si>
  <si>
    <t>PREJUÍZO FINANCEIRO PARA O SERVIDOR (SIAPE); RETRABALHO.</t>
  </si>
  <si>
    <t>CHEFE DE DIVISÃO/
COORDENADOR</t>
  </si>
  <si>
    <t>SEGREGAÇÃO DE FUNÇÕES 
(INSERÇÃO X CONFERÊNCIA);VERIFICAÇÃO PERIÓDICA.</t>
  </si>
  <si>
    <t xml:space="preserve">A verificação tem acontecido conforme a demanda (de 3 a 4 vezes ao ano), e não de forma periódica e rotineira, porque para isso seria necessário contar com mais um servidor no setor. Mesmo assim, a DGI tem conseguido fazer as alterações com um lapso de tempo menor desde que solicitou sua inclusão no processo de remanejamento de função. </t>
  </si>
  <si>
    <t>PLIN/003</t>
  </si>
  <si>
    <t>OPERACIONAL; FINANCEIRO/ ORÇAMENTÁRIO</t>
  </si>
  <si>
    <t>INSERÇÃO NÃO TEMPESTIVA DE DADOS NO SISTEMA (SIAPE)</t>
  </si>
  <si>
    <t>CENTRALIZAÇÃO DE CONHECIMENTO NUM ÚNICO SERVIDOR.</t>
  </si>
  <si>
    <t>PREJUÍZO FINANCEIRO PARA O SERVIDOR; ESTRUTURA ORGANIZACIONAL DESATUALIZADA.</t>
  </si>
  <si>
    <t xml:space="preserve">
MITIGAR
</t>
  </si>
  <si>
    <t>CAPACITAÇÃO DOS SERVIDORES DA PLIN; ESTABELECIMENTO DE PRAZOS PARA INSERÇÃO /EXCLUSÃO DE UORG/AUTORIDADE.</t>
  </si>
  <si>
    <t>Servidora participou de cursos sobre estruturas organizacionais e de treinamento para atuar no módulo EORG, que antes era operado por uma única pessoa. Também solicitou um token à PROAD para acessar o sistema, que foi concedido em dezembro de 2020. Com isso, diminuiu o gargalo que havia na movimentação entre SIORG e SIAPE.</t>
  </si>
  <si>
    <t>ATUALIZAÇÃO DOS INDICADORES DO TCU</t>
  </si>
  <si>
    <t>PLIN/004</t>
  </si>
  <si>
    <t>- OPERACIONAL
- LEGAL
- DE IMAGEM</t>
  </si>
  <si>
    <t>NÃO CUMPRIMENTO DO PRAZO DE RESPOSTA</t>
  </si>
  <si>
    <t xml:space="preserve">- DADOS NÃO FORNECIDOS PELA(S) ÁREA(S) RESPONSÁVEL(IS); 
                          - RESPOSTA DAS ÁREAS FORA DO PRAZO ESTABELECIDO PELA COORDENAÇÃO; 
</t>
  </si>
  <si>
    <t>COORDENAÇÃO DE GESTÃO DA INFORMAÇÃO</t>
  </si>
  <si>
    <t xml:space="preserve">A última medida foi substituída por ELABORAR MAPEAMENTO E BASE DE CONHECIMENTO DO PROCESSO, e foi implementada.
</t>
  </si>
  <si>
    <t>PLIN/005</t>
  </si>
  <si>
    <t>FORNECIMENTO DE DADOS INCORRETOS</t>
  </si>
  <si>
    <t xml:space="preserve">
- ENVIO DE DADOS INCORRETOS/INCOMPLETOS PELA ÁREA.
</t>
  </si>
  <si>
    <t>DISPONIBILIZAR NO SITE AS INFORMAÇÕES FORNECIDAS NOS ANOS ANTERIORES.</t>
  </si>
  <si>
    <t>PREENCHIMENTO DO CENSO</t>
  </si>
  <si>
    <t>PLIN/006</t>
  </si>
  <si>
    <t>- OPERACIONAL
- DE IMAGEM</t>
  </si>
  <si>
    <t>NÃO PREENCHIMENTO DO CENSO</t>
  </si>
  <si>
    <t>- DADOS NÃO FORNECIDOS PELA STI;
 -RESPOSTA DA STI FORA DO PRAZO ESTABELECIDO PELA COORDENAÇÃO.</t>
  </si>
  <si>
    <t>COBRANÇA DO INEP; DANO ÀIMAGEM DA UFF;
AUSÊNCIA DE DADOS
ESTATÍSTICOS OFICIAIS
DA UFF.</t>
  </si>
  <si>
    <t>PESQUISADOR INSTITUCIONAL</t>
  </si>
  <si>
    <t>SOLICITAR À STI QUE INDIQUE SUBSTITUTO(S) DO
RESPONSÁVEL PELO ENVIO DOS DADOS; DEFINIR UM SUBSTITUTO PARA O PESQUISADOR INSTITUCIONAL.</t>
  </si>
  <si>
    <t>A STI indicou 2 servidores como responsáveis pelo censo, mas um deles saiu da Universidade e ainda não houve reposição.
Como a avaliação da probabilidade pelo gestor mudou de baixa para média, o risco (agora residual) passou a ser alto.</t>
  </si>
  <si>
    <t>ESTIMATIVA DE RECEITA PRÓPRIA</t>
  </si>
  <si>
    <t>PLOR/001</t>
  </si>
  <si>
    <t>FRAGILIDADE NA ESTIMATIVA</t>
  </si>
  <si>
    <t>IMPOSSIBLIDADE DE PREVISÃO DE ALGUMAS RECEITAS; FALHA NA TRAMITAÇÃO DE DOCUMENTOS OFICIAIS; FALHA NA COMUNICAÇÃO ENTRE OS SETORES ENVOLVIDOS E A PLOR.</t>
  </si>
  <si>
    <t>DIMINUIÇÃO DA DISPONIBILIDADE FINANCEIRA; QUEDA DE ARRECADAÇÃO DA RECEITA; DÉFICIT ORÇAMENTÁRIO; PREJUÍZO FINANCEIRO PARA O EXERCÍCIO SEGUINTE; MÁ DISTRIBUIÇÃO DOS RECURSOS ENTRE AS AÇÕES ORÇAMENTÁRIAS</t>
  </si>
  <si>
    <t>COORDENADORA</t>
  </si>
  <si>
    <t>SOLICITAÇÃO FORMAL DE REESTIMATIVA DE RECEITA; *CRIAÇÃO DE UM TREINAMENTO SOBRE RECEITA ORÇAMENTÁRIA; *ENCONTROS PRESENCIAIS COM AS PARTES INTERESSADAS PARA PRESTAR ORIENTAÇÕES.</t>
  </si>
  <si>
    <t>- Não foi possível criar um treinamento sobre a receita orçamentária nem visitar as unidades devido aos ajustes necessários nos  processos de trabalho em 2020.</t>
  </si>
  <si>
    <t>PROGRESSÃO FUNCIONAL DOCENTE</t>
  </si>
  <si>
    <t>CPPD/001</t>
  </si>
  <si>
    <t>ATRASO NA TRAMITAÇÃO DO PROCESSO</t>
  </si>
  <si>
    <t>ABERTURA DO PROCESSO "EM CIMA DA HORA"; INCONSISTÊNCIAS NO INÍCIO DO PROCESSO NA UNIDADE (FALTA DE DOCUMENTOS OU DE ASSINATURA; INTERSTÍCIO PULADO); FALTA DE PESSOAL NA CPPD; INFRAESTRUTURA DEFICIENTE DA CPPD (APENAS UM COMPUTADOR E INTERNET PRECÁRIA); DESINFORMAÇÃO E FALTA DE ACOMPANHAMENTO DO PROCESSO POR PARTE DO DOCENTE; PORTARIA COM DADOS ERRADOS.</t>
  </si>
  <si>
    <t>ATRASO NA AVALIAÇÃO POR PARTE DA COMISSÃO DE AVALIAÇÃO DO DEPARTAMENTO OU DA BANCA EXAMINADORA DA UNIDADE; PREJUÍZO FINANCEIRO (ATRASO OU PERDA DO EFEITO RETROATIVO NO RECEBIMENTO DO ADICIONAL DE SALÁRIO POR PARTE DO DOCENTE).</t>
  </si>
  <si>
    <t>PRESIDENTE DA CPPD</t>
  </si>
  <si>
    <t>IMPLANTAÇÃO NO SEI; PRAZO DE ATÉ 60 DIAS ANTES DO VENCIMENTO DO INTERSTÍCIO PARA ENCAMINHAR DOCUMENTAÇAO; ENVIO MENSAL PARA OS DEPARTAMENTOS DE UMA LISTAGEM COM OS NOMES DOS DOCENTES QUE TERÃO DIREITO À PROGRESSÃO*; CONTRATAÇÃO DE PELO MENOS MAIS DUAS PESSOAS PARA A CPPD; SITE DA CPPD COM O  PASSO A PASSO DA PROGRESSÃO; DISPONIBILIZAÇÃO DE UM E-MAIL OU TELEFONE PARA DÚVIDAS RELATIVAS À PROGRESSÃO.</t>
  </si>
  <si>
    <t>CPPD/002</t>
  </si>
  <si>
    <t>PERDA DO DIREITO À PROGRESSÃO APÓS VENCIMENTO DE CINCO ANOS</t>
  </si>
  <si>
    <t>DESINFORMAÇÃO OU FALTA DE INICIATIVA DO DOCENTE.</t>
  </si>
  <si>
    <t>PREJUÍZO FINANCEIRO (PERDA DO RECEBIMENTO DO ADICIONAL DE SALÁRIO POR PARTE DO DOCENTE).</t>
  </si>
  <si>
    <t>MITIGAR/ACEITAR</t>
  </si>
  <si>
    <t>PRAZO DE ATÉ 60 DIAS ANTES DO VENCIMENTO DO INTERSTÍCIO PARA ENCAMINHAR DOCUMENTAÇAO; ENVIO MENSAL PARA OS DEPARTAMENTOS DE UMA LISTAGEM COM OS NOMES DOS DOCENTES QUE TERÃO DIREITO À PROGRESSÃO*;  SITE DA CPPD COM O  PASSO A PASSO DA PROGRESSÃO; DISPONIBILIZAÇÃO DE UM E-MAIL OU TELEFONE PARA DÚVIDAS RELATIVAS À PROGRESSÃO.</t>
  </si>
  <si>
    <t>ACELERAÇÃO DA PROMOÇÃO</t>
  </si>
  <si>
    <t>CPPD/003</t>
  </si>
  <si>
    <t>ATRASO NA ABERTURA DO PROCESSO; INCONSISTÊNCIAS NO INÍCIO DO PROCESSO NA UNIDADE (FALTA DE DOCUMENTOS OU DE ASSINATURA); FALTA DE PESSOAL NA CPPD; INFRAESTRUTURA DEFICIENTE DA CPPD (APENAS UM COMPUTADOR E INTERNET PRECÁRIA); DESINFORMAÇÃO E FALTA DE ACOMPANHAMENTO DO PROCESSO POR PARTE DO DOCENTE; PORTARIA COM DADOS ERRADOS.</t>
  </si>
  <si>
    <t>PREJUÍZO FINANCEIRO (PERDA DO EFEITO RETROATIVO NO RECEBIMENTO DO ADICIONAL DE SALÁRIO POR PARTE DO DOCENTE).</t>
  </si>
  <si>
    <t>POSSIBILIDADE DE ABERTURA DO PROCESSO ATÉ 90 DIAS APÓS O FIM DO ESTÁGIO PROBATÓRIO SEM PERDA DO EFEITO RETROATIVO; IMPLANTAÇÃO NO SEI; RECEPÇÃO AOS NOVOS DOCENTES PARA CONHECIMENTO DA LEGISLAÇÃO (LEI 12272/2012 E RESOLUÇOES); CONTRATAÇÃO DE PELO MENOS MAIS DOIS SERVIDORES PARA A CPPD; SITE DA CPPD COM O  PASSO A PASSO DA PROMOÇÃO E DIVULGAÇÃO DE LEIS E RESOLUÇÕES PERTINENTES.</t>
  </si>
  <si>
    <t>RETRIBUIÇÃO POR TITULAÇÃO</t>
  </si>
  <si>
    <t>CPPD/004</t>
  </si>
  <si>
    <t>ATRASO NA ABERTURA DO PROCESSO; INCONSISTÊNCIAS NO INÍCIO DO PROCESSO NA UNIDADE (DOCUMENTAÇÃO INCOMPLETA OU FALTA DE ASSINATURA); FALTA DE PESSOAL NA CPPD; INFRAESTRUTURA DEFICIENTE DA CPPD (APENAS UM COMPUTADOR E INTERNET PRECÁRIA); DESINFORMAÇÃO E FALTA DE ACOMPANHAMENTO DO PROCESSO POR PARTE DO DOCENTE; PORTARIA COM DADOS ERRADOS.</t>
  </si>
  <si>
    <t xml:space="preserve"> PREJUÍZO FINANCEIRO (ATRASO NO RECEBIMENTO DO ADICIONAL DE SALÁRIO POR PARTE DO DOCENTE)</t>
  </si>
  <si>
    <t>IMPLANTAÇÃO NO SEI; REQUERIMENTO ABERTO  COM  DECLARAÇÃO DA BANCA EXAMINADORA  E PROTOCOLO DE EXPEDIÇÃO DO DIPLOMA;
RECEPÇÃO AOS NOVOS DOCENTES P/ CONHECIMENTO DA LEGISLAÇÃO (LEI 12272/2012); CONTRATAÇÃO DE MAIS 2 SERVIDORES P/A  CPPD; SITE COM O  PASSO A PASSO E DIVULGAÇÃO DE LEIS E RESOLUÇÕES PERTINENTES; PRAZO DE 180 DIAS PARA APRESENTAÇÃO DO DIPLOMA (NT 13/2018 DO MINISTÉRIO DA ECONOMIA).</t>
  </si>
  <si>
    <t>TED - CAPTAÇÃO DE RECURSOS</t>
  </si>
  <si>
    <t>PLAP/007</t>
  </si>
  <si>
    <t>OPERACIONAL; FINANCEIRO/ ORÇAMENTÁRIO; LEGAL; INTEGRIDADE</t>
  </si>
  <si>
    <t>ANÁLISE ACELERADA DA MINUTA DO TED</t>
  </si>
  <si>
    <t>INFLUÊNCIA OU PRESSÃO INTERNA; OBTENÇÃO DA ASSINATURA PRÉVIA DO REITOR</t>
  </si>
  <si>
    <t>ERROS DE ANÁLISE; ETAPAS E TRÂMITES ELIMINADOS; ICONFORMIDADE LEGAL; PREJUÍZO FINANCEIRO.</t>
  </si>
  <si>
    <t>IMPLANTAÇÃO NO SEI; DECRETO 10.426/20; MANUAL DE PROCEDIMENTOS DE CELEBRAÇÃO DE TED ENVIADO A COORDENADORES HABITUAIS; *CHECKLIST; *INSTRUÇÃO DE SERVIÇO, RECUSA DE PROCESSOS FÍSICOS OU NO PAPEL.</t>
  </si>
  <si>
    <t>TED - PRESTAÇÃO DE CONTAS</t>
  </si>
  <si>
    <t>DCF/004</t>
  </si>
  <si>
    <t>FINANCEIRO/ ORÇAMENTÁRIO; LEGAL; DE IMAGEM</t>
  </si>
  <si>
    <t>OBJETO NÃO ATENDIDO</t>
  </si>
  <si>
    <t>DESINFORMAÇÃO OU INADEQUAÇÃO POR PARTE DO COORDENADOR DO PROJETO, PLANEJAMENTO DEFICIENTE</t>
  </si>
  <si>
    <t>INCONFORMIDADE LEGAL; IMPEDIMENTO DE FECHAR NOVOS TEDS;  PREJUÍZO FINACEIRO PARA A UFF (DEVOLUÇÃO DE RECURSOS) E PARA O ÓRGÃO DESCENTRALIZADOR; DANO DE IMAGEM PARA A UFF.</t>
  </si>
  <si>
    <t>COORDENADOR DA CCONT</t>
  </si>
  <si>
    <t xml:space="preserve">
IMPLANTAÇÃO NO SEI;
DECRETO 10.426/20;
MANUAL DE PROCEDIMENTOS DE CELEBRAÇÃO DE TED ENVIADO A COORDENADORES HABITUAIS;
*CHECKLIST
*INSTRUÇÃO DE SERVIÇO; TERMO DE RESPONSABILIDADE DO GESTOR;
RELATÓRIO DE CUMPRIMENTO DO OBJETO; PLANO DE TRABALHO</t>
  </si>
  <si>
    <t>DCF/005</t>
  </si>
  <si>
    <t>EXECUÇÃO APÓS VIGÊNCIA DO TED</t>
  </si>
  <si>
    <t>DESINFORMAÇÃO  POR PARTE DO COORDENADOR DO PROJETO</t>
  </si>
  <si>
    <t>INCONFORMIDADE LEGAL; IMPEDIMENTO DE FECHAR NOVOS TEDS; PREJUÍZO FINACEIRO PARA A UFF (DEVOLUÇÃO DE RECURSOS) E PARA O ÓRGÃO DESCENTRALIZADOR</t>
  </si>
  <si>
    <t>CHEFE DA DCV/CCONT/DCF</t>
  </si>
  <si>
    <t>IMPLANTAÇÃO NO SEI;
DECRETO 10.426/20;
MANUAL DE PROCEDIMENTOS DE CELEBRAÇÃO DE TED ENVIADO A COORDENADORES HABITUAIS;
*CHECKLIST
*INSTRUÇÃO DE SERVIÇO; TERMO DE RESPONSABILIDADE DO GESTOR; PLANILHA PARA CONTROLE DE VIGÊNCIA; INSTRUMENTO DE CELEBRAÇÃO DO TED; IMPLANTAÇÃO NO SEI DO PROCESSO DE CAPTAÇÃO DO TED; *CARTILHA DE EXECUÇÃO DE TEDS ÀS UNIDADES EXECUTORAS.</t>
  </si>
  <si>
    <t>DCF/006</t>
  </si>
  <si>
    <t>FALTA DE PRESTAÇÃO DE CONTAS</t>
  </si>
  <si>
    <t>DESINFORMAÇÃO OU INAÇÃO POR PARTE DO COORDENADOR DO PROJETO</t>
  </si>
  <si>
    <t>INCONFORMIDADE LEGAL; IMPEDIMENTO DE FECHAR NOVOS TEDS;  PREJUÍZO FINACEIRO PARA A UFF (DEVOLUÇÃO DE RECURSOS), DANO DE IMAGEM PARA A UFF.</t>
  </si>
  <si>
    <t>IMPLANTAÇÃO NO SEI;
DECRETO 10.426/20;
MANUAL DE PROCEDIMENTOS DE CELEBRAÇÃO DE TED ENVIADO A COORDENADORES HABITUAIS;
*CHECKLIST
*INSTRUÇÃO DE SERVIÇO; TERMO DE RESPONSABILIDADE DO GESTOR ;RELATÓRIOS PARCIAIS DE PRESTAÇÃO DE CONTAS.</t>
  </si>
  <si>
    <t>INCENTIVO À QUALIFICAÇÃO</t>
  </si>
  <si>
    <t>EGGP/001</t>
  </si>
  <si>
    <t>CONCESSÃO DE % DE INCENTIVOS À QUALIFICAÇÃO A PARTIR DE DIPLOMAS COM REVALIDAÇÃO NÃO TÉCNICA</t>
  </si>
  <si>
    <t>VALIDAÇÃO DE DIPLOMAS NÃO SEGUINDO O PROCEDIMENTO PREVISTO NA LEGISLAÇÃO VIGENTE</t>
  </si>
  <si>
    <t>QUESTIONAMENTO SOBRE A VALIDADE DO DIPLOMA EM ÂMBITO JURÍDICO</t>
  </si>
  <si>
    <t>CHEFIA DA SEÇÃO DE ANÁLISE TÉCNICA (SANT/EGGP)</t>
  </si>
  <si>
    <t>ACIONAR A PROGER PARA CONSULTAS QUANDO IDENTIFICADOS CASOS COMO O CITADO.</t>
  </si>
  <si>
    <t>A CLASSIFICAÇÃO DO RISCO MUDOU DE INERENTE PARA RESIDUAL, UMA VEZ QUE AS MEDIDAS DE CONTROLE FORAM ADOTADAS.</t>
  </si>
  <si>
    <t>EGGP/002</t>
  </si>
  <si>
    <t>DEFERIMENTO DE PEDIDO DE RECURSO PARA CONCESSÃO DE % DE INCENTIVO À QUALIFICAÇÃO BASEADO EM REGRAS E CRITÉRIOS LEIGOS</t>
  </si>
  <si>
    <t>A INSTÂNCIA RECURSAL NÃO REALIZA A CONSULTA TÉCNICA PARA A TOMADA DE DECISÃO</t>
  </si>
  <si>
    <t>APROVAÇÃO DO % DE INCENTIVO À QUALIFICAÇÃO SEM JUSTIFICATIVA LEGAL; PAGAMENTO DE DIREITOS INDEVIDOS.</t>
  </si>
  <si>
    <t>ESTABELECER E PLANEJAR PARCERIAS E INTERAÇÕES ENGRE SANT E CÂMARAS A FIM DE ESCLARECER OS CRITÉRIOS TÉCNICOS E LEGAIS PARA CONCESSÃO DE % DE INCENTIVO À QUALIFICAÇÃO.</t>
  </si>
  <si>
    <t>EGGP/003</t>
  </si>
  <si>
    <t>NÃO CUMPRIMENTO DO PACTO DE ENTREGA DO DIPLOMA POR PARTE DO REQUERENTE PARA FINALIZAÇÃO DO PROCESSO</t>
  </si>
  <si>
    <t>REQUERENTE NÃO TEM DIPLOMA PRONTO NA DATA LIMITE POR PENDÊNCIAS COM A INSTITUIÇÃO; REQUERENTE NÃO TEM O DIPLOMA PRONTO NA DATA LIMITE POR MOTIVOS DE FORÇA MAIOR.</t>
  </si>
  <si>
    <t>CANCELAMENTO DO % COM DEVOLUÇÃO DOS VALORES RECEBIDOS AO ERÁRIO; NECESSIDADE DE REQUERENTE JUSTIFICAR E SOLICITAR A EXTENSÃO DO PRAZO À PROGEPE OU APRESENTAR DECISÃO JUDICIAL QUE DETERMINA A SUSPENSÃO DA COBRANÇA DO DIPLOMA.</t>
  </si>
  <si>
    <t>CONTACTAR O SERVIDOR AVISANDO SOBRE PENDÊNCIA; MAPEAR AÇÕES PARA EVITAR O CANCELAMENTO.</t>
  </si>
  <si>
    <t>EGGP/004</t>
  </si>
  <si>
    <t>INDISPONIBILIDADE DO SEI</t>
  </si>
  <si>
    <t>INSTABILIDADE DA INTERNET LOCAL</t>
  </si>
  <si>
    <t>ATRASO NA ANÁLISE E TRAMITAÇÃO DO PROCESSO;ATRASO NO RECEBIMENTO DO BENEFÍCIO POR PARTE DO REQUERENTE.</t>
  </si>
  <si>
    <t>ABRIR CHAMADO NO STI.</t>
  </si>
  <si>
    <t>EGGP/005</t>
  </si>
  <si>
    <t>IMPOSSIBILIDADE NA TRAMITAÇÃO OU ATRASOS NA ANÁLISE DO PROCESSO</t>
  </si>
  <si>
    <t>REQUERENTE NÃO APRESENTA TODA A DOCUMENTAÇÃO NECESSÁRIA PARA A TRAMITAÇÃO NO MOMENTO DA AUTUAÇÃO (DOCUMENTAÇÃO INCOMPLETA OU INEXISTENTE POR PARTE DO REQUERENTE).</t>
  </si>
  <si>
    <t>INDEFERIMENTO DA CONCESSÃO DO % DE INCENTIVO À QUALIFICAÇÃO; ATRASO NO RECEBIMENTO DO BENEFÍCIO POR PARTE DO REQUERENTE.</t>
  </si>
  <si>
    <t>DIVULGAR DOCUMENTAÇÃO NECESSÁRIA NA INTERNET E FORMULÁRIO; AVISAR AO REQUERENTE SOBRE PENDÊNCIA DE DOCUMENTAÇÃO.</t>
  </si>
  <si>
    <t>EGGP/006</t>
  </si>
  <si>
    <t>PROCESSO NÃO TER A ASSINATURA DA CHEFIA (EBSERH) RESPONSÁVEL</t>
  </si>
  <si>
    <t>AS CHEFIAS DA EBSERH NÃO POSSUEM ACESSO AO SEI.</t>
  </si>
  <si>
    <t>INDEFERIMENTO DO PROCESSO.</t>
  </si>
  <si>
    <t>COMUNICAR AO REQUERENTE SOBRE A PENDÊNCIA DE ASSINATURA; SOLICITAR DOCUMENTO FORMAL QUE ATESTE CHEFIA; ACORDAR COM A GERÊNCIA DE PESSOAL DO HUAP SOLUÇÃO PARA O RISCO (DE MODELO DE DECLARAÇÃO QUE SATISFAZ A DEMANDA).</t>
  </si>
  <si>
    <t>CONRATAÇÃO FEC - FASE EXECUÇÃO - SUBFASE APOSTILAMENTO</t>
  </si>
  <si>
    <t>PLAP/008</t>
  </si>
  <si>
    <t>ANÁLISE FALHA</t>
  </si>
  <si>
    <t>FALTA DE DOCUMENTOS E/OU DE JUSTIFICATIVA PARA A ALTERAÇÃO; IRRAZOABILIDADE NA JUSTIFICATIVA.</t>
  </si>
  <si>
    <t>CONTRATAÇÃO IRREGULAR PELA FEC; INCONFORMIDADE LEGAL</t>
  </si>
  <si>
    <t xml:space="preserve">
IMPLANTAÇÃO NO SISPRO E NO SEI; CARTILHA; MANUAL DE OPERAÇÕES; *REDAÇÃO ATUALIZADA DA RESOLUÇÃO  26/2017; LEI 8666 E DECRETO 7423; FOLLOW-UP NO SISPRO; ENVIO/REENVIO DE EMAIL PARA O COORDENADOR DO PROJETO; REJEIÇÃO DO PEDIDO.</t>
  </si>
  <si>
    <t>CONRATAÇÃO FEC - FASE EXECUÇÃO - SUBFASE TERMO ADITIVO</t>
  </si>
  <si>
    <t>PLAP/009</t>
  </si>
  <si>
    <t>FALHA NA CONFERÊNCIA/ANÁLISE</t>
  </si>
  <si>
    <t>FALTA DE DOCUMENTOS (POR EXEMPLO, OFÍCIO COM JUSTIFICATIVA) PARA O TERMO ADITIVO.</t>
  </si>
  <si>
    <t>INCONFORMIDADE LEGAL</t>
  </si>
  <si>
    <t>IMPLANTAÇÃO NO SISPRO E NO SEI; MANUAL DE OPERAÇÕES; MANUAL DE PREENCHIMENTO (CARTILHA); PARECER DA PROGER; REJEIÇÃO DO PEDIDO.</t>
  </si>
  <si>
    <t>PLAP/010</t>
  </si>
  <si>
    <t>PUBLICAÇÃO DE TERMO ADITIVO ILEGAL</t>
  </si>
  <si>
    <t>FALTA DE DOCUMENTOS (POR EXEMPLO, OFICIO COM JUSTIFICATIVA) PARA O TERMO ADITIVO; ANÁLISE FALHA PELA PLAP E PELA PROGER.</t>
  </si>
  <si>
    <t>IMPLANTAÇÃO NO SISPRO E NO SEI; MANUAL DE OPERAÇÕES; MANUAL DE PREENCHIMENTO (CARTILHA); PARECER DA PROGER; CANCELAMENTO DO TERMO ADITIVO.</t>
  </si>
  <si>
    <t>PAGAMENTO DE SERVIÇOS BÁSICOS (ÁGUA E ESGOTO, LUZ E GÁS)</t>
  </si>
  <si>
    <t>DCF/007</t>
  </si>
  <si>
    <t>OPERACIONAL; FINANCEIRO/ ORÇAMENTÁRIO; DE IMAGEM</t>
  </si>
  <si>
    <t>FATURA NÃO ENVIADA PELA CONCESSIONÁRIA/UNIDADE;  MOROSIDADE NO PROCESSO/PERDA DO PRAZO; CORTE/CONTINGENCIAMENTO NO ORÇAMENTO; AUSÊNCIA OU ATRASO DO FINANCEIRO ENVIADO PELO MEC; INVERSÃO DA ORDEM CRONOLÓGICA DE LIQUIDAÇÃO DE FATURAS.</t>
  </si>
  <si>
    <t>ACRÉSCIMO DE JUROS E MULTA; MAU USO DO DINHEIRO/DESPESA DESNECESSÁRIA; PREJUÍZO FINANCEIRO; DANO DE IMAGEM PARA A UFF; INTERRUPÇÃO DO SERVIÇO; DESCONTINUIDADE DAS ATIVIDADES</t>
  </si>
  <si>
    <t>SUPERINTENDENTE DA SOMA/DIRETOR DO DCF</t>
  </si>
  <si>
    <t>MITIGAR/  COMPARTILHAR</t>
  </si>
  <si>
    <t>DCF/008</t>
  </si>
  <si>
    <t xml:space="preserve">FALTA DE PREPARO DO RESPONSÁVEL PELA UNIDADE PARA CONFERIR E ENVIAR A FATURA;
PROBLEMAS DE INFRAESTRUTURA (COMO VAZAMENTO).
</t>
  </si>
  <si>
    <t>DESPESA DESNECESSÁRIA;
MAU USO DO DINHEIRO PÚBLICO;
PREJUÍZO FINANCEIRO;
DANO DE IMAGEM PARA A UFF.</t>
  </si>
  <si>
    <t xml:space="preserve">
BUSCA DA FATURA NO SITE DA CONCESSIONÁRIA;
*RESPONSABILIZAÇÃO DO DIRETOR/
ADMINISTRADOR DA
UNIDADE
*TREINAMENTO P/ DIRETOR/
ADM. DA UNIDADE
*SISTEMA DE APURAÇÃO  MENSAL DE CUSTOS.</t>
  </si>
  <si>
    <t>DCF/009</t>
  </si>
  <si>
    <t>OPERACIONAL; FINANCEIRO/ ORÇAMENTÁRIO; LEGAL; DE IMAGEM</t>
  </si>
  <si>
    <t xml:space="preserve">INVERSÃO DA ORDEM CRONOLÓGICA DE LIQUIDAÇÃO DE FATURAS
</t>
  </si>
  <si>
    <t xml:space="preserve">FALHA DO SERVIDOR;
ORDENS SUPERIORES;
ORDEM JUDICIAL.
</t>
  </si>
  <si>
    <t>DESORGANIZAÇÃO ADMINISTRATIVA;
INCONFORMIDADE LEGAL;
DANO DE IMAGEM PARA A UFF.</t>
  </si>
  <si>
    <t>DIRETOR DO DCF</t>
  </si>
  <si>
    <t>IN 02/2016 DO MINISTÉRIO DA ECONOMIA; REORGANIZAÇÃO ADMINISTRATIVA.</t>
  </si>
  <si>
    <t>EMPENHO DE SERVIÇOS BÁSICOS (ÁGUA E ESGOTO, LUZ E GÁS)</t>
  </si>
  <si>
    <t>DCF/010</t>
  </si>
  <si>
    <t>NÃO LIBERAÇÃO DO RECURSO PARA O PRIMEIRO MÊS DO ANO (1º DUODÉCIMO)</t>
  </si>
  <si>
    <t>RECESSO PARLAMENTAR</t>
  </si>
  <si>
    <t>ATRASO NO EMPENHO; PERDA DO PRAZO DE VENCIMENTO DA FATURA; ACRÉSCIMO DE JUROS E MULTA; SERVIÇO INTERROMPIDO/DESCONTINUIDADE DAS ATIVIDADES.</t>
  </si>
  <si>
    <t>PLANILHA DE CONTROLE ORÇAMENTÁRIO COM  A PROJEÇÃO DE DESPESAS DE UM ANO PARA O OUTRO; NORMA 679/19: RETENÇÃO DE 12% DOS RECURSOS DO TED  P/  ENERGIA ELÉTRICA, ÁGUA E ESGOTO E GÁS; PRÉ-EMPENHO (RESERVA ORÇAMENTÁRIA PARA CUSTOS FIXOS); BUSCA DE RUBRICA “COM SOBRA”; BUSCA DE ORÇAMENTO JUNTO AO MEC; CULTURA DE EVITAR O “PERNOITE” NO SETOR, AGILIZANDO O PROCESSO</t>
  </si>
  <si>
    <t>DCF/011</t>
  </si>
  <si>
    <t>DEPENDÊNCIA ORÇAMENTÁRIA; BLOQUEIO DE DOTAÇÃO; ESCASSEZ DE RECURSOS.</t>
  </si>
  <si>
    <t>USO DE RECURSO EMPENHADO NUMA RUBRICA PARA ATENDER A OUTRA; ATRASO NA TRAMITAÇÃO; PERDA DO PRAZO DE VENCIMENTO DA FATURA; ACRÉSCIMO DE JUROS E MULTA; SERVIÇO INTERROMPIDO
DESCONTINUIDADE DAS ATIVIDADES.</t>
  </si>
  <si>
    <t>DIRETOR DO DCF/ COORDENADOR DA PLOR</t>
  </si>
  <si>
    <t>MITIGAR/ ACEITAR/ COMPARTILHAR</t>
  </si>
  <si>
    <t>DCF/012</t>
  </si>
  <si>
    <t>ATRASO  NO EMPENHO</t>
  </si>
  <si>
    <t>PROJEÇÃO SUBDIMENSIONADA; ERROS OPERACIONAIS (EX: LANÇAMENTO COMO DISPENSA NO LUGAR DE INEXIGIBILIDADE E VICE-VERSA); MUITAS ENTRADAS E SAÍDAS</t>
  </si>
  <si>
    <t>FALTA DE TEMPO HÁBIL PARA FAZER AJUSTES NO EMPENHO; PERDA DO PRAZO DE VENCIMENTO DA FATURA; ACRÉSCIMO DE JUROS E MULTA; SERVIÇO INTERROMPIDO/
DESCONTINUIDADE DAS ATIVIDADES.</t>
  </si>
  <si>
    <t>DIRETOR DO DCF/ COORDENADOR DACMAT</t>
  </si>
  <si>
    <t>MITIGAR/ COMPARTILHAR</t>
  </si>
  <si>
    <t>EXPERIÊNCIA DE ANOS ANTERIORES; PLANILHA DE CONTROLE ORÇAMENTÁRIO COM  A PROJEÇÃO DE DESPESAS; CORREÇÕES TÉCNICAS; CULTURA DE EVITAR O “PERNOITE” NO SETOR, AGILIZANDO O PROCESSO; LEITURA ATENTA DOS ÚLTIMOS DESPACHOS.</t>
  </si>
  <si>
    <t>VACÂNCIA POR FALECIMENTO</t>
  </si>
  <si>
    <t>SCAD/001</t>
  </si>
  <si>
    <t>ATRASO NA LIBERAÇÃO DA VAGA</t>
  </si>
  <si>
    <t>FALECIDO SEM PARENTES PRÓXIMOS, OCORRÊNCIA DO FALECIMENTO EM LOCAL INÓSPITO E SEM COMUNICAÇÃO,  DEMORA NO COMUNICADO DE FALECIMENTO DO SERVIDOR PELA CHEFIA OU PELOS FAMILIARES AO DPA, ERRO DE DIGITAÇÃO DOS DADOS DO FALECIDO DURANTE A INSERÇÃO NO SEI, AUSÊNCIA DE UM SISTEMA INTEGRADO ENTRE OS DIVERSOS SETORES E O SCAD, FALTA DE ATUALIZAÇÃO DO CADASTRO POR PARTE DO SERVIDOR</t>
  </si>
  <si>
    <t>PERDA DO PRAZO DE VALIDADE DO CONCURSO PÚBLICO PARA REPOR A VAGA, ACÚMULO DE FUNÇÕES POR PARTE DE SERVIDORES, DESVIO DE FUNÇÃO</t>
  </si>
  <si>
    <t>AVALIAÇÃO DE DESEMPENHO</t>
  </si>
  <si>
    <t>DGD/001</t>
  </si>
  <si>
    <t>INDISPONILIDADE DO SISTEMA (SIRH)</t>
  </si>
  <si>
    <t>SISTEMA PRECÁRIO E OBSOLETO; INSTABILIDADE DA INTERNET</t>
  </si>
  <si>
    <t>ATRASO NAS ATIVIDADES DO CRONOGRAMA A PARTIR DO PROBLEMA NO SISTEMA</t>
  </si>
  <si>
    <t>REPORTAR A INDISPONIBILIDADE DO SISTEMA QUANDO OCORRE AO STI; DESENVOLVER E IMPLANTAR NOVO SISTEMA; ELABORAR E ENCAMINHAR RELATÓRIOS DE FALHAS DO SISTEMA ATUAL E IMPACTOS NAS ATIVIDADES</t>
  </si>
  <si>
    <t>DGD/002</t>
  </si>
  <si>
    <t>OPERACIONAL; IMAGEM</t>
  </si>
  <si>
    <t>SISTEMA (SIRH) FORNECER INFORMAÇÕES NÃO CONFIÁVEIS</t>
  </si>
  <si>
    <t>SISTEMA PRECÁRIO E OBSOLETO; FALTA DE PESSOAL QUALIFICADO PARA MANUTENÇÃO DO SISTEMA (SIRH); DECISÃO POLÍTICA DE NÃO INVESTIR NO SISTEMA (PROIBIÇÃO DE AJUSTES PARA MELHORIAS)</t>
  </si>
  <si>
    <t>RETRABALHO PARA A EQUIPE (NECESSIDADE DE REALIZAÇÃO DE CONFERÊNCIAS MANUAIS); AUMENTO NO VOLUME DE RECLAMAÇÕES DE SERVIDORES; INSATISFAÇÃO DO SERVIDOR COM O PROCESSO; PERDA DE QUALIDADE NO PROCESSO</t>
  </si>
  <si>
    <t>ELABORAÇÃO DE PLANILHAS PARA CONTROLES PARALELOS E MANUAIS; ELABORAÇÃO DAS PORTARIAS DE CONCESSÃO E HOMOLOGAÇÃO DO ESTÁGIO PROBATÓRIO MANUALMENTE; DESENVOLVER E IMPLANTAR NOVO SISTEMA</t>
  </si>
  <si>
    <t>DGD/003</t>
  </si>
  <si>
    <t>SISTEMA NÃO GERAR OS FORMULÁRIOS AVALIATIVOS</t>
  </si>
  <si>
    <t>CONFIGURAÇÃO DO SISTEMA (SIRH) IMPEDE A GERAÇÃO DE FORMULÁRIO DE AVALIAÇÃO CASO HAJA PENDÊNCIAS AVALIATIVAS DE PERÍODOS ANTERIORES; DECIDÃO POLÍTICA DE NÃO MAIS INVESTIR NO SISTEMA (PROIBIÇÃO DE AJUSTES DO SISTEMA PARA MELHORIAS); OBSOLESCÊNCIA DO SISTEMA; AVALIAÇÃO PENDENTE DE SERVIDOR REDISTRIBUÍDO</t>
  </si>
  <si>
    <t>NÃO REALIZAÇÃO DA AVALIAÇÃO; NÃO CONCLUSÃO DO PROCESSO PEDAGÓGICO; NÃO OBTENÇÃO DE DADOS PARA PROMOVER O DESENVOLVIMENTO INDIVIDUAL E INSTITUCIONAL; NÃO ELEGIBILIDADE À PROGRESSÃO; AUMENTO DO NÚMERO DE PROCESSOS AUTUADOS PARA REGULARIZAÇÃO DE PENDÊNCIAS</t>
  </si>
  <si>
    <t>GERAR O FORMULÁRIO AVALIATIVO DE FORMA MANUAL; ACOMPANHAR SERVIDORES COM PENDÊNCIAS AVALIATIVAS; DESENVOLVER E IMPLANTAR NOVO SISTEMA</t>
  </si>
  <si>
    <t>DGD/004</t>
  </si>
  <si>
    <t>OPERACIONAL; IMAGEM; FINANCEIRO/ ORÇAMENTÁRIO</t>
  </si>
  <si>
    <t>COLAPSO DO SISTEMA (SIRH)</t>
  </si>
  <si>
    <t>PARALISAÇÃO TOTAL DO PROCESSO DE AVALIAÇÃO DE DESEMPENHO; NÃO REALIZAÇÃO DA AVALIAÇÃO; NÃO CONCLUSÃO DO PROCESSO PEDAGÓGICO; NÃO OBTENÇÃO DE DADOS PARA PROMOVER O DESENVOLVIMENTO INDIVIDUAL E INSTITUCIONAL; NÃO HOMOLOGAÇÃO DOS ESTÁGIOS PROBATÓRIOS; NÃO PROGRESSÃO DO SERVIDOR; INSATISFAÇÃO DO SERVIDOR; PROCESSOS JUDICIAIS</t>
  </si>
  <si>
    <t>DESENVOLVER E IMPLANTAR NOVO SISTEMA</t>
  </si>
  <si>
    <t>DGD/005</t>
  </si>
  <si>
    <t>OPERACIONAL; IMAGEM; INTEGRIDADE</t>
  </si>
  <si>
    <t>PRECARIZAÇÃO E PERDA DE QUALIDADE DO PROCESSO AVALIATIVO (FALTA DE FIDEDIGNIDADE NA AVALIAÇÃO DO SERVIDOR E INEXISTÊNCIA DE REUNIÇÕES DE FEEDBACK)</t>
  </si>
  <si>
    <t>FALTA DE CONSCIÊNCIA SOBRE A RELEVÂNCIA DO PROCESSO AVALIATIVO; FALTA DE PREPARAÇÃO TÉCNICA DOS AVALIADORES</t>
  </si>
  <si>
    <t>PRECARIZAÇÃO DA QUALIDADE DO SERVIÇO PRESTADO PELO SERVIDOR; PRECARIZAÇÃO DA QUALIDADE DO SERVIÇO PRESTADO PELA UNIVERSIDADE; NÃO REALIZAÇÃO DA AVALIAÇÃO NO PRAZO; PERDA DE OPORTUNIDADE DE PROMOVER O DESENVOLVIMENTO DO SERVIDOR E DE PROPORCIONAR CONDIÇÕES MELHORES DE TRABALHO; FALTA DE EQUIDADE NO PROCESSO AVALIATIVO</t>
  </si>
  <si>
    <t>REALIZAR VISITAS E INTERVENÇÕES AS ÁREAS PARA SENSIBILIZAÇÃO QUANTO À IMPORTÂNCIA DO PROCESSO AVALIATIVO; DIVULGAR INFORMAÇÕES SOBRE O PROCESSO AVALIATIVO E SEUS RESULTADOS NAS MÍDIAS SOCIAIS DA UFF; CONSULTORIA CONTÍNUA JUNTO ÀS UNIDADES ACERCA DOS PROCESSOS AVALIATIVOS E SEUS DESDOBRAMENTOS (POR DEMANDA DA UNIDADE OU A PARTIR DE ANÁLISE DA EQUIPE DGD); CAPACITAR GESTORES E SERVIDORES NA METODOLOGIA DE AVALIAÇÃO DE DESEMPENHO</t>
  </si>
  <si>
    <t>DGD/006</t>
  </si>
  <si>
    <t>LEGAL; IMAGEM</t>
  </si>
  <si>
    <t>SANÇÃO INSTITUCIONAL DECORRENTE DE AUDITORIA EXTERNA</t>
  </si>
  <si>
    <t>NÃO VALORIZAÇÃO E NÃO PRIORIZAÇÃO DO PROCESSO DE AVALIAÇÃO DE DESEMPENHO; DESCUMPRIMENTO DAS LEGISLAÇÕES PERTINENTES; AUSÊNCIA DE UM SISTEMA QUE PERMITA CUMPRIR REQUISITOS DA LEI (MELHORIAS NO PROCESSO E PROCESSO DE AVALIAÇÃO AMPLIADO</t>
  </si>
  <si>
    <t>DESDOBRAMENTOS DA SANÇÃO APLICADA</t>
  </si>
  <si>
    <t>DGD/007</t>
  </si>
  <si>
    <t>OPERACIONAL; FINANCEIRO/ORÇAMENTÁRIO</t>
  </si>
  <si>
    <t>ATRASO NA DEVOLUÇÃO DO FORMULÁRIO DE AVALIAÇÃO POR PARTE DO SERVIDOR E/OU CHEFIA</t>
  </si>
  <si>
    <t>ONERAÇÃO DA EQUIPE; AUMENTO DA QUANTIDADE DE PROCESSOS PARA REGULARIZAÇÃO DE PENDÊNCIAS; POSTERGAÇÃO DA ADOÇÃO DE MEDIDAS PEDAGÓGICAS PARA MELHORIA DO DESEMPENHO E ORIENTAÇÃO DE SERVIDOR/GESTOR; SERVIDOR NÃO RECEBER A PROGRESSÃO POR TODO O TEMPO TRABALHADO (EM CASOS DE ATRASOS SUPERIORES A CINCO ANOS); DESEQUILÍBRIO ORÇAMENTÁRIO DEVIDO À REGULARIZAÇÃO DE ATRASOS NAS CONCESSÕES</t>
  </si>
  <si>
    <t>APLICAR AS MEDIDAS PREVISTAS NA REGULAMENTAÇÃO INTERNA SOBRE O TEMA; ACOMPANHAR SERVIDORES COM PENDÊNCIAS AVALIATIVAS; DESENVOLVER E IMPLANTAR NOO SISTEMA; REALIZAR VISITAS E INTERVENÇÕES NAS ÁREAS PARA SENSIBILIZAÇÃO QUANTO À IMPORTÂNCIA DO PROCESSO AVALIATIVO; DIVULGAR INFORMAÇÕES SOBRE O PROCESSO AVALIATIVO E SEUS RESULTADOS NAS MÍDIAS SOCIAIS DA UFF; CONULTORIA CONTÍNUA JUNTO ÀS UNIDADES ACERCA DOS PROCESSOS AVALIATIVOS E SEUS DESDOBRAMENTOS (POR DEMANDA DA UNIDADE OU A PARTIR DE ANÁLISE DA EQUIPE DGD); CAPACITAR GESTORES E SERVIDORES NA METODOLOGIA DE AVALIAÇÃO DE DESEMPENHO</t>
  </si>
  <si>
    <t>DGD/008</t>
  </si>
  <si>
    <t>ERROS NO PREENCHIMENTO DA AVALIAÇÃO</t>
  </si>
  <si>
    <t>FALTA DE CONSCIÊNCIA SOBRE A RELEVÂNCIA DO PROCESSO AVALIATIVO; FALTA DE PREPARAÇÃO TÉCNICA DOS AVALIADORES; UTILIZAÇÃO DE FORMULÁRIO AVALIATIVO EM PAPEL</t>
  </si>
  <si>
    <t>NÃO REALIZAÇÃO DA AVALIAÇÃO NO PRAZO; PERDA DE OPORTUNIDADE DE PROMOVER O DESENVOLVIMENTO DO SERVIDOR E DE PROPORCIONAR CONDIÇÕES MELHORES DE TRABALHO; ONERAÇÃO DA EQUIPE; TEMPO E ESFORÇO LOGÍSTICO ALTOS NO PROCESSAMENTO DAS AVALIAÇÕES; NÃO GARANTIA DA INTEGRIDADE FÍSICA DO FORMULÁRIO DE AVALIAÇÃO</t>
  </si>
  <si>
    <t>DESENVOLVER E IMPLANTAR NOVO SISTEMA; REALIZAR VISITAS E INTERVENÇÕES NAS ÁREAS PARA SENSIBILIZAÇÃO QUANTO À IMPORTÂCIA DO PROCESSO AVALIATIVO; DIVULGAR INFORMAÇÕES  SOBRE O PROCESSO AVALIATIVO E SEUS RESULTADOS NAS MÍDIAS SOCIAIS DA UFF; CONSULTORIA CONTÍNUA JUNTO ÀS UNIDADES ACERCA DOS PROCESSOS AVALIATIVOS E SEUS DESDOBRAMENTOS (POR DEMANDA DA UNIDADE OU A PARTIR DA ANÁLISE DA EQUIPE DGD); CAPACITAR GESTORES E SERVIDORES NA METODOLOGIA DE AVALIAÇÃO DE DESEMPENHO</t>
  </si>
  <si>
    <t>DGD/009</t>
  </si>
  <si>
    <t>ERRO NA MONTAGEM DO MATERIAL FÍSICO DO KIT AVALIATIVO</t>
  </si>
  <si>
    <t>MATERIAL IMPRESSO INCORRETAMENTE PELA GRÁFICA; SOBRECARGA DA EQUIPE; PROCESSO AVALIATIVO EM PAPEL</t>
  </si>
  <si>
    <t>RETRABALHO DA EQUIPE; ENVIO PARA SERVIDOR E CHEFIA ERRADOS; TEMPO E ESFORÇOS LOGÍSTICO ALTOS NO PROCESSAMENTO DAS AVALIAÇÕES; NÃO REALIZAÇÃO DA AVALIAÇÃO NO PRAZO; INSATISFAÇÃO DO SERVIDOR</t>
  </si>
  <si>
    <t>DESENVOLVER E IMPLANTAR NOVO SISTEMA; ESTABELECER PRAZOS MAIS FACTÍVEIS PARA DIMINUIUR AS CHANCES DE ERROS NA MONTAGEM DO KIT AVALIATIVO; ESTABELECER PRAZOS MAIS FACTÍVEIS PARA CORRIGIR ERROS DE IMPRESSÃO DOS FORMULÁRIOS AVALIATIVOS</t>
  </si>
  <si>
    <t>DGD/010</t>
  </si>
  <si>
    <t xml:space="preserve">EXTRAVIO DAS AVALIAÇÕES NA ENTREGA E NA DEVOLUÇÃO </t>
  </si>
  <si>
    <t>UTILIZAÇÃO DE FORMULÁRIO AVALIATIVO EM PAPEL; INEFICIÊNCIA DO MECANISMO DE RASTREIO DE DOCUMENTOS; LOTAÇÃO IRREGULAR E INFORMAL DE SERVIDOR</t>
  </si>
  <si>
    <t>TEMPO E ESFORÇO LOGÍSTICO ALTOS NO PROCESSAMENTO DAS AVALIAÇÕES; NÃO REALIZAÇÃO DA AVALIAÇÃO NO PRAZO; PERDA DE OPORTUNIDADE DE PROMOVER O DESENVOLVIMENTO DO SERVIDOR E DE PROPORCIONAR CONDIÇÕES MELHORES DE TRABALHO; ONERAÇÃO DA EQUIPE; AUMENTO DA QUANTIDADE DE PROCESSOS PARA REGULARIZAÇÃO DE PENDÊNCIAS; INSATISFAÇÃO DO SERVIDOR; PROCESSOS JUDICIAIS</t>
  </si>
  <si>
    <t>DESENVOLVER E IMPLANTAR NOVO SISTEMA; ACOMPANHAR SERVIDORES COM PENDÊNCIAS AVALIATIVAS</t>
  </si>
  <si>
    <t>DGD/011</t>
  </si>
  <si>
    <t>OPERACIONAL; FINANCEIRO/ORÇAMENTÁRIO; INTEGRIDADE</t>
  </si>
  <si>
    <t>RETENÇÃO DO MATERIAL AVALIATIVO FÍSICO NA UNIDADE DO SERVIDOR POR PARTE DO SERVIDOR OU DA CHEFIA</t>
  </si>
  <si>
    <t>FALTA DE CONSCIÊNCIA SOBRE A RELEVÂNCIA DO PROCESSO AVALIATIVO; FALTA DE PREPARAÇÃO TÉCNICA DOS AVALIADORES; CONFLITOS NOS RELACIONAMENTOS ENTRE SERVIDOR E CHEFIA; SOBRECARGA DE TRABALHO; INEFICIÊNCIA DO MECANISMO DE RASTREIO DE DOCUMENTOS</t>
  </si>
  <si>
    <t>NÃO REALIZAÇÃO DA AVALIAÇÃO NO PRAZO; PERDA DE OPORTUNIDADE DE PROMOVER O DESENVOLVIMENTO DO SERVIDOR E DE PROPORCIONAR MELHORES CONDIÇÕES DE TRABALHO; ONERAÇÃO DA EQUIPE</t>
  </si>
  <si>
    <t>PROCEDER À MEDIAÇÃO JUNTO AO SETOR E COM PARCERIA COM A DGL (DIVISÃO DE GESTÃO DE LOTAÇÃO); APLICAR AS MEDIDAS PREVISTAS NA REGULAMENTAÇÃO INTERNA SOBRE O TEMA; ACOMPANHAR SERVIDORES COM PENDÊNCIAS AVALIATIVAS; DESENVOLVER E IMPLANTAR NOVO SISTEMA; REALIZAR VISITAAS E INTERVENÇÕES NAS ÁREAS PARA SENSIBILIZAÇÃO QUANTO À IMPORTÂNCIA DO PROCESSO AVALIATIVO; DIVULGAR INFORMAÇÕES SOBRE O PROCESSO AVALIATIVO E SEUS RESULTADOS NAS MÍDIAS SOCIAIS DA UFF; CONSULTORIA CONTÍNUA JUNTO ÀS UNIDADES ACERCA DOS PROCESSOS AVALIATIVOS E SEUS DESDOBRAMENTOS (POR DEMANDA DA UNIDADE OU A PARTIR DE ANÁLISE DA EQUIPE DGD); CAPACITAR GESTORES E SERVIDORES NA METODOLOGIA DE AVALIAÇÃO DE DESEMPENHO</t>
  </si>
  <si>
    <t>DGD/012</t>
  </si>
  <si>
    <t>OPERACIONAL; INTEGRIDADE; IMAGEM; FINANCEIRO/ORÇAMENTÁRIO</t>
  </si>
  <si>
    <t>FRAUDE NO PROCESSO AVALIATIVO</t>
  </si>
  <si>
    <t>ASSINATURAS NÃO VERIFICÁVEIS E/OU ILEGÍVEIS; FORMULÁRIO AVALIATIVO EM PAPEL; FACILIDADE DE ADULTERAÇÃO DO FORMULÁRIO</t>
  </si>
  <si>
    <t>FALTA DE FIDEGNIDADE NO PROCESSO AVALIATIVO; PROCESSOS JUDICIAIS; PROCESSO ADMINISTRATIVO DISCIPLINAR; PERDA DE OPORTUNIDADE DE PROMOVER O DESENVOLVIMENTO DO SERVIDOR E DE PROPORCIONAR CONDIÇÕES MELHORES DE TRABALHO; CONCESSÃO DE PROGRESSÃO INDEVIDA OU NÃO CONCESSÃO DEVIDA</t>
  </si>
  <si>
    <t>DESENVOLVER E IMPLANTAR NOVO SISTEMA; REALIZAR VISITAS E INTERVENÇÕES NAS ÁREAS PARA SENSIBILIZAÇÃO QUANTO À IMPORTÂCIA DO PROCESSO AVALIATIVO; APLICAR AS MEDIDAS REGULAMENTARES E LEGAIS SOBRE O TEMA</t>
  </si>
  <si>
    <t>DGD/013</t>
  </si>
  <si>
    <t>OPERACIONAL; FINANCEIRO/ORÇAMENTÁRIO; IMAGEM</t>
  </si>
  <si>
    <t>INDISPONIBILIDADE DOS FORMULÁRIOS AVALIATIVOS PARA ENVIO</t>
  </si>
  <si>
    <t>SISTEMA NÃO GERAR FORMULÁRIOS AVALIATIVOS; MATERIAL IMPRESSO INCORRETAMENTE; MATERIAL IMPRESSO COM ATRASO; CÁLCULO INCORRETO DO ORÇAMENTO; FALTA DE RECURSOS FINANCEIROS PARA PAGAMENTO DA GRÁFICA; FORMULÁRIOS AVALIATIVOS EM PAPEL</t>
  </si>
  <si>
    <t>ATRASO NO ENVIO DOS FORMULÁRIOS AVALIATIVOS PARA SERVIDORES E CHEFIAS</t>
  </si>
  <si>
    <t>DESENVOLVER E IMPLANTAR NOVO SISTEMA; ESTABELECER PRAZOS MAIS FACTÍVEIS PARA DIMINUIUR AS CHANCES DE ERROS NA MONTAGEM DO KIT AVALIATIVO OU PARA CORRIGIR ERROS DE IMPRESSÃO DOS FORMULÁRIOS AVALIATIVOS; REPORTAR PROBLEMA DO SISTEMA AO STI; AJUSTE DO PRAZO PARA DEVOLUÇÃO DOS FORMULÁRIOS; OBTER RECURSOS ANUAIS PRÓPRIOS</t>
  </si>
  <si>
    <t>CONCESSÃO DE PROGRESSÃO POR MÉRITO PROFISSIONAL</t>
  </si>
  <si>
    <t>DGD/014</t>
  </si>
  <si>
    <t>OPERACIONAL; FINANCEIRO/ ORÇAMENTÁRIO, IMAGEM</t>
  </si>
  <si>
    <t>CONCEDER PROGRESSÃO A SERVIDOR QUE NÃO FAZ JUS</t>
  </si>
  <si>
    <t>ERROS NA LISTAGEM DE SERVIDORES EXTRAÍDA DO SISTEMA (SIRH); ERROS NA MANIPULAÇÃO DE DADOS DAS PLANILHAS DE CONTROLE DE SERVIDORES ELEGÍVEIS À CONCESSÃO</t>
  </si>
  <si>
    <t xml:space="preserve">RETRABALHO PARA A EQUIPE; INATISFAÇÃO DO SERVIDOR; PREJUÍZO FINANCEIRO PARA A INSTITUIÇÃO E PARA O SERVIDOR </t>
  </si>
  <si>
    <t>ELABORAÇÃO DE PLANILHAS PARA CONTROLES PARALELOS E MANUAIS; ELABORAÇÃO DAS PORTARIAS DE CONCESSÃO MANUALMENTE; DESENVOLVER E IMPLANTAR NOVO SISTEMA; RETIFICAÇÃO/EXCLUSÃO DA PORTARIA DE CONCESSÃO DA PROGRESSÃO; REPOSIÇÃO AO ERÁRIO</t>
  </si>
  <si>
    <t>DGD/015</t>
  </si>
  <si>
    <t>NÃO CONCEDER A PROGRESSÃO A SERVIDOR QUE FAZ JUS</t>
  </si>
  <si>
    <t>ERROS NA LISTAGEM DE SERVIDORES EXTRAÍDA DO SISTEMA (SIRH); ERROS NA MANIPULAÇÃO DE DADOS DAS PLANILHAS DE CONTROLE DE SERVIDORES ELEGÍVEIS À CONCESSÃO; SERVIDORES REDISTRIBUÍDOS ORIUNDOS DE CARREIRAS DISTINTAS</t>
  </si>
  <si>
    <t>ELABORAÇÃO DE PLANILHAS PARA CONTROLES PARALELOS E MANUAIS; ELABORAÇÃO DAS PORTARIAS D CONCESSÃO MANUALMENTE; DESENVOLVER E IMPLANTAR NOVO SISTEMA</t>
  </si>
  <si>
    <t>DGD/016</t>
  </si>
  <si>
    <t>ERRO NOS DADOS D CONCESSÃO DA PROGRESSÃO (DADOS PESSOAIS, PADRÃO DE VENCIMENTO, VIGÊNCIA, EFEITO FINANCEIRO ETC.)</t>
  </si>
  <si>
    <t xml:space="preserve">ERROS NA MANIPULAÇÃO DE DADOS DAS PLANILHAS DE CONTROLE DE SERVIDORES ELEGÍVEIS À CONCESSÃO; ERROS NA MANIPULAÇÃO DE DADOS DOS SERVIDORES NA ELABORAÇÃO DAS PORTARIAS; NÃO OBSERVÂNCIA DOS REGULAMENTOS INTERNOS; ERRO NA IMPLANTAÇÃO DA CONCESSÃO DE PROGRESSÕES ANTERIORES NO SIAPE; TRAVA DO SISTEMA (SIAPE) NOS CASOS DE SERVIDOR EM SITUAÇÃO DE ACUMULAÇÃO DE CARGOS EM PROGRESSÕES ANTERIORES; EVENTUAL AUSÊNCIA DE MEMBROS DA EQUIPE, EM RAZÃO DE EQUIPE ENXUTA.  </t>
  </si>
  <si>
    <t>RETRABALHO PARA A EQUIPE; INATISFAÇÃO DO SERVIDOR; PREJUÍZO FINANCEIRO PARA A INSTITUIÇÃO E PARA O SERVIDOR; NÃO PUBLICAÇÃO DA PORTARIA DE CONCESSÃO NO PRAZO</t>
  </si>
  <si>
    <t>ESTABELECER MECANISMOS DE CONTROLES E CONFERÊNCIAS; DESESNVOLVER E IMPLANTAR NOVO SISTEMA</t>
  </si>
  <si>
    <t>DGD/017</t>
  </si>
  <si>
    <t>INDISPONIBILIDADE DOS SISTEMAS (SIRH, SIAPE, SEI, SIGADOC) OU MAU FUNCIONAMENTO</t>
  </si>
  <si>
    <t>INDISPONIBILIDADE DE INTERNET E ENERGIA; SISTEMA PRECÁRIO E OBSOLETO (SIRH)</t>
  </si>
  <si>
    <t>INVIABILIDADE DE ELABORAÇÃO/TRAMITAÇÃO DAS PORTARIAS DE CONCESSÃO (SIGADOC, SEI E SIRH); IMPOSSIBILIDADE DE CADASTRAR AS NOTA DE AVALIAÇÃO E DE VISUALIZAR A VIGÊNCIA; IMPOSSIBILIDADE DE CONSULTA AO SIAPE PARA INSERIR NOME DO SERVIDOR NA PORTARIA</t>
  </si>
  <si>
    <t>REPORTAR A INDISPONIBILIDADE DO SISTEMA QUANDO OCORRE AO STI; DESENVOLVER E IMPLANTAR NOVO SISTEMA; ELABORAR E ENCAMINHAR RELATÓRIOS DE FALHAS DO SISTEMA ATUAL E IMPACTOS NAS ATIVIDADES; COMUNICAR AOS INTERESSADOS SOBRE ATRASO NA CONCESSÃO DA PROGRESSÃO</t>
  </si>
  <si>
    <t>DGD/018</t>
  </si>
  <si>
    <t>FALTA DE ASSINATURAS DOS RESPONSÁVEIS NO PRAZO</t>
  </si>
  <si>
    <t>SENHA INOPERANTE; ESQUECIMENTO DO RESPONSÁVEL; SEI INDISPONÍVEL</t>
  </si>
  <si>
    <t>ATRASO NA TRAMITAÇÃO DO PROCESSO NO SEI; PERDER A JANELA DO SIAPE PARA IMPLANTAÇÃO DA PORTARIA DO MÊS</t>
  </si>
  <si>
    <t>REPORTAR A INDISPONIBILIDADE DO SISTEMA OU SENHA INOPERANTE AO STI; ESTABELECER MECANISMOS DE CONTROLE E CONFERÊNCIAS</t>
  </si>
  <si>
    <t>DGD/019</t>
  </si>
  <si>
    <t>OPERACIONAL; FINANCEIRO/ ORÇAMENTÁRIO; IMAGEM</t>
  </si>
  <si>
    <t>INVIABILIZAÇÃO OU PRECARIZAÇÃO NA EXECUÇÃO DAS ATIVIDADES ADMINISTRATIVAS DA EQUIPE DGD</t>
  </si>
  <si>
    <t>EVENTUAL AUSÊNCIA DE MEMBROS DA EQUIPE, EM RAZÃO DE EQUIPE ENXUTA; DEMANDA EXTRAORDINÁRIA DE ATIVIDADES; FALTA DE EQUIPAMENTO ADEQUADO ÀS NECESSIDADES DA EQUIPE; FALTA DE ESPAÇO (ESTAÇÕES DE TRABALHO) ADEQUADAS ÀS NECESSIDADES DA EQUIPE; FALHA/PANE/DEFEITO DE COMPUTADORES NECESSÁRIOS À CONSECUÇÃO DAS ATIVIDADES; DEMORA NO CONSERTO E MANUTENÇÃO DE COMPUTADORES E IMPRESSORAS; QUANTIDADE DE IMPRESSORAS INSUFICIENTE; GREVE DE SERVIDORES</t>
  </si>
  <si>
    <t>SOBRECARGA NA EQUIPE (ACÚMULO DE TRABALHO); ATRASOS OU ERROS NA CONCESSÃO DAS PROGRESSÕES; FALHA NO ATENDIMENTO AO PÚBLICO; DOCUMENTAÇÃO INCOMPLETA NO PROCESSO ELETRÔNICO</t>
  </si>
  <si>
    <t>DESENVOLVER E IMPLANTAR NOVO SISTEMA; INSTALAÇÃO DA EQUIPE DGD EM NOVO ESPAÇO FÍSICO, ADEQUADO À SUA NECESSIDADE; AQUISIÇÃO DE NOVOS EQUIPAMENTOS (COMPUTADORES E IMPRESSORAS); AQUISIÇÃO DE MOBILIÁRIOS ADEQUADOS À NECESSIDADE DA EQUIPE DGD; TELETRABALHO</t>
  </si>
  <si>
    <t>DGD/020</t>
  </si>
  <si>
    <t>DETERMINAÇÕES ORIUNDAS DE PROCESSOS JUDICIAIS</t>
  </si>
  <si>
    <t>SERVIDOR INSATISFEITO COM A APLICAÇÃO INTERNA DAS REGULAMENTAÇÕES OU LEGISLAÇÕES</t>
  </si>
  <si>
    <t>OBRIGATORIEDADE DE REALIZAR AÇÕES CONTRÁRIAS ÀS DEFINIÇÕES DA UNIVERSIDADE</t>
  </si>
  <si>
    <t>APLICAR AS MEDIDAS PREVISTAS NA REGULAMENTAÇÃO INTERNA SOBRE O TEMA; COMUNICAÇÃO E SENSIBILIZAÇÃO SOBRE AS MEDIDAS PREVISTAS NA REGULAMENTAÇÃO INTERNA SOBRE O TEMA; RECORRER DA DECISÃO JUDICIAL QUANDO CABÍVEL</t>
  </si>
  <si>
    <t>REGISTRO DE DIPLOMA DE INSTITUIÇÃO DE ENSINO SUPERIOR (IES)</t>
  </si>
  <si>
    <t>DCCD/009</t>
  </si>
  <si>
    <t>IMAGEM; LEGAL; OPERACIONAL</t>
  </si>
  <si>
    <t>ACEITAÇÃO DE DOCUMENTO NÃO AUTÊNTICO (CÓPIA DIGITALIZADA, PRINCIPALMENTE COMPROVANTE DE ENSINO MÉDIO, HISTÓRICO ESCOLAR DIVERGENTE DO ENTREGUE AO ALUNO)</t>
  </si>
  <si>
    <t>MÁ FÉ OU NÃO CONFERÊNCIA DA DOCUMENTAÇÃO PELO SOLICITANTE</t>
  </si>
  <si>
    <t>REGISTRO INDEVIDO DE DIPLOMA</t>
  </si>
  <si>
    <t>CHEFE DA DCCD/DAE</t>
  </si>
  <si>
    <t>CONFERÊNCIA PELO(A) OPERADOR(A) DA DCCD (POSSÍVEL APERFEIÇOAR COM PEDIDO DO DIPLOMA E HISTÓRICO, DIGITALIZAÇÃO DO DOCUMENTO ORIGINAL EM VEZ DE ACEITAR CÓPIA)</t>
  </si>
  <si>
    <t>DCCD/010</t>
  </si>
  <si>
    <t>ERRO NA TRANSCRIÇÃO DAS INFORMAÇÕES REFERENTES AO PROCESSO NO SISTEMA INTERNO DE REGISTRO OU NO VERSO DO DIPLOMA</t>
  </si>
  <si>
    <t>ERRO HUMANO DO OPERADOR</t>
  </si>
  <si>
    <t>REVISÃO DO PRÓPRIO OPERADOR</t>
  </si>
  <si>
    <t>DCCD/011</t>
  </si>
  <si>
    <t>ATRASO NA EXPEDIÇÃO DO REGISTRO (DECURSO DE PRAZO)</t>
  </si>
  <si>
    <t>IES SOLICITANTE NÃO RESPONDER A DEMANDAS A TEMPO OU ATRASO DA UFF NA CONFERÊNCIA; EVENTUAL FATOR EXTERNO QUE ATRASE O PROCESSO; EVENTUAL FALTA DE CAPACITAÇÃO DA FORÇA DE TRABALHO PARA O SEI; ERRO HUMANO NA AUTUAÇÃO</t>
  </si>
  <si>
    <t>CANCELAMENTO DO REGISTRO E RETRABALHO</t>
  </si>
  <si>
    <t>AGILIZAÇÃO DO PROCESSO POR MEIO DO SEI; CAPACITAÇÃO</t>
  </si>
  <si>
    <t>DCCD/012</t>
  </si>
  <si>
    <t>ERRO NO PREENCHIMENTO DO TERMO DE RESPONSABILIDADE (OMISSÃO DE ALUNOS)</t>
  </si>
  <si>
    <t>DESCUMPRIMENTO E RESPONSABILIZAÇÃO (PORTARIA 1.095/2018)</t>
  </si>
  <si>
    <t xml:space="preserve">CONFERÊNCIA PELA IES SOLICITANTE; REVISÃO DO PRÓPRIO OPERADOR </t>
  </si>
  <si>
    <t>DCCD/013</t>
  </si>
  <si>
    <t>EXTRAVIO DE DOCUMENTAÇÃO</t>
  </si>
  <si>
    <t>RETRABALHO</t>
  </si>
  <si>
    <t>DIRETOR(A) DO DAE; CHEFE DA DCCD/DAE</t>
  </si>
  <si>
    <t>REVISÃO/CHECKLIST DE TODA A DOCUMENTAÇÃO PELO OPERADOR</t>
  </si>
  <si>
    <t>SEGUNDA VIA DE HISTÓRICO DE GRADUAÇÃO</t>
  </si>
  <si>
    <t>DRAD/001</t>
  </si>
  <si>
    <t>LEGAL; DE IMAGEM /REPUTAÇÃO</t>
  </si>
  <si>
    <t>DOCUMENTO INAUTÊNTICO; USUÁRIO NÃO AUTENTICADO</t>
  </si>
  <si>
    <t>EVENTO EXTERNO QUE IMPEÇA ATENDIMENTO PRESENCIAL (VERIFICAÇÃO DE AUTENTICIDADE) (PANDEMIA, LIMITAÇÕES DE LOCOMOÇÃO POR EVENTO EXTERNO COMO CATÁSTROFE NATURAL, ESTADO DE SÍTIO, FECHAMENTO DO PRÉDIO ONDE FUNCIONA O ATENDIMENTO PRESENCIAL ETC.)
; FLUXO PROCESSUAL EXECUTADO POR E-MAIL</t>
  </si>
  <si>
    <t>ACESSO IMPRÓPRIO A HISTÓRICO DE OUTRA PESSOA; EMITIR HISTÓRICO INDEVIDAMENTE</t>
  </si>
  <si>
    <t>CHEFE DA GPCA/AD E CHEFE DA DRAD/DAE</t>
  </si>
  <si>
    <t>ACEITAR E COMPARTILHAR</t>
  </si>
  <si>
    <t>-</t>
  </si>
  <si>
    <t>DRAD/002</t>
  </si>
  <si>
    <t>ACEITAÇÃO DE DOCUMENTO INVÁLIDO</t>
  </si>
  <si>
    <t>FALHA NA VERIFICAÇÃO DA DOCUMENTAÇÃO PELO OPERADOR</t>
  </si>
  <si>
    <t>EMISSÃO INDEVIDA DE HISTÓRICO; EMISSÃO DE HISTÓRICO COM INFORMAÇÃO INCOMPLETA OU INCORRETA</t>
  </si>
  <si>
    <t>CHEFE DA DRAD/DAE</t>
  </si>
  <si>
    <t>VERIFICAÇÃO PELO OPERADOR</t>
  </si>
  <si>
    <t>DRAD/003</t>
  </si>
  <si>
    <t>OPERACIONAL; LEGAL; IMAGEM/ REPUTAÇÃO; FINANCEIRO/ ORÇAMENTÁRIO</t>
  </si>
  <si>
    <t>PERDA DE DOCUMENTOS RELATIVOS AO REGISTRO ACADÊMICO</t>
  </si>
  <si>
    <t>DETERIORAÇÃO DE DOCUMENTOS; PERDA POR MOTIVO DE FORÇA MAIOR OU CASO FORTUITO; EXTRAVIO DE DOCUMENTO</t>
  </si>
  <si>
    <t>NÃO EMISSÃO DE HISTÓRICO DEVIDO A ESTUDANTE</t>
  </si>
  <si>
    <t>VERIFICAÇÃO EM VÁRIAS ETAPAS (IDUFF, DOCUMENTAÇÃO NO ARQUIVO CENTRAL, DOCUMENTAÇÃO DE FORMATURA JUNTO À DCCD)</t>
  </si>
  <si>
    <t>DRAD/004</t>
  </si>
  <si>
    <t>ATRASO NA IMPRESSÃO DO DOCUMENTO</t>
  </si>
  <si>
    <t>MANUTENÇÃO DEFICIENTE DE IMPRESSORAS; SOBRECARGA DE IMPRESSORAS; MODELOS INADEQUADOS PARA O TIPO DE USO</t>
  </si>
  <si>
    <t>ATRASO NA EMISSÃO DOS HISTÓRICOS (PERTURBAÇÃO DO FLUXO DE TRABALHO, SOBRECARGA DE FUNCIONÁRIOS)</t>
  </si>
  <si>
    <t>RECORRER A OUTROS SETORES, TRIAGEM DE DEMANDAS MAIS URGENTES</t>
  </si>
  <si>
    <t>DRAD/005</t>
  </si>
  <si>
    <t>INDISPONIBILIDADE DE INFORMAÇÕES PARA GERAÇÃO DO HISTÓRICO</t>
  </si>
  <si>
    <t>MUDANÇAS NAS EXIGÊNCIAS LEGAIS DO HISTÓRICO; FALTA DE INTERAÇÃO ENTRE DIFERENTES SISTEMAS DA UNIVERSIDADE, FORÇA MAIOR OU CASO FORTUITO QUE IMPEÇA ACESSO À DOCUMENTAÇÃO FÍSICA</t>
  </si>
  <si>
    <t>ATRASO NA EMISSÃO DOS HISTÓRICOS (PERTURBAÇÃO DO FLUXO DE TRABALHO, SOBRECARGA DE FUNCIONÁRIOS, DECURSO DE PRAZO PARA ENTREGA)</t>
  </si>
  <si>
    <t>MITIGAR (NÃO IMPLEMENTADO)</t>
  </si>
  <si>
    <t>MANUTENÇÃO DAS INFORMAÇÕES ORIGINAIS DO HISTÓRICO EM DETRIMENTO DE ATUALIZAÇÃO; INSERÇÃO DAS INFORMAÇÕES NÃO DIGITAIS OU EM SISTEMAS SEM COMPATIBILIDADE NO SISTEMA ACADÊMICO ATUAL (NÃO IMPLEMENTADAS)</t>
  </si>
  <si>
    <t>PDU PROPLAN</t>
  </si>
  <si>
    <t>PROPLAN/001</t>
  </si>
  <si>
    <t>PLANEJAR AÇÕES NÃO ADERENTES</t>
  </si>
  <si>
    <t>FALTA DE EXPERIÊNCIA NA ELABORAÇÃO DO PDU</t>
  </si>
  <si>
    <t>NÃO EXECUTAR O PLANO; NÃO ATINGIR AS METAS;
NÃO DESENVOLVIMENTO DA UNIDADE</t>
  </si>
  <si>
    <t>COMISSÃO PDU</t>
  </si>
  <si>
    <t>CAPACITAÇÃO DOS MEMBROS DA COMISSÃO NO CURSO DO PDU EM 202; REVISÕES ANUAIS DAS AÇÕES TÁTICAS, METAS E INDICADORES DO PDU</t>
  </si>
  <si>
    <t>PROPLAN/002</t>
  </si>
  <si>
    <t>NÃO EXECUTAR AS AÇÕES PLANEJADAS NO PDU</t>
  </si>
  <si>
    <t>MUDANÇAS EM DECISÕES POLÍTICAS DO GOVERNO E/OU DA GESTÃO INTERNA DA UNIVERSIDADE;
AÇÕES PLANEJADAS NÃO FACTÍVEIS;
INAÇÃO DOS RESPONSÁVEIS;
FALTA DE COLABORAÇÃO DE OUTROS SETORES;
CONFLITOS DE AGENDAS ENTRE OS ATORES</t>
  </si>
  <si>
    <t>NÃO CUMPRIMENTO DO PLANO; NÃO DESENVOLVIMENTO DA UNIDADE</t>
  </si>
  <si>
    <t>REVISÕES ANUAIS DAS AÇÕES TÁTICAS, METAS E INDICADORES DO PDU; MONITORAMENTO DO DESENVOLVIMENTO DAS AÇÕES</t>
  </si>
  <si>
    <t>PROPLAN/003</t>
  </si>
  <si>
    <t>ATRASO NA EXECUÇÃO DAS AÇÕES</t>
  </si>
  <si>
    <t xml:space="preserve"> CONFLITOS DE AGENDAS; NÃO PRIORIZAÇÃO ADEQUADA DAS AÇÕES; SOBRECARGA DE TRABALHO;
QUADRO DE PESSOAL INSUFICIENTE PARA ATENDER AS DEMANDAS DE ATIVIDADES; NOVOS PROCEDIMENTOS DO GOVERNO E/OU DA GESTÃO INTERNA DA UNIVERSIDADE QUE EXIGEM ATUAÇÃO IMEDIATA; DEMANDAS EMERGENCIAIS DE ÓRGÃOS DE CONTROLE; FALTA DE COLABORAÇÃO DE OUTROS SETORES</t>
  </si>
  <si>
    <t>ACÚMULO DE TAREFAS; ATRASO NO CRONOGRAMA DE ATIVIDADES; NÃO CUMPRIMENTO DO PLANO</t>
  </si>
  <si>
    <t>MONITORAMENTO DO DESENVOLVIMENTO DAS AÇÕES (REPRIORIZAÇÃO DE ATIVIDADES E/OU AJUSTE NO CRONOGRAMA); AÇÕES DE COMUNICAÇÃO SOBRE TEMAS DE PLANEJAMENTO PARA ENGAJAMENTO DE OUTROS SETORES NA COLABORAÇÃO COM A PROPLAN</t>
  </si>
  <si>
    <t>PROPLAN/004</t>
  </si>
  <si>
    <t>NÃO ATINGIR INTEGRALMENTE AS METAS ESTABELECIDAS NO PDU</t>
  </si>
  <si>
    <t>METAS NÃO FACTÍVEIS; CONFLITOS DE AGENDAS ENTRE OS ATORES; NÃO PRIORIZAÇÃO ADEQUADA DAS AÇÕES; SOBRECARGA DE TRABALHO; QUADRO DE PESSOAL INSUFICIENTE PARA ATENDER AS DEMANDAS DE ATIVIDADES; NOVOS PROCEDIMENTOS DO GOVERNO E/OU DA GESTÃO INTERNA DA UNIVERSIDADE QUE EXIGEM ATUAÇÃO IMEDIATA; DEMANDAS EMERGENCIAIS DE ÓRGÃOS DE CONTROLE; FALTA DE COLABORAÇÃO DE OUTROS SETORES</t>
  </si>
  <si>
    <t>NÃO CUMPRIMENTO DO PLANO</t>
  </si>
  <si>
    <t xml:space="preserve">MONITORAMENTO DO DESENVOLVIMENTO DAS AÇÕES; AÇÕES DE COMUNICAÇÃO SOBRE TEMAS DE PLANEJAMENTO PARA ENGAJAMENTO DE OUTROS SETORES NA COLABORAÇÃO COM A PROPLAN; REVISÕES ANUAIS DAS AÇÕES TÁTICAS, METAS E INDICADORES DO PDU
</t>
  </si>
  <si>
    <t>PROPLAN/005</t>
  </si>
  <si>
    <t>NÃO MONITORAR O DESENVOLVIMENTO DAS AÇÕES ESTABELECIDAS NO PDU</t>
  </si>
  <si>
    <t>FALTA DE PLANEJAMENTO DAS REUNIÕES DE MONITORAMENTO; FALTA DE MONITORAMENTO DO RESPONSÁVEL PELA AÇÃO; FALTA DE REGULARIDADE NA OCORRÊNCIA DAS REUNIÕES DE MONITORAMENTO; FALTA DE QUÓRUM PARA AS REUNIÕES DE MONITORAMENTO; INDICADORES DE DIFÍCIL MENSURAÇÃO</t>
  </si>
  <si>
    <t>NÃO AJUSTAR AS AÇÕES INADEQUADAS; NÃO CUMPRIMENTO DO PLANO</t>
  </si>
  <si>
    <t>ELABORAÇÃO E DIVULGAÇÃO DO CALENDÁRIO ANUAL DE REUNIÕES DE MONITORAMENTO DO PDU PARA OS MEMBROS DA COMISSÃO; COMUNICAÇÃO PARA CONVOCAÇÃO DAS REUNIÕES DE MONITORAMENTO DO PDU; REVISÃO ANUAL DE INDICADORES; CAPACITAÇÃO DOS MEMBROS DA COMISSÃO NO CURSO DO PDU EM 2021</t>
  </si>
  <si>
    <t>PROPLAN/006</t>
  </si>
  <si>
    <t>NÃO AJUSTAR AS AÇÕES ESTABELECIDAS NO PDU</t>
  </si>
  <si>
    <t>NÃO MONITORAR O DESENVOLVIMENTO DAS AÇÕES; FALTA DE EXPERIÊNCIA NO CICLO PDCA DO PDU; INAÇÃO DO RESPONSÁVEL</t>
  </si>
  <si>
    <t>ADOÇÃO DE AÇÕES INADEQUADAS; NÃO CUMPRIMENTO DO PLANO; NÃO ATINGIMENTO DAS METAS</t>
  </si>
  <si>
    <t>CAPACITAÇÃO DOS MEMBROS DA COMISSÃO NO CURSO DO PDU EM 2021; COMUNICAÇÃO PARA CONVOCAÇÃO DAS REUNIÕES DE MONITORAMENTO DO PDU</t>
  </si>
  <si>
    <t>CONTRATAÇÃO DE SERVIÇOS TERCEIRIZADOS</t>
  </si>
  <si>
    <t>DCONT/CCON/001</t>
  </si>
  <si>
    <t xml:space="preserve">OPERACIONAL; LEGAL </t>
  </si>
  <si>
    <t>ATRASO NA ASSINATURA DO CONTRATO</t>
  </si>
  <si>
    <t>PRAZO LEGAL EXÍGUO; FORNECEDOR COM DESCONHECIMENTO DA LEGISLAÇÃO E EDITAL; DIFICULDADE PARA UTILIZAÇÃO DO SEI PELA CONTRATADA.</t>
  </si>
  <si>
    <t>DESCUMPRIMENTO DO ART. 64 DA LEI 8.666/1993 E DO EDITAL CONVOCATÓRIO, IMPOSSIBILITANDO O INÍCIO DA EXECUÇÃO CONTRATUAL E DO RECEBIMENTO DOS SERVIÇOS.</t>
  </si>
  <si>
    <t>CHEFE DA DCONT/CCON/AD</t>
  </si>
  <si>
    <t>ORIENTAÇÃO ÀS CONTRATADAS DANDO APOIO E SUBSÍDIOS POR EMAIL, EM RELAÇÃO AOS PROCEDIMENTOS A SEREM REALIZADOS.</t>
  </si>
  <si>
    <t>DCONT/CCON/002</t>
  </si>
  <si>
    <t>OPERACIONAL; LEGAL; FINANCEIRO /ORÇAMENTÁRIO; IMAGEM</t>
  </si>
  <si>
    <t>RECUSA NA ASSINATURA DO CONTRATO PELA LICITANTE</t>
  </si>
  <si>
    <t xml:space="preserve">NÃO MANUTENÇÃO DA PROPOSTA COMERCIAL HOMOLOGADA. </t>
  </si>
  <si>
    <t>ATRASO OU INEXECUÇÃO DO SERVIÇO; DESCUMPRIMENTO DO ART. 81 DA LEI 8.666/1993; POSSIBILIDADE DE PREJUÍZOS FINANCEIROS E RETRABALHO.</t>
  </si>
  <si>
    <t>DCONT/CCON/003</t>
  </si>
  <si>
    <t>ATRASO OU FALTA DE PUBLICAÇÃO DOS ATOS NECESSÁRIOS À VALIDADE DO PROCESSO CONTRATUAL NO DOU.</t>
  </si>
  <si>
    <t>ERRO OPERACIONAL</t>
  </si>
  <si>
    <t>NÃO ATENDIMENTO AO PRINCÍPIO DA PUBLICIDADE E DESCUMPRIMENTO DO ART. 61 DA LEI 8.666/1993</t>
  </si>
  <si>
    <t>ELABORAÇÃO DE LISTA DE VERIFICAÇÃO PARA ACOMPANHAMENTO DAS ETAPAS.</t>
  </si>
  <si>
    <t>DCONT/CCON/004</t>
  </si>
  <si>
    <t>PRAZO DE VIGÊNCIA EXPIRADO PARA RENOVAÇÃO CONTRATUAL</t>
  </si>
  <si>
    <t>ATRASO NA MANIFESTAÇÃO DA FISCALIZAÇÃO E/OU DA CONTRATADA; ERRO OPERACIONAL.</t>
  </si>
  <si>
    <t>EXTINÇÃO DO CONTRATO E INTERRUPÇÃO DOS SERVIÇOS; POSSIBILIDADE DE PREJUÍZOS FINANCEIROS E RETRABALHO; CONTRATAÇÃO EMERGENCIAL OU NECESSIDADE DE RECONHECIMENTO DE DÍVIDAS PELO ORDENADOR DE DESPESAS; POSSIBILIDADE DE QUESTIONAMENTOS DE ÓRGÃO DE CONTROLE E APURAÇÃO DE RESPONSABILIDADES DE QUEM DEU CAUSA À SITUAÇÃO.</t>
  </si>
  <si>
    <t>CHEFE DA DCONT/CCON/AD E COORDENADOR DE CONTRATOS (CCON/AD)</t>
  </si>
  <si>
    <t>ACOMPANHAMENTO DOS PRAZOS VIA COMPRASNET CONTRATOS E ENCAMINHAMENTO DE NOTIFICAÇÕES FREQUENTES AOS FISCAIS DE CONTRATOS; ELABORAÇÃO DE LISTA DE VERIFICAÇÃO PARA ACOMPANHAMENTO DAS ETAPAS.</t>
  </si>
  <si>
    <t>DCONT/CCON/005</t>
  </si>
  <si>
    <t>OPERACIONAL; LEGAL; FINANCEIRO /ORÇAMENTÁRIO</t>
  </si>
  <si>
    <t>ERRO DE CÁLCULO DE REPACTUAÇÕES, REAJUSTES, ACRÉSCIMOS OU SUPRESSÕES NOS TERMOS ADITIVOS DE CONTRATOS.</t>
  </si>
  <si>
    <t>DIVERGÊNCIA DE VALORES OU ÍNDICES APLICADOS; NÃO CUMPRIMENTO DAS FÓRMULAS DE CÁLCULO PREVISTOS NOS NORMATIVOS.</t>
  </si>
  <si>
    <t>TERMOS ADITIVOS OU APOSTILAMENTOS COM VALORES EQUIVOCADOS; NECESSIDADE DE REFAZER OS CÁLCULOS APLICADOS PARA CORREÇÃO E EQUILÍBRIO DO CONTRATO; PREJUÍZOS FINANCEIROS DECORRENTES DOS CÁLCULOS INADEQUADOS.</t>
  </si>
  <si>
    <t>APLICAÇÃO DOS NORMATIVOS ASSOCIADOS À GESTÃO CONTRATUAL (LEI 8666/1993, IN 05/2017 SEGES); ELABORAÇÃO DE LISTA DE VERIFICAÇÃO; REVISÃO DO PROCESSO.</t>
  </si>
  <si>
    <t>DCONT/CCON/006</t>
  </si>
  <si>
    <t>FALTA DE DISPONIBILIDADE ORÇAMENTÁRIA PARA EXECUÇÃO E PRORROGAÇÃO DO CONTRATO.</t>
  </si>
  <si>
    <t>CORTE  E/OU BLOQUEIO DE RECURSOS ORÇAMENTÁRIOS DA ADMINISTRAÇÃO; FALTA DE PREVISÃO DE DISPONIBILIDADE ORÇAMENTÁRIA PARA CONTRATOS ESPECÍFICOS</t>
  </si>
  <si>
    <t xml:space="preserve">EXTINÇÃO DO CONTRATO E DESCONTINUIDADE DOS SERVIÇOS; ENDIVIDAMENTO DA UNIVERSIDADE. </t>
  </si>
  <si>
    <t>PRÓ-REITORA DE ADMINISTRAÇÃO</t>
  </si>
  <si>
    <t>DCONT/CCON/007</t>
  </si>
  <si>
    <t>AUSÊNCIA DE DESIGNAÇÃO FORMAL DOS ATORES DE FISCALIZAÇÃO</t>
  </si>
  <si>
    <t>AUSÊNCIA DE INDICAÇÃO DA ÁREA DEMANDANTE DO SERVIÇO; FALHA DE PROCEDIMENTOS.</t>
  </si>
  <si>
    <t>DESCUMPRIMENTO DO ART. 67 DA LEI 8.666/1993, IMPOSSIBILITANDO O ACOMPANHAMENTO DA EXECUÇÃO CONTRATUAL.</t>
  </si>
  <si>
    <t>ELABORAÇÃO E PUBLICAÇÃO DA DETERMINAÇÃO DE SERVIÇOS; PREENCHIMENTO DE LISTA DE VERIFICAÇÃO; REVISÃO DO PROCESSO.</t>
  </si>
  <si>
    <t>DCONT/CCON/008</t>
  </si>
  <si>
    <t>AUSÊNCIA DE GARANTIA CONTRATUAL, QUANDO EXIGIDA NOS TERMOS DO INSTRUMENTO CONVOCATÓRIO</t>
  </si>
  <si>
    <t>NÃO APRESENTAÇÃO DA APÓLICE PELA CONTRATADA; ERRO OPERACIONAL.</t>
  </si>
  <si>
    <t>PREJUÍZOS À ADMINISTRAÇÃO EM CASOS DE DESCUMPRIMENTO CONTRATUAL POR PARTE DO FORNECEDOR.</t>
  </si>
  <si>
    <t>PREENCHIMENTO DE LISTA DE VERIFICAÇÃO; REVISÃO DO PROCESSO.</t>
  </si>
  <si>
    <t>DCONT/CCON/009</t>
  </si>
  <si>
    <t>FALTA DE MANUTENÇÃO DAS CONDIÇÕES DE HABILITAÇÃO PARA ASSINATURA DO CONTRATO E ADITIVOS</t>
  </si>
  <si>
    <t>FALHA DA CONTRATADA</t>
  </si>
  <si>
    <t>DESCUMPRIMENTO DO ART. 55, INCISO XIII DA LEI 8.666/1993; PREJUÍZOS À ADMINISTRAÇÃO COM A INTERRUPÇÃO DOS SERVIÇOS.</t>
  </si>
  <si>
    <t>DCONT/CCON/010</t>
  </si>
  <si>
    <t>AUSÊNCIA DE CONTA VINCULADA PARA CONTRATOS DE SERVIÇOS COM CESSÃO DE MÃO DE OBRA</t>
  </si>
  <si>
    <t>NÃO APRESENTAÇÃO DA DOCUMENTAÇÃO PELA CONTRATADA; ERRO OPERACIONAL (FALHA NA CONFERÊNCIA).</t>
  </si>
  <si>
    <t>DESCUMPRIMENTO DA LEGISLAÇÃO RELACIONADA (ART. 18 INSTRUÇÃO NORMATIVA Nº 05/2017 - SEGES)</t>
  </si>
  <si>
    <t>INSTRUÇÃO NORMATIVA Nº 05/2017 - SEGES; PREENCHIMENTO DE LISTA DE VERIFICAÇÃO; REVISÃO DO PROCESSO.</t>
  </si>
  <si>
    <t>FISCALIZAÇÃO DE CONTRATOS DE SERVIÇOS TERCEIRIZADOS</t>
  </si>
  <si>
    <t>DGF/CAF/001</t>
  </si>
  <si>
    <t>COMPROMETIMENTO DA ANÁLISE DOCUMENTAL</t>
  </si>
  <si>
    <t>ATRASO NO ENVIO E/OU INCONSISTÊNCIA DA DOCUMENTAÇÃO (EX: PLANILHAS DE CUSTO, COMPROVANTES DE PAGAMENTO); FERRAMENTA MAL ELABORADA (EX: PLANILHAS, CHECKLISTS); FALHA HUMANA.</t>
  </si>
  <si>
    <t>CHEFE DA DGF</t>
  </si>
  <si>
    <t>CONFERÊNCIA MINUCIOSA DA DOCUMENTAÇÃO; RELATÓRIO CONSOLIDADO; PAAI; IMR.</t>
  </si>
  <si>
    <t>DGF/CAF/002</t>
  </si>
  <si>
    <t>MÁ FORMULAÇÃO DAS ATRIBUIÇÕES DA CONTRATADA</t>
  </si>
  <si>
    <t>FALTA DE PARTICIPAÇÃO NO PLANEJAMENTO (ESTUDOS PRELIMINARES À LICITAÇÃO)</t>
  </si>
  <si>
    <t>NÃO APLICAÇÃO DAS DEVIDAS MÉTRICAS DE FISCALIZAÇÃO; DESCONEXÃO ENTRE O PREVISTO NO CONTRATO E A REALIDADE (EX: CUSTOS NÃO PREVISTOS)</t>
  </si>
  <si>
    <t>PRO-REITORA PROAD</t>
  </si>
  <si>
    <t>MAIOR PARTICIPÇÃO DA DIVISÃO NO PLANEJAMENTO; NOTIFICAÇÃO DAS PARTES ENVOLVIDAS NO CONTRATO.</t>
  </si>
  <si>
    <t>DGF/CAF/003</t>
  </si>
  <si>
    <t>ANÁLISE POR AMOSTRAGEM POUCO REPRESENTATIVA</t>
  </si>
  <si>
    <t>AUSÊNCIA DE METODOLOGIA ADEQUADA</t>
  </si>
  <si>
    <t>DIFICULDADE NA DEMONSTRAÇÃO DA EFETIVIDADE DA FISCALIZAÇÃO AOS ÓRGÃOS DE CONTROLE; RESPONSABILIDADE SUBSIDIÁRIA DA UFF NAS DEMANDAS TRABALHISTAS.</t>
  </si>
  <si>
    <t>ELABORAÇÃO DE UMA METODOLOGIA PARA A SELEÇÃO DA MELHOR AMOSTRA PARA A FISCALIZAÇÃO</t>
  </si>
  <si>
    <t>PAGAMENTO DE CONTRATOS DE SERVIÇOS TERCEIRIZADOS</t>
  </si>
  <si>
    <t>DOFI/CAF/001</t>
  </si>
  <si>
    <t>FINANCEIRO/ ORÇAMENTÁRIO; OPERACIONAL; IMAGEM; LEGAL</t>
  </si>
  <si>
    <t>ATRASO NO PAGAMENTO</t>
  </si>
  <si>
    <t xml:space="preserve">FALTA DE SALDO DA NOTA DE EMPENHO DECORRENTE DE AUTORIZAÇÃO DE DESPESA SEM COBERTURA CONTRATUAL; FALHA NO PLANEJAMENTO OU ATRASO DE LIMITES ORÇAMENTÁRIOS; ATRASO NO REPASSE FINANCEIRO; ERROS NOS DOCUMENTOS HÁBEIS (NOTAS FISCAIS, RECIBOS). </t>
  </si>
  <si>
    <t>PREJUÍZOS À ADMINISTRAÇÃO, GERANDO MULTAS E JUROS; RESCISÃO CONTRATUAL POR PARTE DA CONTRATADA.</t>
  </si>
  <si>
    <t>CHEFE DA DOFI/CAF E COORDENADOR DA CAF/AD</t>
  </si>
  <si>
    <t>MITIGAR / ACEITAR</t>
  </si>
  <si>
    <t>APLICAÇÃO DE CHECKLIST NA LIQUIDAÇÃO DA DESPESA; NO CASO DE AUSÊNCIA DE SALDO NA NOTA DE EMPENHO, SOLICITAÇÃO DO ORÇAMENTO AO DCF/PLAN</t>
  </si>
  <si>
    <t>DOFI/CAF/002</t>
  </si>
  <si>
    <t>PAGAMENTO COM VALOR INDEVIDO</t>
  </si>
  <si>
    <t>ERRO OPERACIONAL DA EQUIPE (APURAÇÃO DOS TRIBUTOS OU VALORES DIVERGENTES DOS DOCUMENTOS HÁBEIS)</t>
  </si>
  <si>
    <t>QUESTIONAMENTO DA CONTRATADA; RETRABALHO; ENRIQUECIMENTO INDEVIDO DA ADMINISTRAÇÃO; COBRANÇA DOS ÓRGÃOS REGULADORES E FISCALIZADORES DOS TRIBUTOS; POSSIBILIDADE DE PREJUÍZO FINANCEIRO E MULTAS; APURAÇÃO DE RESPONSABILIDADES; TRANSTORNO PARA A CONTRATADA EM CASO DE RETENÇÃO COM PERCENTUAL MAIOR DO QUE O DEVIDO.</t>
  </si>
  <si>
    <t xml:space="preserve">MITIGAR </t>
  </si>
  <si>
    <t>APLICAÇÃO DE CHECKLIST NA LIQUIDAÇÃO DA DESPESA; CONFERÊNCIA DA LIQUIDAÇÃO NO MOMENTO DO PAGAMENTO; CAPACITAÇÃO DA EQUIPE NA FASE DE EXECUÇÃO FINANCEIRA</t>
  </si>
  <si>
    <t>DOFI/CAF/003</t>
  </si>
  <si>
    <t>PAGAMENTO AO CREDOR INDEVIDO</t>
  </si>
  <si>
    <t>FALTA DE ATENÇÃO NA INDICAÇÃO DO CREDOR</t>
  </si>
  <si>
    <t>PREJUÍZOS À ADMINISTRAÇÃO, GERANDO MULTAS E JUROS; TRABALHO EXTRAORDINÁRIO.</t>
  </si>
  <si>
    <t>APLICAÇÃO DE CHECKLIST NA LIQUIDAÇÃO DA DESPESA; CONFERÊNCIA DA LIQUIDAÇÃO NO MOMENTO DO PAGAMENTO; CANCELAMENTO DA ORDEM BANCÁRIA EM TEMPO HÁBIL; SOLICITAÇÃO DA DEVOLUÇÃO DO RECURSO FINANCEIRO</t>
  </si>
  <si>
    <t>DOFI/CAF/004</t>
  </si>
  <si>
    <t>PAGAMENTO EM DUPLICIDADE</t>
  </si>
  <si>
    <t>FALHA NO CONTROLE DOS DOCUMENTOS HÁBEIS ENCAMINHADOS.</t>
  </si>
  <si>
    <t>PREJUÍZOS À ADMINISTRAÇÃO; TRABALHO EXTRAORDINÁRIO.</t>
  </si>
  <si>
    <t>CHEFE DA DCONT/AD E COORDENADOR DA CCON/AD</t>
  </si>
  <si>
    <t>CONTROLE E CONFERÊNCIA DAS NOTAS FISCAIS RECEBIDAS E ENCAMINHADAS; SOLICITAÇÃO DA DEVOLUÇÃO DO RECURSO FINANCEIRO.</t>
  </si>
  <si>
    <t>DOFI/CAF/005</t>
  </si>
  <si>
    <t>PAGAMENTO FORA DA ORDEM CRONOLÓGICA</t>
  </si>
  <si>
    <t>FALHA NO CONTROLE DA ORDEM CRONOLÓGICA DE PAGAMENTO; FALTA DE REPASSE FINANCEIRO DAS LIQUIDAÇÕES NA SUA INTEGRALIDADE; PRIORIDADE NO PAGAMENTO DE DESPESAS NÃO APURADAS NO PERÍODO RELACIONADO (EX: ORDEM JUDICIAL OU DECISÃO DO ORDENADOR DE DESPESAS).</t>
  </si>
  <si>
    <t>AÇÕES JUDICIAIS OU QUESTIONAMENTOS DOS ÓRGÃOS DE CONTROLE; POSSIBILIDADE DE PREJUÍZOS FINANCEIROS, COM MULTAS E JUROS.</t>
  </si>
  <si>
    <t>PRÓ-REITORA DE ADMINISTRAÇÃO E COORDENADOR DA CAF/AF</t>
  </si>
  <si>
    <t>CONTROLE DAS LIQUIDAÇÕES COM DATAS DE ATESTE POR FONTE ORÇAMENTÁRIA; APRESENTAÇÃO DA JUSTIFICATIVA DO ORDENADOR DE DESPESAS MOTIVANDO A INVERSÃO DA ORDEM CRONOLÓGIA DE PAGAMENTO.</t>
  </si>
  <si>
    <t>(TR) Tipo de Risco: Operacional, legal, financeiro/orçamentário, de imagem/reputação</t>
  </si>
  <si>
    <t>(CR) Classificação do Risco quanto ao tratamento: Inerente (I) ou Residual (R)</t>
  </si>
  <si>
    <t>(RR) Resposta ao Risco: Aceitar (A), Evitar (E), Mitigar (M) ou Transferir (T)</t>
  </si>
  <si>
    <t>Ano de exclusão</t>
  </si>
  <si>
    <t>Motivo da exclusão</t>
  </si>
  <si>
    <t>PANE NOS EQUIPAMENTOS DO SETOR.</t>
  </si>
  <si>
    <t xml:space="preserve">
COMPUTADORES OBSOLETOS QUE APRESENTAM PROBLEMAS FREQUENTEMENTE. 
</t>
  </si>
  <si>
    <t xml:space="preserve">EQUIPE IMPOSSIBILITADA DE REALIZAR SUAS ATIVIDADES ROTINEIRAS.
</t>
  </si>
  <si>
    <t>PREVISÃO NO ORÇAMENTO PARA A COMPRA DE NOVOS EQUIPAMENTOS.</t>
  </si>
  <si>
    <t>OS RISCOS DEIXARAM DE EXISTIR COM A MELHORA DOS EQUIPAMENTOS</t>
  </si>
  <si>
    <t>PANE NOS EQUIPAMENTOS DO SETOR</t>
  </si>
  <si>
    <t xml:space="preserve">COMPUTADORES OBSOLETOS QUE APRESENTAM PROBLEMAS FREQUENTEMENTE. </t>
  </si>
  <si>
    <t>EQUIPE IMPOSSIBILITADA DE REALIZAR SUAS ATIVIDADES ROTINEIRAS.</t>
  </si>
  <si>
    <t>PREVISÃO NO ORÇAMENTO PARA A COMPRA DE NOVOS EQUIPAMENTOS</t>
  </si>
  <si>
    <t>Total Geral</t>
  </si>
  <si>
    <t>DPI/CAP/001</t>
  </si>
  <si>
    <t>ATRASO NO ENVIO AO DCF DAS INFORMAÇÕES DAS AVALIAÇÕES IMOBILIÁRIAS LANÇADAS NO SPIUNET</t>
  </si>
  <si>
    <t>FALHA NOS SISTEMAS (SPIUNET, SEI)</t>
  </si>
  <si>
    <t>FALTA DE TEMPO HÁBIL PARA O DCF ELABORAR A JUSTIFICATIVA NO SIAFI; ADVERTÊNCIA NO SIAFI POR VIRAR O MÊS COM SALDO NA CONTA TRANSITÓRIA</t>
  </si>
  <si>
    <t>DIRETORA DA DIVISÃO</t>
  </si>
  <si>
    <t>CADASTRO DA ATUALIZAÇÃO DO IMÓVEL NO SPIUNET COM ANTECEDÊNCIA (CADASTRO REALIZADO DO DIA 5 AO DIA 20, POSSIBILITANTO AO DCF A INCLUSÃO NO SIAFI ATÉ O FIM DO MÊS)</t>
  </si>
  <si>
    <t>AVALIAÇÃO IMOBILIÁRIA (SPIUNET)</t>
  </si>
  <si>
    <t>DPI/CAP/SAEP</t>
  </si>
  <si>
    <t>SAEP</t>
  </si>
  <si>
    <t>FINANCEIRO /ORÇAMENTÁRIO; IMAGEM</t>
  </si>
  <si>
    <t>ATRASO NO PROCESSO DE FISCALIZAÇÃO MENSAL; ERRO NO VALOR APURADO DE FATURAMENTO; INAÇÃO A POSSÍVEIS FALHAS NÃO IDENTIFICADAS; POSSIBILIDADE DE GERAR PASSIVOS OPERACIONAIS, FINANCEIROS E JURÍDICOS.</t>
  </si>
  <si>
    <r>
      <t>ATRASO NA ANÁLISE DO PROCESSO</t>
    </r>
    <r>
      <rPr>
        <b/>
        <sz val="12"/>
        <color theme="1"/>
        <rFont val="Calibri"/>
        <family val="2"/>
      </rPr>
      <t>.</t>
    </r>
  </si>
  <si>
    <r>
      <t xml:space="preserve">COBRANÇA DO TCU;
</t>
    </r>
    <r>
      <rPr>
        <sz val="12"/>
        <color theme="1"/>
        <rFont val="Calibri"/>
        <family val="2"/>
      </rPr>
      <t xml:space="preserve">INCONFORMIDADE LEGAL  (DECISÃO 408/2002); </t>
    </r>
    <r>
      <rPr>
        <sz val="12"/>
        <color rgb="FF000000"/>
        <rFont val="Calibri"/>
        <family val="2"/>
      </rPr>
      <t xml:space="preserve">DANO À IMAGEM DA UFF.                                 
</t>
    </r>
  </si>
  <si>
    <r>
      <t>ESTABELECER O PRAZO DE RESPOSTA DAS ÁREAS COM MARGEM DE SEGURANÇA;
ENVIAR OFÍCIO REGISTRANDO A COBRANÇA;</t>
    </r>
    <r>
      <rPr>
        <strike/>
        <sz val="12"/>
        <color rgb="FF000000"/>
        <rFont val="Calibri"/>
        <family val="2"/>
      </rPr>
      <t xml:space="preserve"> DIVULGAR NO SITE DA UFF LISTA DAS ÁREAS QUE AINDA NÃO RESPONDERAM.
</t>
    </r>
  </si>
  <si>
    <r>
      <t>COBRANÇA DO TCU;
I</t>
    </r>
    <r>
      <rPr>
        <sz val="12"/>
        <color theme="1"/>
        <rFont val="Calibri"/>
        <family val="2"/>
      </rPr>
      <t xml:space="preserve">NCONFORMIDADE LEGAL  (DECISÃO 408/2002); </t>
    </r>
    <r>
      <rPr>
        <sz val="12"/>
        <color rgb="FF000000"/>
        <rFont val="Calibri"/>
        <family val="2"/>
      </rPr>
      <t xml:space="preserve">DANO À IMAGEM DA UFF.                                    
</t>
    </r>
  </si>
  <si>
    <t>- INAÇÃO DOS RESPONSÁVEIS PELAS UNIDADES
-  FALTA DE CULTURA INSTITUCIONAL DE PLANEJAMENTO DE LONGO E MÉDIO PRAZO
- FALTA DE CAPACITAÇÃO E EXPERIÊNCIA DAS UNIDADES EM ATUAR COM BASE EM PLANEJAMENTO DE MÉDIO E LONGO PRAZO                                                                      - - FALTA DE PATROCÍNIO E PRIORIZAÇÃO DA LIDERANÇA</t>
  </si>
  <si>
    <t>- INAÇÃO DOS RESPONSÁVEIS PELAS UNIDADES
-  FALTA DE CULTURA INSTITUCIONAL DE PLANEJAMENTO DE LONGO E MÉDIO PRAZO
- FALTA DE SUPORTE FINANCEIRO E OPERACIONAL
- AÇÕES ESTABELECIDAS NO PLANO NÃO SÃO FACTÍVEIS                                                          
 - FALTA DE PATROCÍNIO E PRIORIZAÇÃO DA LIDERANÇA</t>
  </si>
  <si>
    <t>IS 01/2020 DA SOMA E OUTRAS NORMATIVAS; FORMULÁRIO DE REQUISIÇÃO DE TRANSPORTE COM A ORIGEM E O DESTINO DA VIAGEM; IMPLANTAÇÃO DO FORMULÁRIO FÍSICO NO SISAUTO; CONTROLE POR KMS;  ORIENTAÇÃO P/ O MOTORISTA ENTRAR EM CONTATO C/ A DIVISÃO DE TRANSPORTE.</t>
  </si>
  <si>
    <t>TR - TIPO DE RISCO</t>
  </si>
  <si>
    <r>
      <t xml:space="preserve">CR - </t>
    </r>
    <r>
      <rPr>
        <b/>
        <sz val="12"/>
        <color theme="1"/>
        <rFont val="Arial"/>
        <family val="2"/>
      </rPr>
      <t>CLASSIFICAÇÃO DO RISCO</t>
    </r>
  </si>
  <si>
    <t>RR - RESPOSTA AO RISCO</t>
  </si>
  <si>
    <t>ANO 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</si>
</sst>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theme="1"/>
      <name val="Times New Roman"/>
    </font>
    <font>
      <sz val="11"/>
      <name val="Calibri"/>
    </font>
    <font>
      <b/>
      <sz val="11"/>
      <color rgb="FF000000"/>
      <name val="Calibri"/>
    </font>
    <font>
      <b/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8"/>
      <color rgb="FFC00000"/>
      <name val="Calibri"/>
    </font>
    <font>
      <sz val="10"/>
      <color rgb="FF000000"/>
      <name val="Calibri"/>
    </font>
    <font>
      <sz val="10"/>
      <color theme="1"/>
      <name val="Calibri"/>
    </font>
    <font>
      <sz val="11"/>
      <color theme="0"/>
      <name val="Calibri"/>
    </font>
    <font>
      <b/>
      <sz val="10"/>
      <color theme="1"/>
      <name val="Arial"/>
    </font>
    <font>
      <sz val="10"/>
      <color rgb="FF666666"/>
      <name val="Arial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b/>
      <sz val="12"/>
      <color theme="1"/>
      <name val="Calibri"/>
      <family val="2"/>
    </font>
    <font>
      <sz val="12"/>
      <color rgb="FF222222"/>
      <name val="Times"/>
    </font>
    <font>
      <strike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theme="9"/>
        <bgColor theme="9"/>
      </patternFill>
    </fill>
    <fill>
      <patternFill patternType="solid">
        <fgColor rgb="FFFFCC00"/>
        <bgColor rgb="FFFFCC00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9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0" fillId="2" borderId="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right"/>
    </xf>
    <xf numFmtId="0" fontId="0" fillId="2" borderId="12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6" fillId="4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0" borderId="18" xfId="0" applyFont="1" applyBorder="1"/>
    <xf numFmtId="0" fontId="0" fillId="0" borderId="20" xfId="0" applyFont="1" applyBorder="1"/>
    <xf numFmtId="0" fontId="0" fillId="0" borderId="14" xfId="0" applyFont="1" applyBorder="1"/>
    <xf numFmtId="0" fontId="7" fillId="2" borderId="1" xfId="0" applyFont="1" applyFill="1" applyBorder="1"/>
    <xf numFmtId="0" fontId="3" fillId="2" borderId="7" xfId="0" applyFont="1" applyFill="1" applyBorder="1"/>
    <xf numFmtId="0" fontId="0" fillId="2" borderId="22" xfId="0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28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9" fontId="9" fillId="2" borderId="23" xfId="0" applyNumberFormat="1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>
      <alignment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49" fontId="0" fillId="2" borderId="30" xfId="0" applyNumberFormat="1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 wrapText="1"/>
    </xf>
    <xf numFmtId="0" fontId="0" fillId="2" borderId="37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/>
    <xf numFmtId="49" fontId="0" fillId="0" borderId="17" xfId="0" applyNumberFormat="1" applyFont="1" applyBorder="1"/>
    <xf numFmtId="49" fontId="0" fillId="0" borderId="19" xfId="0" applyNumberFormat="1" applyFont="1" applyBorder="1"/>
    <xf numFmtId="49" fontId="0" fillId="0" borderId="21" xfId="0" applyNumberFormat="1" applyFont="1" applyBorder="1"/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0" xfId="0" applyFont="1"/>
    <xf numFmtId="0" fontId="0" fillId="0" borderId="38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49" fontId="11" fillId="8" borderId="14" xfId="0" applyNumberFormat="1" applyFont="1" applyFill="1" applyBorder="1" applyAlignment="1">
      <alignment horizontal="left" vertical="center" wrapText="1"/>
    </xf>
    <xf numFmtId="49" fontId="11" fillId="8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left" vertical="center"/>
    </xf>
    <xf numFmtId="49" fontId="11" fillId="8" borderId="40" xfId="0" applyNumberFormat="1" applyFont="1" applyFill="1" applyBorder="1" applyAlignment="1">
      <alignment horizontal="center" vertical="center" wrapText="1"/>
    </xf>
    <xf numFmtId="49" fontId="3" fillId="8" borderId="4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/>
    <xf numFmtId="0" fontId="13" fillId="0" borderId="40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2" borderId="13" xfId="0" applyFont="1" applyFill="1" applyBorder="1" applyAlignment="1">
      <alignment textRotation="90"/>
    </xf>
    <xf numFmtId="0" fontId="2" fillId="0" borderId="15" xfId="0" applyFont="1" applyBorder="1"/>
    <xf numFmtId="0" fontId="2" fillId="0" borderId="16" xfId="0" applyFont="1" applyBorder="1"/>
    <xf numFmtId="0" fontId="0" fillId="2" borderId="24" xfId="0" applyFont="1" applyFill="1" applyBorder="1" applyAlignment="1">
      <alignment vertical="center" wrapText="1"/>
    </xf>
    <xf numFmtId="0" fontId="2" fillId="0" borderId="27" xfId="0" applyFont="1" applyBorder="1"/>
    <xf numFmtId="0" fontId="0" fillId="2" borderId="25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2" fillId="0" borderId="33" xfId="0" applyFont="1" applyBorder="1"/>
    <xf numFmtId="0" fontId="2" fillId="0" borderId="34" xfId="0" applyFont="1" applyBorder="1"/>
    <xf numFmtId="0" fontId="0" fillId="0" borderId="18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39" xfId="0" applyFont="1" applyBorder="1"/>
    <xf numFmtId="0" fontId="0" fillId="0" borderId="43" xfId="0" pivotButton="1" applyFont="1" applyBorder="1" applyAlignment="1"/>
    <xf numFmtId="0" fontId="0" fillId="0" borderId="44" xfId="0" applyFont="1" applyBorder="1" applyAlignment="1"/>
    <xf numFmtId="0" fontId="0" fillId="0" borderId="43" xfId="0" applyFont="1" applyBorder="1" applyAlignment="1"/>
    <xf numFmtId="0" fontId="0" fillId="0" borderId="44" xfId="0" applyNumberFormat="1" applyFont="1" applyBorder="1" applyAlignment="1"/>
    <xf numFmtId="0" fontId="0" fillId="0" borderId="45" xfId="0" applyFont="1" applyBorder="1" applyAlignment="1"/>
    <xf numFmtId="0" fontId="0" fillId="0" borderId="46" xfId="0" applyNumberFormat="1" applyFont="1" applyBorder="1" applyAlignment="1"/>
    <xf numFmtId="0" fontId="0" fillId="0" borderId="47" xfId="0" applyFont="1" applyBorder="1" applyAlignment="1"/>
    <xf numFmtId="0" fontId="0" fillId="0" borderId="48" xfId="0" applyNumberFormat="1" applyFont="1" applyBorder="1" applyAlignment="1"/>
    <xf numFmtId="0" fontId="0" fillId="12" borderId="0" xfId="0" applyFont="1" applyFill="1" applyAlignment="1"/>
    <xf numFmtId="0" fontId="0" fillId="13" borderId="1" xfId="0" applyFont="1" applyFill="1" applyBorder="1"/>
    <xf numFmtId="0" fontId="15" fillId="2" borderId="31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wrapText="1"/>
    </xf>
    <xf numFmtId="0" fontId="15" fillId="2" borderId="50" xfId="0" applyFont="1" applyFill="1" applyBorder="1" applyAlignment="1">
      <alignment horizontal="center" wrapText="1"/>
    </xf>
    <xf numFmtId="0" fontId="15" fillId="2" borderId="52" xfId="0" applyFont="1" applyFill="1" applyBorder="1" applyAlignment="1">
      <alignment horizontal="center" wrapText="1"/>
    </xf>
    <xf numFmtId="0" fontId="15" fillId="2" borderId="54" xfId="0" applyFont="1" applyFill="1" applyBorder="1" applyAlignment="1">
      <alignment horizontal="center" wrapText="1"/>
    </xf>
    <xf numFmtId="0" fontId="15" fillId="2" borderId="55" xfId="0" applyFont="1" applyFill="1" applyBorder="1" applyAlignment="1">
      <alignment horizontal="center" wrapText="1"/>
    </xf>
    <xf numFmtId="0" fontId="14" fillId="2" borderId="51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0" fillId="0" borderId="31" xfId="0" applyFont="1" applyBorder="1" applyAlignment="1"/>
    <xf numFmtId="0" fontId="0" fillId="0" borderId="60" xfId="0" applyFont="1" applyBorder="1" applyAlignment="1"/>
    <xf numFmtId="0" fontId="0" fillId="0" borderId="61" xfId="0" applyFont="1" applyBorder="1" applyAlignment="1"/>
    <xf numFmtId="0" fontId="17" fillId="2" borderId="60" xfId="0" applyFont="1" applyFill="1" applyBorder="1" applyAlignment="1">
      <alignment horizontal="center"/>
    </xf>
    <xf numFmtId="0" fontId="17" fillId="2" borderId="62" xfId="0" applyFont="1" applyFill="1" applyBorder="1" applyAlignment="1">
      <alignment horizontal="center"/>
    </xf>
    <xf numFmtId="0" fontId="17" fillId="2" borderId="57" xfId="0" applyFont="1" applyFill="1" applyBorder="1" applyAlignment="1">
      <alignment horizontal="left" vertical="center"/>
    </xf>
    <xf numFmtId="0" fontId="17" fillId="2" borderId="58" xfId="0" applyFont="1" applyFill="1" applyBorder="1" applyAlignment="1">
      <alignment horizontal="left" vertical="center"/>
    </xf>
    <xf numFmtId="0" fontId="17" fillId="2" borderId="59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wrapText="1"/>
    </xf>
    <xf numFmtId="0" fontId="20" fillId="0" borderId="0" xfId="0" applyFont="1" applyAlignment="1"/>
    <xf numFmtId="0" fontId="21" fillId="0" borderId="39" xfId="0" applyFont="1" applyBorder="1"/>
    <xf numFmtId="0" fontId="20" fillId="0" borderId="14" xfId="0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vertical="center" wrapText="1"/>
    </xf>
    <xf numFmtId="49" fontId="20" fillId="4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0" fillId="6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wrapText="1"/>
    </xf>
    <xf numFmtId="49" fontId="20" fillId="7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49" fontId="20" fillId="0" borderId="14" xfId="0" applyNumberFormat="1" applyFont="1" applyBorder="1" applyAlignment="1">
      <alignment horizontal="left" wrapText="1"/>
    </xf>
    <xf numFmtId="0" fontId="20" fillId="0" borderId="18" xfId="0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5" borderId="40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49" fontId="20" fillId="0" borderId="41" xfId="0" applyNumberFormat="1" applyFont="1" applyBorder="1" applyAlignment="1">
      <alignment wrapText="1"/>
    </xf>
    <xf numFmtId="0" fontId="18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11" borderId="42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 shrinkToFit="1"/>
    </xf>
    <xf numFmtId="0" fontId="20" fillId="7" borderId="14" xfId="0" applyFont="1" applyFill="1" applyBorder="1" applyAlignment="1">
      <alignment horizontal="center" vertical="center" wrapText="1" shrinkToFit="1"/>
    </xf>
    <xf numFmtId="0" fontId="20" fillId="4" borderId="14" xfId="0" applyFont="1" applyFill="1" applyBorder="1" applyAlignment="1">
      <alignment horizontal="center" vertical="center" wrapText="1" shrinkToFit="1"/>
    </xf>
    <xf numFmtId="0" fontId="20" fillId="5" borderId="14" xfId="0" applyFont="1" applyFill="1" applyBorder="1" applyAlignment="1">
      <alignment horizontal="center" vertical="center" wrapText="1" shrinkToFit="1"/>
    </xf>
    <xf numFmtId="49" fontId="21" fillId="6" borderId="14" xfId="0" applyNumberFormat="1" applyFont="1" applyFill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vertical="center" wrapText="1" shrinkToFit="1"/>
    </xf>
    <xf numFmtId="49" fontId="20" fillId="4" borderId="14" xfId="0" applyNumberFormat="1" applyFont="1" applyFill="1" applyBorder="1" applyAlignment="1">
      <alignment horizontal="center" vertical="center" wrapText="1" shrinkToFit="1"/>
    </xf>
    <xf numFmtId="49" fontId="21" fillId="0" borderId="14" xfId="0" applyNumberFormat="1" applyFont="1" applyBorder="1" applyAlignment="1">
      <alignment horizontal="center" vertical="center" wrapText="1" shrinkToFit="1"/>
    </xf>
    <xf numFmtId="49" fontId="21" fillId="7" borderId="14" xfId="0" applyNumberFormat="1" applyFont="1" applyFill="1" applyBorder="1" applyAlignment="1">
      <alignment horizontal="center" vertical="center" wrapText="1" shrinkToFit="1"/>
    </xf>
    <xf numFmtId="49" fontId="21" fillId="5" borderId="14" xfId="0" applyNumberFormat="1" applyFont="1" applyFill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49" fontId="20" fillId="0" borderId="14" xfId="0" quotePrefix="1" applyNumberFormat="1" applyFont="1" applyBorder="1" applyAlignment="1">
      <alignment horizontal="left" vertical="center" wrapText="1" shrinkToFit="1"/>
    </xf>
    <xf numFmtId="0" fontId="20" fillId="0" borderId="14" xfId="0" quotePrefix="1" applyFont="1" applyBorder="1" applyAlignment="1">
      <alignment horizontal="left" vertical="center" wrapText="1" shrinkToFit="1"/>
    </xf>
    <xf numFmtId="49" fontId="20" fillId="0" borderId="21" xfId="0" quotePrefix="1" applyNumberFormat="1" applyFont="1" applyBorder="1" applyAlignment="1">
      <alignment horizontal="left" vertical="center" wrapText="1" shrinkToFit="1"/>
    </xf>
    <xf numFmtId="49" fontId="20" fillId="0" borderId="14" xfId="0" applyNumberFormat="1" applyFont="1" applyBorder="1" applyAlignment="1">
      <alignment horizontal="left" vertical="center" wrapText="1" shrinkToFit="1"/>
    </xf>
    <xf numFmtId="0" fontId="20" fillId="6" borderId="14" xfId="0" applyFont="1" applyFill="1" applyBorder="1" applyAlignment="1">
      <alignment horizontal="center" vertical="center" wrapText="1" shrinkToFit="1"/>
    </xf>
    <xf numFmtId="49" fontId="20" fillId="0" borderId="14" xfId="0" quotePrefix="1" applyNumberFormat="1" applyFont="1" applyBorder="1" applyAlignment="1">
      <alignment horizontal="center" vertical="center" wrapText="1" shrinkToFit="1"/>
    </xf>
    <xf numFmtId="0" fontId="21" fillId="4" borderId="14" xfId="0" applyFont="1" applyFill="1" applyBorder="1" applyAlignment="1">
      <alignment horizontal="center" vertical="center" wrapText="1" shrinkToFit="1"/>
    </xf>
    <xf numFmtId="0" fontId="20" fillId="10" borderId="14" xfId="0" applyFont="1" applyFill="1" applyBorder="1" applyAlignment="1">
      <alignment horizontal="center" vertical="center" wrapText="1" shrinkToFit="1"/>
    </xf>
    <xf numFmtId="0" fontId="20" fillId="4" borderId="14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49" fontId="20" fillId="0" borderId="35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wrapText="1"/>
    </xf>
    <xf numFmtId="49" fontId="20" fillId="0" borderId="41" xfId="0" applyNumberFormat="1" applyFont="1" applyBorder="1" applyAlignment="1">
      <alignment horizontal="left" wrapText="1"/>
    </xf>
    <xf numFmtId="49" fontId="20" fillId="0" borderId="41" xfId="0" applyNumberFormat="1" applyFont="1" applyBorder="1" applyAlignment="1">
      <alignment vertical="center" wrapText="1"/>
    </xf>
    <xf numFmtId="49" fontId="20" fillId="0" borderId="41" xfId="0" applyNumberFormat="1" applyFont="1" applyBorder="1" applyAlignment="1">
      <alignment horizontal="center" wrapText="1"/>
    </xf>
    <xf numFmtId="49" fontId="20" fillId="0" borderId="39" xfId="0" applyNumberFormat="1" applyFont="1" applyBorder="1" applyAlignment="1">
      <alignment wrapText="1"/>
    </xf>
    <xf numFmtId="0" fontId="21" fillId="0" borderId="42" xfId="0" applyFont="1" applyBorder="1"/>
    <xf numFmtId="49" fontId="20" fillId="0" borderId="42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wrapText="1"/>
    </xf>
    <xf numFmtId="49" fontId="22" fillId="3" borderId="42" xfId="0" applyNumberFormat="1" applyFont="1" applyFill="1" applyBorder="1" applyAlignment="1">
      <alignment horizontal="left" vertical="center" wrapText="1"/>
    </xf>
    <xf numFmtId="49" fontId="22" fillId="3" borderId="42" xfId="0" applyNumberFormat="1" applyFont="1" applyFill="1" applyBorder="1" applyAlignment="1">
      <alignment vertical="center" wrapText="1"/>
    </xf>
    <xf numFmtId="49" fontId="22" fillId="3" borderId="42" xfId="0" applyNumberFormat="1" applyFont="1" applyFill="1" applyBorder="1"/>
    <xf numFmtId="49" fontId="24" fillId="3" borderId="42" xfId="0" applyNumberFormat="1" applyFont="1" applyFill="1" applyBorder="1"/>
    <xf numFmtId="0" fontId="20" fillId="0" borderId="42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horizontal="left" wrapText="1"/>
    </xf>
    <xf numFmtId="49" fontId="20" fillId="0" borderId="42" xfId="0" applyNumberFormat="1" applyFont="1" applyBorder="1" applyAlignment="1">
      <alignment horizontal="center" wrapText="1"/>
    </xf>
    <xf numFmtId="49" fontId="19" fillId="0" borderId="42" xfId="0" applyNumberFormat="1" applyFont="1" applyBorder="1" applyAlignment="1">
      <alignment horizontal="left" vertical="center" wrapText="1"/>
    </xf>
    <xf numFmtId="49" fontId="28" fillId="8" borderId="14" xfId="0" applyNumberFormat="1" applyFont="1" applyFill="1" applyBorder="1" applyAlignment="1">
      <alignment horizontal="center" vertical="center" wrapText="1"/>
    </xf>
    <xf numFmtId="49" fontId="29" fillId="8" borderId="14" xfId="0" applyNumberFormat="1" applyFont="1" applyFill="1" applyBorder="1" applyAlignment="1">
      <alignment wrapText="1"/>
    </xf>
    <xf numFmtId="0" fontId="29" fillId="0" borderId="0" xfId="0" applyFont="1" applyAlignment="1"/>
  </cellXfs>
  <cellStyles count="1">
    <cellStyle name="Normal" xfId="0" builtinId="0"/>
  </cellStyles>
  <dxfs count="3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B05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757575"/>
                </a:solidFill>
                <a:latin typeface="+mn-lt"/>
              </a:defRPr>
            </a:pPr>
            <a:r>
              <a:rPr lang="en-US" sz="1600" b="0" i="0">
                <a:solidFill>
                  <a:srgbClr val="757575"/>
                </a:solidFill>
                <a:latin typeface="+mn-lt"/>
              </a:rPr>
              <a:t>TOTAL DE RISCOS POR
 PRÓ-REITORIA/SUPERINTENDÊNCIA</a:t>
            </a:r>
          </a:p>
        </c:rich>
      </c:tx>
      <c:layout>
        <c:manualLayout>
          <c:xMode val="edge"/>
          <c:yMode val="edge"/>
          <c:x val="0.20151858066921963"/>
          <c:y val="4.7114252061248524E-3"/>
        </c:manualLayout>
      </c:layout>
      <c:overlay val="0"/>
    </c:title>
    <c:autoTitleDeleted val="0"/>
    <c:plotArea>
      <c:layout>
        <c:manualLayout>
          <c:xMode val="edge"/>
          <c:yMode val="edge"/>
          <c:x val="4.3923865300146407E-2"/>
          <c:y val="0.22824074074074074"/>
          <c:w val="0.94631527574426533"/>
          <c:h val="0.6729549431321088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6"/>
              <c:layout>
                <c:manualLayout>
                  <c:x val="2.4286581663630845E-3"/>
                  <c:y val="-9.8939929328622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400" b="1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TabDin!$B$14:$B$20</c:f>
              <c:strCache>
                <c:ptCount val="7"/>
                <c:pt idx="0">
                  <c:v>PROAES</c:v>
                </c:pt>
                <c:pt idx="1">
                  <c:v>PROGEPE</c:v>
                </c:pt>
                <c:pt idx="2">
                  <c:v>PROGRAD</c:v>
                </c:pt>
                <c:pt idx="3">
                  <c:v>PROPLAN</c:v>
                </c:pt>
                <c:pt idx="4">
                  <c:v>PROAD</c:v>
                </c:pt>
                <c:pt idx="5">
                  <c:v>SOMA</c:v>
                </c:pt>
                <c:pt idx="6">
                  <c:v>SAEP</c:v>
                </c:pt>
              </c:strCache>
            </c:strRef>
          </c:cat>
          <c:val>
            <c:numRef>
              <c:f>TabDin!$C$14:$C$20</c:f>
              <c:numCache>
                <c:formatCode>General</c:formatCode>
                <c:ptCount val="7"/>
                <c:pt idx="0">
                  <c:v>1</c:v>
                </c:pt>
                <c:pt idx="1">
                  <c:v>54</c:v>
                </c:pt>
                <c:pt idx="2">
                  <c:v>17</c:v>
                </c:pt>
                <c:pt idx="3">
                  <c:v>46</c:v>
                </c:pt>
                <c:pt idx="4">
                  <c:v>18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3674896"/>
        <c:axId val="-253668368"/>
      </c:barChart>
      <c:catAx>
        <c:axId val="-25367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68368"/>
        <c:crosses val="autoZero"/>
        <c:auto val="1"/>
        <c:lblAlgn val="ctr"/>
        <c:lblOffset val="100"/>
        <c:noMultiLvlLbl val="1"/>
      </c:catAx>
      <c:valAx>
        <c:axId val="-25366836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748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1800" b="0" i="0">
                <a:solidFill>
                  <a:srgbClr val="757575"/>
                </a:solidFill>
                <a:latin typeface="+mn-lt"/>
              </a:defRPr>
            </a:pPr>
            <a:r>
              <a:rPr lang="en-US" sz="1800" b="0" i="0">
                <a:solidFill>
                  <a:srgbClr val="757575"/>
                </a:solidFill>
                <a:latin typeface="+mn-lt"/>
              </a:rPr>
              <a:t>TOTAL DE RISCOS POR 
ÓRGÃO</a:t>
            </a:r>
          </a:p>
        </c:rich>
      </c:tx>
      <c:layout>
        <c:manualLayout>
          <c:xMode val="edge"/>
          <c:yMode val="edge"/>
          <c:x val="0.34744220924450042"/>
          <c:y val="4.5275590551181105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TabDin!$E$14:$E$35</c:f>
              <c:strCache>
                <c:ptCount val="22"/>
                <c:pt idx="0">
                  <c:v>CTSL/SOMA</c:v>
                </c:pt>
                <c:pt idx="1">
                  <c:v>DACQ/PROGEPE</c:v>
                </c:pt>
                <c:pt idx="2">
                  <c:v>DBE/PROGEPE</c:v>
                </c:pt>
                <c:pt idx="3">
                  <c:v>DCC/PROPLAN</c:v>
                </c:pt>
                <c:pt idx="4">
                  <c:v>DCCD/PROGRAD</c:v>
                </c:pt>
                <c:pt idx="5">
                  <c:v>DRAD/PROGRAD</c:v>
                </c:pt>
                <c:pt idx="6">
                  <c:v>DCF/PROPLAN</c:v>
                </c:pt>
                <c:pt idx="7">
                  <c:v>DPPA/PROGEPE</c:v>
                </c:pt>
                <c:pt idx="8">
                  <c:v>GPF/PROAES</c:v>
                </c:pt>
                <c:pt idx="9">
                  <c:v>PLAD/PROPLAN</c:v>
                </c:pt>
                <c:pt idx="10">
                  <c:v>PLAP/PROPLAN</c:v>
                </c:pt>
                <c:pt idx="11">
                  <c:v>PLIN/PROPLAN</c:v>
                </c:pt>
                <c:pt idx="12">
                  <c:v>PLOR/PROPLAN</c:v>
                </c:pt>
                <c:pt idx="13">
                  <c:v>EGGP/PROGEPE</c:v>
                </c:pt>
                <c:pt idx="14">
                  <c:v>SCAD/PROGEPE</c:v>
                </c:pt>
                <c:pt idx="15">
                  <c:v>DGD/PROGEPE</c:v>
                </c:pt>
                <c:pt idx="16">
                  <c:v>PROPLAN</c:v>
                </c:pt>
                <c:pt idx="17">
                  <c:v>DGF/CAF/PROAD</c:v>
                </c:pt>
                <c:pt idx="18">
                  <c:v>DOFI/CAF/PROAD</c:v>
                </c:pt>
                <c:pt idx="19">
                  <c:v>DCONT/CCON/PROAD</c:v>
                </c:pt>
                <c:pt idx="20">
                  <c:v>CPPD/PROGEPE</c:v>
                </c:pt>
                <c:pt idx="21">
                  <c:v>DPI/CAP/SAEP</c:v>
                </c:pt>
              </c:strCache>
            </c:strRef>
          </c:cat>
          <c:val>
            <c:numRef>
              <c:f>TabDin!$F$14:$F$35</c:f>
              <c:numCache>
                <c:formatCode>General</c:formatCode>
                <c:ptCount val="22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  <c:pt idx="4">
                  <c:v>12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20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3677616"/>
        <c:axId val="-253679248"/>
      </c:barChart>
      <c:catAx>
        <c:axId val="-25367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79248"/>
        <c:crosses val="autoZero"/>
        <c:auto val="1"/>
        <c:lblAlgn val="ctr"/>
        <c:lblOffset val="100"/>
        <c:noMultiLvlLbl val="1"/>
      </c:catAx>
      <c:valAx>
        <c:axId val="-25367924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7761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US" sz="1600" b="1" i="0">
                <a:solidFill>
                  <a:srgbClr val="757575"/>
                </a:solidFill>
                <a:latin typeface="+mn-lt"/>
              </a:rPr>
              <a:t>TOTAL DE RISCOS POR TIPO</a:t>
            </a:r>
          </a:p>
        </c:rich>
      </c:tx>
      <c:layout>
        <c:manualLayout>
          <c:xMode val="edge"/>
          <c:yMode val="edge"/>
          <c:x val="0.35432998816324429"/>
          <c:y val="2.2857142857142857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Dashboard!$C$55:$C$60</c:f>
              <c:strCache>
                <c:ptCount val="6"/>
                <c:pt idx="0">
                  <c:v>FINANCEIRO/ ORÇAMENTÁRIO</c:v>
                </c:pt>
                <c:pt idx="1">
                  <c:v>IMAGEM</c:v>
                </c:pt>
                <c:pt idx="2">
                  <c:v>INTEGRIDADE</c:v>
                </c:pt>
                <c:pt idx="3">
                  <c:v>LEGAL</c:v>
                </c:pt>
                <c:pt idx="4">
                  <c:v>OPERACIONAL</c:v>
                </c:pt>
                <c:pt idx="5">
                  <c:v>Total Geral</c:v>
                </c:pt>
              </c:strCache>
            </c:strRef>
          </c:cat>
          <c:val>
            <c:numRef>
              <c:f>Dashboard!$D$55:$D$60</c:f>
              <c:numCache>
                <c:formatCode>General</c:formatCode>
                <c:ptCount val="6"/>
                <c:pt idx="0">
                  <c:v>66</c:v>
                </c:pt>
                <c:pt idx="1">
                  <c:v>50</c:v>
                </c:pt>
                <c:pt idx="2">
                  <c:v>10</c:v>
                </c:pt>
                <c:pt idx="3">
                  <c:v>64</c:v>
                </c:pt>
                <c:pt idx="4">
                  <c:v>129</c:v>
                </c:pt>
                <c:pt idx="5">
                  <c:v>319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3671632"/>
        <c:axId val="-253677072"/>
      </c:barChart>
      <c:catAx>
        <c:axId val="-25367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77072"/>
        <c:crosses val="autoZero"/>
        <c:auto val="1"/>
        <c:lblAlgn val="ctr"/>
        <c:lblOffset val="100"/>
        <c:noMultiLvlLbl val="1"/>
      </c:catAx>
      <c:valAx>
        <c:axId val="-2536770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-2536716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17</xdr:row>
      <xdr:rowOff>114300</xdr:rowOff>
    </xdr:from>
    <xdr:ext cx="5229225" cy="2695575"/>
    <xdr:graphicFrame macro="">
      <xdr:nvGraphicFramePr>
        <xdr:cNvPr id="28229923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171450</xdr:colOff>
      <xdr:row>28</xdr:row>
      <xdr:rowOff>114300</xdr:rowOff>
    </xdr:from>
    <xdr:ext cx="9744075" cy="3971925"/>
    <xdr:graphicFrame macro="">
      <xdr:nvGraphicFramePr>
        <xdr:cNvPr id="3908265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203200</xdr:colOff>
      <xdr:row>52</xdr:row>
      <xdr:rowOff>146050</xdr:rowOff>
    </xdr:from>
    <xdr:ext cx="9715500" cy="3333750"/>
    <xdr:graphicFrame macro="">
      <xdr:nvGraphicFramePr>
        <xdr:cNvPr id="135488362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276225</xdr:colOff>
      <xdr:row>0</xdr:row>
      <xdr:rowOff>66675</xdr:rowOff>
    </xdr:from>
    <xdr:ext cx="476250" cy="533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DELL" refreshedDate="44419.427432407407" refreshedVersion="5" recordCount="5">
  <cacheSource type="worksheet">
    <worksheetSource ref="H13:I18" sheet="TabDin"/>
  </cacheSource>
  <cacheFields count="2">
    <cacheField name="TIPO DO RISCO" numFmtId="0">
      <sharedItems count="5">
        <s v="OPERACIONAL"/>
        <s v="FINANCEIRO/ ORÇAMENTÁRIO"/>
        <s v="LEGAL"/>
        <s v="IMAGEM"/>
        <s v="INTEGRIDADE"/>
      </sharedItems>
    </cacheField>
    <cacheField name="QUANTIDADE" numFmtId="0">
      <sharedItems containsSemiMixedTypes="0" containsString="0" containsNumber="1" containsInteger="1" minValue="10" maxValue="1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129"/>
  </r>
  <r>
    <x v="1"/>
    <n v="66"/>
  </r>
  <r>
    <x v="2"/>
    <n v="64"/>
  </r>
  <r>
    <x v="3"/>
    <n v="50"/>
  </r>
  <r>
    <x v="4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shboard" cacheId="3" applyNumberFormats="0" applyBorderFormats="0" applyFontFormats="0" applyPatternFormats="0" applyAlignmentFormats="0" applyWidthHeightFormats="0" dataCaption="" updatedVersion="5" compact="0" compactData="0">
  <location ref="C54:D60" firstHeaderRow="1" firstDataRow="1" firstDataCol="1"/>
  <pivotFields count="2">
    <pivotField name="TIPO DO RISCO" axis="axisRow" compact="0" outline="0" multipleItemSelectionAllowed="1" showAll="0" sortType="ascending">
      <items count="6">
        <item x="1"/>
        <item x="3"/>
        <item x="4"/>
        <item x="2"/>
        <item x="0"/>
        <item t="default"/>
      </items>
    </pivotField>
    <pivotField name="QUANTIDADE" dataField="1" compact="0" outline="0" multipleItemSelectionAllowe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QUANTIDADE" fld="1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showGridLines="0" zoomScale="60" zoomScaleNormal="60" workbookViewId="0">
      <selection activeCell="Z22" sqref="Z22"/>
    </sheetView>
  </sheetViews>
  <sheetFormatPr defaultColWidth="14.42578125" defaultRowHeight="15" customHeight="1"/>
  <cols>
    <col min="1" max="2" width="8.85546875" customWidth="1"/>
    <col min="3" max="3" width="22" customWidth="1"/>
    <col min="4" max="4" width="10.42578125" customWidth="1"/>
    <col min="5" max="5" width="5.42578125" customWidth="1"/>
    <col min="6" max="7" width="13.7109375" customWidth="1"/>
    <col min="8" max="8" width="8.85546875" customWidth="1"/>
    <col min="9" max="9" width="14.28515625" customWidth="1"/>
    <col min="10" max="10" width="15.5703125" customWidth="1"/>
    <col min="11" max="11" width="8.85546875" customWidth="1"/>
    <col min="12" max="13" width="10" customWidth="1"/>
    <col min="14" max="14" width="9.85546875" customWidth="1"/>
    <col min="15" max="15" width="9.7109375" customWidth="1"/>
    <col min="16" max="19" width="8.85546875" customWidth="1"/>
    <col min="20" max="22" width="8.7109375" customWidth="1"/>
    <col min="23" max="25" width="8.7109375" style="110" customWidth="1"/>
    <col min="26" max="46" width="14.42578125" style="110"/>
  </cols>
  <sheetData>
    <row r="1" spans="1:2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ht="14.25" customHeight="1">
      <c r="A5" s="2"/>
      <c r="B5" s="87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1"/>
      <c r="U5" s="1"/>
      <c r="V5" s="1"/>
    </row>
    <row r="6" spans="1:25" ht="14.25" customHeight="1">
      <c r="A6" s="87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/>
      <c r="U6" s="1"/>
      <c r="V6" s="1"/>
    </row>
    <row r="7" spans="1:25" ht="14.25" customHeight="1">
      <c r="A7" s="87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1"/>
      <c r="U7" s="1"/>
      <c r="V7" s="1"/>
    </row>
    <row r="8" spans="1:25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4.25" customHeight="1" thickBot="1">
      <c r="A9" s="1"/>
      <c r="B9" s="1"/>
      <c r="C9" s="1"/>
      <c r="D9" s="1"/>
      <c r="E9" s="1"/>
      <c r="F9" s="1"/>
      <c r="G9" s="1"/>
      <c r="H9" s="1"/>
      <c r="I9" s="1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14.25" customHeight="1">
      <c r="A10" s="1"/>
      <c r="B10" s="1"/>
      <c r="C10" s="1"/>
      <c r="D10" s="1"/>
      <c r="E10" s="1"/>
      <c r="F10" s="1"/>
      <c r="G10" s="127" t="s">
        <v>3</v>
      </c>
      <c r="H10" s="128"/>
      <c r="I10" s="129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14.25" customHeight="1" thickBot="1">
      <c r="A11" s="1"/>
      <c r="B11" s="1"/>
      <c r="C11" s="113" t="s">
        <v>4</v>
      </c>
      <c r="D11" s="114"/>
      <c r="E11" s="118">
        <f>SUMPRODUCT(1/COUNTIF(Dados!C2:C145,Dados!C2:C145))</f>
        <v>47.000000000000107</v>
      </c>
      <c r="F11" s="1"/>
      <c r="G11" s="123"/>
      <c r="H11" s="122"/>
      <c r="I11" s="124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11"/>
      <c r="X11" s="111"/>
      <c r="Y11" s="111"/>
    </row>
    <row r="12" spans="1:25" ht="14.25" customHeight="1">
      <c r="A12" s="1"/>
      <c r="B12" s="1"/>
      <c r="C12" s="115"/>
      <c r="D12" s="112"/>
      <c r="E12" s="119"/>
      <c r="F12" s="1"/>
      <c r="G12" s="125">
        <v>2018</v>
      </c>
      <c r="H12" s="130">
        <f>(COUNTIFS(Dados!$P$2:$P$1004,"2018"))</f>
        <v>4</v>
      </c>
      <c r="I12" s="131"/>
      <c r="J12" s="3"/>
      <c r="K12" s="10"/>
      <c r="L12" s="11"/>
      <c r="M12" s="11"/>
      <c r="N12" s="11"/>
      <c r="O12" s="7"/>
      <c r="P12" s="1"/>
      <c r="Q12" s="1"/>
      <c r="R12" s="1"/>
      <c r="S12" s="1"/>
      <c r="T12" s="1"/>
      <c r="U12" s="1"/>
      <c r="V12" s="1"/>
      <c r="W12" s="111"/>
      <c r="X12" s="111"/>
      <c r="Y12" s="111"/>
    </row>
    <row r="13" spans="1:25" ht="14.25" customHeight="1">
      <c r="A13" s="1"/>
      <c r="B13" s="1"/>
      <c r="C13" s="116"/>
      <c r="D13" s="117"/>
      <c r="E13" s="120"/>
      <c r="F13" s="1"/>
      <c r="G13" s="125">
        <v>2019</v>
      </c>
      <c r="H13" s="130">
        <f>(COUNTIFS(Dados!$P$2:$P$1004,"2019"))+5</f>
        <v>26</v>
      </c>
      <c r="I13" s="131"/>
      <c r="J13" s="3"/>
      <c r="K13" s="12">
        <f>N22+O22+P22+O23+P23+P24</f>
        <v>27</v>
      </c>
      <c r="L13" s="121" t="s">
        <v>5</v>
      </c>
      <c r="M13" s="13">
        <f>M22+M23+N23+N24+O24+O25+P25</f>
        <v>55</v>
      </c>
      <c r="N13" s="4" t="s">
        <v>6</v>
      </c>
      <c r="O13" s="9"/>
      <c r="P13" s="1"/>
      <c r="Q13" s="1"/>
      <c r="R13" s="1"/>
      <c r="S13" s="1"/>
      <c r="T13" s="1"/>
      <c r="U13" s="1"/>
      <c r="V13" s="1"/>
      <c r="W13" s="111"/>
      <c r="X13" s="111"/>
      <c r="Y13" s="111"/>
    </row>
    <row r="14" spans="1:25" ht="14.25" customHeight="1">
      <c r="A14" s="1"/>
      <c r="B14" s="1"/>
      <c r="C14" s="8"/>
      <c r="D14" s="4"/>
      <c r="E14" s="1"/>
      <c r="F14" s="1"/>
      <c r="G14" s="125">
        <v>2020</v>
      </c>
      <c r="H14" s="130">
        <f>(COUNTIFS(Dados!$P$2:$P$1004,"2020"))</f>
        <v>82</v>
      </c>
      <c r="I14" s="131"/>
      <c r="J14" s="3"/>
      <c r="K14" s="14"/>
      <c r="L14" s="1"/>
      <c r="M14" s="15"/>
      <c r="N14" s="1"/>
      <c r="O14" s="9"/>
      <c r="P14" s="1"/>
      <c r="Q14" s="1"/>
      <c r="R14" s="1"/>
      <c r="S14" s="1"/>
      <c r="T14" s="1"/>
      <c r="U14" s="1"/>
      <c r="V14" s="1"/>
      <c r="W14" s="111"/>
      <c r="X14" s="111"/>
      <c r="Y14" s="111"/>
    </row>
    <row r="15" spans="1:25" ht="14.25" customHeight="1">
      <c r="A15" s="1"/>
      <c r="B15" s="1"/>
      <c r="C15" s="8"/>
      <c r="D15" s="16"/>
      <c r="E15" s="3"/>
      <c r="F15" s="1"/>
      <c r="G15" s="125">
        <v>2021</v>
      </c>
      <c r="H15" s="132">
        <f>(COUNTIFS(Dados!$P$2:$P$1004,"2021"))</f>
        <v>37</v>
      </c>
      <c r="I15" s="133"/>
      <c r="J15" s="1"/>
      <c r="K15" s="12">
        <f>L22+L23+L24+M24+M25+N25+N26+O26+P26</f>
        <v>50</v>
      </c>
      <c r="L15" s="4" t="s">
        <v>7</v>
      </c>
      <c r="M15" s="13">
        <f>L25+L26+M26</f>
        <v>17</v>
      </c>
      <c r="N15" s="4" t="s">
        <v>8</v>
      </c>
      <c r="O15" s="9"/>
      <c r="P15" s="1"/>
      <c r="Q15" s="1"/>
      <c r="R15" s="1"/>
      <c r="S15" s="1"/>
      <c r="T15" s="1"/>
      <c r="U15" s="1"/>
      <c r="V15" s="1"/>
      <c r="W15" s="111"/>
      <c r="X15" s="111"/>
      <c r="Y15" s="111"/>
    </row>
    <row r="16" spans="1:25" ht="14.25" customHeight="1" thickBot="1">
      <c r="A16" s="1"/>
      <c r="B16" s="1"/>
      <c r="C16" s="8"/>
      <c r="D16" s="17"/>
      <c r="E16" s="1"/>
      <c r="F16" s="1"/>
      <c r="G16" s="126" t="s">
        <v>9</v>
      </c>
      <c r="H16" s="134">
        <f>H12+H13+H14+H15</f>
        <v>149</v>
      </c>
      <c r="I16" s="135"/>
      <c r="J16" s="1"/>
      <c r="K16" s="19"/>
      <c r="L16" s="20"/>
      <c r="M16" s="20"/>
      <c r="N16" s="20"/>
      <c r="O16" s="18"/>
      <c r="P16" s="1"/>
      <c r="Q16" s="1"/>
      <c r="R16" s="1"/>
      <c r="S16" s="1"/>
      <c r="T16" s="1"/>
      <c r="U16" s="1"/>
      <c r="V16" s="1"/>
      <c r="W16" s="111"/>
      <c r="X16" s="111"/>
      <c r="Y16" s="111"/>
    </row>
    <row r="17" spans="1:25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11"/>
      <c r="X17" s="111"/>
      <c r="Y17" s="111"/>
    </row>
    <row r="18" spans="1:25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11"/>
      <c r="X18" s="111"/>
      <c r="Y18" s="111"/>
    </row>
    <row r="19" spans="1:25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" t="s">
        <v>10</v>
      </c>
      <c r="M19" s="1"/>
      <c r="N19" s="1"/>
      <c r="O19" s="1"/>
      <c r="P19" s="1"/>
      <c r="Q19" s="1"/>
      <c r="R19" s="4"/>
      <c r="S19" s="1"/>
      <c r="T19" s="1"/>
      <c r="U19" s="1"/>
      <c r="V19" s="1"/>
      <c r="W19" s="111"/>
      <c r="X19" s="111"/>
      <c r="Y19" s="111"/>
    </row>
    <row r="20" spans="1:25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1"/>
      <c r="X20" s="111"/>
      <c r="Y20" s="111"/>
    </row>
    <row r="21" spans="1:25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1"/>
      <c r="X21" s="111"/>
      <c r="Y21" s="111"/>
    </row>
    <row r="22" spans="1:25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90" t="s">
        <v>11</v>
      </c>
      <c r="L22" s="21">
        <f>(COUNTIFS(Dados!$I$2:$I$1004,"Muito Alta", Dados!$J$2:$J$1004,"Muito Baixo"))</f>
        <v>0</v>
      </c>
      <c r="M22" s="22">
        <f>(COUNTIFS(Dados!$I$2:$I$1004,"Muito Alta", Dados!$J$2:$J$1004,"Baixo"))</f>
        <v>0</v>
      </c>
      <c r="N22" s="23">
        <f>(COUNTIFS(Dados!$I$2:$I$1004,"Muito Alta", Dados!$J$2:$J$1004,"Médio"))</f>
        <v>1</v>
      </c>
      <c r="O22" s="23">
        <f>(COUNTIFS(Dados!$I$2:$I$1004,"Muito Alta", Dados!$J$2:$J$1004,"Alto"))</f>
        <v>4</v>
      </c>
      <c r="P22" s="23">
        <f>(COUNTIFS(Dados!$I$2:$I$1004,"Muito Alta", Dados!$J$2:$J$1004,"Muito Alto"))</f>
        <v>5</v>
      </c>
      <c r="Q22" s="1"/>
      <c r="R22" s="1"/>
      <c r="S22" s="1"/>
      <c r="T22" s="1"/>
      <c r="U22" s="1"/>
      <c r="V22" s="1"/>
      <c r="W22" s="111"/>
      <c r="X22" s="111"/>
      <c r="Y22" s="111"/>
    </row>
    <row r="23" spans="1:25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91"/>
      <c r="L23" s="21">
        <f>(COUNTIFS(Dados!$I$2:$I$1004,"Alta", Dados!$J$2:$J$1004,"Muito Baixo"))</f>
        <v>0</v>
      </c>
      <c r="M23" s="22">
        <f>(COUNTIFS(Dados!$I$2:$I$1004,"Alta", Dados!$J$2:$J$1004,"Baixo"))</f>
        <v>3</v>
      </c>
      <c r="N23" s="22">
        <f>(COUNTIFS(Dados!$I$2:$I$1004,"Alta", Dados!$J$2:$J$1004,"Médio"))</f>
        <v>14</v>
      </c>
      <c r="O23" s="23">
        <f>(COUNTIFS(Dados!$I$2:$I$1004,"Alta", Dados!$J$2:$J$1004,"Alto"))</f>
        <v>8</v>
      </c>
      <c r="P23" s="23">
        <f>(COUNTIFS(Dados!$I$2:$I$1004,"Alta", Dados!$J$2:$J$1004,"Muito Alto"))</f>
        <v>2</v>
      </c>
      <c r="Q23" s="1"/>
      <c r="R23" s="1"/>
      <c r="S23" s="1"/>
      <c r="T23" s="1"/>
      <c r="U23" s="1"/>
      <c r="V23" s="1"/>
      <c r="W23" s="111"/>
      <c r="X23" s="111"/>
      <c r="Y23" s="111"/>
    </row>
    <row r="24" spans="1:25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92"/>
      <c r="L24" s="21">
        <f>(COUNTIFS(Dados!$I$2:$I$1004,"Média", Dados!$J$2:$J$1004,"Muito Baixo"))</f>
        <v>0</v>
      </c>
      <c r="M24" s="21">
        <f>(COUNTIFS(Dados!$I$2:$I$1004,"Média", Dados!$J$2:$J$1004,"Baixo"))</f>
        <v>5</v>
      </c>
      <c r="N24" s="22">
        <f>(COUNTIFS(Dados!$I$2:$I$1004,"Média", Dados!$J$2:$J$1004,"Médio")) +5</f>
        <v>13</v>
      </c>
      <c r="O24" s="22">
        <f>(COUNTIFS(Dados!$I$2:$I$1004,"Média", Dados!$J$2:$J$1004,"Alto"))</f>
        <v>13</v>
      </c>
      <c r="P24" s="23">
        <f>(COUNTIFS(Dados!$I$2:$I$1004,"Média", Dados!$J$2:$J$1004,"Muito Alto"))</f>
        <v>7</v>
      </c>
      <c r="Q24" s="1"/>
      <c r="R24" s="1"/>
      <c r="S24" s="1"/>
      <c r="T24" s="1"/>
      <c r="U24" s="1"/>
      <c r="V24" s="1"/>
      <c r="W24" s="111"/>
      <c r="X24" s="111"/>
      <c r="Y24" s="111"/>
    </row>
    <row r="25" spans="1:25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4">
        <f>(COUNTIFS(Dados!$I$2:$I$1004,"Baixa", Dados!$J$2:$J$1004,"Muito Baixo"))</f>
        <v>2</v>
      </c>
      <c r="M25" s="21">
        <f>(COUNTIFS(Dados!$I$2:$I$1004,"Baixa", Dados!$J$2:$J$1004,"Baixo"))</f>
        <v>9</v>
      </c>
      <c r="N25" s="21">
        <f>(COUNTIFS(Dados!$I$2:$I$1004,"Baixa", Dados!$J$2:$J$1004,"Médio"))</f>
        <v>16</v>
      </c>
      <c r="O25" s="22">
        <f>(COUNTIFS(Dados!$I$2:$I$1004,"Baixa", Dados!$J$2:$J$1004,"Alto"))</f>
        <v>10</v>
      </c>
      <c r="P25" s="22">
        <f>(COUNTIFS(Dados!$I$2:$I$1004,"Baixa", Dados!$J$2:$J$1004,"Muito Alto"))</f>
        <v>2</v>
      </c>
      <c r="Q25" s="1"/>
      <c r="R25" s="1"/>
      <c r="S25" s="1"/>
      <c r="T25" s="1"/>
      <c r="U25" s="1"/>
      <c r="V25" s="1"/>
      <c r="W25" s="111"/>
      <c r="X25" s="111"/>
      <c r="Y25" s="111"/>
    </row>
    <row r="26" spans="1:25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4">
        <f>(COUNTIFS(Dados!$I$2:$I$1004,"Muito Baixa", Dados!$J$2:$J$1004,"Muito Baixo"))</f>
        <v>4</v>
      </c>
      <c r="M26" s="24">
        <f>(COUNTIFS(Dados!$I$2:$I$1004,"Muito Baixa", Dados!$J$2:$J$1004,"Baixo"))</f>
        <v>11</v>
      </c>
      <c r="N26" s="21">
        <f>(COUNTIFS(Dados!$I$2:$I$1004,"Muito Baixa", Dados!$J$2:$J$1004,"Médio"))</f>
        <v>5</v>
      </c>
      <c r="O26" s="21">
        <f>(COUNTIFS(Dados!$I$2:$I$1004,"Muito Baixa", Dados!$J$2:$J$1004,"Alto"))</f>
        <v>14</v>
      </c>
      <c r="P26" s="21">
        <f>(COUNTIFS(Dados!$I$2:$I$1004,"Muito Baixa", Dados!$J$2:$J$1004,"Muito Alto"))</f>
        <v>1</v>
      </c>
      <c r="Q26" s="1"/>
      <c r="R26" s="1"/>
      <c r="S26" s="1"/>
      <c r="T26" s="1"/>
      <c r="U26" s="1"/>
      <c r="V26" s="1"/>
      <c r="W26" s="111"/>
      <c r="X26" s="111"/>
      <c r="Y26" s="111"/>
    </row>
    <row r="27" spans="1:25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 t="s">
        <v>12</v>
      </c>
      <c r="Q27" s="1"/>
      <c r="R27" s="1"/>
      <c r="S27" s="1"/>
      <c r="T27" s="1"/>
      <c r="U27" s="1"/>
      <c r="V27" s="1"/>
      <c r="W27" s="111"/>
      <c r="X27" s="111"/>
      <c r="Y27" s="111"/>
    </row>
    <row r="28" spans="1:25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1"/>
      <c r="X28" s="111"/>
      <c r="Y28" s="111"/>
    </row>
    <row r="29" spans="1:25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11"/>
      <c r="X29" s="111"/>
      <c r="Y29" s="111"/>
    </row>
    <row r="30" spans="1:25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11"/>
      <c r="X30" s="111"/>
      <c r="Y30" s="111"/>
    </row>
    <row r="31" spans="1:25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11"/>
      <c r="X31" s="111"/>
      <c r="Y31" s="111"/>
    </row>
    <row r="32" spans="1:25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1"/>
      <c r="X32" s="111"/>
      <c r="Y32" s="111"/>
    </row>
    <row r="33" spans="1:2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11"/>
      <c r="X33" s="111"/>
      <c r="Y33" s="111"/>
    </row>
    <row r="34" spans="1:2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11"/>
      <c r="X34" s="111"/>
      <c r="Y34" s="111"/>
    </row>
    <row r="35" spans="1:2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11"/>
      <c r="X35" s="111"/>
      <c r="Y35" s="111"/>
    </row>
    <row r="36" spans="1:2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11"/>
      <c r="X36" s="111"/>
      <c r="Y36" s="111"/>
    </row>
    <row r="37" spans="1:2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11"/>
      <c r="X37" s="111"/>
      <c r="Y37" s="111"/>
    </row>
    <row r="38" spans="1:2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11"/>
      <c r="X38" s="111"/>
      <c r="Y38" s="111"/>
    </row>
    <row r="39" spans="1:2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11"/>
      <c r="X39" s="111"/>
      <c r="Y39" s="111"/>
    </row>
    <row r="40" spans="1:2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11"/>
      <c r="X40" s="111"/>
      <c r="Y40" s="111"/>
    </row>
    <row r="41" spans="1:2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11"/>
      <c r="X41" s="111"/>
      <c r="Y41" s="111"/>
    </row>
    <row r="42" spans="1:2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11"/>
      <c r="X42" s="111"/>
      <c r="Y42" s="111"/>
    </row>
    <row r="43" spans="1:25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11"/>
      <c r="X43" s="111"/>
      <c r="Y43" s="111"/>
    </row>
    <row r="44" spans="1:2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11"/>
      <c r="X44" s="111"/>
      <c r="Y44" s="111"/>
    </row>
    <row r="45" spans="1:2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11"/>
      <c r="X45" s="111"/>
      <c r="Y45" s="111"/>
    </row>
    <row r="46" spans="1:2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11"/>
      <c r="X46" s="111"/>
      <c r="Y46" s="111"/>
    </row>
    <row r="47" spans="1:2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11"/>
      <c r="X47" s="111"/>
      <c r="Y47" s="111"/>
    </row>
    <row r="48" spans="1:2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11"/>
      <c r="X48" s="111"/>
      <c r="Y48" s="111"/>
    </row>
    <row r="49" spans="1:2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11"/>
      <c r="X49" s="111"/>
      <c r="Y49" s="111"/>
    </row>
    <row r="50" spans="1:2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11"/>
      <c r="X50" s="111"/>
      <c r="Y50" s="111"/>
    </row>
    <row r="51" spans="1:2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11"/>
      <c r="X51" s="111"/>
      <c r="Y51" s="111"/>
    </row>
    <row r="52" spans="1:25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11"/>
      <c r="X52" s="111"/>
      <c r="Y52" s="111"/>
    </row>
    <row r="53" spans="1:2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11"/>
      <c r="X53" s="111"/>
      <c r="Y53" s="111"/>
    </row>
    <row r="54" spans="1:25" ht="14.25" customHeight="1">
      <c r="A54" s="1"/>
      <c r="B54" s="1"/>
      <c r="C54" s="102" t="s">
        <v>13</v>
      </c>
      <c r="D54" s="103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11"/>
      <c r="X54" s="111"/>
      <c r="Y54" s="111"/>
    </row>
    <row r="55" spans="1:25" ht="14.25" customHeight="1">
      <c r="A55" s="1"/>
      <c r="B55" s="1"/>
      <c r="C55" s="104" t="s">
        <v>15</v>
      </c>
      <c r="D55" s="105">
        <v>66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11"/>
      <c r="X55" s="111"/>
      <c r="Y55" s="111"/>
    </row>
    <row r="56" spans="1:25" ht="14.25" customHeight="1">
      <c r="A56" s="1"/>
      <c r="B56" s="1"/>
      <c r="C56" s="106" t="s">
        <v>16</v>
      </c>
      <c r="D56" s="107">
        <v>50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11"/>
      <c r="X56" s="111"/>
      <c r="Y56" s="111"/>
    </row>
    <row r="57" spans="1:25" ht="14.25" customHeight="1">
      <c r="A57" s="1"/>
      <c r="B57" s="1"/>
      <c r="C57" s="106" t="s">
        <v>17</v>
      </c>
      <c r="D57" s="107">
        <v>10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11"/>
      <c r="X57" s="111"/>
      <c r="Y57" s="111"/>
    </row>
    <row r="58" spans="1:25" ht="14.25" customHeight="1">
      <c r="A58" s="1"/>
      <c r="B58" s="1"/>
      <c r="C58" s="106" t="s">
        <v>18</v>
      </c>
      <c r="D58" s="107">
        <v>64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11"/>
      <c r="X58" s="111"/>
      <c r="Y58" s="111"/>
    </row>
    <row r="59" spans="1:25" ht="14.25" customHeight="1">
      <c r="A59" s="1"/>
      <c r="B59" s="1"/>
      <c r="C59" s="106" t="s">
        <v>19</v>
      </c>
      <c r="D59" s="107">
        <v>129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11"/>
      <c r="X59" s="111"/>
      <c r="Y59" s="111"/>
    </row>
    <row r="60" spans="1:25" ht="14.25" customHeight="1">
      <c r="A60" s="1"/>
      <c r="B60" s="1"/>
      <c r="C60" s="108" t="s">
        <v>939</v>
      </c>
      <c r="D60" s="109">
        <v>319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11"/>
      <c r="X60" s="111"/>
      <c r="Y60" s="111"/>
    </row>
    <row r="61" spans="1:25" ht="14.25" customHeight="1">
      <c r="A61" s="1"/>
      <c r="B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11"/>
      <c r="X61" s="111"/>
      <c r="Y61" s="111"/>
    </row>
    <row r="62" spans="1:25" ht="14.25" customHeight="1">
      <c r="A62" s="1"/>
      <c r="B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11"/>
      <c r="X62" s="111"/>
      <c r="Y62" s="111"/>
    </row>
    <row r="63" spans="1:25" ht="14.25" customHeight="1">
      <c r="A63" s="1"/>
      <c r="B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11"/>
      <c r="X63" s="111"/>
      <c r="Y63" s="111"/>
    </row>
    <row r="64" spans="1:25" ht="14.25" customHeight="1">
      <c r="A64" s="1"/>
      <c r="B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11"/>
      <c r="X64" s="111"/>
      <c r="Y64" s="111"/>
    </row>
    <row r="65" spans="1:25" ht="14.25" customHeight="1">
      <c r="A65" s="1"/>
      <c r="B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11"/>
      <c r="X65" s="111"/>
      <c r="Y65" s="111"/>
    </row>
    <row r="66" spans="1:25" ht="14.25" customHeight="1">
      <c r="A66" s="1"/>
      <c r="B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11"/>
      <c r="X66" s="111"/>
      <c r="Y66" s="111"/>
    </row>
    <row r="67" spans="1:25" ht="14.25" customHeight="1">
      <c r="A67" s="1"/>
      <c r="B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11"/>
      <c r="X67" s="111"/>
      <c r="Y67" s="111"/>
    </row>
    <row r="68" spans="1:25" ht="14.25" customHeight="1">
      <c r="A68" s="1"/>
      <c r="B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11"/>
      <c r="X68" s="111"/>
      <c r="Y68" s="111"/>
    </row>
    <row r="69" spans="1:25" ht="14.25" customHeight="1">
      <c r="A69" s="1"/>
      <c r="B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11"/>
      <c r="X69" s="111"/>
      <c r="Y69" s="111"/>
    </row>
    <row r="70" spans="1:25" ht="14.25" customHeight="1">
      <c r="A70" s="1"/>
      <c r="B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11"/>
      <c r="X70" s="111"/>
      <c r="Y70" s="111"/>
    </row>
    <row r="71" spans="1:25" ht="14.25" customHeight="1">
      <c r="A71" s="1"/>
      <c r="B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11"/>
      <c r="X71" s="111"/>
      <c r="Y71" s="111"/>
    </row>
    <row r="72" spans="1:2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11"/>
      <c r="X72" s="111"/>
      <c r="Y72" s="111"/>
    </row>
    <row r="73" spans="1:2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11"/>
      <c r="X73" s="111"/>
      <c r="Y73" s="111"/>
    </row>
    <row r="74" spans="1:2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1"/>
      <c r="X74" s="111"/>
      <c r="Y74" s="111"/>
    </row>
    <row r="75" spans="1:2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1"/>
      <c r="X75" s="111"/>
      <c r="Y75" s="111"/>
    </row>
    <row r="76" spans="1:2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1"/>
      <c r="X76" s="111"/>
      <c r="Y76" s="111"/>
    </row>
    <row r="77" spans="1:2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1"/>
      <c r="X77" s="111"/>
      <c r="Y77" s="111"/>
    </row>
    <row r="78" spans="1:25" ht="14.2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ht="14.2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ht="14.2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ht="14.2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14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spans="1:25" ht="14.2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ht="14.25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ht="14.2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ht="14.2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ht="14.25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ht="14.2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ht="14.2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ht="14.2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ht="14.2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ht="14.2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ht="14.2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ht="14.2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1:25" ht="14.2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spans="1:25" ht="14.2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1:25" ht="14.2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spans="1:25" ht="14.2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ht="14.2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ht="14.2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  <row r="101" spans="1:25" ht="14.2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</row>
    <row r="102" spans="1:25" ht="14.2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</row>
    <row r="103" spans="1:25" ht="14.2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</row>
    <row r="104" spans="1:25" ht="14.2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</row>
    <row r="105" spans="1:25" ht="14.2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</row>
    <row r="106" spans="1:25" ht="14.2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</row>
    <row r="107" spans="1:25" ht="14.2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4.2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4.2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</row>
    <row r="110" spans="1:25" ht="14.2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</row>
    <row r="111" spans="1:25" ht="14.2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</row>
    <row r="112" spans="1:25" ht="14.2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</row>
    <row r="113" spans="1:25" ht="14.2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spans="1:25" ht="14.2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</row>
    <row r="115" spans="1:25" ht="14.2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spans="1:25" ht="14.2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spans="1:25" ht="14.2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</row>
    <row r="118" spans="1:25" ht="14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spans="1:25" ht="14.2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</row>
    <row r="120" spans="1:25" ht="14.2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</row>
    <row r="121" spans="1:25" ht="14.2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</row>
    <row r="122" spans="1:25" ht="14.2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</row>
    <row r="123" spans="1:25" ht="14.2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</row>
    <row r="124" spans="1:25" ht="14.2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</row>
    <row r="125" spans="1:25" ht="14.25" customHeight="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</row>
    <row r="126" spans="1:25" ht="14.2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spans="1:25" ht="14.25" customHeight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spans="1:25" ht="14.25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</row>
    <row r="129" spans="1:25" ht="14.25" customHeight="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4.2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ht="14.25" customHeight="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</row>
    <row r="132" spans="1:25" ht="14.2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spans="1:25" ht="14.2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</row>
    <row r="134" spans="1:25" ht="14.2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</row>
    <row r="135" spans="1:25" ht="14.2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</row>
    <row r="136" spans="1:25" ht="14.2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</row>
    <row r="137" spans="1:25" ht="14.2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spans="1:25" ht="14.2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</row>
    <row r="139" spans="1:25" ht="14.2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</row>
    <row r="140" spans="1:25" ht="14.25" customHeigh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</row>
    <row r="141" spans="1:25" ht="14.25" customHeight="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4.25" customHeight="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spans="1:25" ht="14.25" customHeight="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</row>
    <row r="144" spans="1:25" ht="14.25" customHeight="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</row>
    <row r="145" spans="1:25" ht="14.25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5" ht="14.2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</row>
    <row r="147" spans="1:25" ht="14.25" customHeight="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</row>
    <row r="148" spans="1:25" ht="14.25" customHeight="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spans="1:25" ht="14.25" customHeight="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</row>
    <row r="150" spans="1:25" ht="14.25" customHeight="1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</row>
    <row r="151" spans="1:25" ht="14.2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</row>
    <row r="152" spans="1:25" ht="14.25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spans="1:25" ht="14.25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</row>
    <row r="154" spans="1:25" ht="14.25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</row>
    <row r="155" spans="1:25" ht="14.25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</row>
    <row r="156" spans="1:25" ht="14.25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</row>
    <row r="157" spans="1:25" ht="14.25" customHeight="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</row>
    <row r="158" spans="1:25" ht="14.25" customHeight="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</row>
    <row r="159" spans="1:25" ht="14.25" customHeight="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spans="1:25" ht="14.25" customHeight="1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</row>
    <row r="161" spans="1:25" ht="14.25" customHeight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</row>
    <row r="162" spans="1:25" ht="14.25" customHeight="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</row>
    <row r="163" spans="1:25" ht="14.25" customHeight="1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</row>
    <row r="164" spans="1:25" ht="14.25" customHeight="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</row>
    <row r="165" spans="1:25" ht="14.25" customHeight="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</row>
    <row r="166" spans="1:25" ht="14.25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</row>
    <row r="167" spans="1:25" ht="14.25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</row>
    <row r="168" spans="1:25" ht="14.2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</row>
    <row r="169" spans="1:25" ht="14.2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</row>
    <row r="170" spans="1:25" ht="14.2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</row>
    <row r="171" spans="1:25" ht="14.2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</row>
    <row r="172" spans="1:25" ht="14.2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</row>
    <row r="173" spans="1:25" ht="14.2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</row>
    <row r="174" spans="1:25" ht="14.25" customHeight="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</row>
    <row r="175" spans="1:25" ht="14.2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4.2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</row>
    <row r="177" spans="1:25" ht="14.25" customHeight="1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spans="1:25" ht="14.25" customHeight="1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</row>
    <row r="179" spans="1:25" ht="14.25" customHeight="1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</row>
    <row r="180" spans="1:25" ht="14.25" customHeight="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</row>
    <row r="181" spans="1:25" ht="14.25" customHeight="1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</row>
    <row r="182" spans="1:25" ht="14.25" customHeight="1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</row>
    <row r="183" spans="1:25" ht="14.25" customHeight="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5" ht="14.25" customHeight="1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</row>
    <row r="185" spans="1:25" ht="14.25" customHeight="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</row>
    <row r="186" spans="1:25" ht="14.25" customHeigh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</row>
    <row r="187" spans="1:25" ht="14.25" customHeight="1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</row>
    <row r="188" spans="1:25" ht="14.25" customHeight="1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</row>
    <row r="189" spans="1:25" ht="14.25" customHeight="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</row>
    <row r="190" spans="1:25" ht="14.25" customHeight="1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</row>
    <row r="191" spans="1:25" ht="14.2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</row>
    <row r="192" spans="1:25" ht="14.25" customHeight="1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</row>
    <row r="193" spans="1:25" ht="14.25" customHeight="1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</row>
    <row r="194" spans="1:25" ht="14.25" customHeight="1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</row>
    <row r="195" spans="1:25" ht="14.25" customHeight="1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</row>
    <row r="196" spans="1:25" ht="14.25" customHeight="1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</row>
    <row r="197" spans="1:25" ht="14.25" customHeight="1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</row>
    <row r="198" spans="1:25" ht="14.25" customHeight="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</row>
    <row r="199" spans="1:25" ht="14.25" customHeight="1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</row>
    <row r="200" spans="1:25" ht="14.25" customHeight="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</row>
    <row r="201" spans="1:25" ht="14.25" customHeight="1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</row>
    <row r="202" spans="1:25" ht="14.25" customHeight="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</row>
    <row r="203" spans="1:25" ht="14.25" customHeight="1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</row>
    <row r="204" spans="1:25" ht="14.25" customHeight="1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</row>
    <row r="205" spans="1:25" ht="14.25" customHeight="1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</row>
    <row r="206" spans="1:25" ht="14.25" customHeight="1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</row>
    <row r="207" spans="1:25" ht="14.25" customHeight="1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</row>
    <row r="208" spans="1:25" ht="14.25" customHeight="1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</row>
    <row r="209" spans="1:25" ht="14.25" customHeight="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spans="1:25" ht="14.25" customHeight="1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</row>
    <row r="211" spans="1:25" ht="14.25" customHeight="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</row>
    <row r="212" spans="1:25" ht="14.25" customHeight="1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</row>
    <row r="213" spans="1:25" ht="14.25" customHeight="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</row>
    <row r="214" spans="1:25" ht="14.25" customHeight="1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</row>
    <row r="215" spans="1:25" ht="14.25" customHeight="1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</row>
    <row r="216" spans="1:25" ht="14.25" customHeight="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spans="1:25" ht="14.2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</row>
    <row r="218" spans="1:25" ht="14.2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</row>
    <row r="219" spans="1:25" ht="14.2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</row>
    <row r="220" spans="1:25" ht="14.2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</row>
    <row r="221" spans="1:25" ht="14.2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spans="1:25" ht="14.2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</row>
    <row r="223" spans="1:25" ht="14.2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</row>
    <row r="224" spans="1:25" ht="14.2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</row>
    <row r="225" spans="1:25" ht="14.2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</row>
    <row r="226" spans="1:25" ht="14.2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</row>
    <row r="227" spans="1:25" ht="14.2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</row>
    <row r="228" spans="1:25" ht="14.2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</row>
    <row r="229" spans="1:25" ht="14.2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</row>
    <row r="230" spans="1:25" ht="14.2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</row>
    <row r="231" spans="1:25" ht="14.2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</row>
    <row r="232" spans="1:25" ht="14.2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</row>
    <row r="233" spans="1:25" ht="14.2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</row>
    <row r="234" spans="1:25" ht="14.2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</row>
    <row r="235" spans="1:25" ht="14.2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</row>
    <row r="236" spans="1:25" ht="14.2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</row>
    <row r="237" spans="1:25" ht="14.2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</row>
    <row r="238" spans="1:25" ht="14.2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</row>
    <row r="239" spans="1:25" ht="14.2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</row>
    <row r="240" spans="1:25" ht="14.2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</row>
    <row r="241" spans="1:25" ht="14.2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</row>
    <row r="242" spans="1:25" ht="14.2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</row>
    <row r="243" spans="1:25" ht="14.2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</row>
    <row r="244" spans="1:25" ht="14.2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</row>
    <row r="245" spans="1:25" ht="14.2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</row>
    <row r="246" spans="1:25" ht="14.2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</row>
    <row r="247" spans="1:25" ht="14.2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</row>
    <row r="248" spans="1:25" ht="14.2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</row>
    <row r="249" spans="1:25" ht="14.2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</row>
    <row r="250" spans="1:25" ht="14.2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</row>
    <row r="251" spans="1:25" ht="14.2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</row>
    <row r="252" spans="1:25" ht="14.2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</row>
    <row r="253" spans="1:25" ht="14.2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</row>
    <row r="254" spans="1:25" ht="14.2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</row>
    <row r="255" spans="1:25" ht="14.2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</row>
    <row r="256" spans="1:25" ht="14.2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</row>
    <row r="257" spans="1:25" ht="14.25" customHeight="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</row>
    <row r="258" spans="1:25" ht="14.25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</row>
    <row r="259" spans="1:25" ht="14.25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</row>
    <row r="260" spans="1:25" ht="14.25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</row>
    <row r="261" spans="1:25" ht="15.75" customHeight="1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5" ht="15.7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5" ht="15.75" customHeight="1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5" ht="15.7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</row>
    <row r="265" spans="1:25" ht="15.75" customHeight="1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5" ht="15.75" customHeight="1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</row>
    <row r="267" spans="1:25" ht="15.75" customHeight="1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</row>
    <row r="268" spans="1:25" ht="15.75" customHeight="1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</row>
    <row r="269" spans="1:25" ht="15.75" customHeight="1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</row>
    <row r="270" spans="1:25" ht="15.75" customHeight="1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</row>
    <row r="271" spans="1:25" ht="15.75" customHeight="1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5" ht="15.75" customHeight="1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</row>
    <row r="273" spans="1:22" ht="15.75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ht="15.75" customHeigh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ht="15.75" customHeigh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ht="15.75" customHeigh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</row>
    <row r="277" spans="1:22" ht="15.75" customHeigh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15.75" customHeight="1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</row>
    <row r="279" spans="1:22" ht="15.75" customHeight="1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</row>
    <row r="280" spans="1:22" ht="15.7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</row>
    <row r="281" spans="1:22" ht="15.7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</row>
    <row r="282" spans="1:22" ht="15.7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</row>
    <row r="283" spans="1:22" ht="15.75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</row>
    <row r="284" spans="1:22" ht="15.75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</row>
    <row r="285" spans="1:22" ht="15.75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ht="15.75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ht="15.75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ht="15.75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</row>
    <row r="289" spans="1:22" ht="15.75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15.75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</row>
    <row r="291" spans="1:22" ht="15.75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</row>
    <row r="292" spans="1:22" ht="15.75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</row>
    <row r="293" spans="1:22" ht="15.75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</row>
    <row r="294" spans="1:22" ht="15.75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</row>
    <row r="295" spans="1:22" ht="15.75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2" ht="15.75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</row>
    <row r="297" spans="1:22" ht="15.75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ht="15.7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ht="15.75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ht="15.7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</row>
    <row r="301" spans="1:22" ht="15.75" customHeight="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15.75" customHeigh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</row>
    <row r="303" spans="1:22" ht="15.75" customHeigh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</row>
    <row r="304" spans="1:22" ht="15.7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</row>
    <row r="305" spans="1:22" ht="15.75" customHeigh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</row>
    <row r="306" spans="1:22" ht="15.75" customHeight="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</row>
    <row r="307" spans="1:22" ht="15.75" customHeight="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</row>
    <row r="308" spans="1:22" ht="15.75" customHeight="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</row>
    <row r="309" spans="1:22" ht="15.75" customHeight="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ht="15.75" customHeight="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ht="15.75" customHeight="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ht="15.75" customHeight="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</row>
    <row r="313" spans="1:22" ht="15.75" customHeight="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15.75" customHeight="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</row>
    <row r="315" spans="1:22" ht="15.75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</row>
    <row r="316" spans="1:22" ht="15.75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</row>
    <row r="317" spans="1:22" ht="15.75" customHeight="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</row>
    <row r="318" spans="1:22" ht="15.75" customHeigh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</row>
    <row r="319" spans="1:22" ht="15.75" customHeight="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</row>
    <row r="320" spans="1:22" ht="15.75" customHeight="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</row>
    <row r="321" spans="1:22" ht="15.75" customHeight="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ht="15.75" customHeigh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ht="15.75" customHeigh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ht="15.75" customHeight="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</row>
    <row r="325" spans="1:22" ht="15.75" customHeight="1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15.75" customHeight="1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</row>
    <row r="327" spans="1:22" ht="15.75" customHeigh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</row>
    <row r="328" spans="1:22" ht="15.75" customHeigh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</row>
    <row r="329" spans="1:22" ht="15.75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</row>
    <row r="330" spans="1:22" ht="15.75" customHeigh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</row>
    <row r="331" spans="1:22" ht="15.75" customHeight="1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</row>
    <row r="332" spans="1:22" ht="15.75" customHeight="1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</row>
    <row r="333" spans="1:22" ht="15.75" customHeight="1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ht="15.75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ht="15.75" customHeight="1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ht="15.75" customHeigh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</row>
    <row r="337" spans="1:22" ht="15.75" customHeight="1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15.75" customHeight="1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</row>
    <row r="339" spans="1:22" ht="15.75" customHeight="1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</row>
    <row r="340" spans="1:22" ht="15.75" customHeight="1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</row>
    <row r="341" spans="1:22" ht="15.75" customHeight="1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</row>
    <row r="342" spans="1:22" ht="15.75" customHeight="1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</row>
    <row r="343" spans="1:22" ht="15.75" customHeight="1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</row>
    <row r="344" spans="1:22" ht="15.75" customHeight="1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</row>
    <row r="345" spans="1:22" ht="15.75" customHeight="1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ht="15.75" customHeigh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ht="15.75" customHeight="1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ht="15.75" customHeight="1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2" ht="15.75" customHeight="1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15.75" customHeight="1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</row>
    <row r="351" spans="1:22" ht="15.75" customHeight="1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</row>
    <row r="352" spans="1:22" ht="15.75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</row>
    <row r="353" spans="1:22" ht="15.75" customHeight="1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</row>
    <row r="354" spans="1:22" ht="15.75" customHeight="1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</row>
    <row r="355" spans="1:22" ht="15.75" customHeight="1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</row>
    <row r="356" spans="1:22" ht="15.75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</row>
    <row r="357" spans="1:22" ht="15.75" customHeight="1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ht="15.75" customHeight="1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ht="15.75" customHeight="1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ht="15.75" customHeight="1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</row>
    <row r="361" spans="1:22" ht="15.75" customHeight="1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15.75" customHeight="1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</row>
    <row r="363" spans="1:22" ht="15.75" customHeight="1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</row>
    <row r="364" spans="1:22" ht="15.75" customHeight="1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</row>
    <row r="365" spans="1:22" ht="15.75" customHeight="1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</row>
    <row r="366" spans="1:22" ht="15.75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</row>
    <row r="367" spans="1:22" ht="15.75" customHeight="1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</row>
    <row r="368" spans="1:22" ht="15.75" customHeight="1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</row>
    <row r="369" spans="1:22" ht="15.75" customHeight="1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ht="15.75" customHeight="1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ht="15.75" customHeight="1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ht="15.75" customHeight="1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2" ht="15.75" customHeight="1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15.75" customHeight="1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</row>
    <row r="375" spans="1:22" ht="15.75" customHeight="1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</row>
    <row r="376" spans="1:22" ht="15.75" customHeight="1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</row>
    <row r="377" spans="1:22" ht="15.75" customHeight="1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</row>
    <row r="378" spans="1:22" ht="15.75" customHeight="1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</row>
    <row r="379" spans="1:22" ht="15.75" customHeight="1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</row>
    <row r="380" spans="1:22" ht="15.75" customHeight="1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</row>
    <row r="381" spans="1:22" ht="15.75" customHeight="1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ht="15.75" customHeight="1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ht="15.75" customHeight="1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ht="15.75" customHeight="1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</row>
    <row r="385" spans="1:22" ht="15.75" customHeight="1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15.75" customHeight="1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</row>
    <row r="387" spans="1:22" ht="15.75" customHeight="1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</row>
    <row r="388" spans="1:22" ht="15.75" customHeight="1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</row>
    <row r="389" spans="1:22" ht="15.75" customHeight="1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</row>
    <row r="390" spans="1:22" ht="15.75" customHeight="1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</row>
    <row r="391" spans="1:22" ht="15.75" customHeight="1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</row>
    <row r="392" spans="1:22" ht="15.75" customHeight="1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</row>
    <row r="393" spans="1:22" ht="15.75" customHeight="1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ht="15.75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ht="15.75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ht="15.75" customHeight="1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</row>
    <row r="397" spans="1:22" ht="15.75" customHeight="1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15.75" customHeight="1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</row>
    <row r="399" spans="1:22" ht="15.75" customHeight="1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</row>
    <row r="400" spans="1:22" ht="15.75" customHeight="1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</row>
    <row r="401" spans="1:22" ht="15.75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</row>
    <row r="402" spans="1:22" ht="15.75" customHeight="1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</row>
    <row r="403" spans="1:22" ht="15.75" customHeight="1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2" ht="15.75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</row>
    <row r="405" spans="1:22" ht="15.7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ht="15.75" customHeight="1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ht="15.75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ht="15.75" customHeight="1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</row>
    <row r="409" spans="1:22" ht="15.75" customHeight="1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15.75" customHeight="1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</row>
    <row r="411" spans="1:22" ht="15.75" customHeight="1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</row>
    <row r="412" spans="1:22" ht="15.75" customHeight="1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</row>
    <row r="413" spans="1:22" ht="15.75" customHeight="1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</row>
    <row r="414" spans="1:22" ht="15.75" customHeight="1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</row>
    <row r="415" spans="1:22" ht="15.75" customHeight="1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</row>
    <row r="416" spans="1:22" ht="15.75" customHeight="1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</row>
    <row r="417" spans="1:22" ht="15.75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ht="15.75" customHeight="1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ht="15.75" customHeight="1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ht="15.75" customHeight="1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</row>
    <row r="421" spans="1:22" ht="15.75" customHeight="1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15.75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</row>
    <row r="423" spans="1:22" ht="15.75" customHeight="1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</row>
    <row r="424" spans="1:22" ht="15.75" customHeight="1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</row>
    <row r="425" spans="1:22" ht="15.75" customHeight="1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</row>
    <row r="426" spans="1:22" ht="15.75" customHeight="1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</row>
    <row r="427" spans="1:22" ht="15.75" customHeight="1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2" ht="15.75" customHeight="1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</row>
    <row r="429" spans="1:22" ht="15.75" customHeight="1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ht="15.75" customHeight="1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ht="15.75" customHeight="1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ht="15.75" customHeight="1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</row>
    <row r="433" spans="1:22" ht="15.75" customHeight="1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15.75" customHeight="1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</row>
    <row r="435" spans="1:22" ht="15.75" customHeight="1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</row>
    <row r="436" spans="1:22" ht="15.75" customHeight="1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</row>
    <row r="437" spans="1:22" ht="15.75" customHeight="1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</row>
    <row r="438" spans="1:22" ht="15.75" customHeight="1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</row>
    <row r="439" spans="1:22" ht="15.75" customHeight="1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</row>
    <row r="440" spans="1:22" ht="15.75" customHeight="1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</row>
    <row r="441" spans="1:22" ht="15.75" customHeight="1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ht="15.75" customHeight="1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ht="15.75" customHeight="1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ht="15.75" customHeight="1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</row>
    <row r="445" spans="1:22" ht="15.75" customHeight="1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15.75" customHeight="1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</row>
    <row r="447" spans="1:22" ht="15.75" customHeight="1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</row>
    <row r="448" spans="1:22" ht="15.75" customHeight="1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</row>
    <row r="449" spans="1:22" ht="15.75" customHeight="1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</row>
    <row r="450" spans="1:22" ht="15.75" customHeight="1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</row>
    <row r="451" spans="1:22" ht="15.75" customHeight="1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</row>
    <row r="452" spans="1:22" ht="15.75" customHeight="1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</row>
    <row r="453" spans="1:22" ht="15.75" customHeight="1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ht="15.75" customHeight="1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ht="15.75" customHeight="1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ht="15.75" customHeight="1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</row>
    <row r="457" spans="1:22" ht="15.75" customHeight="1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15.75" customHeight="1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</row>
    <row r="459" spans="1:22" ht="15.75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</row>
    <row r="460" spans="1:22" ht="15.75" customHeight="1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</row>
    <row r="461" spans="1:22" ht="15.75" customHeight="1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</row>
    <row r="462" spans="1:22" ht="15.75" customHeight="1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</row>
    <row r="463" spans="1:22" ht="15.75" customHeight="1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</row>
    <row r="464" spans="1:22" ht="15.75" customHeight="1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</row>
    <row r="465" spans="1:22" ht="15.75" customHeight="1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ht="15.75" customHeight="1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ht="15.75" customHeight="1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ht="15.75" customHeight="1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</row>
    <row r="469" spans="1:22" ht="15.75" customHeight="1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15.75" customHeight="1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</row>
    <row r="471" spans="1:22" ht="15.75" customHeight="1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</row>
    <row r="472" spans="1:22" ht="15.75" customHeight="1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</row>
    <row r="473" spans="1:22" ht="15.75" customHeight="1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</row>
    <row r="474" spans="1:22" ht="15.75" customHeight="1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</row>
    <row r="475" spans="1:22" ht="15.75" customHeight="1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</row>
    <row r="476" spans="1:22" ht="15.75" customHeight="1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</row>
    <row r="477" spans="1:22" ht="15.75" customHeight="1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ht="15.75" customHeight="1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ht="15.75" customHeight="1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ht="15.75" customHeight="1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2" ht="15.75" customHeight="1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15.75" customHeight="1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</row>
    <row r="483" spans="1:22" ht="15.75" customHeight="1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</row>
    <row r="484" spans="1:22" ht="15.75" customHeight="1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</row>
    <row r="485" spans="1:22" ht="15.75" customHeight="1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</row>
    <row r="486" spans="1:22" ht="15.75" customHeight="1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</row>
    <row r="487" spans="1:22" ht="15.75" customHeight="1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</row>
    <row r="488" spans="1:22" ht="15.75" customHeight="1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</row>
    <row r="489" spans="1:22" ht="15.75" customHeight="1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ht="15.75" customHeight="1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ht="15.75" customHeight="1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ht="15.75" customHeight="1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</row>
    <row r="493" spans="1:22" ht="15.75" customHeight="1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15.75" customHeight="1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</row>
    <row r="495" spans="1:22" ht="15.75" customHeight="1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</row>
    <row r="496" spans="1:22" ht="15.75" customHeight="1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</row>
    <row r="497" spans="1:22" ht="15.75" customHeight="1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</row>
    <row r="498" spans="1:22" ht="15.75" customHeight="1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</row>
    <row r="499" spans="1:22" ht="15.75" customHeight="1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</row>
    <row r="500" spans="1:22" ht="15.75" customHeight="1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</row>
    <row r="501" spans="1:22" ht="15.75" customHeight="1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ht="15.75" customHeight="1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ht="15.75" customHeight="1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ht="15.75" customHeight="1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2" ht="15.75" customHeight="1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15.75" customHeight="1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</row>
    <row r="507" spans="1:22" ht="15.75" customHeight="1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</row>
    <row r="508" spans="1:22" ht="15.75" customHeight="1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</row>
    <row r="509" spans="1:22" ht="15.75" customHeight="1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</row>
    <row r="510" spans="1:22" ht="15.75" customHeight="1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</row>
    <row r="511" spans="1:22" ht="15.75" customHeight="1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</row>
    <row r="512" spans="1:22" ht="15.75" customHeight="1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</row>
    <row r="513" spans="1:22" ht="15.75" customHeight="1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ht="15.75" customHeight="1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ht="15.75" customHeight="1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ht="15.75" customHeight="1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</row>
    <row r="517" spans="1:22" ht="15.75" customHeight="1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15.75" customHeight="1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</row>
    <row r="519" spans="1:22" ht="15.75" customHeight="1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</row>
    <row r="520" spans="1:22" ht="15.75" customHeight="1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</row>
    <row r="521" spans="1:22" ht="15.75" customHeight="1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</row>
    <row r="522" spans="1:22" ht="15.75" customHeight="1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</row>
    <row r="523" spans="1:22" ht="15.75" customHeight="1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</row>
    <row r="524" spans="1:22" ht="15.75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</row>
    <row r="525" spans="1:22" ht="15.75" customHeight="1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ht="15.75" customHeight="1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ht="15.75" customHeight="1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ht="15.75" customHeight="1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</row>
    <row r="529" spans="1:22" ht="15.75" customHeight="1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15.75" customHeight="1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</row>
    <row r="531" spans="1:22" ht="15.75" customHeight="1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</row>
    <row r="532" spans="1:22" ht="15.75" customHeight="1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</row>
    <row r="533" spans="1:22" ht="15.75" customHeight="1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</row>
    <row r="534" spans="1:22" ht="15.75" customHeight="1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</row>
    <row r="535" spans="1:22" ht="15.75" customHeight="1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2" ht="15.75" customHeight="1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</row>
    <row r="537" spans="1:22" ht="15.75" customHeight="1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ht="15.75" customHeight="1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ht="15.75" customHeight="1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ht="15.75" customHeight="1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</row>
    <row r="541" spans="1:22" ht="15.75" customHeight="1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15.75" customHeight="1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</row>
    <row r="543" spans="1:22" ht="15.75" customHeight="1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</row>
    <row r="544" spans="1:22" ht="15.75" customHeight="1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</row>
    <row r="545" spans="1:22" ht="15.75" customHeight="1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</row>
    <row r="546" spans="1:22" ht="15.75" customHeight="1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</row>
    <row r="547" spans="1:22" ht="15.75" customHeight="1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</row>
    <row r="548" spans="1:22" ht="15.75" customHeight="1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</row>
    <row r="549" spans="1:22" ht="15.75" customHeight="1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ht="15.75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ht="15.75" customHeight="1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ht="15.75" customHeight="1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</row>
    <row r="553" spans="1:22" ht="15.75" customHeight="1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15.75" customHeight="1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</row>
    <row r="555" spans="1:22" ht="15.75" customHeight="1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</row>
    <row r="556" spans="1:22" ht="15.75" customHeight="1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</row>
    <row r="557" spans="1:22" ht="15.75" customHeight="1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</row>
    <row r="558" spans="1:22" ht="15.75" customHeight="1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</row>
    <row r="559" spans="1:22" ht="15.75" customHeight="1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2" ht="15.75" customHeight="1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</row>
    <row r="561" spans="1:22" ht="15.75" customHeight="1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ht="15.75" customHeight="1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ht="15.75" customHeight="1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ht="15.75" customHeight="1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</row>
    <row r="565" spans="1:22" ht="15.75" customHeight="1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15.75" customHeight="1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</row>
    <row r="567" spans="1:22" ht="15.75" customHeight="1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</row>
    <row r="568" spans="1:22" ht="15.75" customHeight="1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</row>
    <row r="569" spans="1:22" ht="15.75" customHeight="1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</row>
    <row r="570" spans="1:22" ht="15.75" customHeight="1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</row>
    <row r="571" spans="1:22" ht="15.75" customHeight="1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</row>
    <row r="572" spans="1:22" ht="15.75" customHeight="1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</row>
    <row r="573" spans="1:22" ht="15.75" customHeight="1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ht="15.75" customHeight="1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ht="15.75" customHeight="1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ht="15.75" customHeight="1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</row>
    <row r="577" spans="1:22" ht="15.75" customHeight="1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15.75" customHeight="1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</row>
    <row r="579" spans="1:22" ht="15.75" customHeight="1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</row>
    <row r="580" spans="1:22" ht="15.75" customHeight="1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</row>
    <row r="581" spans="1:22" ht="15.75" customHeight="1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</row>
    <row r="582" spans="1:22" ht="15.75" customHeight="1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</row>
    <row r="583" spans="1:22" ht="15.75" customHeight="1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</row>
    <row r="584" spans="1:22" ht="15.75" customHeight="1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</row>
    <row r="585" spans="1:22" ht="15.75" customHeight="1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ht="15.75" customHeight="1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ht="15.75" customHeight="1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ht="15.75" customHeight="1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</row>
    <row r="589" spans="1:22" ht="15.75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15.75" customHeight="1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</row>
    <row r="591" spans="1:22" ht="15.75" customHeight="1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</row>
    <row r="592" spans="1:22" ht="15.75" customHeight="1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</row>
    <row r="593" spans="1:22" ht="15.75" customHeight="1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</row>
    <row r="594" spans="1:22" ht="15.75" customHeight="1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</row>
    <row r="595" spans="1:22" ht="15.75" customHeight="1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</row>
    <row r="596" spans="1:22" ht="15.75" customHeight="1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</row>
    <row r="597" spans="1:22" ht="15.75" customHeight="1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ht="15.75" customHeight="1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ht="15.75" customHeight="1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ht="15.75" customHeight="1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</row>
    <row r="601" spans="1:22" ht="15.75" customHeight="1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15.75" customHeight="1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</row>
    <row r="603" spans="1:22" ht="15.75" customHeight="1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</row>
    <row r="604" spans="1:22" ht="15.75" customHeight="1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</row>
    <row r="605" spans="1:22" ht="15.75" customHeight="1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</row>
    <row r="606" spans="1:22" ht="15.75" customHeight="1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</row>
    <row r="607" spans="1:22" ht="15.75" customHeight="1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</row>
    <row r="608" spans="1:22" ht="15.75" customHeight="1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</row>
    <row r="609" spans="1:22" ht="15.75" customHeight="1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ht="15.75" customHeight="1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ht="15.75" customHeight="1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ht="15.75" customHeight="1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2" ht="15.75" customHeight="1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15.75" customHeight="1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</row>
    <row r="615" spans="1:22" ht="15.75" customHeight="1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</row>
    <row r="616" spans="1:22" ht="15.75" customHeight="1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</row>
    <row r="617" spans="1:22" ht="15.75" customHeight="1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</row>
    <row r="618" spans="1:22" ht="15.75" customHeight="1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</row>
    <row r="619" spans="1:22" ht="15.75" customHeight="1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</row>
    <row r="620" spans="1:22" ht="15.75" customHeight="1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</row>
    <row r="621" spans="1:22" ht="15.75" customHeight="1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ht="15.75" customHeight="1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ht="15.75" customHeight="1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ht="15.75" customHeight="1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</row>
    <row r="625" spans="1:22" ht="15.75" customHeight="1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15.75" customHeight="1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</row>
    <row r="627" spans="1:22" ht="15.75" customHeight="1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</row>
    <row r="628" spans="1:22" ht="15.75" customHeight="1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</row>
    <row r="629" spans="1:22" ht="15.75" customHeight="1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</row>
    <row r="630" spans="1:22" ht="15.75" customHeight="1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</row>
    <row r="631" spans="1:22" ht="15.75" customHeight="1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</row>
    <row r="632" spans="1:22" ht="15.75" customHeight="1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</row>
    <row r="633" spans="1:22" ht="15.75" customHeight="1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ht="15.75" customHeight="1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ht="15.75" customHeight="1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ht="15.75" customHeight="1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2" ht="15.75" customHeight="1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15.75" customHeight="1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</row>
    <row r="639" spans="1:22" ht="15.75" customHeight="1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</row>
    <row r="640" spans="1:22" ht="15.75" customHeight="1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</row>
    <row r="641" spans="1:22" ht="15.75" customHeight="1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</row>
    <row r="642" spans="1:22" ht="15.75" customHeight="1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</row>
    <row r="643" spans="1:22" ht="15.75" customHeight="1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</row>
    <row r="644" spans="1:22" ht="15.75" customHeight="1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</row>
    <row r="645" spans="1:22" ht="15.75" customHeight="1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ht="15.75" customHeight="1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ht="15.75" customHeight="1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ht="15.75" customHeight="1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</row>
    <row r="649" spans="1:22" ht="15.75" customHeight="1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15.75" customHeight="1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</row>
    <row r="651" spans="1:22" ht="15.75" customHeight="1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</row>
    <row r="652" spans="1:22" ht="15.75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</row>
    <row r="653" spans="1:22" ht="15.75" customHeight="1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</row>
    <row r="654" spans="1:22" ht="15.75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</row>
    <row r="655" spans="1:22" ht="15.75" customHeight="1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</row>
    <row r="656" spans="1:22" ht="15.75" customHeight="1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</row>
    <row r="657" spans="1:22" ht="15.75" customHeight="1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ht="15.75" customHeight="1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ht="15.75" customHeight="1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ht="15.75" customHeight="1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</row>
    <row r="661" spans="1:22" ht="15.75" customHeight="1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15.75" customHeight="1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</row>
    <row r="663" spans="1:22" ht="15.75" customHeight="1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</row>
    <row r="664" spans="1:22" ht="15.75" customHeight="1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</row>
    <row r="665" spans="1:22" ht="15.75" customHeight="1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</row>
    <row r="666" spans="1:22" ht="15.75" customHeight="1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</row>
    <row r="667" spans="1:22" ht="15.75" customHeight="1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2" ht="15.75" customHeight="1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</row>
    <row r="669" spans="1:22" ht="15.75" customHeight="1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ht="15.75" customHeight="1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ht="15.75" customHeight="1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ht="15.75" customHeight="1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</row>
    <row r="673" spans="1:22" ht="15.75" customHeight="1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15.75" customHeight="1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</row>
    <row r="675" spans="1:22" ht="15.75" customHeight="1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</row>
    <row r="676" spans="1:22" ht="15.75" customHeight="1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</row>
    <row r="677" spans="1:22" ht="15.75" customHeight="1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</row>
    <row r="678" spans="1:22" ht="15.75" customHeight="1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</row>
    <row r="679" spans="1:22" ht="15.75" customHeight="1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</row>
    <row r="680" spans="1:22" ht="15.75" customHeight="1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</row>
    <row r="681" spans="1:22" ht="15.75" customHeight="1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ht="15.75" customHeight="1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ht="15.75" customHeight="1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ht="15.75" customHeight="1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</row>
    <row r="685" spans="1:22" ht="15.75" customHeight="1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15.75" customHeight="1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</row>
    <row r="687" spans="1:22" ht="15.75" customHeight="1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</row>
    <row r="688" spans="1:22" ht="15.75" customHeight="1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</row>
    <row r="689" spans="1:22" ht="15.75" customHeight="1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</row>
    <row r="690" spans="1:22" ht="15.75" customHeight="1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</row>
    <row r="691" spans="1:22" ht="15.75" customHeight="1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2" ht="15.75" customHeight="1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</row>
    <row r="693" spans="1:22" ht="15.75" customHeight="1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ht="15.75" customHeight="1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ht="15.75" customHeight="1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ht="15.75" customHeight="1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</row>
    <row r="697" spans="1:22" ht="15.75" customHeight="1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15.75" customHeight="1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</row>
    <row r="699" spans="1:22" ht="15.75" customHeight="1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</row>
    <row r="700" spans="1:22" ht="15.75" customHeight="1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</row>
    <row r="701" spans="1:22" ht="15.75" customHeight="1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</row>
    <row r="702" spans="1:22" ht="15.75" customHeight="1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</row>
    <row r="703" spans="1:22" ht="15.75" customHeight="1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</row>
    <row r="704" spans="1:22" ht="15.75" customHeight="1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</row>
    <row r="705" spans="1:22" ht="15.75" customHeight="1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ht="15.75" customHeight="1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ht="15.75" customHeight="1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ht="15.75" customHeight="1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</row>
    <row r="709" spans="1:22" ht="15.75" customHeight="1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15.75" customHeight="1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</row>
    <row r="711" spans="1:22" ht="15.75" customHeight="1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</row>
    <row r="712" spans="1:22" ht="15.75" customHeight="1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</row>
    <row r="713" spans="1:22" ht="15.75" customHeight="1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</row>
    <row r="714" spans="1:22" ht="15.75" customHeight="1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</row>
    <row r="715" spans="1:22" ht="15.75" customHeight="1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</row>
    <row r="716" spans="1:22" ht="15.75" customHeight="1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</row>
    <row r="717" spans="1:22" ht="15.75" customHeight="1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ht="15.75" customHeight="1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ht="15.75" customHeight="1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ht="15.75" customHeight="1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</row>
    <row r="721" spans="1:22" ht="15.75" customHeight="1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15.75" customHeight="1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</row>
    <row r="723" spans="1:22" ht="15.75" customHeight="1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</row>
    <row r="724" spans="1:22" ht="15.75" customHeight="1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</row>
    <row r="725" spans="1:22" ht="15.75" customHeight="1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</row>
    <row r="726" spans="1:22" ht="15.75" customHeight="1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</row>
    <row r="727" spans="1:22" ht="15.75" customHeight="1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</row>
    <row r="728" spans="1:22" ht="15.75" customHeight="1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</row>
    <row r="729" spans="1:22" ht="15.75" customHeight="1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ht="15.75" customHeight="1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ht="15.75" customHeight="1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ht="15.75" customHeight="1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</row>
    <row r="733" spans="1:22" ht="15.75" customHeight="1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15.75" customHeight="1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</row>
    <row r="735" spans="1:22" ht="15.75" customHeight="1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</row>
    <row r="736" spans="1:22" ht="15.75" customHeight="1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</row>
    <row r="737" spans="1:22" ht="15.75" customHeight="1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</row>
    <row r="738" spans="1:22" ht="15.75" customHeight="1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</row>
    <row r="739" spans="1:22" ht="15.75" customHeight="1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</row>
    <row r="740" spans="1:22" ht="15.75" customHeight="1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</row>
    <row r="741" spans="1:22" ht="15.75" customHeight="1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ht="15.75" customHeight="1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ht="15.75" customHeight="1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ht="15.75" customHeight="1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2" ht="15.75" customHeight="1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15.75" customHeight="1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</row>
    <row r="747" spans="1:22" ht="15.75" customHeight="1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</row>
    <row r="748" spans="1:22" ht="15.75" customHeight="1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</row>
    <row r="749" spans="1:22" ht="15.75" customHeight="1"/>
    <row r="750" spans="1:22" ht="15.75" customHeight="1"/>
    <row r="751" spans="1:22" ht="15.75" customHeight="1"/>
    <row r="752" spans="1:2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yv8qcTBin6Ti0IUcwiguInyX4PFr2dElTYZ6ow1xZQoui8nSIG1ZE7XtmQvJiQ/qmRiKcYsubzL4CmtRoZcRdA==" saltValue="MJlvrEhUUsbtV1O5s9Tt7A==" spinCount="100000" sheet="1" objects="1" scenarios="1" selectLockedCells="1" selectUnlockedCells="1"/>
  <mergeCells count="6">
    <mergeCell ref="B5:S5"/>
    <mergeCell ref="A6:S6"/>
    <mergeCell ref="A7:S7"/>
    <mergeCell ref="K22:K24"/>
    <mergeCell ref="C11:D13"/>
    <mergeCell ref="E11:E13"/>
  </mergeCells>
  <pageMargins left="0.511811024" right="0.511811024" top="0.78740157499999996" bottom="0.78740157499999996" header="0" footer="0"/>
  <pageSetup paperSize="5" scale="5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8.85546875" customWidth="1"/>
    <col min="2" max="2" width="19.5703125" customWidth="1"/>
    <col min="3" max="3" width="47.140625" customWidth="1"/>
    <col min="4" max="4" width="31.7109375" customWidth="1"/>
    <col min="5" max="5" width="36.7109375" customWidth="1"/>
    <col min="6" max="6" width="13.7109375" customWidth="1"/>
    <col min="7" max="26" width="8.7109375" customWidth="1"/>
  </cols>
  <sheetData>
    <row r="1" spans="1:26" ht="37.5" customHeight="1">
      <c r="A1" s="1"/>
      <c r="B1" s="28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5" t="s">
        <v>22</v>
      </c>
      <c r="C3" s="6" t="s">
        <v>23</v>
      </c>
      <c r="D3" s="6" t="s">
        <v>24</v>
      </c>
      <c r="E3" s="6" t="s">
        <v>25</v>
      </c>
      <c r="F3" s="29" t="s">
        <v>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6.25" customHeight="1">
      <c r="A4" s="1"/>
      <c r="B4" s="30" t="s">
        <v>27</v>
      </c>
      <c r="C4" s="31" t="s">
        <v>28</v>
      </c>
      <c r="D4" s="32" t="s">
        <v>29</v>
      </c>
      <c r="E4" s="93" t="s">
        <v>30</v>
      </c>
      <c r="F4" s="95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9.75" customHeight="1">
      <c r="A5" s="1"/>
      <c r="B5" s="33" t="s">
        <v>27</v>
      </c>
      <c r="C5" s="34" t="s">
        <v>28</v>
      </c>
      <c r="D5" s="35" t="s">
        <v>32</v>
      </c>
      <c r="E5" s="94"/>
      <c r="F5" s="9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9" customHeight="1">
      <c r="A6" s="1"/>
      <c r="B6" s="33" t="s">
        <v>27</v>
      </c>
      <c r="C6" s="34" t="s">
        <v>33</v>
      </c>
      <c r="D6" s="35" t="s">
        <v>34</v>
      </c>
      <c r="E6" s="36" t="s">
        <v>35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6.25" customHeight="1">
      <c r="A7" s="1"/>
      <c r="B7" s="33" t="s">
        <v>27</v>
      </c>
      <c r="C7" s="34" t="s">
        <v>36</v>
      </c>
      <c r="D7" s="35" t="s">
        <v>37</v>
      </c>
      <c r="E7" s="38" t="s">
        <v>38</v>
      </c>
      <c r="F7" s="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6.25" customHeight="1">
      <c r="A8" s="1"/>
      <c r="B8" s="33" t="s">
        <v>27</v>
      </c>
      <c r="C8" s="34" t="s">
        <v>36</v>
      </c>
      <c r="D8" s="39" t="s">
        <v>39</v>
      </c>
      <c r="E8" s="38" t="s">
        <v>40</v>
      </c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7.25" customHeight="1">
      <c r="A9" s="1"/>
      <c r="B9" s="33" t="s">
        <v>27</v>
      </c>
      <c r="C9" s="34" t="s">
        <v>41</v>
      </c>
      <c r="D9" s="40" t="s">
        <v>42</v>
      </c>
      <c r="E9" s="41" t="s">
        <v>43</v>
      </c>
      <c r="F9" s="3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7" customHeight="1">
      <c r="A10" s="1"/>
      <c r="B10" s="30" t="s">
        <v>44</v>
      </c>
      <c r="C10" s="31" t="s">
        <v>45</v>
      </c>
      <c r="D10" s="42" t="s">
        <v>46</v>
      </c>
      <c r="E10" s="43" t="s">
        <v>47</v>
      </c>
      <c r="F10" s="44" t="s">
        <v>48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5">
      <c r="A11" s="1"/>
      <c r="B11" s="33" t="s">
        <v>44</v>
      </c>
      <c r="C11" s="34" t="s">
        <v>45</v>
      </c>
      <c r="D11" s="45" t="s">
        <v>49</v>
      </c>
      <c r="E11" s="45" t="s">
        <v>50</v>
      </c>
      <c r="F11" s="46" t="s">
        <v>51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2">
      <c r="A12" s="1"/>
      <c r="B12" s="33" t="s">
        <v>44</v>
      </c>
      <c r="C12" s="47" t="s">
        <v>52</v>
      </c>
      <c r="D12" s="45" t="s">
        <v>46</v>
      </c>
      <c r="E12" s="48" t="s">
        <v>53</v>
      </c>
      <c r="F12" s="3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>
      <c r="A13" s="1"/>
      <c r="B13" s="33" t="s">
        <v>44</v>
      </c>
      <c r="C13" s="47" t="s">
        <v>52</v>
      </c>
      <c r="D13" s="45" t="s">
        <v>49</v>
      </c>
      <c r="E13" s="48" t="s">
        <v>50</v>
      </c>
      <c r="F13" s="3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2">
      <c r="A14" s="1"/>
      <c r="B14" s="33" t="s">
        <v>44</v>
      </c>
      <c r="C14" s="47" t="s">
        <v>54</v>
      </c>
      <c r="D14" s="45" t="s">
        <v>46</v>
      </c>
      <c r="E14" s="48" t="s">
        <v>53</v>
      </c>
      <c r="F14" s="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>
      <c r="A15" s="1"/>
      <c r="B15" s="33" t="s">
        <v>44</v>
      </c>
      <c r="C15" s="47" t="s">
        <v>54</v>
      </c>
      <c r="D15" s="45" t="s">
        <v>49</v>
      </c>
      <c r="E15" s="48" t="s">
        <v>50</v>
      </c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2">
      <c r="A16" s="1"/>
      <c r="B16" s="33" t="s">
        <v>44</v>
      </c>
      <c r="C16" s="47" t="s">
        <v>55</v>
      </c>
      <c r="D16" s="45" t="s">
        <v>46</v>
      </c>
      <c r="E16" s="48" t="s">
        <v>53</v>
      </c>
      <c r="F16" s="3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>
      <c r="A17" s="1"/>
      <c r="B17" s="33" t="s">
        <v>44</v>
      </c>
      <c r="C17" s="47" t="s">
        <v>55</v>
      </c>
      <c r="D17" s="45" t="s">
        <v>49</v>
      </c>
      <c r="E17" s="48" t="s">
        <v>50</v>
      </c>
      <c r="F17" s="3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02">
      <c r="A18" s="1"/>
      <c r="B18" s="33" t="s">
        <v>44</v>
      </c>
      <c r="C18" s="47" t="s">
        <v>56</v>
      </c>
      <c r="D18" s="45" t="s">
        <v>46</v>
      </c>
      <c r="E18" s="48" t="s">
        <v>53</v>
      </c>
      <c r="F18" s="3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25">
      <c r="A19" s="1"/>
      <c r="B19" s="33" t="s">
        <v>44</v>
      </c>
      <c r="C19" s="47" t="s">
        <v>56</v>
      </c>
      <c r="D19" s="45" t="s">
        <v>49</v>
      </c>
      <c r="E19" s="48" t="s">
        <v>50</v>
      </c>
      <c r="F19" s="3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2.5" customHeight="1">
      <c r="A20" s="1"/>
      <c r="B20" s="33" t="s">
        <v>44</v>
      </c>
      <c r="C20" s="49" t="s">
        <v>57</v>
      </c>
      <c r="D20" s="50" t="s">
        <v>58</v>
      </c>
      <c r="E20" s="50" t="s">
        <v>59</v>
      </c>
      <c r="F20" s="3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0" t="s">
        <v>60</v>
      </c>
      <c r="C21" s="34" t="s">
        <v>61</v>
      </c>
      <c r="D21" s="32" t="s">
        <v>62</v>
      </c>
      <c r="E21" s="96" t="s">
        <v>63</v>
      </c>
      <c r="F21" s="95" t="s">
        <v>64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4.75" customHeight="1">
      <c r="A22" s="1"/>
      <c r="B22" s="51" t="s">
        <v>60</v>
      </c>
      <c r="C22" s="52" t="s">
        <v>61</v>
      </c>
      <c r="D22" s="53" t="s">
        <v>65</v>
      </c>
      <c r="E22" s="97"/>
      <c r="F22" s="9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 t="s">
        <v>66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1"/>
      <c r="B27" s="54" t="s">
        <v>22</v>
      </c>
      <c r="C27" s="55" t="s">
        <v>25</v>
      </c>
      <c r="D27" s="56" t="s">
        <v>67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4.75" customHeight="1">
      <c r="A28" s="1"/>
      <c r="B28" s="57" t="s">
        <v>27</v>
      </c>
      <c r="C28" s="58" t="s">
        <v>68</v>
      </c>
      <c r="D28" s="59" t="s">
        <v>69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2" customHeight="1">
      <c r="A29" s="1"/>
      <c r="B29" s="57" t="s">
        <v>27</v>
      </c>
      <c r="C29" s="58" t="s">
        <v>70</v>
      </c>
      <c r="D29" s="59" t="s">
        <v>71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4:E5"/>
    <mergeCell ref="F4:F5"/>
    <mergeCell ref="E21:E22"/>
    <mergeCell ref="F21:F22"/>
  </mergeCells>
  <pageMargins left="0.511811024" right="0.511811024" top="0.78740157499999996" bottom="0.78740157499999996" header="0" footer="0"/>
  <pageSetup paperSize="9" scale="64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7"/>
  <sheetViews>
    <sheetView workbookViewId="0"/>
  </sheetViews>
  <sheetFormatPr defaultColWidth="14.42578125" defaultRowHeight="15" customHeight="1"/>
  <cols>
    <col min="1" max="1" width="8.7109375" customWidth="1"/>
    <col min="2" max="2" width="15.42578125" customWidth="1"/>
    <col min="3" max="3" width="13.7109375" customWidth="1"/>
    <col min="4" max="4" width="6.28515625" customWidth="1"/>
    <col min="5" max="5" width="21.85546875" customWidth="1"/>
    <col min="6" max="6" width="14.28515625" customWidth="1"/>
    <col min="7" max="7" width="8.7109375" customWidth="1"/>
    <col min="8" max="8" width="28" customWidth="1"/>
    <col min="9" max="9" width="14.85546875" customWidth="1"/>
  </cols>
  <sheetData>
    <row r="1" spans="1:9" ht="14.25" customHeight="1">
      <c r="B1" s="60"/>
      <c r="C1" s="60"/>
      <c r="E1" s="60"/>
      <c r="F1" s="60"/>
    </row>
    <row r="2" spans="1:9" ht="3.75" hidden="1" customHeight="1">
      <c r="A2" s="61"/>
      <c r="B2" s="62"/>
      <c r="C2" s="62"/>
      <c r="D2" s="61"/>
      <c r="E2" s="62"/>
      <c r="F2" s="62"/>
      <c r="G2" s="61"/>
    </row>
    <row r="3" spans="1:9" hidden="1">
      <c r="A3" s="61"/>
      <c r="B3" s="63" t="e">
        <v>#REF!</v>
      </c>
      <c r="C3" s="63"/>
      <c r="D3" s="63"/>
      <c r="E3" s="63"/>
      <c r="F3" s="63" t="s">
        <v>72</v>
      </c>
      <c r="G3" s="63"/>
      <c r="H3" s="63"/>
      <c r="I3" s="63"/>
    </row>
    <row r="4" spans="1:9" hidden="1">
      <c r="A4" s="61"/>
      <c r="B4" s="64"/>
      <c r="C4" s="25"/>
      <c r="D4" s="61"/>
      <c r="E4" s="63" t="s">
        <v>73</v>
      </c>
      <c r="F4" s="63" t="s">
        <v>74</v>
      </c>
      <c r="G4" s="63"/>
      <c r="H4" s="63"/>
      <c r="I4" s="63"/>
    </row>
    <row r="5" spans="1:9" hidden="1">
      <c r="A5" s="61"/>
      <c r="B5" s="65"/>
      <c r="C5" s="26"/>
      <c r="D5" s="61"/>
      <c r="E5" s="63"/>
      <c r="F5" s="63"/>
      <c r="G5" s="63"/>
      <c r="H5" s="63"/>
      <c r="I5" s="63"/>
    </row>
    <row r="6" spans="1:9" hidden="1">
      <c r="A6" s="61"/>
      <c r="B6" s="65"/>
      <c r="C6" s="26"/>
      <c r="D6" s="61"/>
      <c r="E6" s="63"/>
      <c r="F6" s="63"/>
      <c r="G6" s="63"/>
      <c r="H6" s="63"/>
      <c r="I6" s="63"/>
    </row>
    <row r="7" spans="1:9" hidden="1">
      <c r="A7" s="61"/>
      <c r="B7" s="65"/>
      <c r="C7" s="26"/>
      <c r="D7" s="61"/>
      <c r="E7" s="63"/>
      <c r="F7" s="63"/>
      <c r="G7" s="63"/>
      <c r="H7" s="63"/>
      <c r="I7" s="63"/>
    </row>
    <row r="8" spans="1:9" hidden="1">
      <c r="A8" s="61"/>
      <c r="B8" s="66"/>
      <c r="C8" s="27"/>
      <c r="D8" s="61"/>
      <c r="E8" s="63"/>
      <c r="F8" s="63"/>
      <c r="G8" s="63"/>
      <c r="H8" s="63"/>
      <c r="I8" s="63"/>
    </row>
    <row r="9" spans="1:9" hidden="1">
      <c r="A9" s="61"/>
      <c r="B9" s="61"/>
      <c r="C9" s="61"/>
      <c r="D9" s="61"/>
      <c r="E9" s="63"/>
      <c r="F9" s="63"/>
      <c r="G9" s="63"/>
      <c r="H9" s="63"/>
      <c r="I9" s="63"/>
    </row>
    <row r="10" spans="1:9" hidden="1">
      <c r="A10" s="61"/>
      <c r="B10" s="62"/>
      <c r="C10" s="62"/>
      <c r="D10" s="61"/>
      <c r="E10" s="63"/>
      <c r="F10" s="63"/>
      <c r="G10" s="63"/>
      <c r="H10" s="63"/>
      <c r="I10" s="63"/>
    </row>
    <row r="11" spans="1:9" ht="14.25" hidden="1" customHeight="1">
      <c r="A11" s="61"/>
      <c r="B11" s="62"/>
      <c r="C11" s="62"/>
      <c r="D11" s="61"/>
      <c r="E11" s="63"/>
      <c r="F11" s="63"/>
      <c r="G11" s="63"/>
      <c r="H11" s="63"/>
      <c r="I11" s="63"/>
    </row>
    <row r="12" spans="1:9" ht="14.25" hidden="1" customHeight="1">
      <c r="B12" s="60"/>
      <c r="C12" s="60"/>
      <c r="E12" s="63"/>
      <c r="F12" s="63"/>
      <c r="G12" s="63"/>
      <c r="H12" s="63"/>
      <c r="I12" s="63"/>
    </row>
    <row r="13" spans="1:9" ht="14.25" customHeight="1">
      <c r="B13" s="67" t="s">
        <v>22</v>
      </c>
      <c r="C13" s="67" t="s">
        <v>75</v>
      </c>
      <c r="E13" s="68" t="s">
        <v>76</v>
      </c>
      <c r="F13" s="27" t="s">
        <v>77</v>
      </c>
      <c r="H13" s="27" t="s">
        <v>13</v>
      </c>
      <c r="I13" s="27" t="s">
        <v>78</v>
      </c>
    </row>
    <row r="14" spans="1:9" ht="14.25" customHeight="1">
      <c r="B14" s="67" t="s">
        <v>79</v>
      </c>
      <c r="C14" s="67">
        <f>(COUNTIFS(Dados!$A$2:$A$1004,"PROAES"))</f>
        <v>1</v>
      </c>
      <c r="E14" s="68" t="s">
        <v>80</v>
      </c>
      <c r="F14" s="67">
        <f>(COUNTIFS(Dados!$B$2:$B$1004,"CTSL/SOMA"))</f>
        <v>7</v>
      </c>
      <c r="H14" s="27" t="s">
        <v>19</v>
      </c>
      <c r="I14" s="27">
        <f>(COUNTIFS(Dados!$E$2:$E$1004,"*"&amp;H14&amp;"*"))</f>
        <v>129</v>
      </c>
    </row>
    <row r="15" spans="1:9" ht="14.25" customHeight="1">
      <c r="B15" s="67" t="s">
        <v>44</v>
      </c>
      <c r="C15" s="67">
        <f>(COUNTIFS(Dados!$A$2:$A$1004,"PROGEPE"))</f>
        <v>54</v>
      </c>
      <c r="E15" s="68" t="s">
        <v>81</v>
      </c>
      <c r="F15" s="67">
        <f>(COUNTIFS(Dados!$B$2:$B$1004,"DACQ/PROGEPE"))</f>
        <v>6</v>
      </c>
      <c r="H15" s="27" t="s">
        <v>15</v>
      </c>
      <c r="I15" s="27">
        <f>(COUNTIFS(Dados!$E$2:$E$1004,"*"&amp;H15&amp;"*"))</f>
        <v>66</v>
      </c>
    </row>
    <row r="16" spans="1:9" ht="14.25" customHeight="1">
      <c r="B16" s="67" t="s">
        <v>82</v>
      </c>
      <c r="C16" s="67">
        <f>(COUNTIFS(Dados!$A$2:$A$1004,"PROGRAD"))</f>
        <v>17</v>
      </c>
      <c r="E16" s="68" t="s">
        <v>83</v>
      </c>
      <c r="F16" s="67">
        <f>(COUNTIFS(Dados!$B$2:$B$1004,"DBE/PROGEPE"))</f>
        <v>14</v>
      </c>
      <c r="H16" s="27" t="s">
        <v>18</v>
      </c>
      <c r="I16" s="27">
        <f>(COUNTIFS(Dados!$E$2:$E$1004,"*"&amp;H16&amp;"*"))</f>
        <v>64</v>
      </c>
    </row>
    <row r="17" spans="2:9" ht="14.25" customHeight="1">
      <c r="B17" s="67" t="s">
        <v>27</v>
      </c>
      <c r="C17" s="67">
        <f>(COUNTIFS(Dados!$A$2:$A$1004,"PROPLAN"))</f>
        <v>46</v>
      </c>
      <c r="E17" s="68" t="s">
        <v>84</v>
      </c>
      <c r="F17" s="67">
        <f>(COUNTIFS(Dados!$B$2:$B$1004,"DCC/PROPLAN"))</f>
        <v>4</v>
      </c>
      <c r="H17" s="27" t="s">
        <v>16</v>
      </c>
      <c r="I17" s="27">
        <f>(COUNTIFS(Dados!$E$2:$E$1004,"*"&amp;H17&amp;"*"))</f>
        <v>50</v>
      </c>
    </row>
    <row r="18" spans="2:9" ht="14.25" customHeight="1">
      <c r="B18" s="67" t="s">
        <v>85</v>
      </c>
      <c r="C18" s="67">
        <f>(COUNTIFS(Dados!$A$2:$A$1004,"PROAD"))</f>
        <v>18</v>
      </c>
      <c r="E18" s="68" t="s">
        <v>86</v>
      </c>
      <c r="F18" s="67">
        <f>(COUNTIFS(Dados!$B$2:$B$1004,"DCCD/PROGRAD"))</f>
        <v>12</v>
      </c>
      <c r="H18" s="27" t="s">
        <v>17</v>
      </c>
      <c r="I18" s="27">
        <f>(COUNTIFS(Dados!$E$2:$E$1004,"*"&amp;H18&amp;"*"))</f>
        <v>10</v>
      </c>
    </row>
    <row r="19" spans="2:9" ht="14.25" customHeight="1">
      <c r="B19" s="67" t="s">
        <v>60</v>
      </c>
      <c r="C19" s="67">
        <f>(COUNTIFS(Dados!$A$2:$A$1004,"SOMA"))</f>
        <v>7</v>
      </c>
      <c r="E19" s="68" t="s">
        <v>87</v>
      </c>
      <c r="F19" s="67">
        <f>(COUNTIFS(Dados!$B$2:$B$1004,"DRAD/PROGRAD"))</f>
        <v>5</v>
      </c>
    </row>
    <row r="20" spans="2:9" ht="14.25" customHeight="1">
      <c r="B20" s="86" t="s">
        <v>948</v>
      </c>
      <c r="C20" s="67">
        <f>(COUNTIFS(Dados!$A$2:$A$1004,"SAEP"))</f>
        <v>1</v>
      </c>
      <c r="E20" s="68" t="s">
        <v>88</v>
      </c>
      <c r="F20" s="67">
        <f>(COUNTIFS(Dados!$B$2:$B$1004,"DCF/PROPLAN"))</f>
        <v>12</v>
      </c>
    </row>
    <row r="21" spans="2:9" ht="14.25" customHeight="1">
      <c r="B21" s="69" t="s">
        <v>20</v>
      </c>
      <c r="C21" s="67">
        <f>SUM(C14:C20)</f>
        <v>144</v>
      </c>
      <c r="E21" s="68" t="s">
        <v>89</v>
      </c>
      <c r="F21" s="67">
        <f>(COUNTIFS(Dados!$B$2:$B$1004,"DPPA/PROGEPE"))</f>
        <v>3</v>
      </c>
      <c r="H21" s="70"/>
      <c r="I21" s="70"/>
    </row>
    <row r="22" spans="2:9" ht="16.5" customHeight="1">
      <c r="B22" s="71"/>
      <c r="E22" s="68" t="s">
        <v>90</v>
      </c>
      <c r="F22" s="67">
        <f>(COUNTIFS(Dados!$B$2:$B$1004,"GPF/PROAES"))</f>
        <v>1</v>
      </c>
      <c r="H22" s="70"/>
      <c r="I22" s="70"/>
    </row>
    <row r="23" spans="2:9" ht="14.25" customHeight="1">
      <c r="B23" s="60"/>
      <c r="C23" s="60"/>
      <c r="E23" s="68" t="s">
        <v>91</v>
      </c>
      <c r="F23" s="67">
        <f>(COUNTIFS(Dados!$B$2:$B$1004,"PLAD/PROPLAN"))</f>
        <v>7</v>
      </c>
    </row>
    <row r="24" spans="2:9" ht="14.25" customHeight="1">
      <c r="B24" s="60"/>
      <c r="C24" s="60"/>
      <c r="E24" s="68" t="s">
        <v>92</v>
      </c>
      <c r="F24" s="67">
        <f>(COUNTIFS(Dados!$B$2:$B$1004,"PLAP/PROPLAN"))</f>
        <v>10</v>
      </c>
    </row>
    <row r="25" spans="2:9" ht="14.25" customHeight="1">
      <c r="B25" s="60"/>
      <c r="C25" s="60"/>
      <c r="E25" s="68" t="s">
        <v>93</v>
      </c>
      <c r="F25" s="67">
        <f>(COUNTIFS(Dados!$B$2:$B$1004,"PLIN/PROPLAN"))</f>
        <v>6</v>
      </c>
    </row>
    <row r="26" spans="2:9" ht="14.25" customHeight="1">
      <c r="B26" s="60"/>
      <c r="C26" s="60"/>
      <c r="E26" s="68" t="s">
        <v>94</v>
      </c>
      <c r="F26" s="67">
        <f>(COUNTIFS(Dados!$B$2:$B$1004,"PLOR/PROPLAN"))</f>
        <v>1</v>
      </c>
    </row>
    <row r="27" spans="2:9" ht="14.25" customHeight="1">
      <c r="B27" s="60"/>
      <c r="C27" s="60"/>
      <c r="E27" s="68" t="s">
        <v>95</v>
      </c>
      <c r="F27" s="67">
        <f>(COUNTIFS(Dados!$B$2:$B$1004,"EGGP/PROGEPE"))</f>
        <v>6</v>
      </c>
    </row>
    <row r="28" spans="2:9" ht="14.25" customHeight="1">
      <c r="B28" s="60"/>
      <c r="C28" s="60"/>
      <c r="E28" s="68" t="s">
        <v>96</v>
      </c>
      <c r="F28" s="67">
        <f>(COUNTIFS(Dados!$B$2:$B$1004,"SCAD/PROGEPE"))</f>
        <v>1</v>
      </c>
    </row>
    <row r="29" spans="2:9" ht="14.25" customHeight="1">
      <c r="B29" s="60"/>
      <c r="C29" s="60"/>
      <c r="E29" s="68" t="s">
        <v>97</v>
      </c>
      <c r="F29" s="67">
        <f>(COUNTIFS(Dados!$B$2:$B$1004,"DGD/PROGEPE"))</f>
        <v>20</v>
      </c>
    </row>
    <row r="30" spans="2:9" ht="14.25" customHeight="1">
      <c r="B30" s="60"/>
      <c r="C30" s="60"/>
      <c r="E30" s="68" t="s">
        <v>27</v>
      </c>
      <c r="F30" s="67">
        <f>(COUNTIFS(Dados!$B$2:$B$1004,"PROPLAN"))</f>
        <v>6</v>
      </c>
    </row>
    <row r="31" spans="2:9" ht="14.25" customHeight="1">
      <c r="B31" s="60"/>
      <c r="C31" s="60"/>
      <c r="E31" s="68" t="s">
        <v>98</v>
      </c>
      <c r="F31" s="67">
        <f>(COUNTIFS(Dados!$B$2:$B$1004,"DGF/CAF/PROAD"))</f>
        <v>3</v>
      </c>
    </row>
    <row r="32" spans="2:9" ht="14.25" customHeight="1">
      <c r="B32" s="60"/>
      <c r="C32" s="60"/>
      <c r="E32" s="68" t="s">
        <v>99</v>
      </c>
      <c r="F32" s="67">
        <f>(COUNTIFS(Dados!$B$2:$B$1004,"DOFI/CAF/PROAD"))</f>
        <v>5</v>
      </c>
    </row>
    <row r="33" spans="2:6" ht="14.25" customHeight="1">
      <c r="B33" s="60"/>
      <c r="C33" s="60"/>
      <c r="E33" s="68" t="s">
        <v>100</v>
      </c>
      <c r="F33" s="67">
        <f>(COUNTIFS(Dados!$B$2:$B$1004,"DCONT/CCON/PROAD"))</f>
        <v>10</v>
      </c>
    </row>
    <row r="34" spans="2:6" ht="14.25" customHeight="1">
      <c r="B34" s="60"/>
      <c r="C34" s="60"/>
      <c r="E34" s="68" t="s">
        <v>101</v>
      </c>
      <c r="F34" s="67">
        <f>(COUNTIFS(Dados!$B$2:$B$1004,"CPPD/PROGEPE"))</f>
        <v>4</v>
      </c>
    </row>
    <row r="35" spans="2:6" ht="14.25" customHeight="1">
      <c r="B35" s="60"/>
      <c r="C35" s="60"/>
      <c r="E35" s="85" t="s">
        <v>947</v>
      </c>
      <c r="F35" s="67">
        <f>(COUNTIFS(Dados!$B$2:$B$1004,"DPI/CAP/SAEP"))</f>
        <v>1</v>
      </c>
    </row>
    <row r="36" spans="2:6" ht="14.25" customHeight="1">
      <c r="B36" s="60"/>
      <c r="C36" s="60"/>
      <c r="E36" s="67" t="s">
        <v>20</v>
      </c>
      <c r="F36" s="67">
        <f>SUM(F14:F35)</f>
        <v>144</v>
      </c>
    </row>
    <row r="37" spans="2:6" ht="14.25" customHeight="1">
      <c r="B37" s="60"/>
      <c r="C37" s="60"/>
    </row>
    <row r="38" spans="2:6" ht="14.25" customHeight="1">
      <c r="B38" s="60"/>
      <c r="C38" s="60"/>
    </row>
    <row r="39" spans="2:6" ht="14.25" customHeight="1">
      <c r="B39" s="60"/>
      <c r="C39" s="60"/>
      <c r="E39" s="60"/>
      <c r="F39" s="60"/>
    </row>
    <row r="40" spans="2:6" ht="14.25" customHeight="1">
      <c r="B40" s="60"/>
      <c r="C40" s="60"/>
      <c r="E40" s="60"/>
      <c r="F40" s="60"/>
    </row>
    <row r="41" spans="2:6" ht="14.25" customHeight="1">
      <c r="B41" s="72" t="s">
        <v>102</v>
      </c>
      <c r="C41" s="60"/>
      <c r="E41" s="60"/>
      <c r="F41" s="60"/>
    </row>
    <row r="42" spans="2:6" ht="14.25" customHeight="1">
      <c r="B42" s="72" t="s">
        <v>103</v>
      </c>
      <c r="C42" s="60"/>
      <c r="E42" s="60"/>
      <c r="F42" s="60"/>
    </row>
    <row r="43" spans="2:6" ht="14.25" customHeight="1">
      <c r="B43" s="60"/>
      <c r="C43" s="60"/>
      <c r="E43" s="60"/>
      <c r="F43" s="60"/>
    </row>
    <row r="44" spans="2:6" ht="14.25" customHeight="1">
      <c r="B44" s="60"/>
      <c r="C44" s="60"/>
      <c r="E44" s="60"/>
      <c r="F44" s="60"/>
    </row>
    <row r="45" spans="2:6" ht="14.25" customHeight="1">
      <c r="B45" s="60"/>
      <c r="C45" s="60"/>
      <c r="E45" s="60"/>
      <c r="F45" s="60"/>
    </row>
    <row r="46" spans="2:6" ht="14.25" customHeight="1">
      <c r="B46" s="60"/>
      <c r="C46" s="60"/>
      <c r="E46" s="60"/>
      <c r="F46" s="60"/>
    </row>
    <row r="47" spans="2:6" ht="14.25" customHeight="1">
      <c r="B47" s="60"/>
      <c r="C47" s="60"/>
      <c r="E47" s="60"/>
      <c r="F47" s="60"/>
    </row>
    <row r="48" spans="2:6" ht="14.25" customHeight="1">
      <c r="B48" s="60"/>
      <c r="C48" s="60"/>
      <c r="E48" s="60"/>
      <c r="F48" s="60"/>
    </row>
    <row r="49" spans="2:6" ht="14.25" customHeight="1">
      <c r="B49" s="60"/>
      <c r="C49" s="60"/>
      <c r="E49" s="60"/>
      <c r="F49" s="60"/>
    </row>
    <row r="50" spans="2:6" ht="14.25" customHeight="1">
      <c r="B50" s="60"/>
      <c r="C50" s="60"/>
      <c r="E50" s="60"/>
      <c r="F50" s="60"/>
    </row>
    <row r="51" spans="2:6" ht="14.25" customHeight="1">
      <c r="B51" s="60"/>
      <c r="C51" s="60"/>
      <c r="E51" s="60"/>
      <c r="F51" s="60"/>
    </row>
    <row r="52" spans="2:6" ht="14.25" customHeight="1">
      <c r="B52" s="60"/>
      <c r="C52" s="60"/>
      <c r="E52" s="60"/>
      <c r="F52" s="60"/>
    </row>
    <row r="53" spans="2:6" ht="14.25" customHeight="1">
      <c r="B53" s="60"/>
      <c r="C53" s="60"/>
      <c r="E53" s="60"/>
      <c r="F53" s="60"/>
    </row>
    <row r="54" spans="2:6" ht="14.25" customHeight="1">
      <c r="B54" s="60"/>
      <c r="C54" s="60"/>
      <c r="E54" s="60"/>
      <c r="F54" s="60"/>
    </row>
    <row r="55" spans="2:6" ht="14.25" customHeight="1">
      <c r="B55" s="60"/>
      <c r="C55" s="60"/>
      <c r="E55" s="60"/>
      <c r="F55" s="60"/>
    </row>
    <row r="56" spans="2:6" ht="14.25" customHeight="1">
      <c r="B56" s="60"/>
      <c r="C56" s="60"/>
      <c r="E56" s="60"/>
      <c r="F56" s="60"/>
    </row>
    <row r="57" spans="2:6" ht="14.25" customHeight="1">
      <c r="B57" s="60"/>
      <c r="C57" s="60"/>
      <c r="E57" s="60"/>
      <c r="F57" s="60"/>
    </row>
    <row r="58" spans="2:6" ht="14.25" customHeight="1">
      <c r="B58" s="60"/>
      <c r="C58" s="60"/>
      <c r="E58" s="60"/>
      <c r="F58" s="60"/>
    </row>
    <row r="59" spans="2:6" ht="14.25" customHeight="1">
      <c r="B59" s="60"/>
      <c r="C59" s="60"/>
      <c r="E59" s="60"/>
      <c r="F59" s="60"/>
    </row>
    <row r="60" spans="2:6" ht="14.25" customHeight="1">
      <c r="B60" s="60"/>
      <c r="C60" s="60"/>
      <c r="E60" s="60"/>
      <c r="F60" s="60"/>
    </row>
    <row r="61" spans="2:6" ht="14.25" customHeight="1">
      <c r="B61" s="60"/>
      <c r="C61" s="60"/>
      <c r="E61" s="60"/>
      <c r="F61" s="60"/>
    </row>
    <row r="62" spans="2:6" ht="14.25" customHeight="1">
      <c r="B62" s="60"/>
      <c r="C62" s="60"/>
      <c r="E62" s="60"/>
      <c r="F62" s="60"/>
    </row>
    <row r="63" spans="2:6" ht="14.25" customHeight="1">
      <c r="B63" s="60"/>
      <c r="C63" s="60"/>
      <c r="E63" s="60"/>
      <c r="F63" s="60"/>
    </row>
    <row r="64" spans="2:6" ht="14.25" customHeight="1">
      <c r="B64" s="60"/>
      <c r="C64" s="60"/>
      <c r="E64" s="60"/>
      <c r="F64" s="60"/>
    </row>
    <row r="65" spans="2:6" ht="14.25" customHeight="1">
      <c r="B65" s="60"/>
      <c r="C65" s="60"/>
      <c r="E65" s="60"/>
      <c r="F65" s="60"/>
    </row>
    <row r="66" spans="2:6" ht="14.25" customHeight="1">
      <c r="B66" s="60"/>
      <c r="C66" s="60"/>
      <c r="E66" s="60"/>
      <c r="F66" s="60"/>
    </row>
    <row r="67" spans="2:6" ht="14.25" customHeight="1">
      <c r="B67" s="60"/>
      <c r="C67" s="60"/>
      <c r="E67" s="60"/>
      <c r="F67" s="60"/>
    </row>
    <row r="68" spans="2:6" ht="14.25" customHeight="1">
      <c r="B68" s="60"/>
      <c r="C68" s="60"/>
      <c r="E68" s="60"/>
      <c r="F68" s="60"/>
    </row>
    <row r="69" spans="2:6" ht="14.25" customHeight="1">
      <c r="B69" s="60"/>
      <c r="C69" s="60"/>
      <c r="E69" s="60"/>
      <c r="F69" s="60"/>
    </row>
    <row r="70" spans="2:6" ht="14.25" customHeight="1">
      <c r="B70" s="60"/>
      <c r="C70" s="60"/>
      <c r="E70" s="60"/>
      <c r="F70" s="60"/>
    </row>
    <row r="71" spans="2:6" ht="14.25" customHeight="1">
      <c r="B71" s="60"/>
      <c r="C71" s="60"/>
      <c r="E71" s="60"/>
      <c r="F71" s="60"/>
    </row>
    <row r="72" spans="2:6" ht="14.25" customHeight="1">
      <c r="B72" s="60"/>
      <c r="C72" s="60"/>
      <c r="E72" s="60"/>
      <c r="F72" s="60"/>
    </row>
    <row r="73" spans="2:6" ht="14.25" customHeight="1">
      <c r="B73" s="60"/>
      <c r="C73" s="60"/>
      <c r="E73" s="60"/>
      <c r="F73" s="60"/>
    </row>
    <row r="74" spans="2:6" ht="14.25" customHeight="1">
      <c r="B74" s="60"/>
      <c r="C74" s="60"/>
      <c r="E74" s="60"/>
      <c r="F74" s="60"/>
    </row>
    <row r="75" spans="2:6" ht="14.25" customHeight="1">
      <c r="B75" s="60"/>
      <c r="C75" s="60"/>
      <c r="E75" s="60"/>
      <c r="F75" s="60"/>
    </row>
    <row r="76" spans="2:6" ht="14.25" customHeight="1">
      <c r="B76" s="60"/>
      <c r="C76" s="60"/>
      <c r="E76" s="60"/>
      <c r="F76" s="60"/>
    </row>
    <row r="77" spans="2:6" ht="14.25" customHeight="1">
      <c r="B77" s="60"/>
      <c r="C77" s="60"/>
      <c r="E77" s="60"/>
      <c r="F77" s="60"/>
    </row>
    <row r="78" spans="2:6" ht="14.25" customHeight="1">
      <c r="B78" s="60"/>
      <c r="C78" s="60"/>
      <c r="E78" s="60"/>
      <c r="F78" s="60"/>
    </row>
    <row r="79" spans="2:6" ht="14.25" customHeight="1">
      <c r="B79" s="60"/>
      <c r="C79" s="60"/>
      <c r="E79" s="60"/>
      <c r="F79" s="60"/>
    </row>
    <row r="80" spans="2:6" ht="14.25" customHeight="1">
      <c r="B80" s="60"/>
      <c r="C80" s="60"/>
      <c r="E80" s="60"/>
      <c r="F80" s="60"/>
    </row>
    <row r="81" spans="2:6" ht="14.25" customHeight="1">
      <c r="B81" s="60"/>
      <c r="C81" s="60"/>
      <c r="E81" s="60"/>
      <c r="F81" s="60"/>
    </row>
    <row r="82" spans="2:6" ht="14.25" customHeight="1">
      <c r="B82" s="60"/>
      <c r="C82" s="60"/>
      <c r="E82" s="60"/>
      <c r="F82" s="60"/>
    </row>
    <row r="83" spans="2:6" ht="14.25" customHeight="1">
      <c r="B83" s="60"/>
      <c r="C83" s="60"/>
      <c r="E83" s="60"/>
      <c r="F83" s="60"/>
    </row>
    <row r="84" spans="2:6" ht="14.25" customHeight="1">
      <c r="B84" s="60"/>
      <c r="C84" s="60"/>
      <c r="E84" s="60"/>
      <c r="F84" s="60"/>
    </row>
    <row r="85" spans="2:6" ht="14.25" customHeight="1">
      <c r="B85" s="60"/>
      <c r="C85" s="60"/>
      <c r="E85" s="60"/>
      <c r="F85" s="60"/>
    </row>
    <row r="86" spans="2:6" ht="14.25" customHeight="1">
      <c r="B86" s="60"/>
      <c r="C86" s="60"/>
      <c r="E86" s="60"/>
      <c r="F86" s="60"/>
    </row>
    <row r="87" spans="2:6" ht="14.25" customHeight="1">
      <c r="B87" s="60"/>
      <c r="C87" s="60"/>
      <c r="E87" s="60"/>
      <c r="F87" s="60"/>
    </row>
    <row r="88" spans="2:6" ht="14.25" customHeight="1">
      <c r="B88" s="60"/>
      <c r="C88" s="60"/>
      <c r="E88" s="60"/>
      <c r="F88" s="60"/>
    </row>
    <row r="89" spans="2:6" ht="14.25" customHeight="1">
      <c r="B89" s="60"/>
      <c r="C89" s="60"/>
      <c r="E89" s="60"/>
      <c r="F89" s="60"/>
    </row>
    <row r="90" spans="2:6" ht="14.25" customHeight="1">
      <c r="B90" s="60"/>
      <c r="C90" s="60"/>
      <c r="E90" s="60"/>
      <c r="F90" s="60"/>
    </row>
    <row r="91" spans="2:6" ht="14.25" customHeight="1">
      <c r="B91" s="60"/>
      <c r="C91" s="60"/>
      <c r="E91" s="60"/>
      <c r="F91" s="60"/>
    </row>
    <row r="92" spans="2:6" ht="14.25" customHeight="1">
      <c r="B92" s="60"/>
      <c r="C92" s="60"/>
      <c r="E92" s="60"/>
      <c r="F92" s="60"/>
    </row>
    <row r="93" spans="2:6" ht="14.25" customHeight="1">
      <c r="B93" s="60"/>
      <c r="C93" s="60"/>
      <c r="E93" s="60"/>
      <c r="F93" s="60"/>
    </row>
    <row r="94" spans="2:6" ht="14.25" customHeight="1">
      <c r="B94" s="60"/>
      <c r="C94" s="60"/>
      <c r="E94" s="60"/>
      <c r="F94" s="60"/>
    </row>
    <row r="95" spans="2:6" ht="14.25" customHeight="1">
      <c r="B95" s="60"/>
      <c r="C95" s="60"/>
      <c r="E95" s="60"/>
      <c r="F95" s="60"/>
    </row>
    <row r="96" spans="2:6" ht="14.25" customHeight="1">
      <c r="B96" s="60"/>
      <c r="C96" s="60"/>
      <c r="E96" s="60"/>
      <c r="F96" s="60"/>
    </row>
    <row r="97" spans="2:6" ht="14.25" customHeight="1">
      <c r="B97" s="60"/>
      <c r="C97" s="60"/>
      <c r="E97" s="60"/>
      <c r="F97" s="60"/>
    </row>
    <row r="98" spans="2:6" ht="14.25" customHeight="1">
      <c r="B98" s="60"/>
      <c r="C98" s="60"/>
      <c r="E98" s="60"/>
      <c r="F98" s="60"/>
    </row>
    <row r="99" spans="2:6" ht="14.25" customHeight="1">
      <c r="B99" s="60"/>
      <c r="C99" s="60"/>
      <c r="E99" s="60"/>
      <c r="F99" s="60"/>
    </row>
    <row r="100" spans="2:6" ht="14.25" customHeight="1">
      <c r="B100" s="60"/>
      <c r="C100" s="60"/>
      <c r="E100" s="60"/>
      <c r="F100" s="60"/>
    </row>
    <row r="101" spans="2:6" ht="14.25" customHeight="1">
      <c r="B101" s="60"/>
      <c r="C101" s="60"/>
      <c r="E101" s="60"/>
      <c r="F101" s="60"/>
    </row>
    <row r="102" spans="2:6" ht="14.25" customHeight="1">
      <c r="B102" s="60"/>
      <c r="C102" s="60"/>
      <c r="E102" s="60"/>
      <c r="F102" s="60"/>
    </row>
    <row r="103" spans="2:6" ht="14.25" customHeight="1">
      <c r="B103" s="60"/>
      <c r="C103" s="60"/>
      <c r="E103" s="60"/>
      <c r="F103" s="60"/>
    </row>
    <row r="104" spans="2:6" ht="14.25" customHeight="1">
      <c r="B104" s="60"/>
      <c r="C104" s="60"/>
      <c r="E104" s="60"/>
      <c r="F104" s="60"/>
    </row>
    <row r="105" spans="2:6" ht="14.25" customHeight="1">
      <c r="B105" s="60"/>
      <c r="C105" s="60"/>
      <c r="E105" s="60"/>
      <c r="F105" s="60"/>
    </row>
    <row r="106" spans="2:6" ht="14.25" customHeight="1">
      <c r="B106" s="60"/>
      <c r="C106" s="60"/>
      <c r="E106" s="60"/>
      <c r="F106" s="60"/>
    </row>
    <row r="107" spans="2:6" ht="14.25" customHeight="1">
      <c r="B107" s="60"/>
      <c r="C107" s="60"/>
      <c r="E107" s="60"/>
      <c r="F107" s="60"/>
    </row>
    <row r="108" spans="2:6" ht="14.25" customHeight="1">
      <c r="B108" s="60"/>
      <c r="C108" s="60"/>
      <c r="E108" s="60"/>
      <c r="F108" s="60"/>
    </row>
    <row r="109" spans="2:6" ht="14.25" customHeight="1">
      <c r="B109" s="60"/>
      <c r="C109" s="60"/>
      <c r="E109" s="60"/>
      <c r="F109" s="60"/>
    </row>
    <row r="110" spans="2:6" ht="14.25" customHeight="1">
      <c r="B110" s="60"/>
      <c r="C110" s="60"/>
      <c r="E110" s="60"/>
      <c r="F110" s="60"/>
    </row>
    <row r="111" spans="2:6" ht="14.25" customHeight="1">
      <c r="B111" s="60"/>
      <c r="C111" s="60"/>
      <c r="E111" s="60"/>
      <c r="F111" s="60"/>
    </row>
    <row r="112" spans="2:6" ht="14.25" customHeight="1">
      <c r="B112" s="60"/>
      <c r="C112" s="60"/>
      <c r="E112" s="60"/>
      <c r="F112" s="60"/>
    </row>
    <row r="113" spans="2:6" ht="14.25" customHeight="1">
      <c r="B113" s="60"/>
      <c r="C113" s="60"/>
      <c r="E113" s="60"/>
      <c r="F113" s="60"/>
    </row>
    <row r="114" spans="2:6" ht="14.25" customHeight="1">
      <c r="B114" s="60"/>
      <c r="C114" s="60"/>
      <c r="E114" s="60"/>
      <c r="F114" s="60"/>
    </row>
    <row r="115" spans="2:6" ht="14.25" customHeight="1">
      <c r="B115" s="60"/>
      <c r="C115" s="60"/>
      <c r="E115" s="60"/>
      <c r="F115" s="60"/>
    </row>
    <row r="116" spans="2:6" ht="14.25" customHeight="1">
      <c r="B116" s="60"/>
      <c r="C116" s="60"/>
      <c r="E116" s="60"/>
      <c r="F116" s="60"/>
    </row>
    <row r="117" spans="2:6" ht="14.25" customHeight="1">
      <c r="B117" s="60"/>
      <c r="C117" s="60"/>
      <c r="E117" s="60"/>
      <c r="F117" s="60"/>
    </row>
    <row r="118" spans="2:6" ht="14.25" customHeight="1">
      <c r="B118" s="60"/>
      <c r="C118" s="60"/>
      <c r="E118" s="60"/>
      <c r="F118" s="60"/>
    </row>
    <row r="119" spans="2:6" ht="14.25" customHeight="1">
      <c r="B119" s="60"/>
      <c r="C119" s="60"/>
      <c r="E119" s="60"/>
      <c r="F119" s="60"/>
    </row>
    <row r="120" spans="2:6" ht="14.25" customHeight="1">
      <c r="B120" s="60"/>
      <c r="C120" s="60"/>
      <c r="E120" s="60"/>
      <c r="F120" s="60"/>
    </row>
    <row r="121" spans="2:6" ht="14.25" customHeight="1">
      <c r="B121" s="60"/>
      <c r="C121" s="60"/>
      <c r="E121" s="60"/>
      <c r="F121" s="60"/>
    </row>
    <row r="122" spans="2:6" ht="14.25" customHeight="1">
      <c r="B122" s="60"/>
      <c r="C122" s="60"/>
      <c r="E122" s="60"/>
      <c r="F122" s="60"/>
    </row>
    <row r="123" spans="2:6" ht="14.25" customHeight="1">
      <c r="B123" s="60"/>
      <c r="C123" s="60"/>
      <c r="E123" s="60"/>
      <c r="F123" s="60"/>
    </row>
    <row r="124" spans="2:6" ht="14.25" customHeight="1">
      <c r="B124" s="60"/>
      <c r="C124" s="60"/>
      <c r="E124" s="60"/>
      <c r="F124" s="60"/>
    </row>
    <row r="125" spans="2:6" ht="14.25" customHeight="1">
      <c r="B125" s="60"/>
      <c r="C125" s="60"/>
      <c r="E125" s="60"/>
      <c r="F125" s="60"/>
    </row>
    <row r="126" spans="2:6" ht="14.25" customHeight="1">
      <c r="B126" s="60"/>
      <c r="C126" s="60"/>
      <c r="E126" s="60"/>
      <c r="F126" s="60"/>
    </row>
    <row r="127" spans="2:6" ht="14.25" customHeight="1">
      <c r="B127" s="60"/>
      <c r="C127" s="60"/>
      <c r="E127" s="60"/>
      <c r="F127" s="60"/>
    </row>
    <row r="128" spans="2:6" ht="14.25" customHeight="1">
      <c r="B128" s="60"/>
      <c r="C128" s="60"/>
      <c r="E128" s="60"/>
      <c r="F128" s="60"/>
    </row>
    <row r="129" spans="2:6" ht="14.25" customHeight="1">
      <c r="B129" s="60"/>
      <c r="C129" s="60"/>
      <c r="E129" s="60"/>
      <c r="F129" s="60"/>
    </row>
    <row r="130" spans="2:6" ht="14.25" customHeight="1">
      <c r="B130" s="60"/>
      <c r="C130" s="60"/>
      <c r="E130" s="60"/>
      <c r="F130" s="60"/>
    </row>
    <row r="131" spans="2:6" ht="14.25" customHeight="1">
      <c r="B131" s="60"/>
      <c r="C131" s="60"/>
      <c r="E131" s="60"/>
      <c r="F131" s="60"/>
    </row>
    <row r="132" spans="2:6" ht="14.25" customHeight="1">
      <c r="B132" s="60"/>
      <c r="C132" s="60"/>
      <c r="E132" s="60"/>
      <c r="F132" s="60"/>
    </row>
    <row r="133" spans="2:6" ht="14.25" customHeight="1">
      <c r="B133" s="60"/>
      <c r="C133" s="60"/>
      <c r="E133" s="60"/>
      <c r="F133" s="60"/>
    </row>
    <row r="134" spans="2:6" ht="14.25" customHeight="1">
      <c r="B134" s="60"/>
      <c r="C134" s="60"/>
      <c r="E134" s="60"/>
      <c r="F134" s="60"/>
    </row>
    <row r="135" spans="2:6" ht="14.25" customHeight="1">
      <c r="B135" s="60"/>
      <c r="C135" s="60"/>
      <c r="E135" s="60"/>
      <c r="F135" s="60"/>
    </row>
    <row r="136" spans="2:6" ht="14.25" customHeight="1">
      <c r="B136" s="60"/>
      <c r="C136" s="60"/>
      <c r="E136" s="60"/>
      <c r="F136" s="60"/>
    </row>
    <row r="137" spans="2:6" ht="14.25" customHeight="1">
      <c r="B137" s="60"/>
      <c r="C137" s="60"/>
      <c r="E137" s="60"/>
      <c r="F137" s="60"/>
    </row>
    <row r="138" spans="2:6" ht="14.25" customHeight="1">
      <c r="B138" s="60"/>
      <c r="C138" s="60"/>
      <c r="E138" s="60"/>
      <c r="F138" s="60"/>
    </row>
    <row r="139" spans="2:6" ht="14.25" customHeight="1">
      <c r="B139" s="60"/>
      <c r="C139" s="60"/>
      <c r="E139" s="60"/>
      <c r="F139" s="60"/>
    </row>
    <row r="140" spans="2:6" ht="14.25" customHeight="1">
      <c r="B140" s="60"/>
      <c r="C140" s="60"/>
      <c r="E140" s="60"/>
      <c r="F140" s="60"/>
    </row>
    <row r="141" spans="2:6" ht="14.25" customHeight="1">
      <c r="B141" s="60"/>
      <c r="C141" s="60"/>
      <c r="E141" s="60"/>
      <c r="F141" s="60"/>
    </row>
    <row r="142" spans="2:6" ht="14.25" customHeight="1">
      <c r="B142" s="60"/>
      <c r="C142" s="60"/>
      <c r="E142" s="60"/>
      <c r="F142" s="60"/>
    </row>
    <row r="143" spans="2:6" ht="14.25" customHeight="1">
      <c r="B143" s="60"/>
      <c r="C143" s="60"/>
      <c r="E143" s="60"/>
      <c r="F143" s="60"/>
    </row>
    <row r="144" spans="2:6" ht="14.25" customHeight="1">
      <c r="B144" s="60"/>
      <c r="C144" s="60"/>
      <c r="E144" s="60"/>
      <c r="F144" s="60"/>
    </row>
    <row r="145" spans="2:6" ht="14.25" customHeight="1">
      <c r="B145" s="60"/>
      <c r="C145" s="60"/>
      <c r="E145" s="60"/>
      <c r="F145" s="60"/>
    </row>
    <row r="146" spans="2:6" ht="14.25" customHeight="1">
      <c r="B146" s="60"/>
      <c r="C146" s="60"/>
      <c r="E146" s="60"/>
      <c r="F146" s="60"/>
    </row>
    <row r="147" spans="2:6" ht="14.25" customHeight="1">
      <c r="B147" s="60"/>
      <c r="C147" s="60"/>
      <c r="E147" s="60"/>
      <c r="F147" s="60"/>
    </row>
    <row r="148" spans="2:6" ht="14.25" customHeight="1">
      <c r="B148" s="60"/>
      <c r="C148" s="60"/>
      <c r="E148" s="60"/>
      <c r="F148" s="60"/>
    </row>
    <row r="149" spans="2:6" ht="14.25" customHeight="1">
      <c r="B149" s="60"/>
      <c r="C149" s="60"/>
      <c r="E149" s="60"/>
      <c r="F149" s="60"/>
    </row>
    <row r="150" spans="2:6" ht="14.25" customHeight="1">
      <c r="B150" s="60"/>
      <c r="C150" s="60"/>
      <c r="E150" s="60"/>
      <c r="F150" s="60"/>
    </row>
    <row r="151" spans="2:6" ht="14.25" customHeight="1">
      <c r="B151" s="60"/>
      <c r="C151" s="60"/>
      <c r="E151" s="60"/>
      <c r="F151" s="60"/>
    </row>
    <row r="152" spans="2:6" ht="14.25" customHeight="1">
      <c r="B152" s="60"/>
      <c r="C152" s="60"/>
      <c r="E152" s="60"/>
      <c r="F152" s="60"/>
    </row>
    <row r="153" spans="2:6" ht="14.25" customHeight="1">
      <c r="B153" s="60"/>
      <c r="C153" s="60"/>
      <c r="E153" s="60"/>
      <c r="F153" s="60"/>
    </row>
    <row r="154" spans="2:6" ht="14.25" customHeight="1">
      <c r="B154" s="60"/>
      <c r="C154" s="60"/>
      <c r="E154" s="60"/>
      <c r="F154" s="60"/>
    </row>
    <row r="155" spans="2:6" ht="14.25" customHeight="1">
      <c r="B155" s="60"/>
      <c r="C155" s="60"/>
      <c r="E155" s="60"/>
      <c r="F155" s="60"/>
    </row>
    <row r="156" spans="2:6" ht="14.25" customHeight="1">
      <c r="B156" s="60"/>
      <c r="C156" s="60"/>
      <c r="E156" s="60"/>
      <c r="F156" s="60"/>
    </row>
    <row r="157" spans="2:6" ht="14.25" customHeight="1">
      <c r="B157" s="60"/>
      <c r="C157" s="60"/>
      <c r="E157" s="60"/>
      <c r="F157" s="60"/>
    </row>
    <row r="158" spans="2:6" ht="14.25" customHeight="1">
      <c r="B158" s="60"/>
      <c r="C158" s="60"/>
      <c r="E158" s="60"/>
      <c r="F158" s="60"/>
    </row>
    <row r="159" spans="2:6" ht="14.25" customHeight="1">
      <c r="B159" s="60"/>
      <c r="C159" s="60"/>
      <c r="E159" s="60"/>
      <c r="F159" s="60"/>
    </row>
    <row r="160" spans="2:6" ht="14.25" customHeight="1">
      <c r="B160" s="60"/>
      <c r="C160" s="60"/>
      <c r="E160" s="60"/>
      <c r="F160" s="60"/>
    </row>
    <row r="161" spans="2:6" ht="14.25" customHeight="1">
      <c r="B161" s="60"/>
      <c r="C161" s="60"/>
      <c r="E161" s="60"/>
      <c r="F161" s="60"/>
    </row>
    <row r="162" spans="2:6" ht="14.25" customHeight="1">
      <c r="B162" s="60"/>
      <c r="C162" s="60"/>
      <c r="E162" s="60"/>
      <c r="F162" s="60"/>
    </row>
    <row r="163" spans="2:6" ht="14.25" customHeight="1">
      <c r="B163" s="60"/>
      <c r="C163" s="60"/>
      <c r="E163" s="60"/>
      <c r="F163" s="60"/>
    </row>
    <row r="164" spans="2:6" ht="14.25" customHeight="1">
      <c r="B164" s="60"/>
      <c r="C164" s="60"/>
      <c r="E164" s="60"/>
      <c r="F164" s="60"/>
    </row>
    <row r="165" spans="2:6" ht="14.25" customHeight="1">
      <c r="B165" s="60"/>
      <c r="C165" s="60"/>
      <c r="E165" s="60"/>
      <c r="F165" s="60"/>
    </row>
    <row r="166" spans="2:6" ht="14.25" customHeight="1">
      <c r="B166" s="60"/>
      <c r="C166" s="60"/>
      <c r="E166" s="60"/>
      <c r="F166" s="60"/>
    </row>
    <row r="167" spans="2:6" ht="14.25" customHeight="1">
      <c r="B167" s="60"/>
      <c r="C167" s="60"/>
      <c r="E167" s="60"/>
      <c r="F167" s="60"/>
    </row>
    <row r="168" spans="2:6" ht="14.25" customHeight="1">
      <c r="B168" s="60"/>
      <c r="C168" s="60"/>
      <c r="E168" s="60"/>
      <c r="F168" s="60"/>
    </row>
    <row r="169" spans="2:6" ht="14.25" customHeight="1">
      <c r="B169" s="60"/>
      <c r="C169" s="60"/>
      <c r="E169" s="60"/>
      <c r="F169" s="60"/>
    </row>
    <row r="170" spans="2:6" ht="14.25" customHeight="1">
      <c r="B170" s="60"/>
      <c r="C170" s="60"/>
      <c r="E170" s="60"/>
      <c r="F170" s="60"/>
    </row>
    <row r="171" spans="2:6" ht="14.25" customHeight="1">
      <c r="B171" s="60"/>
      <c r="C171" s="60"/>
      <c r="E171" s="60"/>
      <c r="F171" s="60"/>
    </row>
    <row r="172" spans="2:6" ht="14.25" customHeight="1">
      <c r="B172" s="60"/>
      <c r="C172" s="60"/>
      <c r="E172" s="60"/>
      <c r="F172" s="60"/>
    </row>
    <row r="173" spans="2:6" ht="14.25" customHeight="1">
      <c r="B173" s="60"/>
      <c r="C173" s="60"/>
      <c r="E173" s="60"/>
      <c r="F173" s="60"/>
    </row>
    <row r="174" spans="2:6" ht="14.25" customHeight="1">
      <c r="B174" s="60"/>
      <c r="C174" s="60"/>
      <c r="E174" s="60"/>
      <c r="F174" s="60"/>
    </row>
    <row r="175" spans="2:6" ht="14.25" customHeight="1">
      <c r="B175" s="60"/>
      <c r="C175" s="60"/>
      <c r="E175" s="60"/>
      <c r="F175" s="60"/>
    </row>
    <row r="176" spans="2:6" ht="14.25" customHeight="1">
      <c r="B176" s="60"/>
      <c r="C176" s="60"/>
      <c r="E176" s="60"/>
      <c r="F176" s="60"/>
    </row>
    <row r="177" spans="2:6" ht="14.25" customHeight="1">
      <c r="B177" s="60"/>
      <c r="C177" s="60"/>
      <c r="E177" s="60"/>
      <c r="F177" s="60"/>
    </row>
    <row r="178" spans="2:6" ht="14.25" customHeight="1">
      <c r="B178" s="60"/>
      <c r="C178" s="60"/>
      <c r="E178" s="60"/>
      <c r="F178" s="60"/>
    </row>
    <row r="179" spans="2:6" ht="14.25" customHeight="1">
      <c r="B179" s="60"/>
      <c r="C179" s="60"/>
      <c r="E179" s="60"/>
      <c r="F179" s="60"/>
    </row>
    <row r="180" spans="2:6" ht="14.25" customHeight="1">
      <c r="B180" s="60"/>
      <c r="C180" s="60"/>
      <c r="E180" s="60"/>
      <c r="F180" s="60"/>
    </row>
    <row r="181" spans="2:6" ht="14.25" customHeight="1">
      <c r="B181" s="60"/>
      <c r="C181" s="60"/>
      <c r="E181" s="60"/>
      <c r="F181" s="60"/>
    </row>
    <row r="182" spans="2:6" ht="14.25" customHeight="1">
      <c r="B182" s="60"/>
      <c r="C182" s="60"/>
      <c r="E182" s="60"/>
      <c r="F182" s="60"/>
    </row>
    <row r="183" spans="2:6" ht="14.25" customHeight="1">
      <c r="B183" s="60"/>
      <c r="C183" s="60"/>
      <c r="E183" s="60"/>
      <c r="F183" s="60"/>
    </row>
    <row r="184" spans="2:6" ht="14.25" customHeight="1">
      <c r="B184" s="60"/>
      <c r="C184" s="60"/>
      <c r="E184" s="60"/>
      <c r="F184" s="60"/>
    </row>
    <row r="185" spans="2:6" ht="14.25" customHeight="1">
      <c r="B185" s="60"/>
      <c r="C185" s="60"/>
      <c r="E185" s="60"/>
      <c r="F185" s="60"/>
    </row>
    <row r="186" spans="2:6" ht="14.25" customHeight="1">
      <c r="B186" s="60"/>
      <c r="C186" s="60"/>
      <c r="E186" s="60"/>
      <c r="F186" s="60"/>
    </row>
    <row r="187" spans="2:6" ht="14.25" customHeight="1">
      <c r="B187" s="60"/>
      <c r="C187" s="60"/>
      <c r="E187" s="60"/>
      <c r="F187" s="60"/>
    </row>
    <row r="188" spans="2:6" ht="14.25" customHeight="1">
      <c r="B188" s="60"/>
      <c r="C188" s="60"/>
      <c r="E188" s="60"/>
      <c r="F188" s="60"/>
    </row>
    <row r="189" spans="2:6" ht="14.25" customHeight="1">
      <c r="B189" s="60"/>
      <c r="C189" s="60"/>
      <c r="E189" s="60"/>
      <c r="F189" s="60"/>
    </row>
    <row r="190" spans="2:6" ht="14.25" customHeight="1">
      <c r="B190" s="60"/>
      <c r="C190" s="60"/>
      <c r="E190" s="60"/>
      <c r="F190" s="60"/>
    </row>
    <row r="191" spans="2:6" ht="14.25" customHeight="1">
      <c r="B191" s="60"/>
      <c r="C191" s="60"/>
      <c r="E191" s="60"/>
      <c r="F191" s="60"/>
    </row>
    <row r="192" spans="2:6" ht="14.25" customHeight="1">
      <c r="B192" s="60"/>
      <c r="C192" s="60"/>
      <c r="E192" s="60"/>
      <c r="F192" s="60"/>
    </row>
    <row r="193" spans="2:6" ht="14.25" customHeight="1">
      <c r="B193" s="60"/>
      <c r="C193" s="60"/>
      <c r="E193" s="60"/>
      <c r="F193" s="60"/>
    </row>
    <row r="194" spans="2:6" ht="14.25" customHeight="1">
      <c r="B194" s="60"/>
      <c r="C194" s="60"/>
      <c r="E194" s="60"/>
      <c r="F194" s="60"/>
    </row>
    <row r="195" spans="2:6" ht="14.25" customHeight="1">
      <c r="B195" s="60"/>
      <c r="C195" s="60"/>
      <c r="E195" s="60"/>
      <c r="F195" s="60"/>
    </row>
    <row r="196" spans="2:6" ht="14.25" customHeight="1">
      <c r="B196" s="60"/>
      <c r="C196" s="60"/>
      <c r="E196" s="60"/>
      <c r="F196" s="60"/>
    </row>
    <row r="197" spans="2:6" ht="14.25" customHeight="1">
      <c r="B197" s="60"/>
      <c r="C197" s="60"/>
      <c r="E197" s="60"/>
      <c r="F197" s="60"/>
    </row>
    <row r="198" spans="2:6" ht="14.25" customHeight="1">
      <c r="B198" s="60"/>
      <c r="C198" s="60"/>
      <c r="E198" s="60"/>
      <c r="F198" s="60"/>
    </row>
    <row r="199" spans="2:6" ht="14.25" customHeight="1">
      <c r="B199" s="60"/>
      <c r="C199" s="60"/>
      <c r="E199" s="60"/>
      <c r="F199" s="60"/>
    </row>
    <row r="200" spans="2:6" ht="14.25" customHeight="1">
      <c r="B200" s="60"/>
      <c r="C200" s="60"/>
      <c r="E200" s="60"/>
      <c r="F200" s="60"/>
    </row>
    <row r="201" spans="2:6" ht="14.25" customHeight="1">
      <c r="B201" s="60"/>
      <c r="C201" s="60"/>
      <c r="E201" s="60"/>
      <c r="F201" s="60"/>
    </row>
    <row r="202" spans="2:6" ht="14.25" customHeight="1">
      <c r="B202" s="60"/>
      <c r="C202" s="60"/>
      <c r="E202" s="60"/>
      <c r="F202" s="60"/>
    </row>
    <row r="203" spans="2:6" ht="14.25" customHeight="1">
      <c r="B203" s="60"/>
      <c r="C203" s="60"/>
      <c r="E203" s="60"/>
      <c r="F203" s="60"/>
    </row>
    <row r="204" spans="2:6" ht="14.25" customHeight="1">
      <c r="B204" s="60"/>
      <c r="C204" s="60"/>
      <c r="E204" s="60"/>
      <c r="F204" s="60"/>
    </row>
    <row r="205" spans="2:6" ht="14.25" customHeight="1">
      <c r="B205" s="60"/>
      <c r="C205" s="60"/>
      <c r="E205" s="60"/>
      <c r="F205" s="60"/>
    </row>
    <row r="206" spans="2:6" ht="14.25" customHeight="1">
      <c r="B206" s="60"/>
      <c r="C206" s="60"/>
      <c r="E206" s="60"/>
      <c r="F206" s="60"/>
    </row>
    <row r="207" spans="2:6" ht="14.25" customHeight="1">
      <c r="B207" s="60"/>
      <c r="C207" s="60"/>
      <c r="E207" s="60"/>
      <c r="F207" s="60"/>
    </row>
    <row r="208" spans="2:6" ht="14.25" customHeight="1">
      <c r="B208" s="60"/>
      <c r="C208" s="60"/>
      <c r="E208" s="60"/>
      <c r="F208" s="60"/>
    </row>
    <row r="209" spans="2:6" ht="14.25" customHeight="1">
      <c r="B209" s="60"/>
      <c r="C209" s="60"/>
      <c r="E209" s="60"/>
      <c r="F209" s="60"/>
    </row>
    <row r="210" spans="2:6" ht="14.25" customHeight="1">
      <c r="B210" s="60"/>
      <c r="C210" s="60"/>
      <c r="E210" s="60"/>
      <c r="F210" s="60"/>
    </row>
    <row r="211" spans="2:6" ht="14.25" customHeight="1">
      <c r="B211" s="60"/>
      <c r="C211" s="60"/>
      <c r="E211" s="60"/>
      <c r="F211" s="60"/>
    </row>
    <row r="212" spans="2:6" ht="14.25" customHeight="1">
      <c r="B212" s="60"/>
      <c r="C212" s="60"/>
      <c r="E212" s="60"/>
      <c r="F212" s="60"/>
    </row>
    <row r="213" spans="2:6" ht="14.25" customHeight="1">
      <c r="B213" s="60"/>
      <c r="C213" s="60"/>
      <c r="E213" s="60"/>
      <c r="F213" s="60"/>
    </row>
    <row r="214" spans="2:6" ht="14.25" customHeight="1">
      <c r="B214" s="60"/>
      <c r="C214" s="60"/>
      <c r="E214" s="60"/>
      <c r="F214" s="60"/>
    </row>
    <row r="215" spans="2:6" ht="14.25" customHeight="1">
      <c r="B215" s="60"/>
      <c r="C215" s="60"/>
      <c r="E215" s="60"/>
      <c r="F215" s="60"/>
    </row>
    <row r="216" spans="2:6" ht="14.25" customHeight="1">
      <c r="B216" s="60"/>
      <c r="C216" s="60"/>
      <c r="E216" s="60"/>
      <c r="F216" s="60"/>
    </row>
    <row r="217" spans="2:6" ht="14.25" customHeight="1">
      <c r="B217" s="60"/>
      <c r="C217" s="60"/>
      <c r="E217" s="60"/>
      <c r="F217" s="60"/>
    </row>
    <row r="218" spans="2:6" ht="14.25" customHeight="1">
      <c r="B218" s="60"/>
      <c r="C218" s="60"/>
      <c r="E218" s="60"/>
      <c r="F218" s="60"/>
    </row>
    <row r="219" spans="2:6" ht="14.25" customHeight="1">
      <c r="B219" s="60"/>
      <c r="C219" s="60"/>
      <c r="E219" s="60"/>
      <c r="F219" s="60"/>
    </row>
    <row r="220" spans="2:6" ht="14.25" customHeight="1">
      <c r="B220" s="60"/>
      <c r="C220" s="60"/>
      <c r="E220" s="60"/>
      <c r="F220" s="60"/>
    </row>
    <row r="221" spans="2:6" ht="14.25" customHeight="1">
      <c r="B221" s="60"/>
      <c r="C221" s="60"/>
      <c r="E221" s="60"/>
      <c r="F221" s="60"/>
    </row>
    <row r="222" spans="2:6" ht="14.25" customHeight="1">
      <c r="B222" s="60"/>
      <c r="C222" s="60"/>
      <c r="E222" s="60"/>
      <c r="F222" s="60"/>
    </row>
    <row r="223" spans="2:6" ht="14.25" customHeight="1">
      <c r="B223" s="60"/>
      <c r="C223" s="60"/>
      <c r="E223" s="60"/>
      <c r="F223" s="60"/>
    </row>
    <row r="224" spans="2:6" ht="14.25" customHeight="1">
      <c r="B224" s="60"/>
      <c r="C224" s="60"/>
      <c r="E224" s="60"/>
      <c r="F224" s="60"/>
    </row>
    <row r="225" spans="2:6" ht="14.25" customHeight="1">
      <c r="B225" s="60"/>
      <c r="C225" s="60"/>
      <c r="E225" s="60"/>
      <c r="F225" s="60"/>
    </row>
    <row r="226" spans="2:6" ht="14.25" customHeight="1">
      <c r="B226" s="60"/>
      <c r="C226" s="60"/>
      <c r="E226" s="60"/>
      <c r="F226" s="60"/>
    </row>
    <row r="227" spans="2:6" ht="14.25" customHeight="1">
      <c r="B227" s="60"/>
      <c r="C227" s="60"/>
      <c r="E227" s="60"/>
      <c r="F227" s="60"/>
    </row>
    <row r="228" spans="2:6" ht="14.25" customHeight="1">
      <c r="B228" s="60"/>
      <c r="C228" s="60"/>
      <c r="E228" s="60"/>
      <c r="F228" s="60"/>
    </row>
    <row r="229" spans="2:6" ht="14.25" customHeight="1">
      <c r="B229" s="60"/>
      <c r="C229" s="60"/>
      <c r="E229" s="60"/>
      <c r="F229" s="60"/>
    </row>
    <row r="230" spans="2:6" ht="14.25" customHeight="1">
      <c r="B230" s="60"/>
      <c r="C230" s="60"/>
      <c r="E230" s="60"/>
      <c r="F230" s="60"/>
    </row>
    <row r="231" spans="2:6" ht="14.25" customHeight="1">
      <c r="B231" s="60"/>
      <c r="C231" s="60"/>
      <c r="E231" s="60"/>
      <c r="F231" s="60"/>
    </row>
    <row r="232" spans="2:6" ht="14.25" customHeight="1">
      <c r="B232" s="60"/>
      <c r="C232" s="60"/>
      <c r="E232" s="60"/>
      <c r="F232" s="60"/>
    </row>
    <row r="233" spans="2:6" ht="14.25" customHeight="1">
      <c r="B233" s="60"/>
      <c r="C233" s="60"/>
      <c r="E233" s="60"/>
      <c r="F233" s="60"/>
    </row>
    <row r="234" spans="2:6" ht="14.25" customHeight="1">
      <c r="B234" s="60"/>
      <c r="C234" s="60"/>
      <c r="E234" s="60"/>
      <c r="F234" s="60"/>
    </row>
    <row r="235" spans="2:6" ht="14.25" customHeight="1">
      <c r="B235" s="60"/>
      <c r="C235" s="60"/>
      <c r="E235" s="60"/>
      <c r="F235" s="60"/>
    </row>
    <row r="236" spans="2:6" ht="14.25" customHeight="1">
      <c r="B236" s="60"/>
      <c r="C236" s="60"/>
      <c r="E236" s="60"/>
      <c r="F236" s="60"/>
    </row>
    <row r="237" spans="2:6" ht="14.25" customHeight="1">
      <c r="B237" s="60"/>
      <c r="C237" s="60"/>
      <c r="E237" s="60"/>
      <c r="F237" s="60"/>
    </row>
    <row r="238" spans="2:6" ht="14.25" customHeight="1">
      <c r="B238" s="60"/>
      <c r="C238" s="60"/>
      <c r="E238" s="60"/>
      <c r="F238" s="60"/>
    </row>
    <row r="239" spans="2:6" ht="15.75" customHeight="1"/>
    <row r="240" spans="2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50" zoomScaleNormal="50" workbookViewId="0">
      <selection activeCell="H2" sqref="H2"/>
    </sheetView>
  </sheetViews>
  <sheetFormatPr defaultColWidth="14.42578125" defaultRowHeight="15" customHeight="1"/>
  <cols>
    <col min="1" max="1" width="18" style="143" customWidth="1"/>
    <col min="2" max="2" width="18.28515625" style="143" customWidth="1"/>
    <col min="3" max="3" width="49.28515625" style="143" customWidth="1"/>
    <col min="4" max="4" width="19" style="143" customWidth="1"/>
    <col min="5" max="5" width="28.28515625" style="143" customWidth="1"/>
    <col min="6" max="6" width="42.7109375" style="143" customWidth="1"/>
    <col min="7" max="7" width="59.5703125" style="143" customWidth="1"/>
    <col min="8" max="8" width="48.7109375" style="143" customWidth="1"/>
    <col min="9" max="9" width="29.140625" style="143" customWidth="1"/>
    <col min="10" max="11" width="19.42578125" style="143" customWidth="1"/>
    <col min="12" max="12" width="35" style="143" customWidth="1"/>
    <col min="13" max="13" width="24.5703125" style="143" customWidth="1"/>
    <col min="14" max="14" width="25.140625" style="143" customWidth="1"/>
    <col min="15" max="15" width="80" style="143" customWidth="1"/>
    <col min="16" max="16" width="26.140625" style="143" customWidth="1"/>
    <col min="17" max="17" width="94.7109375" style="143" customWidth="1"/>
    <col min="18" max="26" width="9.140625" style="143" customWidth="1"/>
    <col min="27" max="16384" width="14.42578125" style="143"/>
  </cols>
  <sheetData>
    <row r="1" spans="1:26" s="233" customFormat="1" ht="69.75">
      <c r="A1" s="231" t="s">
        <v>22</v>
      </c>
      <c r="B1" s="231" t="s">
        <v>76</v>
      </c>
      <c r="C1" s="231" t="s">
        <v>23</v>
      </c>
      <c r="D1" s="231" t="s">
        <v>104</v>
      </c>
      <c r="E1" s="231" t="s">
        <v>958</v>
      </c>
      <c r="F1" s="231" t="s">
        <v>24</v>
      </c>
      <c r="G1" s="231" t="s">
        <v>106</v>
      </c>
      <c r="H1" s="231" t="s">
        <v>107</v>
      </c>
      <c r="I1" s="231" t="s">
        <v>11</v>
      </c>
      <c r="J1" s="231" t="s">
        <v>12</v>
      </c>
      <c r="K1" s="231" t="s">
        <v>108</v>
      </c>
      <c r="L1" s="231" t="s">
        <v>109</v>
      </c>
      <c r="M1" s="231" t="s">
        <v>959</v>
      </c>
      <c r="N1" s="231" t="s">
        <v>960</v>
      </c>
      <c r="O1" s="231" t="s">
        <v>25</v>
      </c>
      <c r="P1" s="231" t="s">
        <v>961</v>
      </c>
      <c r="Q1" s="231" t="s">
        <v>113</v>
      </c>
      <c r="R1" s="232"/>
      <c r="S1" s="232"/>
      <c r="T1" s="232"/>
      <c r="U1" s="232"/>
      <c r="V1" s="232"/>
      <c r="W1" s="232"/>
      <c r="X1" s="232"/>
      <c r="Y1" s="232"/>
      <c r="Z1" s="232"/>
    </row>
    <row r="2" spans="1:26" ht="228.75" customHeight="1">
      <c r="A2" s="136" t="s">
        <v>60</v>
      </c>
      <c r="B2" s="137" t="s">
        <v>80</v>
      </c>
      <c r="C2" s="137" t="s">
        <v>61</v>
      </c>
      <c r="D2" s="138" t="s">
        <v>114</v>
      </c>
      <c r="E2" s="183" t="s">
        <v>115</v>
      </c>
      <c r="F2" s="183" t="s">
        <v>116</v>
      </c>
      <c r="G2" s="183" t="s">
        <v>117</v>
      </c>
      <c r="H2" s="183" t="s">
        <v>118</v>
      </c>
      <c r="I2" s="138" t="s">
        <v>119</v>
      </c>
      <c r="J2" s="138" t="s">
        <v>120</v>
      </c>
      <c r="K2" s="139" t="s">
        <v>121</v>
      </c>
      <c r="L2" s="138" t="s">
        <v>122</v>
      </c>
      <c r="M2" s="138" t="s">
        <v>123</v>
      </c>
      <c r="N2" s="138" t="s">
        <v>124</v>
      </c>
      <c r="O2" s="183" t="s">
        <v>125</v>
      </c>
      <c r="P2" s="208" t="s">
        <v>126</v>
      </c>
      <c r="Q2" s="230" t="s">
        <v>127</v>
      </c>
      <c r="R2" s="173"/>
      <c r="S2" s="142"/>
      <c r="T2" s="142"/>
      <c r="U2" s="142"/>
      <c r="V2" s="142"/>
      <c r="W2" s="142"/>
      <c r="X2" s="142"/>
      <c r="Y2" s="142"/>
      <c r="Z2" s="142"/>
    </row>
    <row r="3" spans="1:26" ht="126.75" customHeight="1">
      <c r="A3" s="136" t="s">
        <v>60</v>
      </c>
      <c r="B3" s="137" t="s">
        <v>80</v>
      </c>
      <c r="C3" s="137" t="s">
        <v>61</v>
      </c>
      <c r="D3" s="183" t="s">
        <v>128</v>
      </c>
      <c r="E3" s="183" t="s">
        <v>129</v>
      </c>
      <c r="F3" s="183" t="s">
        <v>130</v>
      </c>
      <c r="G3" s="183" t="s">
        <v>131</v>
      </c>
      <c r="H3" s="183" t="s">
        <v>132</v>
      </c>
      <c r="I3" s="183" t="s">
        <v>119</v>
      </c>
      <c r="J3" s="183" t="s">
        <v>121</v>
      </c>
      <c r="K3" s="184" t="s">
        <v>121</v>
      </c>
      <c r="L3" s="183" t="s">
        <v>122</v>
      </c>
      <c r="M3" s="183" t="s">
        <v>123</v>
      </c>
      <c r="N3" s="183" t="s">
        <v>124</v>
      </c>
      <c r="O3" s="183" t="s">
        <v>133</v>
      </c>
      <c r="P3" s="140" t="s">
        <v>126</v>
      </c>
      <c r="Q3" s="144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16.25" customHeight="1">
      <c r="A4" s="136" t="s">
        <v>60</v>
      </c>
      <c r="B4" s="137" t="s">
        <v>80</v>
      </c>
      <c r="C4" s="137" t="s">
        <v>61</v>
      </c>
      <c r="D4" s="183" t="s">
        <v>134</v>
      </c>
      <c r="E4" s="183" t="s">
        <v>135</v>
      </c>
      <c r="F4" s="183" t="s">
        <v>136</v>
      </c>
      <c r="G4" s="183" t="s">
        <v>137</v>
      </c>
      <c r="H4" s="183" t="s">
        <v>138</v>
      </c>
      <c r="I4" s="183" t="s">
        <v>119</v>
      </c>
      <c r="J4" s="183" t="s">
        <v>139</v>
      </c>
      <c r="K4" s="185" t="s">
        <v>139</v>
      </c>
      <c r="L4" s="183" t="s">
        <v>140</v>
      </c>
      <c r="M4" s="183" t="s">
        <v>123</v>
      </c>
      <c r="N4" s="183" t="s">
        <v>141</v>
      </c>
      <c r="O4" s="183" t="s">
        <v>142</v>
      </c>
      <c r="P4" s="140" t="s">
        <v>126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86" customHeight="1">
      <c r="A5" s="136" t="s">
        <v>60</v>
      </c>
      <c r="B5" s="137" t="s">
        <v>80</v>
      </c>
      <c r="C5" s="137" t="s">
        <v>61</v>
      </c>
      <c r="D5" s="183" t="s">
        <v>143</v>
      </c>
      <c r="E5" s="183" t="s">
        <v>144</v>
      </c>
      <c r="F5" s="183" t="s">
        <v>145</v>
      </c>
      <c r="G5" s="183" t="s">
        <v>146</v>
      </c>
      <c r="H5" s="183" t="s">
        <v>147</v>
      </c>
      <c r="I5" s="145" t="s">
        <v>148</v>
      </c>
      <c r="J5" s="183" t="s">
        <v>149</v>
      </c>
      <c r="K5" s="186" t="s">
        <v>150</v>
      </c>
      <c r="L5" s="183" t="s">
        <v>122</v>
      </c>
      <c r="M5" s="183" t="s">
        <v>123</v>
      </c>
      <c r="N5" s="183" t="s">
        <v>124</v>
      </c>
      <c r="O5" s="183" t="s">
        <v>151</v>
      </c>
      <c r="P5" s="140" t="s">
        <v>126</v>
      </c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88.25" customHeight="1">
      <c r="A6" s="136" t="s">
        <v>60</v>
      </c>
      <c r="B6" s="137" t="s">
        <v>80</v>
      </c>
      <c r="C6" s="137" t="s">
        <v>61</v>
      </c>
      <c r="D6" s="183" t="s">
        <v>152</v>
      </c>
      <c r="E6" s="183" t="s">
        <v>144</v>
      </c>
      <c r="F6" s="183" t="s">
        <v>62</v>
      </c>
      <c r="G6" s="183" t="s">
        <v>146</v>
      </c>
      <c r="H6" s="183" t="s">
        <v>147</v>
      </c>
      <c r="I6" s="145" t="s">
        <v>153</v>
      </c>
      <c r="J6" s="183" t="s">
        <v>149</v>
      </c>
      <c r="K6" s="187" t="s">
        <v>154</v>
      </c>
      <c r="L6" s="183" t="s">
        <v>122</v>
      </c>
      <c r="M6" s="183" t="s">
        <v>123</v>
      </c>
      <c r="N6" s="183" t="s">
        <v>124</v>
      </c>
      <c r="O6" s="183" t="s">
        <v>151</v>
      </c>
      <c r="P6" s="140" t="s">
        <v>126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197.25" customHeight="1">
      <c r="A7" s="136" t="s">
        <v>60</v>
      </c>
      <c r="B7" s="137" t="s">
        <v>80</v>
      </c>
      <c r="C7" s="137" t="s">
        <v>61</v>
      </c>
      <c r="D7" s="183" t="s">
        <v>155</v>
      </c>
      <c r="E7" s="183" t="s">
        <v>144</v>
      </c>
      <c r="F7" s="183" t="s">
        <v>65</v>
      </c>
      <c r="G7" s="183" t="s">
        <v>156</v>
      </c>
      <c r="H7" s="183" t="s">
        <v>157</v>
      </c>
      <c r="I7" s="145" t="s">
        <v>158</v>
      </c>
      <c r="J7" s="183" t="s">
        <v>149</v>
      </c>
      <c r="K7" s="187" t="s">
        <v>154</v>
      </c>
      <c r="L7" s="183" t="s">
        <v>122</v>
      </c>
      <c r="M7" s="183" t="s">
        <v>123</v>
      </c>
      <c r="N7" s="183" t="s">
        <v>124</v>
      </c>
      <c r="O7" s="183" t="s">
        <v>63</v>
      </c>
      <c r="P7" s="140" t="s">
        <v>126</v>
      </c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76.25" customHeight="1">
      <c r="A8" s="136" t="s">
        <v>60</v>
      </c>
      <c r="B8" s="137" t="s">
        <v>80</v>
      </c>
      <c r="C8" s="137" t="s">
        <v>61</v>
      </c>
      <c r="D8" s="183" t="s">
        <v>159</v>
      </c>
      <c r="E8" s="188" t="s">
        <v>160</v>
      </c>
      <c r="F8" s="183" t="s">
        <v>161</v>
      </c>
      <c r="G8" s="183" t="s">
        <v>162</v>
      </c>
      <c r="H8" s="183" t="s">
        <v>163</v>
      </c>
      <c r="I8" s="183" t="s">
        <v>148</v>
      </c>
      <c r="J8" s="183" t="s">
        <v>139</v>
      </c>
      <c r="K8" s="185" t="s">
        <v>139</v>
      </c>
      <c r="L8" s="183" t="s">
        <v>122</v>
      </c>
      <c r="M8" s="183" t="s">
        <v>123</v>
      </c>
      <c r="N8" s="183" t="s">
        <v>124</v>
      </c>
      <c r="O8" s="183" t="s">
        <v>957</v>
      </c>
      <c r="P8" s="140" t="s">
        <v>126</v>
      </c>
      <c r="Q8" s="146" t="s">
        <v>164</v>
      </c>
      <c r="R8" s="142"/>
      <c r="S8" s="142"/>
      <c r="T8" s="142"/>
      <c r="U8" s="142"/>
      <c r="V8" s="142"/>
      <c r="W8" s="142"/>
      <c r="X8" s="142"/>
      <c r="Y8" s="142"/>
      <c r="Z8" s="142"/>
    </row>
    <row r="9" spans="1:26" ht="162" customHeight="1">
      <c r="A9" s="136" t="s">
        <v>44</v>
      </c>
      <c r="B9" s="137" t="s">
        <v>81</v>
      </c>
      <c r="C9" s="137" t="s">
        <v>165</v>
      </c>
      <c r="D9" s="189" t="s">
        <v>166</v>
      </c>
      <c r="E9" s="189" t="s">
        <v>167</v>
      </c>
      <c r="F9" s="189" t="s">
        <v>168</v>
      </c>
      <c r="G9" s="189" t="s">
        <v>169</v>
      </c>
      <c r="H9" s="189" t="s">
        <v>170</v>
      </c>
      <c r="I9" s="189" t="s">
        <v>119</v>
      </c>
      <c r="J9" s="189" t="s">
        <v>150</v>
      </c>
      <c r="K9" s="190" t="s">
        <v>139</v>
      </c>
      <c r="L9" s="189" t="s">
        <v>171</v>
      </c>
      <c r="M9" s="189" t="s">
        <v>123</v>
      </c>
      <c r="N9" s="189" t="s">
        <v>124</v>
      </c>
      <c r="O9" s="189" t="s">
        <v>172</v>
      </c>
      <c r="P9" s="140" t="s">
        <v>173</v>
      </c>
      <c r="Q9" s="140" t="s">
        <v>174</v>
      </c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59.75" customHeight="1">
      <c r="A10" s="136" t="s">
        <v>44</v>
      </c>
      <c r="B10" s="137" t="s">
        <v>81</v>
      </c>
      <c r="C10" s="137" t="s">
        <v>175</v>
      </c>
      <c r="D10" s="189" t="s">
        <v>176</v>
      </c>
      <c r="E10" s="140" t="s">
        <v>167</v>
      </c>
      <c r="F10" s="140" t="s">
        <v>168</v>
      </c>
      <c r="G10" s="140" t="s">
        <v>177</v>
      </c>
      <c r="H10" s="140" t="s">
        <v>178</v>
      </c>
      <c r="I10" s="140" t="s">
        <v>119</v>
      </c>
      <c r="J10" s="140" t="s">
        <v>150</v>
      </c>
      <c r="K10" s="147" t="s">
        <v>139</v>
      </c>
      <c r="L10" s="140" t="s">
        <v>171</v>
      </c>
      <c r="M10" s="140" t="s">
        <v>123</v>
      </c>
      <c r="N10" s="140" t="s">
        <v>124</v>
      </c>
      <c r="O10" s="140" t="s">
        <v>179</v>
      </c>
      <c r="P10" s="140" t="s">
        <v>173</v>
      </c>
      <c r="Q10" s="140" t="s">
        <v>180</v>
      </c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362.25" customHeight="1">
      <c r="A11" s="136" t="s">
        <v>44</v>
      </c>
      <c r="B11" s="137" t="s">
        <v>81</v>
      </c>
      <c r="C11" s="137" t="s">
        <v>181</v>
      </c>
      <c r="D11" s="189" t="s">
        <v>182</v>
      </c>
      <c r="E11" s="140" t="s">
        <v>167</v>
      </c>
      <c r="F11" s="140" t="s">
        <v>183</v>
      </c>
      <c r="G11" s="140" t="s">
        <v>184</v>
      </c>
      <c r="H11" s="140" t="s">
        <v>185</v>
      </c>
      <c r="I11" s="140" t="s">
        <v>119</v>
      </c>
      <c r="J11" s="140" t="s">
        <v>150</v>
      </c>
      <c r="K11" s="147" t="s">
        <v>139</v>
      </c>
      <c r="L11" s="140" t="s">
        <v>171</v>
      </c>
      <c r="M11" s="140" t="s">
        <v>123</v>
      </c>
      <c r="N11" s="140" t="s">
        <v>124</v>
      </c>
      <c r="O11" s="140" t="s">
        <v>186</v>
      </c>
      <c r="P11" s="140" t="s">
        <v>187</v>
      </c>
      <c r="Q11" s="140" t="s">
        <v>188</v>
      </c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9.75" customHeight="1">
      <c r="A12" s="136" t="s">
        <v>44</v>
      </c>
      <c r="B12" s="137" t="s">
        <v>81</v>
      </c>
      <c r="C12" s="137" t="s">
        <v>189</v>
      </c>
      <c r="D12" s="189" t="s">
        <v>190</v>
      </c>
      <c r="E12" s="140" t="s">
        <v>167</v>
      </c>
      <c r="F12" s="140" t="s">
        <v>168</v>
      </c>
      <c r="G12" s="140" t="s">
        <v>191</v>
      </c>
      <c r="H12" s="140" t="s">
        <v>192</v>
      </c>
      <c r="I12" s="140" t="s">
        <v>119</v>
      </c>
      <c r="J12" s="140" t="s">
        <v>150</v>
      </c>
      <c r="K12" s="147" t="s">
        <v>139</v>
      </c>
      <c r="L12" s="140" t="s">
        <v>171</v>
      </c>
      <c r="M12" s="140" t="s">
        <v>123</v>
      </c>
      <c r="N12" s="140" t="s">
        <v>124</v>
      </c>
      <c r="O12" s="140" t="s">
        <v>193</v>
      </c>
      <c r="P12" s="140" t="s">
        <v>173</v>
      </c>
      <c r="Q12" s="140" t="s">
        <v>180</v>
      </c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1.5" customHeight="1">
      <c r="A13" s="136" t="s">
        <v>44</v>
      </c>
      <c r="B13" s="137" t="s">
        <v>81</v>
      </c>
      <c r="C13" s="137" t="s">
        <v>194</v>
      </c>
      <c r="D13" s="189" t="s">
        <v>195</v>
      </c>
      <c r="E13" s="140" t="s">
        <v>167</v>
      </c>
      <c r="F13" s="140" t="s">
        <v>168</v>
      </c>
      <c r="G13" s="140" t="s">
        <v>191</v>
      </c>
      <c r="H13" s="140" t="s">
        <v>170</v>
      </c>
      <c r="I13" s="140" t="s">
        <v>119</v>
      </c>
      <c r="J13" s="140" t="s">
        <v>150</v>
      </c>
      <c r="K13" s="147" t="s">
        <v>139</v>
      </c>
      <c r="L13" s="140" t="s">
        <v>171</v>
      </c>
      <c r="M13" s="140" t="s">
        <v>123</v>
      </c>
      <c r="N13" s="140" t="s">
        <v>124</v>
      </c>
      <c r="O13" s="140" t="s">
        <v>193</v>
      </c>
      <c r="P13" s="140" t="s">
        <v>173</v>
      </c>
      <c r="Q13" s="140" t="s">
        <v>180</v>
      </c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349.5" customHeight="1">
      <c r="A14" s="136" t="s">
        <v>44</v>
      </c>
      <c r="B14" s="137" t="s">
        <v>81</v>
      </c>
      <c r="C14" s="137" t="s">
        <v>196</v>
      </c>
      <c r="D14" s="189" t="s">
        <v>197</v>
      </c>
      <c r="E14" s="140" t="s">
        <v>167</v>
      </c>
      <c r="F14" s="140" t="s">
        <v>183</v>
      </c>
      <c r="G14" s="140" t="s">
        <v>184</v>
      </c>
      <c r="H14" s="140" t="s">
        <v>198</v>
      </c>
      <c r="I14" s="140" t="s">
        <v>119</v>
      </c>
      <c r="J14" s="140" t="s">
        <v>150</v>
      </c>
      <c r="K14" s="147" t="s">
        <v>139</v>
      </c>
      <c r="L14" s="140" t="s">
        <v>171</v>
      </c>
      <c r="M14" s="140" t="s">
        <v>123</v>
      </c>
      <c r="N14" s="140" t="s">
        <v>124</v>
      </c>
      <c r="O14" s="140" t="s">
        <v>186</v>
      </c>
      <c r="P14" s="140" t="s">
        <v>187</v>
      </c>
      <c r="Q14" s="140" t="s">
        <v>188</v>
      </c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26" customHeight="1">
      <c r="A15" s="136" t="s">
        <v>44</v>
      </c>
      <c r="B15" s="137" t="s">
        <v>83</v>
      </c>
      <c r="C15" s="137" t="s">
        <v>45</v>
      </c>
      <c r="D15" s="191" t="s">
        <v>199</v>
      </c>
      <c r="E15" s="191" t="s">
        <v>200</v>
      </c>
      <c r="F15" s="191" t="s">
        <v>46</v>
      </c>
      <c r="G15" s="191" t="s">
        <v>201</v>
      </c>
      <c r="H15" s="191" t="s">
        <v>951</v>
      </c>
      <c r="I15" s="191" t="s">
        <v>202</v>
      </c>
      <c r="J15" s="191" t="s">
        <v>149</v>
      </c>
      <c r="K15" s="187" t="s">
        <v>154</v>
      </c>
      <c r="L15" s="191" t="s">
        <v>203</v>
      </c>
      <c r="M15" s="191" t="s">
        <v>204</v>
      </c>
      <c r="N15" s="191" t="s">
        <v>124</v>
      </c>
      <c r="O15" s="191" t="s">
        <v>53</v>
      </c>
      <c r="P15" s="140" t="s">
        <v>205</v>
      </c>
      <c r="Q15" s="140" t="s">
        <v>206</v>
      </c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02.75" customHeight="1">
      <c r="A16" s="136" t="s">
        <v>44</v>
      </c>
      <c r="B16" s="137" t="s">
        <v>83</v>
      </c>
      <c r="C16" s="137" t="s">
        <v>45</v>
      </c>
      <c r="D16" s="191" t="s">
        <v>207</v>
      </c>
      <c r="E16" s="191" t="s">
        <v>200</v>
      </c>
      <c r="F16" s="191" t="s">
        <v>208</v>
      </c>
      <c r="G16" s="191" t="s">
        <v>209</v>
      </c>
      <c r="H16" s="191" t="s">
        <v>210</v>
      </c>
      <c r="I16" s="191" t="s">
        <v>153</v>
      </c>
      <c r="J16" s="191" t="s">
        <v>149</v>
      </c>
      <c r="K16" s="187" t="s">
        <v>154</v>
      </c>
      <c r="L16" s="191" t="s">
        <v>211</v>
      </c>
      <c r="M16" s="191" t="s">
        <v>204</v>
      </c>
      <c r="N16" s="191" t="s">
        <v>124</v>
      </c>
      <c r="O16" s="191" t="s">
        <v>50</v>
      </c>
      <c r="P16" s="140" t="s">
        <v>205</v>
      </c>
      <c r="Q16" s="140" t="s">
        <v>212</v>
      </c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64.5" customHeight="1">
      <c r="A17" s="136" t="s">
        <v>44</v>
      </c>
      <c r="B17" s="137" t="s">
        <v>83</v>
      </c>
      <c r="C17" s="137" t="s">
        <v>45</v>
      </c>
      <c r="D17" s="191" t="s">
        <v>213</v>
      </c>
      <c r="E17" s="191" t="s">
        <v>214</v>
      </c>
      <c r="F17" s="191" t="s">
        <v>215</v>
      </c>
      <c r="G17" s="191" t="s">
        <v>216</v>
      </c>
      <c r="H17" s="191" t="s">
        <v>217</v>
      </c>
      <c r="I17" s="191" t="s">
        <v>148</v>
      </c>
      <c r="J17" s="191" t="s">
        <v>121</v>
      </c>
      <c r="K17" s="185" t="s">
        <v>139</v>
      </c>
      <c r="L17" s="191" t="s">
        <v>211</v>
      </c>
      <c r="M17" s="191" t="s">
        <v>204</v>
      </c>
      <c r="N17" s="191" t="s">
        <v>218</v>
      </c>
      <c r="O17" s="191" t="s">
        <v>219</v>
      </c>
      <c r="P17" s="140" t="s">
        <v>205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13.25" customHeight="1">
      <c r="A18" s="136" t="s">
        <v>44</v>
      </c>
      <c r="B18" s="137" t="s">
        <v>83</v>
      </c>
      <c r="C18" s="137" t="s">
        <v>52</v>
      </c>
      <c r="D18" s="191" t="s">
        <v>220</v>
      </c>
      <c r="E18" s="140" t="s">
        <v>200</v>
      </c>
      <c r="F18" s="140" t="s">
        <v>221</v>
      </c>
      <c r="G18" s="148" t="s">
        <v>222</v>
      </c>
      <c r="H18" s="140" t="s">
        <v>223</v>
      </c>
      <c r="I18" s="140" t="s">
        <v>202</v>
      </c>
      <c r="J18" s="140" t="s">
        <v>149</v>
      </c>
      <c r="K18" s="149" t="s">
        <v>154</v>
      </c>
      <c r="L18" s="140" t="s">
        <v>211</v>
      </c>
      <c r="M18" s="140" t="s">
        <v>204</v>
      </c>
      <c r="N18" s="140" t="s">
        <v>124</v>
      </c>
      <c r="O18" s="140" t="s">
        <v>53</v>
      </c>
      <c r="P18" s="140" t="s">
        <v>205</v>
      </c>
      <c r="Q18" s="140" t="s">
        <v>206</v>
      </c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95.25" customHeight="1">
      <c r="A19" s="136" t="s">
        <v>44</v>
      </c>
      <c r="B19" s="137" t="s">
        <v>83</v>
      </c>
      <c r="C19" s="137" t="s">
        <v>52</v>
      </c>
      <c r="D19" s="191" t="s">
        <v>224</v>
      </c>
      <c r="E19" s="140" t="s">
        <v>200</v>
      </c>
      <c r="F19" s="191" t="s">
        <v>208</v>
      </c>
      <c r="G19" s="148" t="s">
        <v>225</v>
      </c>
      <c r="H19" s="140" t="s">
        <v>226</v>
      </c>
      <c r="I19" s="140" t="s">
        <v>153</v>
      </c>
      <c r="J19" s="140" t="s">
        <v>149</v>
      </c>
      <c r="K19" s="149" t="s">
        <v>154</v>
      </c>
      <c r="L19" s="140" t="s">
        <v>211</v>
      </c>
      <c r="M19" s="140" t="s">
        <v>204</v>
      </c>
      <c r="N19" s="140" t="s">
        <v>124</v>
      </c>
      <c r="O19" s="140" t="s">
        <v>50</v>
      </c>
      <c r="P19" s="148" t="s">
        <v>205</v>
      </c>
      <c r="Q19" s="140" t="s">
        <v>212</v>
      </c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71.25" customHeight="1">
      <c r="A20" s="136" t="s">
        <v>44</v>
      </c>
      <c r="B20" s="137" t="s">
        <v>83</v>
      </c>
      <c r="C20" s="137" t="s">
        <v>52</v>
      </c>
      <c r="D20" s="191" t="s">
        <v>227</v>
      </c>
      <c r="E20" s="140" t="s">
        <v>214</v>
      </c>
      <c r="F20" s="140" t="s">
        <v>215</v>
      </c>
      <c r="G20" s="140" t="s">
        <v>216</v>
      </c>
      <c r="H20" s="140" t="s">
        <v>217</v>
      </c>
      <c r="I20" s="140" t="s">
        <v>148</v>
      </c>
      <c r="J20" s="140" t="s">
        <v>121</v>
      </c>
      <c r="K20" s="151" t="s">
        <v>139</v>
      </c>
      <c r="L20" s="140" t="s">
        <v>211</v>
      </c>
      <c r="M20" s="140" t="s">
        <v>204</v>
      </c>
      <c r="N20" s="140" t="s">
        <v>218</v>
      </c>
      <c r="O20" s="140" t="s">
        <v>219</v>
      </c>
      <c r="P20" s="140" t="s">
        <v>205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21.5" customHeight="1">
      <c r="A21" s="136" t="s">
        <v>44</v>
      </c>
      <c r="B21" s="137" t="s">
        <v>83</v>
      </c>
      <c r="C21" s="137" t="s">
        <v>54</v>
      </c>
      <c r="D21" s="191" t="s">
        <v>228</v>
      </c>
      <c r="E21" s="140" t="s">
        <v>19</v>
      </c>
      <c r="F21" s="140" t="s">
        <v>46</v>
      </c>
      <c r="G21" s="148" t="s">
        <v>222</v>
      </c>
      <c r="H21" s="140" t="s">
        <v>223</v>
      </c>
      <c r="I21" s="140" t="s">
        <v>202</v>
      </c>
      <c r="J21" s="140" t="s">
        <v>149</v>
      </c>
      <c r="K21" s="149" t="s">
        <v>154</v>
      </c>
      <c r="L21" s="140" t="s">
        <v>211</v>
      </c>
      <c r="M21" s="140" t="s">
        <v>204</v>
      </c>
      <c r="N21" s="140" t="s">
        <v>124</v>
      </c>
      <c r="O21" s="140" t="s">
        <v>53</v>
      </c>
      <c r="P21" s="140" t="s">
        <v>205</v>
      </c>
      <c r="Q21" s="140" t="s">
        <v>206</v>
      </c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98.25" customHeight="1">
      <c r="A22" s="136" t="s">
        <v>44</v>
      </c>
      <c r="B22" s="137" t="s">
        <v>83</v>
      </c>
      <c r="C22" s="137" t="s">
        <v>54</v>
      </c>
      <c r="D22" s="191" t="s">
        <v>229</v>
      </c>
      <c r="E22" s="140" t="s">
        <v>19</v>
      </c>
      <c r="F22" s="191" t="s">
        <v>208</v>
      </c>
      <c r="G22" s="148" t="s">
        <v>225</v>
      </c>
      <c r="H22" s="140" t="s">
        <v>230</v>
      </c>
      <c r="I22" s="140" t="s">
        <v>153</v>
      </c>
      <c r="J22" s="140" t="s">
        <v>149</v>
      </c>
      <c r="K22" s="149" t="s">
        <v>154</v>
      </c>
      <c r="L22" s="140" t="s">
        <v>211</v>
      </c>
      <c r="M22" s="140" t="s">
        <v>204</v>
      </c>
      <c r="N22" s="140" t="s">
        <v>124</v>
      </c>
      <c r="O22" s="140" t="s">
        <v>50</v>
      </c>
      <c r="P22" s="140" t="s">
        <v>205</v>
      </c>
      <c r="Q22" s="140" t="s">
        <v>212</v>
      </c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24.5" customHeight="1">
      <c r="A23" s="136" t="s">
        <v>44</v>
      </c>
      <c r="B23" s="137" t="s">
        <v>83</v>
      </c>
      <c r="C23" s="137" t="s">
        <v>55</v>
      </c>
      <c r="D23" s="191" t="s">
        <v>231</v>
      </c>
      <c r="E23" s="140" t="s">
        <v>19</v>
      </c>
      <c r="F23" s="140" t="s">
        <v>46</v>
      </c>
      <c r="G23" s="148" t="s">
        <v>222</v>
      </c>
      <c r="H23" s="140" t="s">
        <v>223</v>
      </c>
      <c r="I23" s="140" t="s">
        <v>202</v>
      </c>
      <c r="J23" s="140" t="s">
        <v>149</v>
      </c>
      <c r="K23" s="149" t="s">
        <v>154</v>
      </c>
      <c r="L23" s="140" t="s">
        <v>211</v>
      </c>
      <c r="M23" s="140" t="s">
        <v>204</v>
      </c>
      <c r="N23" s="140" t="s">
        <v>124</v>
      </c>
      <c r="O23" s="140" t="s">
        <v>53</v>
      </c>
      <c r="P23" s="140" t="s">
        <v>205</v>
      </c>
      <c r="Q23" s="140" t="s">
        <v>206</v>
      </c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91.5" customHeight="1">
      <c r="A24" s="136" t="s">
        <v>44</v>
      </c>
      <c r="B24" s="137" t="s">
        <v>83</v>
      </c>
      <c r="C24" s="137" t="s">
        <v>55</v>
      </c>
      <c r="D24" s="191" t="s">
        <v>232</v>
      </c>
      <c r="E24" s="140" t="s">
        <v>19</v>
      </c>
      <c r="F24" s="191" t="s">
        <v>208</v>
      </c>
      <c r="G24" s="148" t="s">
        <v>225</v>
      </c>
      <c r="H24" s="140" t="s">
        <v>210</v>
      </c>
      <c r="I24" s="140" t="s">
        <v>153</v>
      </c>
      <c r="J24" s="140" t="s">
        <v>149</v>
      </c>
      <c r="K24" s="149" t="s">
        <v>154</v>
      </c>
      <c r="L24" s="140" t="s">
        <v>211</v>
      </c>
      <c r="M24" s="140" t="s">
        <v>204</v>
      </c>
      <c r="N24" s="140" t="s">
        <v>124</v>
      </c>
      <c r="O24" s="140" t="s">
        <v>50</v>
      </c>
      <c r="P24" s="140" t="s">
        <v>205</v>
      </c>
      <c r="Q24" s="140" t="s">
        <v>212</v>
      </c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63.75" customHeight="1">
      <c r="A25" s="136" t="s">
        <v>44</v>
      </c>
      <c r="B25" s="137" t="s">
        <v>83</v>
      </c>
      <c r="C25" s="137" t="s">
        <v>55</v>
      </c>
      <c r="D25" s="191" t="s">
        <v>233</v>
      </c>
      <c r="E25" s="140" t="s">
        <v>214</v>
      </c>
      <c r="F25" s="140" t="s">
        <v>215</v>
      </c>
      <c r="G25" s="140" t="s">
        <v>216</v>
      </c>
      <c r="H25" s="140" t="s">
        <v>217</v>
      </c>
      <c r="I25" s="140" t="s">
        <v>148</v>
      </c>
      <c r="J25" s="140" t="s">
        <v>121</v>
      </c>
      <c r="K25" s="147" t="s">
        <v>139</v>
      </c>
      <c r="L25" s="140" t="s">
        <v>211</v>
      </c>
      <c r="M25" s="140" t="s">
        <v>204</v>
      </c>
      <c r="N25" s="140" t="s">
        <v>218</v>
      </c>
      <c r="O25" s="140" t="s">
        <v>219</v>
      </c>
      <c r="P25" s="140" t="s">
        <v>205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117" customHeight="1">
      <c r="A26" s="136" t="s">
        <v>44</v>
      </c>
      <c r="B26" s="137" t="s">
        <v>83</v>
      </c>
      <c r="C26" s="137" t="s">
        <v>56</v>
      </c>
      <c r="D26" s="191" t="s">
        <v>234</v>
      </c>
      <c r="E26" s="140" t="s">
        <v>19</v>
      </c>
      <c r="F26" s="140" t="s">
        <v>46</v>
      </c>
      <c r="G26" s="140" t="s">
        <v>235</v>
      </c>
      <c r="H26" s="140" t="s">
        <v>223</v>
      </c>
      <c r="I26" s="140" t="s">
        <v>202</v>
      </c>
      <c r="J26" s="140" t="s">
        <v>149</v>
      </c>
      <c r="K26" s="149" t="s">
        <v>154</v>
      </c>
      <c r="L26" s="140" t="s">
        <v>211</v>
      </c>
      <c r="M26" s="140" t="s">
        <v>204</v>
      </c>
      <c r="N26" s="140" t="s">
        <v>124</v>
      </c>
      <c r="O26" s="140" t="s">
        <v>53</v>
      </c>
      <c r="P26" s="140" t="s">
        <v>205</v>
      </c>
      <c r="Q26" s="140" t="s">
        <v>206</v>
      </c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87" customHeight="1">
      <c r="A27" s="136" t="s">
        <v>44</v>
      </c>
      <c r="B27" s="137" t="s">
        <v>83</v>
      </c>
      <c r="C27" s="137" t="s">
        <v>56</v>
      </c>
      <c r="D27" s="191" t="s">
        <v>236</v>
      </c>
      <c r="E27" s="140" t="s">
        <v>19</v>
      </c>
      <c r="F27" s="191" t="s">
        <v>208</v>
      </c>
      <c r="G27" s="140" t="s">
        <v>225</v>
      </c>
      <c r="H27" s="140" t="s">
        <v>230</v>
      </c>
      <c r="I27" s="140" t="s">
        <v>153</v>
      </c>
      <c r="J27" s="140" t="s">
        <v>149</v>
      </c>
      <c r="K27" s="149" t="s">
        <v>154</v>
      </c>
      <c r="L27" s="140" t="s">
        <v>211</v>
      </c>
      <c r="M27" s="140" t="s">
        <v>204</v>
      </c>
      <c r="N27" s="140" t="s">
        <v>124</v>
      </c>
      <c r="O27" s="140" t="s">
        <v>237</v>
      </c>
      <c r="P27" s="140" t="s">
        <v>205</v>
      </c>
      <c r="Q27" s="140" t="s">
        <v>212</v>
      </c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64.5" customHeight="1">
      <c r="A28" s="136" t="s">
        <v>44</v>
      </c>
      <c r="B28" s="137" t="s">
        <v>83</v>
      </c>
      <c r="C28" s="137" t="s">
        <v>56</v>
      </c>
      <c r="D28" s="191" t="s">
        <v>238</v>
      </c>
      <c r="E28" s="140" t="s">
        <v>214</v>
      </c>
      <c r="F28" s="140" t="s">
        <v>215</v>
      </c>
      <c r="G28" s="140" t="s">
        <v>216</v>
      </c>
      <c r="H28" s="140" t="s">
        <v>217</v>
      </c>
      <c r="I28" s="140" t="s">
        <v>148</v>
      </c>
      <c r="J28" s="140" t="s">
        <v>121</v>
      </c>
      <c r="K28" s="147" t="s">
        <v>139</v>
      </c>
      <c r="L28" s="140" t="s">
        <v>211</v>
      </c>
      <c r="M28" s="140" t="s">
        <v>204</v>
      </c>
      <c r="N28" s="140" t="s">
        <v>218</v>
      </c>
      <c r="O28" s="140" t="s">
        <v>219</v>
      </c>
      <c r="P28" s="140" t="s">
        <v>205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49" customHeight="1">
      <c r="A29" s="136" t="s">
        <v>27</v>
      </c>
      <c r="B29" s="137" t="s">
        <v>84</v>
      </c>
      <c r="C29" s="137" t="s">
        <v>28</v>
      </c>
      <c r="D29" s="183" t="s">
        <v>239</v>
      </c>
      <c r="E29" s="183" t="s">
        <v>240</v>
      </c>
      <c r="F29" s="183" t="s">
        <v>241</v>
      </c>
      <c r="G29" s="183" t="s">
        <v>242</v>
      </c>
      <c r="H29" s="183" t="s">
        <v>243</v>
      </c>
      <c r="I29" s="183" t="s">
        <v>148</v>
      </c>
      <c r="J29" s="183" t="s">
        <v>121</v>
      </c>
      <c r="K29" s="190" t="s">
        <v>139</v>
      </c>
      <c r="L29" s="183" t="s">
        <v>171</v>
      </c>
      <c r="M29" s="183" t="s">
        <v>123</v>
      </c>
      <c r="N29" s="183" t="s">
        <v>124</v>
      </c>
      <c r="O29" s="188" t="s">
        <v>244</v>
      </c>
      <c r="P29" s="140" t="s">
        <v>205</v>
      </c>
      <c r="Q29" s="152" t="s">
        <v>245</v>
      </c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63.25" customHeight="1">
      <c r="A30" s="136" t="s">
        <v>27</v>
      </c>
      <c r="B30" s="137" t="s">
        <v>84</v>
      </c>
      <c r="C30" s="137" t="s">
        <v>28</v>
      </c>
      <c r="D30" s="183" t="s">
        <v>246</v>
      </c>
      <c r="E30" s="183" t="s">
        <v>240</v>
      </c>
      <c r="F30" s="183" t="s">
        <v>29</v>
      </c>
      <c r="G30" s="183" t="s">
        <v>247</v>
      </c>
      <c r="H30" s="183" t="s">
        <v>248</v>
      </c>
      <c r="I30" s="183" t="s">
        <v>158</v>
      </c>
      <c r="J30" s="183" t="s">
        <v>150</v>
      </c>
      <c r="K30" s="187" t="s">
        <v>154</v>
      </c>
      <c r="L30" s="183" t="s">
        <v>171</v>
      </c>
      <c r="M30" s="183" t="s">
        <v>123</v>
      </c>
      <c r="N30" s="183" t="s">
        <v>124</v>
      </c>
      <c r="O30" s="188" t="s">
        <v>249</v>
      </c>
      <c r="P30" s="208" t="s">
        <v>205</v>
      </c>
      <c r="Q30" s="219"/>
      <c r="R30" s="173"/>
      <c r="S30" s="142"/>
      <c r="T30" s="142"/>
      <c r="U30" s="142"/>
      <c r="V30" s="142"/>
      <c r="W30" s="142"/>
      <c r="X30" s="142"/>
      <c r="Y30" s="142"/>
      <c r="Z30" s="142"/>
    </row>
    <row r="31" spans="1:26" ht="267" customHeight="1">
      <c r="A31" s="136" t="s">
        <v>27</v>
      </c>
      <c r="B31" s="137" t="s">
        <v>84</v>
      </c>
      <c r="C31" s="137" t="s">
        <v>28</v>
      </c>
      <c r="D31" s="183" t="s">
        <v>250</v>
      </c>
      <c r="E31" s="183" t="s">
        <v>251</v>
      </c>
      <c r="F31" s="183" t="s">
        <v>252</v>
      </c>
      <c r="G31" s="183" t="s">
        <v>253</v>
      </c>
      <c r="H31" s="183" t="s">
        <v>254</v>
      </c>
      <c r="I31" s="183" t="s">
        <v>148</v>
      </c>
      <c r="J31" s="183" t="s">
        <v>139</v>
      </c>
      <c r="K31" s="185" t="s">
        <v>139</v>
      </c>
      <c r="L31" s="183" t="s">
        <v>171</v>
      </c>
      <c r="M31" s="183" t="s">
        <v>123</v>
      </c>
      <c r="N31" s="183" t="s">
        <v>124</v>
      </c>
      <c r="O31" s="188" t="s">
        <v>255</v>
      </c>
      <c r="P31" s="208" t="s">
        <v>205</v>
      </c>
      <c r="Q31" s="219"/>
      <c r="R31" s="173"/>
      <c r="S31" s="142"/>
      <c r="T31" s="142"/>
      <c r="U31" s="142"/>
      <c r="V31" s="142"/>
      <c r="W31" s="142"/>
      <c r="X31" s="142"/>
      <c r="Y31" s="142"/>
      <c r="Z31" s="142"/>
    </row>
    <row r="32" spans="1:26" ht="171.75" customHeight="1">
      <c r="A32" s="136" t="s">
        <v>27</v>
      </c>
      <c r="B32" s="137" t="s">
        <v>84</v>
      </c>
      <c r="C32" s="137" t="s">
        <v>28</v>
      </c>
      <c r="D32" s="183" t="s">
        <v>256</v>
      </c>
      <c r="E32" s="183" t="s">
        <v>257</v>
      </c>
      <c r="F32" s="183" t="s">
        <v>32</v>
      </c>
      <c r="G32" s="183" t="s">
        <v>258</v>
      </c>
      <c r="H32" s="183" t="s">
        <v>259</v>
      </c>
      <c r="I32" s="183" t="s">
        <v>158</v>
      </c>
      <c r="J32" s="183" t="s">
        <v>150</v>
      </c>
      <c r="K32" s="187" t="s">
        <v>154</v>
      </c>
      <c r="L32" s="183" t="s">
        <v>171</v>
      </c>
      <c r="M32" s="183" t="s">
        <v>123</v>
      </c>
      <c r="N32" s="183" t="s">
        <v>124</v>
      </c>
      <c r="O32" s="183" t="s">
        <v>260</v>
      </c>
      <c r="P32" s="208" t="s">
        <v>205</v>
      </c>
      <c r="Q32" s="219"/>
      <c r="R32" s="173"/>
      <c r="S32" s="142"/>
      <c r="T32" s="142"/>
      <c r="U32" s="142"/>
      <c r="V32" s="142"/>
      <c r="W32" s="142"/>
      <c r="X32" s="142"/>
      <c r="Y32" s="142"/>
      <c r="Z32" s="142"/>
    </row>
    <row r="33" spans="1:26" ht="56.25" customHeight="1">
      <c r="A33" s="136" t="s">
        <v>82</v>
      </c>
      <c r="B33" s="137" t="s">
        <v>86</v>
      </c>
      <c r="C33" s="137" t="s">
        <v>261</v>
      </c>
      <c r="D33" s="140" t="s">
        <v>262</v>
      </c>
      <c r="E33" s="140" t="s">
        <v>263</v>
      </c>
      <c r="F33" s="140" t="s">
        <v>264</v>
      </c>
      <c r="G33" s="140" t="s">
        <v>265</v>
      </c>
      <c r="H33" s="140" t="s">
        <v>266</v>
      </c>
      <c r="I33" s="140" t="s">
        <v>119</v>
      </c>
      <c r="J33" s="140" t="s">
        <v>150</v>
      </c>
      <c r="K33" s="147" t="s">
        <v>139</v>
      </c>
      <c r="L33" s="140" t="s">
        <v>267</v>
      </c>
      <c r="M33" s="140" t="s">
        <v>123</v>
      </c>
      <c r="N33" s="140" t="s">
        <v>124</v>
      </c>
      <c r="O33" s="140" t="s">
        <v>268</v>
      </c>
      <c r="P33" s="208" t="s">
        <v>126</v>
      </c>
      <c r="Q33" s="220" t="s">
        <v>269</v>
      </c>
      <c r="R33" s="173"/>
      <c r="S33" s="142"/>
      <c r="T33" s="142"/>
      <c r="U33" s="142"/>
      <c r="V33" s="142"/>
      <c r="W33" s="142"/>
      <c r="X33" s="142"/>
      <c r="Y33" s="142"/>
      <c r="Z33" s="142"/>
    </row>
    <row r="34" spans="1:26" ht="71.25" customHeight="1">
      <c r="A34" s="136" t="s">
        <v>82</v>
      </c>
      <c r="B34" s="137" t="s">
        <v>86</v>
      </c>
      <c r="C34" s="137" t="s">
        <v>261</v>
      </c>
      <c r="D34" s="140" t="s">
        <v>270</v>
      </c>
      <c r="E34" s="140" t="s">
        <v>263</v>
      </c>
      <c r="F34" s="140" t="s">
        <v>271</v>
      </c>
      <c r="G34" s="140" t="s">
        <v>265</v>
      </c>
      <c r="H34" s="140" t="s">
        <v>272</v>
      </c>
      <c r="I34" s="140" t="s">
        <v>119</v>
      </c>
      <c r="J34" s="140" t="s">
        <v>150</v>
      </c>
      <c r="K34" s="147" t="s">
        <v>139</v>
      </c>
      <c r="L34" s="140" t="s">
        <v>267</v>
      </c>
      <c r="M34" s="140" t="s">
        <v>123</v>
      </c>
      <c r="N34" s="140" t="s">
        <v>124</v>
      </c>
      <c r="O34" s="140" t="s">
        <v>268</v>
      </c>
      <c r="P34" s="208" t="s">
        <v>126</v>
      </c>
      <c r="Q34" s="220" t="s">
        <v>269</v>
      </c>
      <c r="R34" s="173"/>
      <c r="S34" s="142"/>
      <c r="T34" s="142"/>
      <c r="U34" s="142"/>
      <c r="V34" s="142"/>
      <c r="W34" s="142"/>
      <c r="X34" s="142"/>
      <c r="Y34" s="142"/>
      <c r="Z34" s="142"/>
    </row>
    <row r="35" spans="1:26" ht="60" customHeight="1">
      <c r="A35" s="136" t="s">
        <v>82</v>
      </c>
      <c r="B35" s="137" t="s">
        <v>86</v>
      </c>
      <c r="C35" s="137" t="s">
        <v>261</v>
      </c>
      <c r="D35" s="140" t="s">
        <v>273</v>
      </c>
      <c r="E35" s="140" t="s">
        <v>263</v>
      </c>
      <c r="F35" s="140" t="s">
        <v>274</v>
      </c>
      <c r="G35" s="140" t="s">
        <v>275</v>
      </c>
      <c r="H35" s="140" t="s">
        <v>276</v>
      </c>
      <c r="I35" s="140" t="s">
        <v>153</v>
      </c>
      <c r="J35" s="140" t="s">
        <v>139</v>
      </c>
      <c r="K35" s="153" t="s">
        <v>150</v>
      </c>
      <c r="L35" s="140" t="s">
        <v>277</v>
      </c>
      <c r="M35" s="140" t="s">
        <v>123</v>
      </c>
      <c r="N35" s="140" t="s">
        <v>124</v>
      </c>
      <c r="O35" s="140" t="s">
        <v>278</v>
      </c>
      <c r="P35" s="208" t="s">
        <v>126</v>
      </c>
      <c r="Q35" s="220" t="s">
        <v>279</v>
      </c>
      <c r="R35" s="173"/>
      <c r="S35" s="142"/>
      <c r="T35" s="142"/>
      <c r="U35" s="142"/>
      <c r="V35" s="142"/>
      <c r="W35" s="142"/>
      <c r="X35" s="142"/>
      <c r="Y35" s="142"/>
      <c r="Z35" s="142"/>
    </row>
    <row r="36" spans="1:26" ht="122.25" customHeight="1">
      <c r="A36" s="136" t="s">
        <v>82</v>
      </c>
      <c r="B36" s="137" t="s">
        <v>86</v>
      </c>
      <c r="C36" s="137" t="s">
        <v>261</v>
      </c>
      <c r="D36" s="140" t="s">
        <v>280</v>
      </c>
      <c r="E36" s="140" t="s">
        <v>263</v>
      </c>
      <c r="F36" s="140" t="s">
        <v>281</v>
      </c>
      <c r="G36" s="140" t="s">
        <v>282</v>
      </c>
      <c r="H36" s="140" t="s">
        <v>283</v>
      </c>
      <c r="I36" s="140" t="s">
        <v>148</v>
      </c>
      <c r="J36" s="140" t="s">
        <v>139</v>
      </c>
      <c r="K36" s="147" t="s">
        <v>139</v>
      </c>
      <c r="L36" s="140" t="s">
        <v>284</v>
      </c>
      <c r="M36" s="140" t="s">
        <v>123</v>
      </c>
      <c r="N36" s="140" t="s">
        <v>124</v>
      </c>
      <c r="O36" s="140" t="s">
        <v>285</v>
      </c>
      <c r="P36" s="208" t="s">
        <v>126</v>
      </c>
      <c r="Q36" s="220" t="s">
        <v>286</v>
      </c>
      <c r="R36" s="173"/>
      <c r="S36" s="142"/>
      <c r="T36" s="142"/>
      <c r="U36" s="142"/>
      <c r="V36" s="142"/>
      <c r="W36" s="142"/>
      <c r="X36" s="142"/>
      <c r="Y36" s="142"/>
      <c r="Z36" s="142"/>
    </row>
    <row r="37" spans="1:26" ht="71.25" customHeight="1">
      <c r="A37" s="136" t="s">
        <v>82</v>
      </c>
      <c r="B37" s="137" t="s">
        <v>86</v>
      </c>
      <c r="C37" s="137" t="s">
        <v>261</v>
      </c>
      <c r="D37" s="140" t="s">
        <v>287</v>
      </c>
      <c r="E37" s="140" t="s">
        <v>263</v>
      </c>
      <c r="F37" s="140" t="s">
        <v>288</v>
      </c>
      <c r="G37" s="140" t="s">
        <v>289</v>
      </c>
      <c r="H37" s="140" t="s">
        <v>290</v>
      </c>
      <c r="I37" s="140" t="s">
        <v>148</v>
      </c>
      <c r="J37" s="140" t="s">
        <v>139</v>
      </c>
      <c r="K37" s="147" t="s">
        <v>139</v>
      </c>
      <c r="L37" s="140" t="s">
        <v>267</v>
      </c>
      <c r="M37" s="140" t="s">
        <v>123</v>
      </c>
      <c r="N37" s="140" t="s">
        <v>124</v>
      </c>
      <c r="O37" s="140" t="s">
        <v>291</v>
      </c>
      <c r="P37" s="208" t="s">
        <v>126</v>
      </c>
      <c r="Q37" s="221"/>
      <c r="R37" s="173"/>
      <c r="S37" s="142"/>
      <c r="T37" s="142"/>
      <c r="U37" s="142"/>
      <c r="V37" s="142"/>
      <c r="W37" s="142"/>
      <c r="X37" s="142"/>
      <c r="Y37" s="142"/>
      <c r="Z37" s="142"/>
    </row>
    <row r="38" spans="1:26" ht="65.25" customHeight="1">
      <c r="A38" s="136" t="s">
        <v>82</v>
      </c>
      <c r="B38" s="137" t="s">
        <v>86</v>
      </c>
      <c r="C38" s="137" t="s">
        <v>261</v>
      </c>
      <c r="D38" s="140" t="s">
        <v>292</v>
      </c>
      <c r="E38" s="140" t="s">
        <v>263</v>
      </c>
      <c r="F38" s="140" t="s">
        <v>293</v>
      </c>
      <c r="G38" s="140" t="s">
        <v>294</v>
      </c>
      <c r="H38" s="140" t="s">
        <v>290</v>
      </c>
      <c r="I38" s="140" t="s">
        <v>148</v>
      </c>
      <c r="J38" s="140" t="s">
        <v>139</v>
      </c>
      <c r="K38" s="147" t="s">
        <v>139</v>
      </c>
      <c r="L38" s="140" t="s">
        <v>295</v>
      </c>
      <c r="M38" s="140" t="s">
        <v>204</v>
      </c>
      <c r="N38" s="140" t="s">
        <v>124</v>
      </c>
      <c r="O38" s="140" t="s">
        <v>296</v>
      </c>
      <c r="P38" s="208" t="s">
        <v>126</v>
      </c>
      <c r="Q38" s="220" t="s">
        <v>297</v>
      </c>
      <c r="R38" s="173"/>
      <c r="S38" s="142"/>
      <c r="T38" s="142"/>
      <c r="U38" s="142"/>
      <c r="V38" s="142"/>
      <c r="W38" s="142"/>
      <c r="X38" s="142"/>
      <c r="Y38" s="142"/>
      <c r="Z38" s="142"/>
    </row>
    <row r="39" spans="1:26" ht="82.5" customHeight="1">
      <c r="A39" s="136" t="s">
        <v>82</v>
      </c>
      <c r="B39" s="137" t="s">
        <v>86</v>
      </c>
      <c r="C39" s="137" t="s">
        <v>261</v>
      </c>
      <c r="D39" s="140" t="s">
        <v>298</v>
      </c>
      <c r="E39" s="140" t="s">
        <v>263</v>
      </c>
      <c r="F39" s="140" t="s">
        <v>299</v>
      </c>
      <c r="G39" s="140" t="s">
        <v>300</v>
      </c>
      <c r="H39" s="140" t="s">
        <v>290</v>
      </c>
      <c r="I39" s="140" t="s">
        <v>153</v>
      </c>
      <c r="J39" s="140" t="s">
        <v>139</v>
      </c>
      <c r="K39" s="153" t="s">
        <v>150</v>
      </c>
      <c r="L39" s="140" t="s">
        <v>301</v>
      </c>
      <c r="M39" s="140" t="s">
        <v>204</v>
      </c>
      <c r="N39" s="140" t="s">
        <v>124</v>
      </c>
      <c r="O39" s="140" t="s">
        <v>302</v>
      </c>
      <c r="P39" s="208" t="s">
        <v>126</v>
      </c>
      <c r="Q39" s="220" t="s">
        <v>303</v>
      </c>
      <c r="R39" s="173"/>
      <c r="S39" s="142"/>
      <c r="T39" s="142"/>
      <c r="U39" s="142"/>
      <c r="V39" s="142"/>
      <c r="W39" s="142"/>
      <c r="X39" s="142"/>
      <c r="Y39" s="142"/>
      <c r="Z39" s="142"/>
    </row>
    <row r="40" spans="1:26" ht="169.5" customHeight="1">
      <c r="A40" s="136" t="s">
        <v>27</v>
      </c>
      <c r="B40" s="137" t="s">
        <v>88</v>
      </c>
      <c r="C40" s="137" t="s">
        <v>304</v>
      </c>
      <c r="D40" s="140" t="s">
        <v>305</v>
      </c>
      <c r="E40" s="140" t="s">
        <v>306</v>
      </c>
      <c r="F40" s="140" t="s">
        <v>307</v>
      </c>
      <c r="G40" s="140" t="s">
        <v>308</v>
      </c>
      <c r="H40" s="140" t="s">
        <v>309</v>
      </c>
      <c r="I40" s="140" t="s">
        <v>153</v>
      </c>
      <c r="J40" s="140" t="s">
        <v>121</v>
      </c>
      <c r="K40" s="147" t="s">
        <v>139</v>
      </c>
      <c r="L40" s="140" t="s">
        <v>310</v>
      </c>
      <c r="M40" s="140" t="s">
        <v>123</v>
      </c>
      <c r="N40" s="140" t="s">
        <v>311</v>
      </c>
      <c r="O40" s="140" t="s">
        <v>312</v>
      </c>
      <c r="P40" s="208" t="s">
        <v>205</v>
      </c>
      <c r="Q40" s="222" t="s">
        <v>313</v>
      </c>
      <c r="R40" s="173"/>
      <c r="S40" s="142"/>
      <c r="T40" s="142"/>
      <c r="U40" s="142"/>
      <c r="V40" s="142"/>
      <c r="W40" s="142"/>
      <c r="X40" s="142"/>
      <c r="Y40" s="142"/>
      <c r="Z40" s="142"/>
    </row>
    <row r="41" spans="1:26" ht="109.5" customHeight="1">
      <c r="A41" s="136" t="s">
        <v>27</v>
      </c>
      <c r="B41" s="137" t="s">
        <v>88</v>
      </c>
      <c r="C41" s="137" t="s">
        <v>304</v>
      </c>
      <c r="D41" s="140" t="s">
        <v>314</v>
      </c>
      <c r="E41" s="140" t="s">
        <v>315</v>
      </c>
      <c r="F41" s="140" t="s">
        <v>316</v>
      </c>
      <c r="G41" s="140" t="s">
        <v>317</v>
      </c>
      <c r="H41" s="140" t="s">
        <v>318</v>
      </c>
      <c r="I41" s="140" t="s">
        <v>119</v>
      </c>
      <c r="J41" s="140" t="s">
        <v>139</v>
      </c>
      <c r="K41" s="147" t="s">
        <v>139</v>
      </c>
      <c r="L41" s="140" t="s">
        <v>319</v>
      </c>
      <c r="M41" s="140" t="s">
        <v>123</v>
      </c>
      <c r="N41" s="140" t="s">
        <v>124</v>
      </c>
      <c r="O41" s="140" t="s">
        <v>320</v>
      </c>
      <c r="P41" s="208" t="s">
        <v>205</v>
      </c>
      <c r="Q41" s="223"/>
      <c r="R41" s="173"/>
      <c r="S41" s="142"/>
      <c r="T41" s="142"/>
      <c r="U41" s="142"/>
      <c r="V41" s="142"/>
      <c r="W41" s="142"/>
      <c r="X41" s="142"/>
      <c r="Y41" s="142"/>
      <c r="Z41" s="142"/>
    </row>
    <row r="42" spans="1:26" ht="81" customHeight="1">
      <c r="A42" s="136" t="s">
        <v>27</v>
      </c>
      <c r="B42" s="137" t="s">
        <v>88</v>
      </c>
      <c r="C42" s="137" t="s">
        <v>304</v>
      </c>
      <c r="D42" s="140" t="s">
        <v>321</v>
      </c>
      <c r="E42" s="140" t="s">
        <v>306</v>
      </c>
      <c r="F42" s="140" t="s">
        <v>322</v>
      </c>
      <c r="G42" s="140" t="s">
        <v>323</v>
      </c>
      <c r="H42" s="140" t="s">
        <v>324</v>
      </c>
      <c r="I42" s="140" t="s">
        <v>119</v>
      </c>
      <c r="J42" s="140" t="s">
        <v>150</v>
      </c>
      <c r="K42" s="147" t="s">
        <v>139</v>
      </c>
      <c r="L42" s="140" t="s">
        <v>325</v>
      </c>
      <c r="M42" s="140" t="s">
        <v>123</v>
      </c>
      <c r="N42" s="140" t="s">
        <v>124</v>
      </c>
      <c r="O42" s="140" t="s">
        <v>326</v>
      </c>
      <c r="P42" s="208" t="s">
        <v>205</v>
      </c>
      <c r="Q42" s="223" t="s">
        <v>327</v>
      </c>
      <c r="R42" s="173"/>
      <c r="S42" s="142"/>
      <c r="T42" s="142"/>
      <c r="U42" s="142"/>
      <c r="V42" s="142"/>
      <c r="W42" s="142"/>
      <c r="X42" s="142"/>
      <c r="Y42" s="142"/>
      <c r="Z42" s="142"/>
    </row>
    <row r="43" spans="1:26" ht="102" customHeight="1">
      <c r="A43" s="136" t="s">
        <v>44</v>
      </c>
      <c r="B43" s="137" t="s">
        <v>89</v>
      </c>
      <c r="C43" s="137" t="s">
        <v>57</v>
      </c>
      <c r="D43" s="191" t="s">
        <v>328</v>
      </c>
      <c r="E43" s="140" t="s">
        <v>329</v>
      </c>
      <c r="F43" s="140" t="s">
        <v>330</v>
      </c>
      <c r="G43" s="140" t="s">
        <v>331</v>
      </c>
      <c r="H43" s="140" t="s">
        <v>332</v>
      </c>
      <c r="I43" s="140" t="s">
        <v>148</v>
      </c>
      <c r="J43" s="140" t="s">
        <v>150</v>
      </c>
      <c r="K43" s="153" t="s">
        <v>333</v>
      </c>
      <c r="L43" s="140" t="s">
        <v>171</v>
      </c>
      <c r="M43" s="140" t="s">
        <v>123</v>
      </c>
      <c r="N43" s="140" t="s">
        <v>124</v>
      </c>
      <c r="O43" s="140" t="s">
        <v>334</v>
      </c>
      <c r="P43" s="208" t="s">
        <v>126</v>
      </c>
      <c r="Q43" s="224"/>
      <c r="R43" s="173"/>
      <c r="S43" s="142"/>
      <c r="T43" s="142"/>
      <c r="U43" s="142"/>
      <c r="V43" s="142"/>
      <c r="W43" s="142"/>
      <c r="X43" s="142"/>
      <c r="Y43" s="142"/>
      <c r="Z43" s="142"/>
    </row>
    <row r="44" spans="1:26" ht="79.5" customHeight="1">
      <c r="A44" s="136" t="s">
        <v>44</v>
      </c>
      <c r="B44" s="137" t="s">
        <v>89</v>
      </c>
      <c r="C44" s="137" t="s">
        <v>57</v>
      </c>
      <c r="D44" s="191" t="s">
        <v>335</v>
      </c>
      <c r="E44" s="140" t="s">
        <v>336</v>
      </c>
      <c r="F44" s="140" t="s">
        <v>337</v>
      </c>
      <c r="G44" s="140" t="s">
        <v>338</v>
      </c>
      <c r="H44" s="140" t="s">
        <v>332</v>
      </c>
      <c r="I44" s="140" t="s">
        <v>148</v>
      </c>
      <c r="J44" s="140" t="s">
        <v>150</v>
      </c>
      <c r="K44" s="153" t="s">
        <v>333</v>
      </c>
      <c r="L44" s="140" t="s">
        <v>171</v>
      </c>
      <c r="M44" s="140" t="s">
        <v>123</v>
      </c>
      <c r="N44" s="140" t="s">
        <v>124</v>
      </c>
      <c r="O44" s="140" t="s">
        <v>339</v>
      </c>
      <c r="P44" s="208" t="s">
        <v>126</v>
      </c>
      <c r="Q44" s="225"/>
      <c r="R44" s="173"/>
      <c r="S44" s="142"/>
      <c r="T44" s="142"/>
      <c r="U44" s="142"/>
      <c r="V44" s="142"/>
      <c r="W44" s="142"/>
      <c r="X44" s="142"/>
      <c r="Y44" s="142"/>
      <c r="Z44" s="142"/>
    </row>
    <row r="45" spans="1:26" ht="151.5" customHeight="1">
      <c r="A45" s="136" t="s">
        <v>44</v>
      </c>
      <c r="B45" s="137" t="s">
        <v>89</v>
      </c>
      <c r="C45" s="137" t="s">
        <v>57</v>
      </c>
      <c r="D45" s="191" t="s">
        <v>340</v>
      </c>
      <c r="E45" s="140" t="s">
        <v>336</v>
      </c>
      <c r="F45" s="140" t="s">
        <v>58</v>
      </c>
      <c r="G45" s="140" t="s">
        <v>341</v>
      </c>
      <c r="H45" s="140" t="s">
        <v>342</v>
      </c>
      <c r="I45" s="140" t="s">
        <v>202</v>
      </c>
      <c r="J45" s="140" t="s">
        <v>150</v>
      </c>
      <c r="K45" s="149" t="s">
        <v>154</v>
      </c>
      <c r="L45" s="140" t="s">
        <v>171</v>
      </c>
      <c r="M45" s="140" t="s">
        <v>123</v>
      </c>
      <c r="N45" s="140" t="s">
        <v>124</v>
      </c>
      <c r="O45" s="140" t="s">
        <v>59</v>
      </c>
      <c r="P45" s="208" t="s">
        <v>126</v>
      </c>
      <c r="Q45" s="221"/>
      <c r="R45" s="173"/>
      <c r="S45" s="142"/>
      <c r="T45" s="142"/>
      <c r="U45" s="142"/>
      <c r="V45" s="142"/>
      <c r="W45" s="142"/>
      <c r="X45" s="142"/>
      <c r="Y45" s="142"/>
      <c r="Z45" s="142"/>
    </row>
    <row r="46" spans="1:26" ht="168" customHeight="1">
      <c r="A46" s="154" t="s">
        <v>79</v>
      </c>
      <c r="B46" s="155" t="s">
        <v>90</v>
      </c>
      <c r="C46" s="155" t="s">
        <v>343</v>
      </c>
      <c r="D46" s="191" t="s">
        <v>344</v>
      </c>
      <c r="E46" s="148" t="s">
        <v>345</v>
      </c>
      <c r="F46" s="191" t="s">
        <v>346</v>
      </c>
      <c r="G46" s="191" t="s">
        <v>347</v>
      </c>
      <c r="H46" s="191" t="s">
        <v>348</v>
      </c>
      <c r="I46" s="191" t="s">
        <v>148</v>
      </c>
      <c r="J46" s="191" t="s">
        <v>120</v>
      </c>
      <c r="K46" s="192" t="s">
        <v>121</v>
      </c>
      <c r="L46" s="191" t="s">
        <v>349</v>
      </c>
      <c r="M46" s="191" t="s">
        <v>123</v>
      </c>
      <c r="N46" s="191" t="s">
        <v>124</v>
      </c>
      <c r="O46" s="191" t="s">
        <v>350</v>
      </c>
      <c r="P46" s="208" t="s">
        <v>126</v>
      </c>
      <c r="Q46" s="221"/>
      <c r="R46" s="173"/>
      <c r="S46" s="142"/>
      <c r="T46" s="142"/>
      <c r="U46" s="142"/>
      <c r="V46" s="142"/>
      <c r="W46" s="142"/>
      <c r="X46" s="142"/>
      <c r="Y46" s="142"/>
      <c r="Z46" s="142"/>
    </row>
    <row r="47" spans="1:26" ht="170.25" customHeight="1">
      <c r="A47" s="136" t="s">
        <v>27</v>
      </c>
      <c r="B47" s="137" t="s">
        <v>91</v>
      </c>
      <c r="C47" s="137" t="s">
        <v>33</v>
      </c>
      <c r="D47" s="183" t="s">
        <v>351</v>
      </c>
      <c r="E47" s="145" t="s">
        <v>352</v>
      </c>
      <c r="F47" s="183" t="s">
        <v>34</v>
      </c>
      <c r="G47" s="145" t="s">
        <v>353</v>
      </c>
      <c r="H47" s="145" t="s">
        <v>354</v>
      </c>
      <c r="I47" s="183" t="s">
        <v>153</v>
      </c>
      <c r="J47" s="183" t="s">
        <v>139</v>
      </c>
      <c r="K47" s="193" t="s">
        <v>150</v>
      </c>
      <c r="L47" s="183" t="s">
        <v>122</v>
      </c>
      <c r="M47" s="183" t="s">
        <v>123</v>
      </c>
      <c r="N47" s="183" t="s">
        <v>124</v>
      </c>
      <c r="O47" s="194" t="s">
        <v>355</v>
      </c>
      <c r="P47" s="209">
        <v>2020</v>
      </c>
      <c r="Q47" s="226" t="s">
        <v>356</v>
      </c>
      <c r="R47" s="173"/>
      <c r="S47" s="142"/>
      <c r="T47" s="142"/>
      <c r="U47" s="142"/>
      <c r="V47" s="142"/>
      <c r="W47" s="142"/>
      <c r="X47" s="142"/>
      <c r="Y47" s="142"/>
      <c r="Z47" s="142"/>
    </row>
    <row r="48" spans="1:26" ht="180.75" customHeight="1">
      <c r="A48" s="136" t="s">
        <v>27</v>
      </c>
      <c r="B48" s="137" t="s">
        <v>91</v>
      </c>
      <c r="C48" s="137" t="s">
        <v>357</v>
      </c>
      <c r="D48" s="183" t="s">
        <v>358</v>
      </c>
      <c r="E48" s="195" t="s">
        <v>359</v>
      </c>
      <c r="F48" s="189" t="s">
        <v>360</v>
      </c>
      <c r="G48" s="195" t="s">
        <v>361</v>
      </c>
      <c r="H48" s="195" t="s">
        <v>362</v>
      </c>
      <c r="I48" s="189" t="s">
        <v>158</v>
      </c>
      <c r="J48" s="189" t="s">
        <v>139</v>
      </c>
      <c r="K48" s="186" t="s">
        <v>150</v>
      </c>
      <c r="L48" s="196" t="s">
        <v>363</v>
      </c>
      <c r="M48" s="183" t="s">
        <v>123</v>
      </c>
      <c r="N48" s="189" t="s">
        <v>124</v>
      </c>
      <c r="O48" s="197" t="s">
        <v>364</v>
      </c>
      <c r="P48" s="208" t="s">
        <v>126</v>
      </c>
      <c r="Q48" s="226" t="s">
        <v>365</v>
      </c>
      <c r="R48" s="173"/>
      <c r="S48" s="142"/>
      <c r="T48" s="142"/>
      <c r="U48" s="142"/>
      <c r="V48" s="142"/>
      <c r="W48" s="142"/>
      <c r="X48" s="142"/>
      <c r="Y48" s="142"/>
      <c r="Z48" s="142"/>
    </row>
    <row r="49" spans="1:26" ht="150" customHeight="1">
      <c r="A49" s="136" t="s">
        <v>27</v>
      </c>
      <c r="B49" s="137" t="s">
        <v>91</v>
      </c>
      <c r="C49" s="137" t="s">
        <v>357</v>
      </c>
      <c r="D49" s="183" t="s">
        <v>366</v>
      </c>
      <c r="E49" s="195" t="s">
        <v>359</v>
      </c>
      <c r="F49" s="189" t="s">
        <v>367</v>
      </c>
      <c r="G49" s="195" t="s">
        <v>956</v>
      </c>
      <c r="H49" s="195" t="s">
        <v>368</v>
      </c>
      <c r="I49" s="189" t="s">
        <v>158</v>
      </c>
      <c r="J49" s="189" t="s">
        <v>139</v>
      </c>
      <c r="K49" s="186" t="s">
        <v>150</v>
      </c>
      <c r="L49" s="196" t="s">
        <v>369</v>
      </c>
      <c r="M49" s="183" t="s">
        <v>204</v>
      </c>
      <c r="N49" s="189" t="s">
        <v>124</v>
      </c>
      <c r="O49" s="197" t="s">
        <v>370</v>
      </c>
      <c r="P49" s="208" t="s">
        <v>126</v>
      </c>
      <c r="Q49" s="226" t="s">
        <v>371</v>
      </c>
      <c r="R49" s="173"/>
      <c r="S49" s="142"/>
      <c r="T49" s="142"/>
      <c r="U49" s="142"/>
      <c r="V49" s="142"/>
      <c r="W49" s="142"/>
      <c r="X49" s="142"/>
      <c r="Y49" s="142"/>
      <c r="Z49" s="142"/>
    </row>
    <row r="50" spans="1:26" ht="144" customHeight="1">
      <c r="A50" s="136" t="s">
        <v>27</v>
      </c>
      <c r="B50" s="137" t="s">
        <v>91</v>
      </c>
      <c r="C50" s="137" t="s">
        <v>357</v>
      </c>
      <c r="D50" s="183" t="s">
        <v>372</v>
      </c>
      <c r="E50" s="195" t="s">
        <v>373</v>
      </c>
      <c r="F50" s="189" t="s">
        <v>374</v>
      </c>
      <c r="G50" s="195" t="s">
        <v>375</v>
      </c>
      <c r="H50" s="195" t="s">
        <v>376</v>
      </c>
      <c r="I50" s="189" t="s">
        <v>153</v>
      </c>
      <c r="J50" s="189" t="s">
        <v>139</v>
      </c>
      <c r="K50" s="186" t="s">
        <v>150</v>
      </c>
      <c r="L50" s="196" t="s">
        <v>369</v>
      </c>
      <c r="M50" s="183" t="s">
        <v>123</v>
      </c>
      <c r="N50" s="189" t="s">
        <v>124</v>
      </c>
      <c r="O50" s="197" t="s">
        <v>377</v>
      </c>
      <c r="P50" s="208" t="s">
        <v>126</v>
      </c>
      <c r="Q50" s="226" t="s">
        <v>378</v>
      </c>
      <c r="R50" s="173"/>
      <c r="S50" s="142"/>
      <c r="T50" s="142"/>
      <c r="U50" s="142"/>
      <c r="V50" s="142"/>
      <c r="W50" s="142"/>
      <c r="X50" s="142"/>
      <c r="Y50" s="142"/>
      <c r="Z50" s="142"/>
    </row>
    <row r="51" spans="1:26" ht="148.5" customHeight="1">
      <c r="A51" s="136" t="s">
        <v>27</v>
      </c>
      <c r="B51" s="137" t="s">
        <v>91</v>
      </c>
      <c r="C51" s="137" t="s">
        <v>357</v>
      </c>
      <c r="D51" s="183" t="s">
        <v>379</v>
      </c>
      <c r="E51" s="195" t="s">
        <v>373</v>
      </c>
      <c r="F51" s="189" t="s">
        <v>380</v>
      </c>
      <c r="G51" s="195" t="s">
        <v>955</v>
      </c>
      <c r="H51" s="195" t="s">
        <v>376</v>
      </c>
      <c r="I51" s="189" t="s">
        <v>158</v>
      </c>
      <c r="J51" s="189" t="s">
        <v>139</v>
      </c>
      <c r="K51" s="186" t="s">
        <v>150</v>
      </c>
      <c r="L51" s="196" t="s">
        <v>381</v>
      </c>
      <c r="M51" s="183" t="s">
        <v>204</v>
      </c>
      <c r="N51" s="189" t="s">
        <v>124</v>
      </c>
      <c r="O51" s="195" t="s">
        <v>382</v>
      </c>
      <c r="P51" s="208" t="s">
        <v>126</v>
      </c>
      <c r="Q51" s="226" t="s">
        <v>383</v>
      </c>
      <c r="R51" s="173"/>
      <c r="S51" s="142"/>
      <c r="T51" s="142"/>
      <c r="U51" s="142"/>
      <c r="V51" s="142"/>
      <c r="W51" s="142"/>
      <c r="X51" s="142"/>
      <c r="Y51" s="142"/>
      <c r="Z51" s="142"/>
    </row>
    <row r="52" spans="1:26" ht="255.75" customHeight="1">
      <c r="A52" s="136" t="s">
        <v>27</v>
      </c>
      <c r="B52" s="137" t="s">
        <v>91</v>
      </c>
      <c r="C52" s="137" t="s">
        <v>384</v>
      </c>
      <c r="D52" s="183" t="s">
        <v>385</v>
      </c>
      <c r="E52" s="195" t="s">
        <v>386</v>
      </c>
      <c r="F52" s="189" t="s">
        <v>387</v>
      </c>
      <c r="G52" s="198" t="s">
        <v>388</v>
      </c>
      <c r="H52" s="195" t="s">
        <v>389</v>
      </c>
      <c r="I52" s="189" t="s">
        <v>158</v>
      </c>
      <c r="J52" s="189" t="s">
        <v>150</v>
      </c>
      <c r="K52" s="199" t="s">
        <v>154</v>
      </c>
      <c r="L52" s="183" t="s">
        <v>390</v>
      </c>
      <c r="M52" s="183" t="s">
        <v>123</v>
      </c>
      <c r="N52" s="189" t="s">
        <v>124</v>
      </c>
      <c r="O52" s="195" t="s">
        <v>391</v>
      </c>
      <c r="P52" s="210">
        <v>2020</v>
      </c>
      <c r="Q52" s="226" t="s">
        <v>392</v>
      </c>
      <c r="R52" s="173"/>
      <c r="S52" s="142"/>
      <c r="T52" s="142"/>
      <c r="U52" s="142"/>
      <c r="V52" s="142"/>
      <c r="W52" s="142"/>
      <c r="X52" s="142"/>
      <c r="Y52" s="142"/>
      <c r="Z52" s="142"/>
    </row>
    <row r="53" spans="1:26" ht="249.75" customHeight="1">
      <c r="A53" s="136" t="s">
        <v>27</v>
      </c>
      <c r="B53" s="137" t="s">
        <v>91</v>
      </c>
      <c r="C53" s="156" t="s">
        <v>393</v>
      </c>
      <c r="D53" s="183" t="s">
        <v>394</v>
      </c>
      <c r="E53" s="195" t="s">
        <v>395</v>
      </c>
      <c r="F53" s="137" t="s">
        <v>396</v>
      </c>
      <c r="G53" s="200" t="s">
        <v>397</v>
      </c>
      <c r="H53" s="189" t="s">
        <v>398</v>
      </c>
      <c r="I53" s="189" t="s">
        <v>148</v>
      </c>
      <c r="J53" s="189" t="s">
        <v>150</v>
      </c>
      <c r="K53" s="186" t="s">
        <v>150</v>
      </c>
      <c r="L53" s="183" t="s">
        <v>399</v>
      </c>
      <c r="M53" s="183" t="s">
        <v>123</v>
      </c>
      <c r="N53" s="189" t="s">
        <v>124</v>
      </c>
      <c r="O53" s="195" t="s">
        <v>400</v>
      </c>
      <c r="P53" s="208" t="s">
        <v>126</v>
      </c>
      <c r="Q53" s="220" t="s">
        <v>401</v>
      </c>
      <c r="R53" s="173"/>
      <c r="S53" s="142"/>
      <c r="T53" s="142"/>
      <c r="U53" s="142"/>
      <c r="V53" s="142"/>
      <c r="W53" s="142"/>
      <c r="X53" s="142"/>
      <c r="Y53" s="142"/>
      <c r="Z53" s="142"/>
    </row>
    <row r="54" spans="1:26" ht="105.75" customHeight="1">
      <c r="A54" s="136" t="s">
        <v>27</v>
      </c>
      <c r="B54" s="137" t="s">
        <v>92</v>
      </c>
      <c r="C54" s="137" t="s">
        <v>402</v>
      </c>
      <c r="D54" s="183" t="s">
        <v>403</v>
      </c>
      <c r="E54" s="183" t="s">
        <v>144</v>
      </c>
      <c r="F54" s="183" t="s">
        <v>404</v>
      </c>
      <c r="G54" s="183" t="s">
        <v>405</v>
      </c>
      <c r="H54" s="183" t="s">
        <v>406</v>
      </c>
      <c r="I54" s="183" t="s">
        <v>119</v>
      </c>
      <c r="J54" s="183" t="s">
        <v>150</v>
      </c>
      <c r="K54" s="185" t="s">
        <v>139</v>
      </c>
      <c r="L54" s="183" t="s">
        <v>122</v>
      </c>
      <c r="M54" s="183" t="s">
        <v>123</v>
      </c>
      <c r="N54" s="183" t="s">
        <v>124</v>
      </c>
      <c r="O54" s="183" t="s">
        <v>68</v>
      </c>
      <c r="P54" s="208" t="s">
        <v>126</v>
      </c>
      <c r="Q54" s="221"/>
      <c r="R54" s="173"/>
      <c r="S54" s="142"/>
      <c r="T54" s="142"/>
      <c r="U54" s="142"/>
      <c r="V54" s="142"/>
      <c r="W54" s="142"/>
      <c r="X54" s="142"/>
      <c r="Y54" s="142"/>
      <c r="Z54" s="142"/>
    </row>
    <row r="55" spans="1:26" ht="60.75" customHeight="1">
      <c r="A55" s="136" t="s">
        <v>27</v>
      </c>
      <c r="B55" s="137" t="s">
        <v>92</v>
      </c>
      <c r="C55" s="137" t="s">
        <v>402</v>
      </c>
      <c r="D55" s="183" t="s">
        <v>407</v>
      </c>
      <c r="E55" s="183" t="s">
        <v>408</v>
      </c>
      <c r="F55" s="183" t="s">
        <v>409</v>
      </c>
      <c r="G55" s="183" t="s">
        <v>410</v>
      </c>
      <c r="H55" s="183" t="s">
        <v>411</v>
      </c>
      <c r="I55" s="183" t="s">
        <v>148</v>
      </c>
      <c r="J55" s="183" t="s">
        <v>139</v>
      </c>
      <c r="K55" s="185" t="s">
        <v>139</v>
      </c>
      <c r="L55" s="183" t="s">
        <v>122</v>
      </c>
      <c r="M55" s="183" t="s">
        <v>123</v>
      </c>
      <c r="N55" s="183" t="s">
        <v>124</v>
      </c>
      <c r="O55" s="183" t="s">
        <v>68</v>
      </c>
      <c r="P55" s="208" t="s">
        <v>126</v>
      </c>
      <c r="Q55" s="221"/>
      <c r="R55" s="173"/>
      <c r="S55" s="142"/>
      <c r="T55" s="142"/>
      <c r="U55" s="142"/>
      <c r="V55" s="142"/>
      <c r="W55" s="142"/>
      <c r="X55" s="142"/>
      <c r="Y55" s="142"/>
      <c r="Z55" s="142"/>
    </row>
    <row r="56" spans="1:26" ht="63.75" customHeight="1">
      <c r="A56" s="136" t="s">
        <v>27</v>
      </c>
      <c r="B56" s="137" t="s">
        <v>92</v>
      </c>
      <c r="C56" s="137" t="s">
        <v>402</v>
      </c>
      <c r="D56" s="183" t="s">
        <v>412</v>
      </c>
      <c r="E56" s="183" t="s">
        <v>135</v>
      </c>
      <c r="F56" s="183" t="s">
        <v>413</v>
      </c>
      <c r="G56" s="183" t="s">
        <v>414</v>
      </c>
      <c r="H56" s="183" t="s">
        <v>415</v>
      </c>
      <c r="I56" s="183" t="s">
        <v>119</v>
      </c>
      <c r="J56" s="183" t="s">
        <v>121</v>
      </c>
      <c r="K56" s="184" t="s">
        <v>121</v>
      </c>
      <c r="L56" s="183" t="s">
        <v>140</v>
      </c>
      <c r="M56" s="183" t="s">
        <v>123</v>
      </c>
      <c r="N56" s="183" t="s">
        <v>124</v>
      </c>
      <c r="O56" s="183" t="s">
        <v>68</v>
      </c>
      <c r="P56" s="208" t="s">
        <v>126</v>
      </c>
      <c r="Q56" s="221"/>
      <c r="R56" s="173"/>
      <c r="S56" s="142"/>
      <c r="T56" s="142"/>
      <c r="U56" s="142"/>
      <c r="V56" s="142"/>
      <c r="W56" s="142"/>
      <c r="X56" s="142"/>
      <c r="Y56" s="142"/>
      <c r="Z56" s="142"/>
    </row>
    <row r="57" spans="1:26" ht="68.25" customHeight="1">
      <c r="A57" s="136" t="s">
        <v>27</v>
      </c>
      <c r="B57" s="137" t="s">
        <v>92</v>
      </c>
      <c r="C57" s="137" t="s">
        <v>402</v>
      </c>
      <c r="D57" s="183" t="s">
        <v>416</v>
      </c>
      <c r="E57" s="183" t="s">
        <v>417</v>
      </c>
      <c r="F57" s="183" t="s">
        <v>418</v>
      </c>
      <c r="G57" s="183" t="s">
        <v>419</v>
      </c>
      <c r="H57" s="183" t="s">
        <v>420</v>
      </c>
      <c r="I57" s="183" t="s">
        <v>119</v>
      </c>
      <c r="J57" s="183" t="s">
        <v>121</v>
      </c>
      <c r="K57" s="184" t="s">
        <v>121</v>
      </c>
      <c r="L57" s="183" t="s">
        <v>122</v>
      </c>
      <c r="M57" s="183" t="s">
        <v>123</v>
      </c>
      <c r="N57" s="183" t="s">
        <v>124</v>
      </c>
      <c r="O57" s="183" t="s">
        <v>68</v>
      </c>
      <c r="P57" s="208" t="s">
        <v>126</v>
      </c>
      <c r="Q57" s="221"/>
      <c r="R57" s="173"/>
      <c r="S57" s="142"/>
      <c r="T57" s="142"/>
      <c r="U57" s="142"/>
      <c r="V57" s="142"/>
      <c r="W57" s="142"/>
      <c r="X57" s="142"/>
      <c r="Y57" s="142"/>
      <c r="Z57" s="142"/>
    </row>
    <row r="58" spans="1:26" ht="89.25" customHeight="1">
      <c r="A58" s="136" t="s">
        <v>27</v>
      </c>
      <c r="B58" s="137" t="s">
        <v>92</v>
      </c>
      <c r="C58" s="137" t="s">
        <v>402</v>
      </c>
      <c r="D58" s="183" t="s">
        <v>421</v>
      </c>
      <c r="E58" s="183" t="s">
        <v>417</v>
      </c>
      <c r="F58" s="183" t="s">
        <v>422</v>
      </c>
      <c r="G58" s="183" t="s">
        <v>423</v>
      </c>
      <c r="H58" s="183" t="s">
        <v>424</v>
      </c>
      <c r="I58" s="183" t="s">
        <v>119</v>
      </c>
      <c r="J58" s="183" t="s">
        <v>150</v>
      </c>
      <c r="K58" s="185" t="s">
        <v>139</v>
      </c>
      <c r="L58" s="183" t="s">
        <v>122</v>
      </c>
      <c r="M58" s="183" t="s">
        <v>123</v>
      </c>
      <c r="N58" s="183" t="s">
        <v>124</v>
      </c>
      <c r="O58" s="183" t="s">
        <v>425</v>
      </c>
      <c r="P58" s="208" t="s">
        <v>126</v>
      </c>
      <c r="Q58" s="221"/>
      <c r="R58" s="173"/>
      <c r="S58" s="142"/>
      <c r="T58" s="142"/>
      <c r="U58" s="142"/>
      <c r="V58" s="142"/>
      <c r="W58" s="142"/>
      <c r="X58" s="142"/>
      <c r="Y58" s="142"/>
      <c r="Z58" s="142"/>
    </row>
    <row r="59" spans="1:26" ht="126.75" customHeight="1">
      <c r="A59" s="136" t="s">
        <v>27</v>
      </c>
      <c r="B59" s="137" t="s">
        <v>92</v>
      </c>
      <c r="C59" s="137" t="s">
        <v>426</v>
      </c>
      <c r="D59" s="188" t="s">
        <v>427</v>
      </c>
      <c r="E59" s="188" t="s">
        <v>417</v>
      </c>
      <c r="F59" s="188" t="s">
        <v>428</v>
      </c>
      <c r="G59" s="188" t="s">
        <v>429</v>
      </c>
      <c r="H59" s="188" t="s">
        <v>430</v>
      </c>
      <c r="I59" s="188" t="s">
        <v>153</v>
      </c>
      <c r="J59" s="188" t="s">
        <v>121</v>
      </c>
      <c r="K59" s="201" t="s">
        <v>139</v>
      </c>
      <c r="L59" s="188" t="s">
        <v>122</v>
      </c>
      <c r="M59" s="188" t="s">
        <v>123</v>
      </c>
      <c r="N59" s="188" t="s">
        <v>124</v>
      </c>
      <c r="O59" s="188" t="s">
        <v>431</v>
      </c>
      <c r="P59" s="208" t="s">
        <v>126</v>
      </c>
      <c r="Q59" s="227" t="s">
        <v>432</v>
      </c>
      <c r="R59" s="173"/>
      <c r="S59" s="142"/>
      <c r="T59" s="142"/>
      <c r="U59" s="142"/>
      <c r="V59" s="142"/>
      <c r="W59" s="142"/>
      <c r="X59" s="142"/>
      <c r="Y59" s="142"/>
      <c r="Z59" s="142"/>
    </row>
    <row r="60" spans="1:26" ht="79.5" customHeight="1">
      <c r="A60" s="136" t="s">
        <v>27</v>
      </c>
      <c r="B60" s="137" t="s">
        <v>93</v>
      </c>
      <c r="C60" s="137" t="s">
        <v>433</v>
      </c>
      <c r="D60" s="183" t="s">
        <v>434</v>
      </c>
      <c r="E60" s="183" t="s">
        <v>435</v>
      </c>
      <c r="F60" s="183" t="s">
        <v>436</v>
      </c>
      <c r="G60" s="183" t="s">
        <v>437</v>
      </c>
      <c r="H60" s="183" t="s">
        <v>438</v>
      </c>
      <c r="I60" s="183" t="s">
        <v>158</v>
      </c>
      <c r="J60" s="183" t="s">
        <v>139</v>
      </c>
      <c r="K60" s="186" t="s">
        <v>150</v>
      </c>
      <c r="L60" s="183" t="s">
        <v>439</v>
      </c>
      <c r="M60" s="183" t="s">
        <v>123</v>
      </c>
      <c r="N60" s="183" t="s">
        <v>124</v>
      </c>
      <c r="O60" s="183" t="s">
        <v>440</v>
      </c>
      <c r="P60" s="208" t="s">
        <v>126</v>
      </c>
      <c r="Q60" s="221" t="s">
        <v>441</v>
      </c>
      <c r="R60" s="173"/>
      <c r="S60" s="142"/>
      <c r="T60" s="142"/>
      <c r="U60" s="142"/>
      <c r="V60" s="142"/>
      <c r="W60" s="142"/>
      <c r="X60" s="142"/>
      <c r="Y60" s="142"/>
      <c r="Z60" s="142"/>
    </row>
    <row r="61" spans="1:26" ht="77.25" customHeight="1">
      <c r="A61" s="136" t="s">
        <v>27</v>
      </c>
      <c r="B61" s="137" t="s">
        <v>93</v>
      </c>
      <c r="C61" s="137" t="s">
        <v>433</v>
      </c>
      <c r="D61" s="183" t="s">
        <v>442</v>
      </c>
      <c r="E61" s="183" t="s">
        <v>19</v>
      </c>
      <c r="F61" s="183" t="s">
        <v>443</v>
      </c>
      <c r="G61" s="183" t="s">
        <v>444</v>
      </c>
      <c r="H61" s="183" t="s">
        <v>445</v>
      </c>
      <c r="I61" s="183" t="s">
        <v>148</v>
      </c>
      <c r="J61" s="183" t="s">
        <v>150</v>
      </c>
      <c r="K61" s="186" t="s">
        <v>150</v>
      </c>
      <c r="L61" s="145" t="s">
        <v>446</v>
      </c>
      <c r="M61" s="183" t="s">
        <v>123</v>
      </c>
      <c r="N61" s="183" t="s">
        <v>124</v>
      </c>
      <c r="O61" s="183" t="s">
        <v>447</v>
      </c>
      <c r="P61" s="208" t="s">
        <v>126</v>
      </c>
      <c r="Q61" s="221" t="s">
        <v>448</v>
      </c>
      <c r="R61" s="173"/>
      <c r="S61" s="142"/>
      <c r="T61" s="142"/>
      <c r="U61" s="142"/>
      <c r="V61" s="142"/>
      <c r="W61" s="142"/>
      <c r="X61" s="142"/>
      <c r="Y61" s="142"/>
      <c r="Z61" s="142"/>
    </row>
    <row r="62" spans="1:26" ht="79.5" customHeight="1">
      <c r="A62" s="136" t="s">
        <v>27</v>
      </c>
      <c r="B62" s="137" t="s">
        <v>93</v>
      </c>
      <c r="C62" s="137" t="s">
        <v>433</v>
      </c>
      <c r="D62" s="183" t="s">
        <v>449</v>
      </c>
      <c r="E62" s="183" t="s">
        <v>450</v>
      </c>
      <c r="F62" s="183" t="s">
        <v>451</v>
      </c>
      <c r="G62" s="183" t="s">
        <v>452</v>
      </c>
      <c r="H62" s="183" t="s">
        <v>453</v>
      </c>
      <c r="I62" s="183" t="s">
        <v>148</v>
      </c>
      <c r="J62" s="183" t="s">
        <v>150</v>
      </c>
      <c r="K62" s="186" t="s">
        <v>150</v>
      </c>
      <c r="L62" s="183" t="s">
        <v>439</v>
      </c>
      <c r="M62" s="183" t="s">
        <v>123</v>
      </c>
      <c r="N62" s="183" t="s">
        <v>454</v>
      </c>
      <c r="O62" s="183" t="s">
        <v>455</v>
      </c>
      <c r="P62" s="208" t="s">
        <v>126</v>
      </c>
      <c r="Q62" s="221" t="s">
        <v>456</v>
      </c>
      <c r="R62" s="173"/>
      <c r="S62" s="142"/>
      <c r="T62" s="142"/>
      <c r="U62" s="142"/>
      <c r="V62" s="142"/>
      <c r="W62" s="142"/>
      <c r="X62" s="142"/>
      <c r="Y62" s="142"/>
      <c r="Z62" s="142"/>
    </row>
    <row r="63" spans="1:26" ht="115.5" customHeight="1">
      <c r="A63" s="136" t="s">
        <v>27</v>
      </c>
      <c r="B63" s="137" t="s">
        <v>93</v>
      </c>
      <c r="C63" s="137" t="s">
        <v>457</v>
      </c>
      <c r="D63" s="189" t="s">
        <v>458</v>
      </c>
      <c r="E63" s="198" t="s">
        <v>459</v>
      </c>
      <c r="F63" s="189" t="s">
        <v>460</v>
      </c>
      <c r="G63" s="189" t="s">
        <v>461</v>
      </c>
      <c r="H63" s="189" t="s">
        <v>952</v>
      </c>
      <c r="I63" s="189" t="s">
        <v>119</v>
      </c>
      <c r="J63" s="189" t="s">
        <v>121</v>
      </c>
      <c r="K63" s="184" t="s">
        <v>121</v>
      </c>
      <c r="L63" s="183" t="s">
        <v>462</v>
      </c>
      <c r="M63" s="183" t="s">
        <v>123</v>
      </c>
      <c r="N63" s="189" t="s">
        <v>124</v>
      </c>
      <c r="O63" s="189" t="s">
        <v>953</v>
      </c>
      <c r="P63" s="208" t="s">
        <v>126</v>
      </c>
      <c r="Q63" s="227" t="s">
        <v>463</v>
      </c>
      <c r="R63" s="173"/>
      <c r="S63" s="142"/>
      <c r="T63" s="142"/>
      <c r="U63" s="142"/>
      <c r="V63" s="142"/>
      <c r="W63" s="142"/>
      <c r="X63" s="142"/>
      <c r="Y63" s="142"/>
      <c r="Z63" s="142"/>
    </row>
    <row r="64" spans="1:26" ht="75.75" customHeight="1">
      <c r="A64" s="136" t="s">
        <v>27</v>
      </c>
      <c r="B64" s="137" t="s">
        <v>93</v>
      </c>
      <c r="C64" s="137" t="s">
        <v>457</v>
      </c>
      <c r="D64" s="189" t="s">
        <v>464</v>
      </c>
      <c r="E64" s="195" t="s">
        <v>459</v>
      </c>
      <c r="F64" s="189" t="s">
        <v>465</v>
      </c>
      <c r="G64" s="189" t="s">
        <v>466</v>
      </c>
      <c r="H64" s="189" t="s">
        <v>954</v>
      </c>
      <c r="I64" s="189" t="s">
        <v>148</v>
      </c>
      <c r="J64" s="189" t="s">
        <v>121</v>
      </c>
      <c r="K64" s="185" t="s">
        <v>139</v>
      </c>
      <c r="L64" s="183" t="s">
        <v>462</v>
      </c>
      <c r="M64" s="183" t="s">
        <v>123</v>
      </c>
      <c r="N64" s="189" t="s">
        <v>124</v>
      </c>
      <c r="O64" s="189" t="s">
        <v>467</v>
      </c>
      <c r="P64" s="208" t="s">
        <v>126</v>
      </c>
      <c r="Q64" s="221"/>
      <c r="R64" s="173"/>
      <c r="S64" s="142"/>
      <c r="T64" s="142"/>
      <c r="U64" s="142"/>
      <c r="V64" s="142"/>
      <c r="W64" s="142"/>
      <c r="X64" s="142"/>
      <c r="Y64" s="142"/>
      <c r="Z64" s="142"/>
    </row>
    <row r="65" spans="1:26" ht="96.75" customHeight="1">
      <c r="A65" s="136" t="s">
        <v>27</v>
      </c>
      <c r="B65" s="137" t="s">
        <v>93</v>
      </c>
      <c r="C65" s="137" t="s">
        <v>468</v>
      </c>
      <c r="D65" s="189" t="s">
        <v>469</v>
      </c>
      <c r="E65" s="195" t="s">
        <v>470</v>
      </c>
      <c r="F65" s="189" t="s">
        <v>471</v>
      </c>
      <c r="G65" s="189" t="s">
        <v>472</v>
      </c>
      <c r="H65" s="189" t="s">
        <v>473</v>
      </c>
      <c r="I65" s="189" t="s">
        <v>153</v>
      </c>
      <c r="J65" s="189" t="s">
        <v>150</v>
      </c>
      <c r="K65" s="202" t="s">
        <v>150</v>
      </c>
      <c r="L65" s="183" t="s">
        <v>474</v>
      </c>
      <c r="M65" s="189" t="s">
        <v>123</v>
      </c>
      <c r="N65" s="189" t="s">
        <v>124</v>
      </c>
      <c r="O65" s="189" t="s">
        <v>475</v>
      </c>
      <c r="P65" s="208" t="s">
        <v>126</v>
      </c>
      <c r="Q65" s="221" t="s">
        <v>476</v>
      </c>
      <c r="R65" s="173"/>
      <c r="S65" s="142"/>
      <c r="T65" s="142"/>
      <c r="U65" s="142"/>
      <c r="V65" s="142"/>
      <c r="W65" s="142"/>
      <c r="X65" s="142"/>
      <c r="Y65" s="142"/>
      <c r="Z65" s="142"/>
    </row>
    <row r="66" spans="1:26" ht="136.5" customHeight="1">
      <c r="A66" s="136" t="s">
        <v>27</v>
      </c>
      <c r="B66" s="137" t="s">
        <v>94</v>
      </c>
      <c r="C66" s="137" t="s">
        <v>477</v>
      </c>
      <c r="D66" s="183" t="s">
        <v>478</v>
      </c>
      <c r="E66" s="183" t="s">
        <v>263</v>
      </c>
      <c r="F66" s="183" t="s">
        <v>479</v>
      </c>
      <c r="G66" s="183" t="s">
        <v>480</v>
      </c>
      <c r="H66" s="183" t="s">
        <v>481</v>
      </c>
      <c r="I66" s="183" t="s">
        <v>153</v>
      </c>
      <c r="J66" s="183" t="s">
        <v>150</v>
      </c>
      <c r="K66" s="186" t="s">
        <v>150</v>
      </c>
      <c r="L66" s="183" t="s">
        <v>482</v>
      </c>
      <c r="M66" s="183" t="s">
        <v>123</v>
      </c>
      <c r="N66" s="183" t="s">
        <v>124</v>
      </c>
      <c r="O66" s="183" t="s">
        <v>483</v>
      </c>
      <c r="P66" s="208" t="s">
        <v>126</v>
      </c>
      <c r="Q66" s="227" t="s">
        <v>484</v>
      </c>
      <c r="R66" s="173"/>
      <c r="S66" s="142"/>
      <c r="T66" s="142"/>
      <c r="U66" s="142"/>
      <c r="V66" s="142"/>
      <c r="W66" s="142"/>
      <c r="X66" s="142"/>
      <c r="Y66" s="142"/>
      <c r="Z66" s="142"/>
    </row>
    <row r="67" spans="1:26" ht="209.25" customHeight="1">
      <c r="A67" s="136" t="s">
        <v>44</v>
      </c>
      <c r="B67" s="136" t="s">
        <v>101</v>
      </c>
      <c r="C67" s="136" t="s">
        <v>485</v>
      </c>
      <c r="D67" s="136" t="s">
        <v>486</v>
      </c>
      <c r="E67" s="136" t="s">
        <v>450</v>
      </c>
      <c r="F67" s="136" t="s">
        <v>487</v>
      </c>
      <c r="G67" s="140" t="s">
        <v>488</v>
      </c>
      <c r="H67" s="136" t="s">
        <v>489</v>
      </c>
      <c r="I67" s="136" t="s">
        <v>153</v>
      </c>
      <c r="J67" s="136" t="s">
        <v>121</v>
      </c>
      <c r="K67" s="147" t="s">
        <v>139</v>
      </c>
      <c r="L67" s="136" t="s">
        <v>490</v>
      </c>
      <c r="M67" s="136" t="s">
        <v>123</v>
      </c>
      <c r="N67" s="140" t="s">
        <v>124</v>
      </c>
      <c r="O67" s="136" t="s">
        <v>491</v>
      </c>
      <c r="P67" s="208" t="s">
        <v>126</v>
      </c>
      <c r="Q67" s="228"/>
      <c r="R67" s="215"/>
      <c r="S67" s="157"/>
      <c r="T67" s="157"/>
      <c r="U67" s="157"/>
      <c r="V67" s="157"/>
      <c r="W67" s="157"/>
      <c r="X67" s="157"/>
      <c r="Y67" s="157"/>
      <c r="Z67" s="157"/>
    </row>
    <row r="68" spans="1:26" ht="158.25" customHeight="1">
      <c r="A68" s="136" t="s">
        <v>44</v>
      </c>
      <c r="B68" s="136" t="s">
        <v>101</v>
      </c>
      <c r="C68" s="136" t="s">
        <v>485</v>
      </c>
      <c r="D68" s="136" t="s">
        <v>492</v>
      </c>
      <c r="E68" s="136" t="s">
        <v>450</v>
      </c>
      <c r="F68" s="137" t="s">
        <v>493</v>
      </c>
      <c r="G68" s="140" t="s">
        <v>494</v>
      </c>
      <c r="H68" s="137" t="s">
        <v>495</v>
      </c>
      <c r="I68" s="137" t="s">
        <v>148</v>
      </c>
      <c r="J68" s="137" t="s">
        <v>139</v>
      </c>
      <c r="K68" s="147" t="s">
        <v>139</v>
      </c>
      <c r="L68" s="136" t="s">
        <v>490</v>
      </c>
      <c r="M68" s="136" t="s">
        <v>123</v>
      </c>
      <c r="N68" s="140" t="s">
        <v>496</v>
      </c>
      <c r="O68" s="140" t="s">
        <v>497</v>
      </c>
      <c r="P68" s="208" t="s">
        <v>126</v>
      </c>
      <c r="Q68" s="227"/>
      <c r="R68" s="216"/>
      <c r="S68" s="137"/>
      <c r="T68" s="137"/>
      <c r="U68" s="137"/>
      <c r="V68" s="137"/>
      <c r="W68" s="137"/>
      <c r="X68" s="137"/>
      <c r="Y68" s="137"/>
      <c r="Z68" s="137"/>
    </row>
    <row r="69" spans="1:26" ht="208.5" customHeight="1">
      <c r="A69" s="136" t="s">
        <v>44</v>
      </c>
      <c r="B69" s="136" t="s">
        <v>101</v>
      </c>
      <c r="C69" s="136" t="s">
        <v>498</v>
      </c>
      <c r="D69" s="136" t="s">
        <v>499</v>
      </c>
      <c r="E69" s="136" t="s">
        <v>450</v>
      </c>
      <c r="F69" s="137" t="s">
        <v>487</v>
      </c>
      <c r="G69" s="140" t="s">
        <v>500</v>
      </c>
      <c r="H69" s="137" t="s">
        <v>501</v>
      </c>
      <c r="I69" s="140" t="s">
        <v>119</v>
      </c>
      <c r="J69" s="140" t="s">
        <v>121</v>
      </c>
      <c r="K69" s="151" t="s">
        <v>121</v>
      </c>
      <c r="L69" s="136" t="s">
        <v>490</v>
      </c>
      <c r="M69" s="136" t="s">
        <v>123</v>
      </c>
      <c r="N69" s="140" t="s">
        <v>124</v>
      </c>
      <c r="O69" s="140" t="s">
        <v>502</v>
      </c>
      <c r="P69" s="208" t="s">
        <v>126</v>
      </c>
      <c r="Q69" s="227"/>
      <c r="R69" s="216"/>
      <c r="S69" s="137"/>
      <c r="T69" s="137"/>
      <c r="U69" s="137"/>
      <c r="V69" s="137"/>
      <c r="W69" s="137"/>
      <c r="X69" s="137"/>
      <c r="Y69" s="137"/>
      <c r="Z69" s="137"/>
    </row>
    <row r="70" spans="1:26" ht="219.75" customHeight="1">
      <c r="A70" s="136" t="s">
        <v>44</v>
      </c>
      <c r="B70" s="140" t="s">
        <v>101</v>
      </c>
      <c r="C70" s="136" t="s">
        <v>503</v>
      </c>
      <c r="D70" s="140" t="s">
        <v>504</v>
      </c>
      <c r="E70" s="140" t="s">
        <v>450</v>
      </c>
      <c r="F70" s="140" t="s">
        <v>487</v>
      </c>
      <c r="G70" s="140" t="s">
        <v>505</v>
      </c>
      <c r="H70" s="140" t="s">
        <v>506</v>
      </c>
      <c r="I70" s="140" t="s">
        <v>119</v>
      </c>
      <c r="J70" s="140" t="s">
        <v>121</v>
      </c>
      <c r="K70" s="151" t="s">
        <v>121</v>
      </c>
      <c r="L70" s="140" t="s">
        <v>490</v>
      </c>
      <c r="M70" s="140" t="s">
        <v>123</v>
      </c>
      <c r="N70" s="140" t="s">
        <v>124</v>
      </c>
      <c r="O70" s="140" t="s">
        <v>507</v>
      </c>
      <c r="P70" s="208" t="s">
        <v>126</v>
      </c>
      <c r="Q70" s="220"/>
      <c r="R70" s="164"/>
      <c r="S70" s="140"/>
      <c r="T70" s="140"/>
      <c r="U70" s="140"/>
      <c r="V70" s="140"/>
      <c r="W70" s="140"/>
      <c r="X70" s="140"/>
      <c r="Y70" s="140"/>
      <c r="Z70" s="140"/>
    </row>
    <row r="71" spans="1:26" ht="105" customHeight="1">
      <c r="A71" s="136" t="s">
        <v>27</v>
      </c>
      <c r="B71" s="137" t="s">
        <v>92</v>
      </c>
      <c r="C71" s="137" t="s">
        <v>508</v>
      </c>
      <c r="D71" s="137" t="s">
        <v>509</v>
      </c>
      <c r="E71" s="137" t="s">
        <v>510</v>
      </c>
      <c r="F71" s="137" t="s">
        <v>511</v>
      </c>
      <c r="G71" s="140" t="s">
        <v>512</v>
      </c>
      <c r="H71" s="137" t="s">
        <v>513</v>
      </c>
      <c r="I71" s="140" t="s">
        <v>158</v>
      </c>
      <c r="J71" s="140" t="s">
        <v>139</v>
      </c>
      <c r="K71" s="153" t="s">
        <v>150</v>
      </c>
      <c r="L71" s="137" t="s">
        <v>122</v>
      </c>
      <c r="M71" s="137" t="s">
        <v>123</v>
      </c>
      <c r="N71" s="140" t="s">
        <v>124</v>
      </c>
      <c r="O71" s="137" t="s">
        <v>514</v>
      </c>
      <c r="P71" s="208" t="s">
        <v>126</v>
      </c>
      <c r="Q71" s="227"/>
      <c r="R71" s="216"/>
      <c r="S71" s="137"/>
      <c r="T71" s="137"/>
      <c r="U71" s="137"/>
      <c r="V71" s="137"/>
      <c r="W71" s="137"/>
      <c r="X71" s="137"/>
      <c r="Y71" s="137"/>
      <c r="Z71" s="137"/>
    </row>
    <row r="72" spans="1:26" ht="139.5" customHeight="1">
      <c r="A72" s="136" t="s">
        <v>27</v>
      </c>
      <c r="B72" s="137" t="s">
        <v>88</v>
      </c>
      <c r="C72" s="137" t="s">
        <v>515</v>
      </c>
      <c r="D72" s="137" t="s">
        <v>516</v>
      </c>
      <c r="E72" s="137" t="s">
        <v>517</v>
      </c>
      <c r="F72" s="137" t="s">
        <v>518</v>
      </c>
      <c r="G72" s="140" t="s">
        <v>519</v>
      </c>
      <c r="H72" s="137" t="s">
        <v>520</v>
      </c>
      <c r="I72" s="140" t="s">
        <v>153</v>
      </c>
      <c r="J72" s="140" t="s">
        <v>150</v>
      </c>
      <c r="K72" s="153" t="s">
        <v>150</v>
      </c>
      <c r="L72" s="137" t="s">
        <v>521</v>
      </c>
      <c r="M72" s="137" t="s">
        <v>123</v>
      </c>
      <c r="N72" s="140" t="s">
        <v>124</v>
      </c>
      <c r="O72" s="137" t="s">
        <v>522</v>
      </c>
      <c r="P72" s="208" t="s">
        <v>126</v>
      </c>
      <c r="Q72" s="227"/>
      <c r="R72" s="216"/>
      <c r="S72" s="137"/>
      <c r="T72" s="137"/>
      <c r="U72" s="137"/>
      <c r="V72" s="137"/>
      <c r="W72" s="137"/>
      <c r="X72" s="137"/>
      <c r="Y72" s="137"/>
      <c r="Z72" s="137"/>
    </row>
    <row r="73" spans="1:26" ht="200.25" customHeight="1">
      <c r="A73" s="136" t="s">
        <v>27</v>
      </c>
      <c r="B73" s="137" t="s">
        <v>88</v>
      </c>
      <c r="C73" s="137" t="s">
        <v>515</v>
      </c>
      <c r="D73" s="137" t="s">
        <v>523</v>
      </c>
      <c r="E73" s="137" t="s">
        <v>517</v>
      </c>
      <c r="F73" s="137" t="s">
        <v>524</v>
      </c>
      <c r="G73" s="140" t="s">
        <v>525</v>
      </c>
      <c r="H73" s="137" t="s">
        <v>526</v>
      </c>
      <c r="I73" s="140" t="s">
        <v>153</v>
      </c>
      <c r="J73" s="140" t="s">
        <v>150</v>
      </c>
      <c r="K73" s="153" t="s">
        <v>150</v>
      </c>
      <c r="L73" s="137" t="s">
        <v>527</v>
      </c>
      <c r="M73" s="137" t="s">
        <v>123</v>
      </c>
      <c r="N73" s="140" t="s">
        <v>124</v>
      </c>
      <c r="O73" s="140" t="s">
        <v>528</v>
      </c>
      <c r="P73" s="208" t="s">
        <v>126</v>
      </c>
      <c r="Q73" s="227"/>
      <c r="R73" s="216"/>
      <c r="S73" s="137"/>
      <c r="T73" s="137"/>
      <c r="U73" s="137"/>
      <c r="V73" s="137"/>
      <c r="W73" s="137"/>
      <c r="X73" s="137"/>
      <c r="Y73" s="137"/>
      <c r="Z73" s="137"/>
    </row>
    <row r="74" spans="1:26" ht="143.25" customHeight="1">
      <c r="A74" s="136" t="s">
        <v>27</v>
      </c>
      <c r="B74" s="137" t="s">
        <v>88</v>
      </c>
      <c r="C74" s="137" t="s">
        <v>515</v>
      </c>
      <c r="D74" s="137" t="s">
        <v>529</v>
      </c>
      <c r="E74" s="137" t="s">
        <v>517</v>
      </c>
      <c r="F74" s="137" t="s">
        <v>530</v>
      </c>
      <c r="G74" s="140" t="s">
        <v>531</v>
      </c>
      <c r="H74" s="137" t="s">
        <v>532</v>
      </c>
      <c r="I74" s="140" t="s">
        <v>153</v>
      </c>
      <c r="J74" s="140" t="s">
        <v>150</v>
      </c>
      <c r="K74" s="153" t="s">
        <v>150</v>
      </c>
      <c r="L74" s="137" t="s">
        <v>527</v>
      </c>
      <c r="M74" s="137" t="s">
        <v>123</v>
      </c>
      <c r="N74" s="140" t="s">
        <v>124</v>
      </c>
      <c r="O74" s="140" t="s">
        <v>533</v>
      </c>
      <c r="P74" s="208" t="s">
        <v>126</v>
      </c>
      <c r="Q74" s="227"/>
      <c r="R74" s="216"/>
      <c r="S74" s="137"/>
      <c r="T74" s="137"/>
      <c r="U74" s="137"/>
      <c r="V74" s="137"/>
      <c r="W74" s="137"/>
      <c r="X74" s="137"/>
      <c r="Y74" s="137"/>
      <c r="Z74" s="137"/>
    </row>
    <row r="75" spans="1:26" ht="62.25" customHeight="1">
      <c r="A75" s="136" t="s">
        <v>44</v>
      </c>
      <c r="B75" s="137" t="s">
        <v>95</v>
      </c>
      <c r="C75" s="137" t="s">
        <v>534</v>
      </c>
      <c r="D75" s="137" t="s">
        <v>535</v>
      </c>
      <c r="E75" s="137" t="s">
        <v>517</v>
      </c>
      <c r="F75" s="137" t="s">
        <v>536</v>
      </c>
      <c r="G75" s="140" t="s">
        <v>537</v>
      </c>
      <c r="H75" s="136" t="s">
        <v>538</v>
      </c>
      <c r="I75" s="140" t="s">
        <v>119</v>
      </c>
      <c r="J75" s="140" t="s">
        <v>139</v>
      </c>
      <c r="K75" s="147" t="s">
        <v>139</v>
      </c>
      <c r="L75" s="140" t="s">
        <v>539</v>
      </c>
      <c r="M75" s="140" t="s">
        <v>123</v>
      </c>
      <c r="N75" s="140" t="s">
        <v>124</v>
      </c>
      <c r="O75" s="140" t="s">
        <v>540</v>
      </c>
      <c r="P75" s="208" t="s">
        <v>126</v>
      </c>
      <c r="Q75" s="220" t="s">
        <v>541</v>
      </c>
      <c r="R75" s="173"/>
      <c r="S75" s="142"/>
      <c r="T75" s="142"/>
      <c r="U75" s="142"/>
      <c r="V75" s="142"/>
      <c r="W75" s="142"/>
      <c r="X75" s="142"/>
      <c r="Y75" s="142"/>
      <c r="Z75" s="142"/>
    </row>
    <row r="76" spans="1:26" ht="108" customHeight="1">
      <c r="A76" s="136" t="s">
        <v>44</v>
      </c>
      <c r="B76" s="137" t="s">
        <v>95</v>
      </c>
      <c r="C76" s="137" t="s">
        <v>534</v>
      </c>
      <c r="D76" s="137" t="s">
        <v>542</v>
      </c>
      <c r="E76" s="137" t="s">
        <v>517</v>
      </c>
      <c r="F76" s="137" t="s">
        <v>543</v>
      </c>
      <c r="G76" s="140" t="s">
        <v>544</v>
      </c>
      <c r="H76" s="137" t="s">
        <v>545</v>
      </c>
      <c r="I76" s="140" t="s">
        <v>153</v>
      </c>
      <c r="J76" s="140" t="s">
        <v>121</v>
      </c>
      <c r="K76" s="147" t="s">
        <v>139</v>
      </c>
      <c r="L76" s="140" t="s">
        <v>539</v>
      </c>
      <c r="M76" s="140" t="s">
        <v>123</v>
      </c>
      <c r="N76" s="140" t="s">
        <v>124</v>
      </c>
      <c r="O76" s="140" t="s">
        <v>546</v>
      </c>
      <c r="P76" s="208" t="s">
        <v>126</v>
      </c>
      <c r="Q76" s="221"/>
      <c r="R76" s="173"/>
      <c r="S76" s="142"/>
      <c r="T76" s="142"/>
      <c r="U76" s="142"/>
      <c r="V76" s="142"/>
      <c r="W76" s="142"/>
      <c r="X76" s="142"/>
      <c r="Y76" s="142"/>
      <c r="Z76" s="142"/>
    </row>
    <row r="77" spans="1:26" ht="168.75" customHeight="1">
      <c r="A77" s="136" t="s">
        <v>44</v>
      </c>
      <c r="B77" s="140" t="s">
        <v>95</v>
      </c>
      <c r="C77" s="136" t="s">
        <v>534</v>
      </c>
      <c r="D77" s="140" t="s">
        <v>547</v>
      </c>
      <c r="E77" s="140" t="s">
        <v>19</v>
      </c>
      <c r="F77" s="140" t="s">
        <v>548</v>
      </c>
      <c r="G77" s="140" t="s">
        <v>549</v>
      </c>
      <c r="H77" s="140" t="s">
        <v>550</v>
      </c>
      <c r="I77" s="140" t="s">
        <v>153</v>
      </c>
      <c r="J77" s="140" t="s">
        <v>121</v>
      </c>
      <c r="K77" s="147" t="s">
        <v>139</v>
      </c>
      <c r="L77" s="140" t="s">
        <v>539</v>
      </c>
      <c r="M77" s="140" t="s">
        <v>123</v>
      </c>
      <c r="N77" s="140" t="s">
        <v>124</v>
      </c>
      <c r="O77" s="140" t="s">
        <v>551</v>
      </c>
      <c r="P77" s="208" t="s">
        <v>126</v>
      </c>
      <c r="Q77" s="221"/>
      <c r="R77" s="173"/>
      <c r="S77" s="142"/>
      <c r="T77" s="142"/>
      <c r="U77" s="142"/>
      <c r="V77" s="142"/>
      <c r="W77" s="142"/>
      <c r="X77" s="142"/>
      <c r="Y77" s="142"/>
      <c r="Z77" s="142"/>
    </row>
    <row r="78" spans="1:26" ht="94.5" customHeight="1">
      <c r="A78" s="136" t="s">
        <v>44</v>
      </c>
      <c r="B78" s="140" t="s">
        <v>95</v>
      </c>
      <c r="C78" s="136" t="s">
        <v>534</v>
      </c>
      <c r="D78" s="140" t="s">
        <v>552</v>
      </c>
      <c r="E78" s="140" t="s">
        <v>19</v>
      </c>
      <c r="F78" s="140" t="s">
        <v>553</v>
      </c>
      <c r="G78" s="140" t="s">
        <v>554</v>
      </c>
      <c r="H78" s="140" t="s">
        <v>555</v>
      </c>
      <c r="I78" s="140" t="s">
        <v>158</v>
      </c>
      <c r="J78" s="140" t="s">
        <v>121</v>
      </c>
      <c r="K78" s="153" t="s">
        <v>150</v>
      </c>
      <c r="L78" s="140" t="s">
        <v>539</v>
      </c>
      <c r="M78" s="140" t="s">
        <v>204</v>
      </c>
      <c r="N78" s="140" t="s">
        <v>218</v>
      </c>
      <c r="O78" s="140" t="s">
        <v>556</v>
      </c>
      <c r="P78" s="208" t="s">
        <v>126</v>
      </c>
      <c r="Q78" s="221"/>
      <c r="R78" s="173"/>
      <c r="S78" s="142"/>
      <c r="T78" s="142"/>
      <c r="U78" s="142"/>
      <c r="V78" s="142"/>
      <c r="W78" s="142"/>
      <c r="X78" s="142"/>
      <c r="Y78" s="142"/>
      <c r="Z78" s="142"/>
    </row>
    <row r="79" spans="1:26" ht="142.5" customHeight="1">
      <c r="A79" s="136" t="s">
        <v>44</v>
      </c>
      <c r="B79" s="140" t="s">
        <v>95</v>
      </c>
      <c r="C79" s="136" t="s">
        <v>534</v>
      </c>
      <c r="D79" s="140" t="s">
        <v>557</v>
      </c>
      <c r="E79" s="140" t="s">
        <v>19</v>
      </c>
      <c r="F79" s="140" t="s">
        <v>558</v>
      </c>
      <c r="G79" s="140" t="s">
        <v>559</v>
      </c>
      <c r="H79" s="140" t="s">
        <v>560</v>
      </c>
      <c r="I79" s="140" t="s">
        <v>153</v>
      </c>
      <c r="J79" s="140" t="s">
        <v>150</v>
      </c>
      <c r="K79" s="153" t="s">
        <v>150</v>
      </c>
      <c r="L79" s="140" t="s">
        <v>539</v>
      </c>
      <c r="M79" s="140" t="s">
        <v>123</v>
      </c>
      <c r="N79" s="140" t="s">
        <v>124</v>
      </c>
      <c r="O79" s="140" t="s">
        <v>561</v>
      </c>
      <c r="P79" s="208" t="s">
        <v>126</v>
      </c>
      <c r="Q79" s="220" t="s">
        <v>541</v>
      </c>
      <c r="R79" s="173"/>
      <c r="S79" s="142"/>
      <c r="T79" s="142"/>
      <c r="U79" s="142"/>
      <c r="V79" s="142"/>
      <c r="W79" s="142"/>
      <c r="X79" s="142"/>
      <c r="Y79" s="142"/>
      <c r="Z79" s="142"/>
    </row>
    <row r="80" spans="1:26" ht="124.5" customHeight="1">
      <c r="A80" s="136" t="s">
        <v>44</v>
      </c>
      <c r="B80" s="140" t="s">
        <v>95</v>
      </c>
      <c r="C80" s="136" t="s">
        <v>534</v>
      </c>
      <c r="D80" s="140" t="s">
        <v>562</v>
      </c>
      <c r="E80" s="140" t="s">
        <v>19</v>
      </c>
      <c r="F80" s="140" t="s">
        <v>563</v>
      </c>
      <c r="G80" s="140" t="s">
        <v>564</v>
      </c>
      <c r="H80" s="140" t="s">
        <v>565</v>
      </c>
      <c r="I80" s="140" t="s">
        <v>153</v>
      </c>
      <c r="J80" s="140" t="s">
        <v>150</v>
      </c>
      <c r="K80" s="153" t="s">
        <v>150</v>
      </c>
      <c r="L80" s="140" t="s">
        <v>539</v>
      </c>
      <c r="M80" s="140" t="s">
        <v>123</v>
      </c>
      <c r="N80" s="140" t="s">
        <v>124</v>
      </c>
      <c r="O80" s="140" t="s">
        <v>566</v>
      </c>
      <c r="P80" s="208" t="s">
        <v>126</v>
      </c>
      <c r="Q80" s="220" t="s">
        <v>541</v>
      </c>
      <c r="R80" s="173"/>
      <c r="S80" s="142"/>
      <c r="T80" s="142"/>
      <c r="U80" s="142"/>
      <c r="V80" s="142"/>
      <c r="W80" s="142"/>
      <c r="X80" s="142"/>
      <c r="Y80" s="142"/>
      <c r="Z80" s="142"/>
    </row>
    <row r="81" spans="1:26" ht="138" customHeight="1">
      <c r="A81" s="136" t="s">
        <v>27</v>
      </c>
      <c r="B81" s="137" t="s">
        <v>92</v>
      </c>
      <c r="C81" s="137" t="s">
        <v>567</v>
      </c>
      <c r="D81" s="137" t="s">
        <v>568</v>
      </c>
      <c r="E81" s="137" t="s">
        <v>144</v>
      </c>
      <c r="F81" s="140" t="s">
        <v>569</v>
      </c>
      <c r="G81" s="140" t="s">
        <v>570</v>
      </c>
      <c r="H81" s="140" t="s">
        <v>571</v>
      </c>
      <c r="I81" s="140" t="s">
        <v>119</v>
      </c>
      <c r="J81" s="140" t="s">
        <v>121</v>
      </c>
      <c r="K81" s="151" t="s">
        <v>121</v>
      </c>
      <c r="L81" s="140" t="s">
        <v>122</v>
      </c>
      <c r="M81" s="140" t="s">
        <v>123</v>
      </c>
      <c r="N81" s="140" t="s">
        <v>124</v>
      </c>
      <c r="O81" s="140" t="s">
        <v>572</v>
      </c>
      <c r="P81" s="208" t="s">
        <v>126</v>
      </c>
      <c r="Q81" s="227"/>
      <c r="R81" s="216"/>
      <c r="S81" s="137"/>
      <c r="T81" s="137"/>
      <c r="U81" s="137"/>
      <c r="V81" s="137"/>
      <c r="W81" s="137"/>
      <c r="X81" s="137"/>
      <c r="Y81" s="137"/>
      <c r="Z81" s="137"/>
    </row>
    <row r="82" spans="1:26" ht="81.75" customHeight="1">
      <c r="A82" s="136" t="s">
        <v>27</v>
      </c>
      <c r="B82" s="137" t="s">
        <v>92</v>
      </c>
      <c r="C82" s="137" t="s">
        <v>573</v>
      </c>
      <c r="D82" s="137" t="s">
        <v>574</v>
      </c>
      <c r="E82" s="137" t="s">
        <v>144</v>
      </c>
      <c r="F82" s="140" t="s">
        <v>575</v>
      </c>
      <c r="G82" s="140" t="s">
        <v>576</v>
      </c>
      <c r="H82" s="140" t="s">
        <v>577</v>
      </c>
      <c r="I82" s="140" t="s">
        <v>119</v>
      </c>
      <c r="J82" s="140" t="s">
        <v>121</v>
      </c>
      <c r="K82" s="151" t="s">
        <v>121</v>
      </c>
      <c r="L82" s="140" t="s">
        <v>122</v>
      </c>
      <c r="M82" s="140" t="s">
        <v>123</v>
      </c>
      <c r="N82" s="140" t="s">
        <v>124</v>
      </c>
      <c r="O82" s="140" t="s">
        <v>578</v>
      </c>
      <c r="P82" s="208" t="s">
        <v>126</v>
      </c>
      <c r="Q82" s="227"/>
      <c r="R82" s="216"/>
      <c r="S82" s="137"/>
      <c r="T82" s="137"/>
      <c r="U82" s="137"/>
      <c r="V82" s="137"/>
      <c r="W82" s="137"/>
      <c r="X82" s="137"/>
      <c r="Y82" s="137"/>
      <c r="Z82" s="137"/>
    </row>
    <row r="83" spans="1:26" ht="81.75" customHeight="1">
      <c r="A83" s="136" t="s">
        <v>27</v>
      </c>
      <c r="B83" s="137" t="s">
        <v>92</v>
      </c>
      <c r="C83" s="137" t="s">
        <v>573</v>
      </c>
      <c r="D83" s="137" t="s">
        <v>579</v>
      </c>
      <c r="E83" s="137" t="s">
        <v>144</v>
      </c>
      <c r="F83" s="140" t="s">
        <v>580</v>
      </c>
      <c r="G83" s="140" t="s">
        <v>581</v>
      </c>
      <c r="H83" s="140" t="s">
        <v>577</v>
      </c>
      <c r="I83" s="140" t="s">
        <v>119</v>
      </c>
      <c r="J83" s="140" t="s">
        <v>121</v>
      </c>
      <c r="K83" s="151" t="s">
        <v>121</v>
      </c>
      <c r="L83" s="140" t="s">
        <v>122</v>
      </c>
      <c r="M83" s="140" t="s">
        <v>123</v>
      </c>
      <c r="N83" s="140" t="s">
        <v>124</v>
      </c>
      <c r="O83" s="140" t="s">
        <v>582</v>
      </c>
      <c r="P83" s="208" t="s">
        <v>126</v>
      </c>
      <c r="Q83" s="227"/>
      <c r="R83" s="216"/>
      <c r="S83" s="137"/>
      <c r="T83" s="137"/>
      <c r="U83" s="137"/>
      <c r="V83" s="137"/>
      <c r="W83" s="137"/>
      <c r="X83" s="137"/>
      <c r="Y83" s="137"/>
      <c r="Z83" s="137"/>
    </row>
    <row r="84" spans="1:26" ht="133.5" customHeight="1">
      <c r="A84" s="136" t="s">
        <v>27</v>
      </c>
      <c r="B84" s="140" t="s">
        <v>88</v>
      </c>
      <c r="C84" s="140" t="s">
        <v>583</v>
      </c>
      <c r="D84" s="140" t="s">
        <v>584</v>
      </c>
      <c r="E84" s="140" t="s">
        <v>585</v>
      </c>
      <c r="F84" s="140" t="s">
        <v>37</v>
      </c>
      <c r="G84" s="140" t="s">
        <v>586</v>
      </c>
      <c r="H84" s="140" t="s">
        <v>587</v>
      </c>
      <c r="I84" s="140" t="s">
        <v>158</v>
      </c>
      <c r="J84" s="140" t="s">
        <v>150</v>
      </c>
      <c r="K84" s="149" t="s">
        <v>154</v>
      </c>
      <c r="L84" s="140" t="s">
        <v>588</v>
      </c>
      <c r="M84" s="140" t="s">
        <v>123</v>
      </c>
      <c r="N84" s="140" t="s">
        <v>589</v>
      </c>
      <c r="O84" s="140" t="s">
        <v>38</v>
      </c>
      <c r="P84" s="208" t="s">
        <v>126</v>
      </c>
      <c r="Q84" s="220"/>
      <c r="R84" s="164"/>
      <c r="S84" s="140"/>
      <c r="T84" s="140"/>
      <c r="U84" s="140"/>
      <c r="V84" s="140"/>
      <c r="W84" s="140"/>
      <c r="X84" s="140"/>
      <c r="Y84" s="140"/>
      <c r="Z84" s="140"/>
    </row>
    <row r="85" spans="1:26" ht="142.5" customHeight="1">
      <c r="A85" s="136" t="s">
        <v>27</v>
      </c>
      <c r="B85" s="140" t="s">
        <v>88</v>
      </c>
      <c r="C85" s="140" t="s">
        <v>583</v>
      </c>
      <c r="D85" s="140" t="s">
        <v>590</v>
      </c>
      <c r="E85" s="140" t="s">
        <v>585</v>
      </c>
      <c r="F85" s="140" t="s">
        <v>39</v>
      </c>
      <c r="G85" s="140" t="s">
        <v>591</v>
      </c>
      <c r="H85" s="140" t="s">
        <v>592</v>
      </c>
      <c r="I85" s="140" t="s">
        <v>158</v>
      </c>
      <c r="J85" s="140" t="s">
        <v>150</v>
      </c>
      <c r="K85" s="149" t="s">
        <v>154</v>
      </c>
      <c r="L85" s="140" t="s">
        <v>588</v>
      </c>
      <c r="M85" s="140" t="s">
        <v>123</v>
      </c>
      <c r="N85" s="140" t="s">
        <v>589</v>
      </c>
      <c r="O85" s="140" t="s">
        <v>593</v>
      </c>
      <c r="P85" s="208" t="s">
        <v>126</v>
      </c>
      <c r="Q85" s="220"/>
      <c r="R85" s="164"/>
      <c r="S85" s="140"/>
      <c r="T85" s="140"/>
      <c r="U85" s="140"/>
      <c r="V85" s="140"/>
      <c r="W85" s="140"/>
      <c r="X85" s="140"/>
      <c r="Y85" s="140"/>
      <c r="Z85" s="140"/>
    </row>
    <row r="86" spans="1:26" ht="81.75" customHeight="1">
      <c r="A86" s="136" t="s">
        <v>27</v>
      </c>
      <c r="B86" s="140" t="s">
        <v>88</v>
      </c>
      <c r="C86" s="140" t="s">
        <v>583</v>
      </c>
      <c r="D86" s="140" t="s">
        <v>594</v>
      </c>
      <c r="E86" s="140" t="s">
        <v>595</v>
      </c>
      <c r="F86" s="140" t="s">
        <v>596</v>
      </c>
      <c r="G86" s="140" t="s">
        <v>597</v>
      </c>
      <c r="H86" s="140" t="s">
        <v>598</v>
      </c>
      <c r="I86" s="140" t="s">
        <v>158</v>
      </c>
      <c r="J86" s="140" t="s">
        <v>139</v>
      </c>
      <c r="K86" s="153" t="s">
        <v>150</v>
      </c>
      <c r="L86" s="140" t="s">
        <v>599</v>
      </c>
      <c r="M86" s="140" t="s">
        <v>123</v>
      </c>
      <c r="N86" s="140" t="s">
        <v>124</v>
      </c>
      <c r="O86" s="140" t="s">
        <v>600</v>
      </c>
      <c r="P86" s="208" t="s">
        <v>126</v>
      </c>
      <c r="Q86" s="220"/>
      <c r="R86" s="164"/>
      <c r="S86" s="140"/>
      <c r="T86" s="140"/>
      <c r="U86" s="140"/>
      <c r="V86" s="140"/>
      <c r="W86" s="140"/>
      <c r="X86" s="140"/>
      <c r="Y86" s="140"/>
      <c r="Z86" s="140"/>
    </row>
    <row r="87" spans="1:26" ht="155.25" customHeight="1">
      <c r="A87" s="136" t="s">
        <v>27</v>
      </c>
      <c r="B87" s="140" t="s">
        <v>88</v>
      </c>
      <c r="C87" s="140" t="s">
        <v>601</v>
      </c>
      <c r="D87" s="140" t="s">
        <v>602</v>
      </c>
      <c r="E87" s="140" t="s">
        <v>15</v>
      </c>
      <c r="F87" s="140" t="s">
        <v>603</v>
      </c>
      <c r="G87" s="140" t="s">
        <v>604</v>
      </c>
      <c r="H87" s="140" t="s">
        <v>605</v>
      </c>
      <c r="I87" s="140" t="s">
        <v>158</v>
      </c>
      <c r="J87" s="140" t="s">
        <v>139</v>
      </c>
      <c r="K87" s="153" t="s">
        <v>150</v>
      </c>
      <c r="L87" s="140" t="s">
        <v>599</v>
      </c>
      <c r="M87" s="140" t="s">
        <v>123</v>
      </c>
      <c r="N87" s="140" t="s">
        <v>124</v>
      </c>
      <c r="O87" s="140" t="s">
        <v>606</v>
      </c>
      <c r="P87" s="208" t="s">
        <v>126</v>
      </c>
      <c r="Q87" s="221"/>
      <c r="R87" s="173"/>
      <c r="S87" s="142"/>
      <c r="T87" s="142"/>
      <c r="U87" s="142"/>
      <c r="V87" s="142"/>
      <c r="W87" s="142"/>
      <c r="X87" s="142"/>
      <c r="Y87" s="142"/>
      <c r="Z87" s="142"/>
    </row>
    <row r="88" spans="1:26" ht="161.25" customHeight="1">
      <c r="A88" s="136" t="s">
        <v>27</v>
      </c>
      <c r="B88" s="140" t="s">
        <v>88</v>
      </c>
      <c r="C88" s="140" t="s">
        <v>601</v>
      </c>
      <c r="D88" s="140" t="s">
        <v>607</v>
      </c>
      <c r="E88" s="140" t="s">
        <v>15</v>
      </c>
      <c r="F88" s="140" t="s">
        <v>42</v>
      </c>
      <c r="G88" s="140" t="s">
        <v>608</v>
      </c>
      <c r="H88" s="140" t="s">
        <v>609</v>
      </c>
      <c r="I88" s="140" t="s">
        <v>202</v>
      </c>
      <c r="J88" s="140" t="s">
        <v>150</v>
      </c>
      <c r="K88" s="149" t="s">
        <v>154</v>
      </c>
      <c r="L88" s="140" t="s">
        <v>610</v>
      </c>
      <c r="M88" s="140" t="s">
        <v>123</v>
      </c>
      <c r="N88" s="140" t="s">
        <v>611</v>
      </c>
      <c r="O88" s="140" t="s">
        <v>43</v>
      </c>
      <c r="P88" s="208" t="s">
        <v>126</v>
      </c>
      <c r="Q88" s="221"/>
      <c r="R88" s="173"/>
      <c r="S88" s="142"/>
      <c r="T88" s="142"/>
      <c r="U88" s="142"/>
      <c r="V88" s="142"/>
      <c r="W88" s="142"/>
      <c r="X88" s="142"/>
      <c r="Y88" s="142"/>
      <c r="Z88" s="142"/>
    </row>
    <row r="89" spans="1:26" ht="124.5" customHeight="1">
      <c r="A89" s="136" t="s">
        <v>27</v>
      </c>
      <c r="B89" s="140" t="s">
        <v>88</v>
      </c>
      <c r="C89" s="140" t="s">
        <v>601</v>
      </c>
      <c r="D89" s="140" t="s">
        <v>612</v>
      </c>
      <c r="E89" s="140" t="s">
        <v>450</v>
      </c>
      <c r="F89" s="140" t="s">
        <v>613</v>
      </c>
      <c r="G89" s="140" t="s">
        <v>614</v>
      </c>
      <c r="H89" s="140" t="s">
        <v>615</v>
      </c>
      <c r="I89" s="140" t="s">
        <v>153</v>
      </c>
      <c r="J89" s="140" t="s">
        <v>150</v>
      </c>
      <c r="K89" s="153" t="s">
        <v>150</v>
      </c>
      <c r="L89" s="140" t="s">
        <v>616</v>
      </c>
      <c r="M89" s="140" t="s">
        <v>123</v>
      </c>
      <c r="N89" s="140" t="s">
        <v>617</v>
      </c>
      <c r="O89" s="140" t="s">
        <v>618</v>
      </c>
      <c r="P89" s="208" t="s">
        <v>126</v>
      </c>
      <c r="Q89" s="221"/>
      <c r="R89" s="173"/>
      <c r="S89" s="142"/>
      <c r="T89" s="142"/>
      <c r="U89" s="142"/>
      <c r="V89" s="142"/>
      <c r="W89" s="142"/>
      <c r="X89" s="142"/>
      <c r="Y89" s="142"/>
      <c r="Z89" s="142"/>
    </row>
    <row r="90" spans="1:26" ht="237" customHeight="1">
      <c r="A90" s="140" t="s">
        <v>44</v>
      </c>
      <c r="B90" s="140" t="s">
        <v>96</v>
      </c>
      <c r="C90" s="140" t="s">
        <v>619</v>
      </c>
      <c r="D90" s="140" t="s">
        <v>620</v>
      </c>
      <c r="E90" s="140" t="s">
        <v>19</v>
      </c>
      <c r="F90" s="140" t="s">
        <v>621</v>
      </c>
      <c r="G90" s="140" t="s">
        <v>622</v>
      </c>
      <c r="H90" s="140" t="s">
        <v>623</v>
      </c>
      <c r="I90" s="140" t="s">
        <v>119</v>
      </c>
      <c r="J90" s="140" t="s">
        <v>150</v>
      </c>
      <c r="K90" s="140" t="s">
        <v>139</v>
      </c>
      <c r="L90" s="140" t="s">
        <v>171</v>
      </c>
      <c r="M90" s="140" t="s">
        <v>123</v>
      </c>
      <c r="N90" s="140" t="s">
        <v>124</v>
      </c>
      <c r="O90" s="140" t="s">
        <v>618</v>
      </c>
      <c r="P90" s="208" t="s">
        <v>126</v>
      </c>
      <c r="Q90" s="221"/>
      <c r="R90" s="173"/>
      <c r="S90" s="142"/>
      <c r="T90" s="142"/>
      <c r="U90" s="142"/>
      <c r="V90" s="142"/>
      <c r="W90" s="142"/>
      <c r="X90" s="142"/>
      <c r="Y90" s="142"/>
      <c r="Z90" s="142"/>
    </row>
    <row r="91" spans="1:26" ht="80.25" customHeight="1">
      <c r="A91" s="140" t="s">
        <v>44</v>
      </c>
      <c r="B91" s="140" t="s">
        <v>97</v>
      </c>
      <c r="C91" s="140" t="s">
        <v>624</v>
      </c>
      <c r="D91" s="140" t="s">
        <v>625</v>
      </c>
      <c r="E91" s="140" t="s">
        <v>19</v>
      </c>
      <c r="F91" s="140" t="s">
        <v>626</v>
      </c>
      <c r="G91" s="140" t="s">
        <v>627</v>
      </c>
      <c r="H91" s="140" t="s">
        <v>628</v>
      </c>
      <c r="I91" s="140" t="s">
        <v>158</v>
      </c>
      <c r="J91" s="140" t="s">
        <v>139</v>
      </c>
      <c r="K91" s="153" t="s">
        <v>150</v>
      </c>
      <c r="L91" s="140" t="s">
        <v>171</v>
      </c>
      <c r="M91" s="140" t="s">
        <v>204</v>
      </c>
      <c r="N91" s="140" t="s">
        <v>124</v>
      </c>
      <c r="O91" s="140" t="s">
        <v>629</v>
      </c>
      <c r="P91" s="208" t="s">
        <v>126</v>
      </c>
      <c r="Q91" s="221"/>
      <c r="R91" s="173"/>
      <c r="S91" s="142"/>
      <c r="T91" s="142"/>
      <c r="U91" s="142"/>
      <c r="V91" s="142"/>
      <c r="W91" s="142"/>
      <c r="X91" s="142"/>
      <c r="Y91" s="142"/>
      <c r="Z91" s="142"/>
    </row>
    <row r="92" spans="1:26" ht="137.25" customHeight="1">
      <c r="A92" s="140" t="s">
        <v>44</v>
      </c>
      <c r="B92" s="140" t="s">
        <v>97</v>
      </c>
      <c r="C92" s="140" t="s">
        <v>624</v>
      </c>
      <c r="D92" s="140" t="s">
        <v>630</v>
      </c>
      <c r="E92" s="140" t="s">
        <v>631</v>
      </c>
      <c r="F92" s="140" t="s">
        <v>632</v>
      </c>
      <c r="G92" s="140" t="s">
        <v>633</v>
      </c>
      <c r="H92" s="140" t="s">
        <v>634</v>
      </c>
      <c r="I92" s="140" t="s">
        <v>202</v>
      </c>
      <c r="J92" s="140" t="s">
        <v>150</v>
      </c>
      <c r="K92" s="140" t="s">
        <v>154</v>
      </c>
      <c r="L92" s="140" t="s">
        <v>171</v>
      </c>
      <c r="M92" s="140" t="s">
        <v>123</v>
      </c>
      <c r="N92" s="140" t="s">
        <v>124</v>
      </c>
      <c r="O92" s="140" t="s">
        <v>635</v>
      </c>
      <c r="P92" s="208" t="s">
        <v>126</v>
      </c>
      <c r="Q92" s="221"/>
      <c r="R92" s="173"/>
      <c r="S92" s="142"/>
      <c r="T92" s="142"/>
      <c r="U92" s="142"/>
      <c r="V92" s="142"/>
      <c r="W92" s="142"/>
      <c r="X92" s="142"/>
      <c r="Y92" s="142"/>
      <c r="Z92" s="142"/>
    </row>
    <row r="93" spans="1:26" ht="188.25" customHeight="1">
      <c r="A93" s="140" t="s">
        <v>44</v>
      </c>
      <c r="B93" s="140" t="s">
        <v>97</v>
      </c>
      <c r="C93" s="140" t="s">
        <v>624</v>
      </c>
      <c r="D93" s="140" t="s">
        <v>636</v>
      </c>
      <c r="E93" s="140" t="s">
        <v>19</v>
      </c>
      <c r="F93" s="140" t="s">
        <v>637</v>
      </c>
      <c r="G93" s="140" t="s">
        <v>638</v>
      </c>
      <c r="H93" s="140" t="s">
        <v>639</v>
      </c>
      <c r="I93" s="140" t="s">
        <v>202</v>
      </c>
      <c r="J93" s="140" t="s">
        <v>139</v>
      </c>
      <c r="K93" s="140" t="s">
        <v>154</v>
      </c>
      <c r="L93" s="140" t="s">
        <v>171</v>
      </c>
      <c r="M93" s="140" t="s">
        <v>123</v>
      </c>
      <c r="N93" s="140" t="s">
        <v>124</v>
      </c>
      <c r="O93" s="140" t="s">
        <v>640</v>
      </c>
      <c r="P93" s="208" t="s">
        <v>126</v>
      </c>
      <c r="Q93" s="221"/>
      <c r="R93" s="173"/>
      <c r="S93" s="142"/>
      <c r="T93" s="142"/>
      <c r="U93" s="142"/>
      <c r="V93" s="142"/>
      <c r="W93" s="142"/>
      <c r="X93" s="142"/>
      <c r="Y93" s="142"/>
      <c r="Z93" s="142"/>
    </row>
    <row r="94" spans="1:26" ht="207" customHeight="1">
      <c r="A94" s="140" t="s">
        <v>44</v>
      </c>
      <c r="B94" s="140" t="s">
        <v>97</v>
      </c>
      <c r="C94" s="140" t="s">
        <v>624</v>
      </c>
      <c r="D94" s="140" t="s">
        <v>641</v>
      </c>
      <c r="E94" s="140" t="s">
        <v>642</v>
      </c>
      <c r="F94" s="140" t="s">
        <v>643</v>
      </c>
      <c r="G94" s="140" t="s">
        <v>633</v>
      </c>
      <c r="H94" s="140" t="s">
        <v>644</v>
      </c>
      <c r="I94" s="140" t="s">
        <v>153</v>
      </c>
      <c r="J94" s="140" t="s">
        <v>149</v>
      </c>
      <c r="K94" s="140" t="s">
        <v>154</v>
      </c>
      <c r="L94" s="140" t="s">
        <v>171</v>
      </c>
      <c r="M94" s="140" t="s">
        <v>204</v>
      </c>
      <c r="N94" s="140" t="s">
        <v>124</v>
      </c>
      <c r="O94" s="140" t="s">
        <v>645</v>
      </c>
      <c r="P94" s="208" t="s">
        <v>126</v>
      </c>
      <c r="Q94" s="221"/>
      <c r="R94" s="173"/>
      <c r="S94" s="142"/>
      <c r="T94" s="142"/>
      <c r="U94" s="142"/>
      <c r="V94" s="142"/>
      <c r="W94" s="142"/>
      <c r="X94" s="142"/>
      <c r="Y94" s="142"/>
      <c r="Z94" s="142"/>
    </row>
    <row r="95" spans="1:26" ht="237" customHeight="1">
      <c r="A95" s="140" t="s">
        <v>44</v>
      </c>
      <c r="B95" s="140" t="s">
        <v>97</v>
      </c>
      <c r="C95" s="140" t="s">
        <v>624</v>
      </c>
      <c r="D95" s="140" t="s">
        <v>646</v>
      </c>
      <c r="E95" s="140" t="s">
        <v>647</v>
      </c>
      <c r="F95" s="140" t="s">
        <v>648</v>
      </c>
      <c r="G95" s="140" t="s">
        <v>649</v>
      </c>
      <c r="H95" s="140" t="s">
        <v>650</v>
      </c>
      <c r="I95" s="140" t="s">
        <v>202</v>
      </c>
      <c r="J95" s="140" t="s">
        <v>150</v>
      </c>
      <c r="K95" s="140" t="s">
        <v>154</v>
      </c>
      <c r="L95" s="140" t="s">
        <v>171</v>
      </c>
      <c r="M95" s="140" t="s">
        <v>123</v>
      </c>
      <c r="N95" s="140" t="s">
        <v>124</v>
      </c>
      <c r="O95" s="140" t="s">
        <v>651</v>
      </c>
      <c r="P95" s="208" t="s">
        <v>126</v>
      </c>
      <c r="Q95" s="221"/>
      <c r="R95" s="173"/>
      <c r="S95" s="142"/>
      <c r="T95" s="142"/>
      <c r="U95" s="142"/>
      <c r="V95" s="142"/>
      <c r="W95" s="142"/>
      <c r="X95" s="142"/>
      <c r="Y95" s="142"/>
      <c r="Z95" s="142"/>
    </row>
    <row r="96" spans="1:26" ht="154.5" customHeight="1">
      <c r="A96" s="140" t="s">
        <v>44</v>
      </c>
      <c r="B96" s="140" t="s">
        <v>97</v>
      </c>
      <c r="C96" s="140" t="s">
        <v>624</v>
      </c>
      <c r="D96" s="140" t="s">
        <v>652</v>
      </c>
      <c r="E96" s="140" t="s">
        <v>653</v>
      </c>
      <c r="F96" s="140" t="s">
        <v>654</v>
      </c>
      <c r="G96" s="140" t="s">
        <v>655</v>
      </c>
      <c r="H96" s="140" t="s">
        <v>656</v>
      </c>
      <c r="I96" s="140" t="s">
        <v>148</v>
      </c>
      <c r="J96" s="140" t="s">
        <v>150</v>
      </c>
      <c r="K96" s="153" t="s">
        <v>150</v>
      </c>
      <c r="L96" s="140" t="s">
        <v>171</v>
      </c>
      <c r="M96" s="140" t="s">
        <v>123</v>
      </c>
      <c r="N96" s="140" t="s">
        <v>124</v>
      </c>
      <c r="O96" s="140" t="s">
        <v>645</v>
      </c>
      <c r="P96" s="208" t="s">
        <v>126</v>
      </c>
      <c r="Q96" s="221"/>
      <c r="R96" s="173"/>
      <c r="S96" s="142"/>
      <c r="T96" s="142"/>
      <c r="U96" s="142"/>
      <c r="V96" s="142"/>
      <c r="W96" s="142"/>
      <c r="X96" s="142"/>
      <c r="Y96" s="142"/>
      <c r="Z96" s="142"/>
    </row>
    <row r="97" spans="1:26" ht="252.75" customHeight="1">
      <c r="A97" s="140" t="s">
        <v>44</v>
      </c>
      <c r="B97" s="140" t="s">
        <v>97</v>
      </c>
      <c r="C97" s="140" t="s">
        <v>624</v>
      </c>
      <c r="D97" s="140" t="s">
        <v>657</v>
      </c>
      <c r="E97" s="140" t="s">
        <v>658</v>
      </c>
      <c r="F97" s="140" t="s">
        <v>659</v>
      </c>
      <c r="G97" s="140" t="s">
        <v>649</v>
      </c>
      <c r="H97" s="140" t="s">
        <v>660</v>
      </c>
      <c r="I97" s="140" t="s">
        <v>158</v>
      </c>
      <c r="J97" s="140" t="s">
        <v>150</v>
      </c>
      <c r="K97" s="140" t="s">
        <v>154</v>
      </c>
      <c r="L97" s="140" t="s">
        <v>171</v>
      </c>
      <c r="M97" s="140" t="s">
        <v>123</v>
      </c>
      <c r="N97" s="140" t="s">
        <v>124</v>
      </c>
      <c r="O97" s="140" t="s">
        <v>661</v>
      </c>
      <c r="P97" s="208" t="s">
        <v>126</v>
      </c>
      <c r="Q97" s="221"/>
      <c r="R97" s="173"/>
      <c r="S97" s="142"/>
      <c r="T97" s="142"/>
      <c r="U97" s="142"/>
      <c r="V97" s="142"/>
      <c r="W97" s="142"/>
      <c r="X97" s="142"/>
      <c r="Y97" s="142"/>
      <c r="Z97" s="142"/>
    </row>
    <row r="98" spans="1:26" ht="193.5" customHeight="1">
      <c r="A98" s="140" t="s">
        <v>44</v>
      </c>
      <c r="B98" s="140" t="s">
        <v>97</v>
      </c>
      <c r="C98" s="140" t="s">
        <v>624</v>
      </c>
      <c r="D98" s="140" t="s">
        <v>662</v>
      </c>
      <c r="E98" s="140" t="s">
        <v>658</v>
      </c>
      <c r="F98" s="140" t="s">
        <v>663</v>
      </c>
      <c r="G98" s="140" t="s">
        <v>664</v>
      </c>
      <c r="H98" s="140" t="s">
        <v>665</v>
      </c>
      <c r="I98" s="140" t="s">
        <v>158</v>
      </c>
      <c r="J98" s="140" t="s">
        <v>121</v>
      </c>
      <c r="K98" s="140" t="s">
        <v>150</v>
      </c>
      <c r="L98" s="140" t="s">
        <v>171</v>
      </c>
      <c r="M98" s="140" t="s">
        <v>123</v>
      </c>
      <c r="N98" s="140" t="s">
        <v>124</v>
      </c>
      <c r="O98" s="140" t="s">
        <v>666</v>
      </c>
      <c r="P98" s="208" t="s">
        <v>126</v>
      </c>
      <c r="Q98" s="221"/>
      <c r="R98" s="173"/>
      <c r="S98" s="142"/>
      <c r="T98" s="142"/>
      <c r="U98" s="142"/>
      <c r="V98" s="142"/>
      <c r="W98" s="142"/>
      <c r="X98" s="142"/>
      <c r="Y98" s="142"/>
      <c r="Z98" s="142"/>
    </row>
    <row r="99" spans="1:26" ht="237" customHeight="1">
      <c r="A99" s="140" t="s">
        <v>44</v>
      </c>
      <c r="B99" s="140" t="s">
        <v>97</v>
      </c>
      <c r="C99" s="140" t="s">
        <v>624</v>
      </c>
      <c r="D99" s="140" t="s">
        <v>667</v>
      </c>
      <c r="E99" s="140" t="s">
        <v>631</v>
      </c>
      <c r="F99" s="140" t="s">
        <v>668</v>
      </c>
      <c r="G99" s="140" t="s">
        <v>669</v>
      </c>
      <c r="H99" s="140" t="s">
        <v>670</v>
      </c>
      <c r="I99" s="140" t="s">
        <v>148</v>
      </c>
      <c r="J99" s="140" t="s">
        <v>121</v>
      </c>
      <c r="K99" s="140" t="s">
        <v>139</v>
      </c>
      <c r="L99" s="140" t="s">
        <v>171</v>
      </c>
      <c r="M99" s="140" t="s">
        <v>123</v>
      </c>
      <c r="N99" s="140" t="s">
        <v>124</v>
      </c>
      <c r="O99" s="140" t="s">
        <v>671</v>
      </c>
      <c r="P99" s="208" t="s">
        <v>126</v>
      </c>
      <c r="Q99" s="221"/>
      <c r="R99" s="173"/>
      <c r="S99" s="142"/>
      <c r="T99" s="142"/>
      <c r="U99" s="142"/>
      <c r="V99" s="142"/>
      <c r="W99" s="142"/>
      <c r="X99" s="142"/>
      <c r="Y99" s="142"/>
      <c r="Z99" s="142"/>
    </row>
    <row r="100" spans="1:26" ht="237" customHeight="1">
      <c r="A100" s="140" t="s">
        <v>44</v>
      </c>
      <c r="B100" s="140" t="s">
        <v>97</v>
      </c>
      <c r="C100" s="140" t="s">
        <v>624</v>
      </c>
      <c r="D100" s="140" t="s">
        <v>672</v>
      </c>
      <c r="E100" s="140" t="s">
        <v>642</v>
      </c>
      <c r="F100" s="140" t="s">
        <v>673</v>
      </c>
      <c r="G100" s="140" t="s">
        <v>674</v>
      </c>
      <c r="H100" s="140" t="s">
        <v>675</v>
      </c>
      <c r="I100" s="140" t="s">
        <v>148</v>
      </c>
      <c r="J100" s="140" t="s">
        <v>139</v>
      </c>
      <c r="K100" s="140" t="s">
        <v>139</v>
      </c>
      <c r="L100" s="140" t="s">
        <v>171</v>
      </c>
      <c r="M100" s="140" t="s">
        <v>204</v>
      </c>
      <c r="N100" s="140" t="s">
        <v>124</v>
      </c>
      <c r="O100" s="140" t="s">
        <v>676</v>
      </c>
      <c r="P100" s="208" t="s">
        <v>126</v>
      </c>
      <c r="Q100" s="221"/>
      <c r="R100" s="173"/>
      <c r="S100" s="142"/>
      <c r="T100" s="142"/>
      <c r="U100" s="142"/>
      <c r="V100" s="142"/>
      <c r="W100" s="142"/>
      <c r="X100" s="142"/>
      <c r="Y100" s="142"/>
      <c r="Z100" s="142"/>
    </row>
    <row r="101" spans="1:26" ht="283.5" customHeight="1">
      <c r="A101" s="140" t="s">
        <v>44</v>
      </c>
      <c r="B101" s="140" t="s">
        <v>97</v>
      </c>
      <c r="C101" s="140" t="s">
        <v>624</v>
      </c>
      <c r="D101" s="140" t="s">
        <v>677</v>
      </c>
      <c r="E101" s="140" t="s">
        <v>678</v>
      </c>
      <c r="F101" s="140" t="s">
        <v>679</v>
      </c>
      <c r="G101" s="140" t="s">
        <v>680</v>
      </c>
      <c r="H101" s="140" t="s">
        <v>681</v>
      </c>
      <c r="I101" s="140" t="s">
        <v>153</v>
      </c>
      <c r="J101" s="140" t="s">
        <v>150</v>
      </c>
      <c r="K101" s="140" t="s">
        <v>150</v>
      </c>
      <c r="L101" s="140" t="s">
        <v>171</v>
      </c>
      <c r="M101" s="140" t="s">
        <v>123</v>
      </c>
      <c r="N101" s="140" t="s">
        <v>124</v>
      </c>
      <c r="O101" s="140" t="s">
        <v>682</v>
      </c>
      <c r="P101" s="208" t="s">
        <v>126</v>
      </c>
      <c r="Q101" s="221"/>
      <c r="R101" s="173"/>
      <c r="S101" s="142"/>
      <c r="T101" s="142"/>
      <c r="U101" s="142"/>
      <c r="V101" s="142"/>
      <c r="W101" s="142"/>
      <c r="X101" s="142"/>
      <c r="Y101" s="142"/>
      <c r="Z101" s="142"/>
    </row>
    <row r="102" spans="1:26" ht="237" customHeight="1">
      <c r="A102" s="140" t="s">
        <v>44</v>
      </c>
      <c r="B102" s="140" t="s">
        <v>97</v>
      </c>
      <c r="C102" s="140" t="s">
        <v>624</v>
      </c>
      <c r="D102" s="140" t="s">
        <v>683</v>
      </c>
      <c r="E102" s="140" t="s">
        <v>684</v>
      </c>
      <c r="F102" s="140" t="s">
        <v>685</v>
      </c>
      <c r="G102" s="140" t="s">
        <v>686</v>
      </c>
      <c r="H102" s="140" t="s">
        <v>687</v>
      </c>
      <c r="I102" s="140" t="s">
        <v>148</v>
      </c>
      <c r="J102" s="140" t="s">
        <v>150</v>
      </c>
      <c r="K102" s="140" t="s">
        <v>150</v>
      </c>
      <c r="L102" s="140" t="s">
        <v>171</v>
      </c>
      <c r="M102" s="140" t="s">
        <v>123</v>
      </c>
      <c r="N102" s="140" t="s">
        <v>124</v>
      </c>
      <c r="O102" s="140" t="s">
        <v>688</v>
      </c>
      <c r="P102" s="208" t="s">
        <v>126</v>
      </c>
      <c r="Q102" s="221"/>
      <c r="R102" s="173"/>
      <c r="S102" s="142"/>
      <c r="T102" s="142"/>
      <c r="U102" s="142"/>
      <c r="V102" s="142"/>
      <c r="W102" s="142"/>
      <c r="X102" s="142"/>
      <c r="Y102" s="142"/>
      <c r="Z102" s="142"/>
    </row>
    <row r="103" spans="1:26" ht="237" customHeight="1">
      <c r="A103" s="140" t="s">
        <v>44</v>
      </c>
      <c r="B103" s="140" t="s">
        <v>97</v>
      </c>
      <c r="C103" s="140" t="s">
        <v>624</v>
      </c>
      <c r="D103" s="140" t="s">
        <v>689</v>
      </c>
      <c r="E103" s="140" t="s">
        <v>690</v>
      </c>
      <c r="F103" s="140" t="s">
        <v>691</v>
      </c>
      <c r="G103" s="140" t="s">
        <v>692</v>
      </c>
      <c r="H103" s="140" t="s">
        <v>693</v>
      </c>
      <c r="I103" s="140" t="s">
        <v>148</v>
      </c>
      <c r="J103" s="140" t="s">
        <v>150</v>
      </c>
      <c r="K103" s="140" t="s">
        <v>150</v>
      </c>
      <c r="L103" s="140" t="s">
        <v>171</v>
      </c>
      <c r="M103" s="140" t="s">
        <v>123</v>
      </c>
      <c r="N103" s="140" t="s">
        <v>124</v>
      </c>
      <c r="O103" s="140" t="s">
        <v>694</v>
      </c>
      <c r="P103" s="208" t="s">
        <v>126</v>
      </c>
      <c r="Q103" s="221"/>
      <c r="R103" s="173"/>
      <c r="S103" s="142"/>
      <c r="T103" s="142"/>
      <c r="U103" s="142"/>
      <c r="V103" s="142"/>
      <c r="W103" s="142"/>
      <c r="X103" s="142"/>
      <c r="Y103" s="142"/>
      <c r="Z103" s="142"/>
    </row>
    <row r="104" spans="1:26" ht="108.75" customHeight="1">
      <c r="A104" s="140" t="s">
        <v>44</v>
      </c>
      <c r="B104" s="140" t="s">
        <v>97</v>
      </c>
      <c r="C104" s="140" t="s">
        <v>695</v>
      </c>
      <c r="D104" s="140" t="s">
        <v>696</v>
      </c>
      <c r="E104" s="140" t="s">
        <v>697</v>
      </c>
      <c r="F104" s="140" t="s">
        <v>698</v>
      </c>
      <c r="G104" s="140" t="s">
        <v>699</v>
      </c>
      <c r="H104" s="140" t="s">
        <v>700</v>
      </c>
      <c r="I104" s="140" t="s">
        <v>148</v>
      </c>
      <c r="J104" s="140" t="s">
        <v>139</v>
      </c>
      <c r="K104" s="147" t="s">
        <v>139</v>
      </c>
      <c r="L104" s="140" t="s">
        <v>171</v>
      </c>
      <c r="M104" s="140" t="s">
        <v>123</v>
      </c>
      <c r="N104" s="140" t="s">
        <v>124</v>
      </c>
      <c r="O104" s="140" t="s">
        <v>701</v>
      </c>
      <c r="P104" s="208" t="s">
        <v>126</v>
      </c>
      <c r="Q104" s="221"/>
      <c r="R104" s="173"/>
      <c r="S104" s="142"/>
      <c r="T104" s="142"/>
      <c r="U104" s="142"/>
      <c r="V104" s="142"/>
      <c r="W104" s="142"/>
      <c r="X104" s="142"/>
      <c r="Y104" s="142"/>
      <c r="Z104" s="142"/>
    </row>
    <row r="105" spans="1:26" ht="134.25" customHeight="1">
      <c r="A105" s="140" t="s">
        <v>44</v>
      </c>
      <c r="B105" s="140" t="s">
        <v>97</v>
      </c>
      <c r="C105" s="140" t="s">
        <v>695</v>
      </c>
      <c r="D105" s="140" t="s">
        <v>702</v>
      </c>
      <c r="E105" s="140" t="s">
        <v>697</v>
      </c>
      <c r="F105" s="140" t="s">
        <v>703</v>
      </c>
      <c r="G105" s="140" t="s">
        <v>704</v>
      </c>
      <c r="H105" s="140" t="s">
        <v>700</v>
      </c>
      <c r="I105" s="140" t="s">
        <v>153</v>
      </c>
      <c r="J105" s="140" t="s">
        <v>150</v>
      </c>
      <c r="K105" s="153" t="s">
        <v>150</v>
      </c>
      <c r="L105" s="140" t="s">
        <v>171</v>
      </c>
      <c r="M105" s="140" t="s">
        <v>123</v>
      </c>
      <c r="N105" s="140" t="s">
        <v>124</v>
      </c>
      <c r="O105" s="140" t="s">
        <v>705</v>
      </c>
      <c r="P105" s="208" t="s">
        <v>126</v>
      </c>
      <c r="Q105" s="221"/>
      <c r="R105" s="173"/>
      <c r="S105" s="142"/>
      <c r="T105" s="142"/>
      <c r="U105" s="142"/>
      <c r="V105" s="142"/>
      <c r="W105" s="142"/>
      <c r="X105" s="142"/>
      <c r="Y105" s="142"/>
      <c r="Z105" s="142"/>
    </row>
    <row r="106" spans="1:26" ht="257.25" customHeight="1">
      <c r="A106" s="140" t="s">
        <v>44</v>
      </c>
      <c r="B106" s="140" t="s">
        <v>97</v>
      </c>
      <c r="C106" s="140" t="s">
        <v>695</v>
      </c>
      <c r="D106" s="140" t="s">
        <v>706</v>
      </c>
      <c r="E106" s="140" t="s">
        <v>697</v>
      </c>
      <c r="F106" s="140" t="s">
        <v>707</v>
      </c>
      <c r="G106" s="140" t="s">
        <v>708</v>
      </c>
      <c r="H106" s="140" t="s">
        <v>709</v>
      </c>
      <c r="I106" s="140" t="s">
        <v>158</v>
      </c>
      <c r="J106" s="140" t="s">
        <v>150</v>
      </c>
      <c r="K106" s="149" t="s">
        <v>154</v>
      </c>
      <c r="L106" s="140" t="s">
        <v>171</v>
      </c>
      <c r="M106" s="140" t="s">
        <v>123</v>
      </c>
      <c r="N106" s="140" t="s">
        <v>124</v>
      </c>
      <c r="O106" s="140" t="s">
        <v>710</v>
      </c>
      <c r="P106" s="208" t="s">
        <v>126</v>
      </c>
      <c r="Q106" s="221"/>
      <c r="R106" s="173"/>
      <c r="S106" s="142"/>
      <c r="T106" s="142"/>
      <c r="U106" s="142"/>
      <c r="V106" s="142"/>
      <c r="W106" s="142"/>
      <c r="X106" s="142"/>
      <c r="Y106" s="142"/>
      <c r="Z106" s="142"/>
    </row>
    <row r="107" spans="1:26" ht="168" customHeight="1">
      <c r="A107" s="140" t="s">
        <v>44</v>
      </c>
      <c r="B107" s="140" t="s">
        <v>97</v>
      </c>
      <c r="C107" s="140" t="s">
        <v>695</v>
      </c>
      <c r="D107" s="140" t="s">
        <v>711</v>
      </c>
      <c r="E107" s="140" t="s">
        <v>19</v>
      </c>
      <c r="F107" s="140" t="s">
        <v>712</v>
      </c>
      <c r="G107" s="140" t="s">
        <v>713</v>
      </c>
      <c r="H107" s="140" t="s">
        <v>714</v>
      </c>
      <c r="I107" s="140" t="s">
        <v>158</v>
      </c>
      <c r="J107" s="140" t="s">
        <v>139</v>
      </c>
      <c r="K107" s="153" t="s">
        <v>150</v>
      </c>
      <c r="L107" s="140" t="s">
        <v>171</v>
      </c>
      <c r="M107" s="140" t="s">
        <v>123</v>
      </c>
      <c r="N107" s="140" t="s">
        <v>124</v>
      </c>
      <c r="O107" s="140" t="s">
        <v>715</v>
      </c>
      <c r="P107" s="208" t="s">
        <v>126</v>
      </c>
      <c r="Q107" s="221"/>
      <c r="R107" s="173"/>
      <c r="S107" s="142"/>
      <c r="T107" s="142"/>
      <c r="U107" s="142"/>
      <c r="V107" s="142"/>
      <c r="W107" s="142"/>
      <c r="X107" s="142"/>
      <c r="Y107" s="142"/>
      <c r="Z107" s="142"/>
    </row>
    <row r="108" spans="1:26" ht="68.25" customHeight="1">
      <c r="A108" s="140" t="s">
        <v>44</v>
      </c>
      <c r="B108" s="140" t="s">
        <v>97</v>
      </c>
      <c r="C108" s="140" t="s">
        <v>695</v>
      </c>
      <c r="D108" s="140" t="s">
        <v>716</v>
      </c>
      <c r="E108" s="140" t="s">
        <v>450</v>
      </c>
      <c r="F108" s="137" t="s">
        <v>717</v>
      </c>
      <c r="G108" s="140" t="s">
        <v>718</v>
      </c>
      <c r="H108" s="137" t="s">
        <v>719</v>
      </c>
      <c r="I108" s="140" t="s">
        <v>148</v>
      </c>
      <c r="J108" s="140" t="s">
        <v>139</v>
      </c>
      <c r="K108" s="147" t="s">
        <v>139</v>
      </c>
      <c r="L108" s="140" t="s">
        <v>171</v>
      </c>
      <c r="M108" s="140" t="s">
        <v>123</v>
      </c>
      <c r="N108" s="140" t="s">
        <v>124</v>
      </c>
      <c r="O108" s="140" t="s">
        <v>720</v>
      </c>
      <c r="P108" s="208" t="s">
        <v>126</v>
      </c>
      <c r="Q108" s="221"/>
      <c r="R108" s="173"/>
      <c r="S108" s="142"/>
      <c r="T108" s="142"/>
      <c r="U108" s="142"/>
      <c r="V108" s="142"/>
      <c r="W108" s="142"/>
      <c r="X108" s="142"/>
      <c r="Y108" s="142"/>
      <c r="Z108" s="142"/>
    </row>
    <row r="109" spans="1:26" ht="272.25" customHeight="1">
      <c r="A109" s="140" t="s">
        <v>44</v>
      </c>
      <c r="B109" s="140" t="s">
        <v>97</v>
      </c>
      <c r="C109" s="140" t="s">
        <v>695</v>
      </c>
      <c r="D109" s="140" t="s">
        <v>721</v>
      </c>
      <c r="E109" s="140" t="s">
        <v>722</v>
      </c>
      <c r="F109" s="140" t="s">
        <v>723</v>
      </c>
      <c r="G109" s="140" t="s">
        <v>724</v>
      </c>
      <c r="H109" s="140" t="s">
        <v>725</v>
      </c>
      <c r="I109" s="140" t="s">
        <v>158</v>
      </c>
      <c r="J109" s="140" t="s">
        <v>139</v>
      </c>
      <c r="K109" s="153" t="s">
        <v>150</v>
      </c>
      <c r="L109" s="140" t="s">
        <v>171</v>
      </c>
      <c r="M109" s="140" t="s">
        <v>123</v>
      </c>
      <c r="N109" s="140" t="s">
        <v>124</v>
      </c>
      <c r="O109" s="140" t="s">
        <v>726</v>
      </c>
      <c r="P109" s="208" t="s">
        <v>126</v>
      </c>
      <c r="Q109" s="221"/>
      <c r="R109" s="173"/>
      <c r="S109" s="142"/>
      <c r="T109" s="142"/>
      <c r="U109" s="142"/>
      <c r="V109" s="142"/>
      <c r="W109" s="142"/>
      <c r="X109" s="142"/>
      <c r="Y109" s="142"/>
      <c r="Z109" s="142"/>
    </row>
    <row r="110" spans="1:26" ht="123" customHeight="1">
      <c r="A110" s="140" t="s">
        <v>44</v>
      </c>
      <c r="B110" s="140" t="s">
        <v>97</v>
      </c>
      <c r="C110" s="140" t="s">
        <v>695</v>
      </c>
      <c r="D110" s="140" t="s">
        <v>727</v>
      </c>
      <c r="E110" s="140" t="s">
        <v>263</v>
      </c>
      <c r="F110" s="140" t="s">
        <v>728</v>
      </c>
      <c r="G110" s="140" t="s">
        <v>729</v>
      </c>
      <c r="H110" s="140" t="s">
        <v>730</v>
      </c>
      <c r="I110" s="140" t="s">
        <v>148</v>
      </c>
      <c r="J110" s="140" t="s">
        <v>149</v>
      </c>
      <c r="K110" s="153" t="s">
        <v>150</v>
      </c>
      <c r="L110" s="140" t="s">
        <v>171</v>
      </c>
      <c r="M110" s="140" t="s">
        <v>123</v>
      </c>
      <c r="N110" s="140" t="s">
        <v>124</v>
      </c>
      <c r="O110" s="140" t="s">
        <v>731</v>
      </c>
      <c r="P110" s="208" t="s">
        <v>126</v>
      </c>
      <c r="Q110" s="221"/>
      <c r="R110" s="173"/>
      <c r="S110" s="142"/>
      <c r="T110" s="142"/>
      <c r="U110" s="142"/>
      <c r="V110" s="142"/>
      <c r="W110" s="142"/>
      <c r="X110" s="142"/>
      <c r="Y110" s="142"/>
      <c r="Z110" s="142"/>
    </row>
    <row r="111" spans="1:26" ht="132.75" customHeight="1">
      <c r="A111" s="140" t="s">
        <v>82</v>
      </c>
      <c r="B111" s="140" t="s">
        <v>86</v>
      </c>
      <c r="C111" s="140" t="s">
        <v>732</v>
      </c>
      <c r="D111" s="140" t="s">
        <v>733</v>
      </c>
      <c r="E111" s="140" t="s">
        <v>734</v>
      </c>
      <c r="F111" s="140" t="s">
        <v>735</v>
      </c>
      <c r="G111" s="140" t="s">
        <v>736</v>
      </c>
      <c r="H111" s="140" t="s">
        <v>737</v>
      </c>
      <c r="I111" s="140" t="s">
        <v>119</v>
      </c>
      <c r="J111" s="140" t="s">
        <v>149</v>
      </c>
      <c r="K111" s="147" t="s">
        <v>139</v>
      </c>
      <c r="L111" s="140" t="s">
        <v>738</v>
      </c>
      <c r="M111" s="140" t="s">
        <v>123</v>
      </c>
      <c r="N111" s="140" t="s">
        <v>124</v>
      </c>
      <c r="O111" s="140" t="s">
        <v>739</v>
      </c>
      <c r="P111" s="208" t="s">
        <v>187</v>
      </c>
      <c r="Q111" s="221"/>
      <c r="R111" s="173"/>
      <c r="S111" s="142"/>
      <c r="T111" s="142"/>
      <c r="U111" s="142"/>
      <c r="V111" s="142"/>
      <c r="W111" s="142"/>
      <c r="X111" s="142"/>
      <c r="Y111" s="142"/>
      <c r="Z111" s="142"/>
    </row>
    <row r="112" spans="1:26" ht="104.25" customHeight="1">
      <c r="A112" s="140" t="s">
        <v>82</v>
      </c>
      <c r="B112" s="140" t="s">
        <v>86</v>
      </c>
      <c r="C112" s="140" t="s">
        <v>732</v>
      </c>
      <c r="D112" s="140" t="s">
        <v>740</v>
      </c>
      <c r="E112" s="140" t="s">
        <v>19</v>
      </c>
      <c r="F112" s="140" t="s">
        <v>741</v>
      </c>
      <c r="G112" s="140" t="s">
        <v>742</v>
      </c>
      <c r="H112" s="140" t="s">
        <v>737</v>
      </c>
      <c r="I112" s="140" t="s">
        <v>148</v>
      </c>
      <c r="J112" s="140" t="s">
        <v>150</v>
      </c>
      <c r="K112" s="153" t="s">
        <v>150</v>
      </c>
      <c r="L112" s="140" t="s">
        <v>738</v>
      </c>
      <c r="M112" s="140" t="s">
        <v>123</v>
      </c>
      <c r="N112" s="140" t="s">
        <v>124</v>
      </c>
      <c r="O112" s="140" t="s">
        <v>743</v>
      </c>
      <c r="P112" s="208" t="s">
        <v>187</v>
      </c>
      <c r="Q112" s="221"/>
      <c r="R112" s="173"/>
      <c r="S112" s="142"/>
      <c r="T112" s="142"/>
      <c r="U112" s="142"/>
      <c r="V112" s="142"/>
      <c r="W112" s="142"/>
      <c r="X112" s="142"/>
      <c r="Y112" s="142"/>
      <c r="Z112" s="142"/>
    </row>
    <row r="113" spans="1:26" ht="132" customHeight="1">
      <c r="A113" s="140" t="s">
        <v>82</v>
      </c>
      <c r="B113" s="140" t="s">
        <v>86</v>
      </c>
      <c r="C113" s="140" t="s">
        <v>732</v>
      </c>
      <c r="D113" s="140" t="s">
        <v>744</v>
      </c>
      <c r="E113" s="140" t="s">
        <v>395</v>
      </c>
      <c r="F113" s="140" t="s">
        <v>745</v>
      </c>
      <c r="G113" s="140" t="s">
        <v>746</v>
      </c>
      <c r="H113" s="140" t="s">
        <v>747</v>
      </c>
      <c r="I113" s="140" t="s">
        <v>153</v>
      </c>
      <c r="J113" s="140" t="s">
        <v>150</v>
      </c>
      <c r="K113" s="153" t="s">
        <v>150</v>
      </c>
      <c r="L113" s="140" t="s">
        <v>738</v>
      </c>
      <c r="M113" s="140" t="s">
        <v>123</v>
      </c>
      <c r="N113" s="140" t="s">
        <v>124</v>
      </c>
      <c r="O113" s="140" t="s">
        <v>748</v>
      </c>
      <c r="P113" s="208" t="s">
        <v>187</v>
      </c>
      <c r="Q113" s="221"/>
      <c r="R113" s="173"/>
      <c r="S113" s="142"/>
      <c r="T113" s="142"/>
      <c r="U113" s="142"/>
      <c r="V113" s="142"/>
      <c r="W113" s="142"/>
      <c r="X113" s="142"/>
      <c r="Y113" s="142"/>
      <c r="Z113" s="142"/>
    </row>
    <row r="114" spans="1:26" ht="129.75" customHeight="1">
      <c r="A114" s="140" t="s">
        <v>82</v>
      </c>
      <c r="B114" s="140" t="s">
        <v>86</v>
      </c>
      <c r="C114" s="140" t="s">
        <v>732</v>
      </c>
      <c r="D114" s="140" t="s">
        <v>749</v>
      </c>
      <c r="E114" s="140" t="s">
        <v>144</v>
      </c>
      <c r="F114" s="140" t="s">
        <v>750</v>
      </c>
      <c r="G114" s="140" t="s">
        <v>742</v>
      </c>
      <c r="H114" s="140" t="s">
        <v>751</v>
      </c>
      <c r="I114" s="140" t="s">
        <v>119</v>
      </c>
      <c r="J114" s="140" t="s">
        <v>150</v>
      </c>
      <c r="K114" s="147" t="s">
        <v>139</v>
      </c>
      <c r="L114" s="140" t="s">
        <v>738</v>
      </c>
      <c r="M114" s="140" t="s">
        <v>123</v>
      </c>
      <c r="N114" s="140" t="s">
        <v>124</v>
      </c>
      <c r="O114" s="140" t="s">
        <v>752</v>
      </c>
      <c r="P114" s="208" t="s">
        <v>187</v>
      </c>
      <c r="Q114" s="221"/>
      <c r="R114" s="173"/>
      <c r="S114" s="142"/>
      <c r="T114" s="142"/>
      <c r="U114" s="142"/>
      <c r="V114" s="142"/>
      <c r="W114" s="142"/>
      <c r="X114" s="142"/>
      <c r="Y114" s="142"/>
      <c r="Z114" s="142"/>
    </row>
    <row r="115" spans="1:26" ht="54.75" customHeight="1">
      <c r="A115" s="140" t="s">
        <v>82</v>
      </c>
      <c r="B115" s="140" t="s">
        <v>86</v>
      </c>
      <c r="C115" s="140" t="s">
        <v>732</v>
      </c>
      <c r="D115" s="140" t="s">
        <v>753</v>
      </c>
      <c r="E115" s="140" t="s">
        <v>19</v>
      </c>
      <c r="F115" s="140" t="s">
        <v>754</v>
      </c>
      <c r="G115" s="140" t="s">
        <v>742</v>
      </c>
      <c r="H115" s="140" t="s">
        <v>755</v>
      </c>
      <c r="I115" s="140" t="s">
        <v>119</v>
      </c>
      <c r="J115" s="140" t="s">
        <v>121</v>
      </c>
      <c r="K115" s="151" t="s">
        <v>121</v>
      </c>
      <c r="L115" s="140" t="s">
        <v>756</v>
      </c>
      <c r="M115" s="140" t="s">
        <v>123</v>
      </c>
      <c r="N115" s="140" t="s">
        <v>124</v>
      </c>
      <c r="O115" s="140" t="s">
        <v>757</v>
      </c>
      <c r="P115" s="208" t="s">
        <v>187</v>
      </c>
      <c r="Q115" s="221"/>
      <c r="R115" s="173"/>
      <c r="S115" s="142"/>
      <c r="T115" s="142"/>
      <c r="U115" s="142"/>
      <c r="V115" s="142"/>
      <c r="W115" s="142"/>
      <c r="X115" s="142"/>
      <c r="Y115" s="142"/>
      <c r="Z115" s="142"/>
    </row>
    <row r="116" spans="1:26" ht="153" customHeight="1">
      <c r="A116" s="140" t="s">
        <v>82</v>
      </c>
      <c r="B116" s="158" t="s">
        <v>87</v>
      </c>
      <c r="C116" s="137" t="s">
        <v>758</v>
      </c>
      <c r="D116" s="158" t="s">
        <v>759</v>
      </c>
      <c r="E116" s="140" t="s">
        <v>760</v>
      </c>
      <c r="F116" s="140" t="s">
        <v>761</v>
      </c>
      <c r="G116" s="140" t="s">
        <v>762</v>
      </c>
      <c r="H116" s="137" t="s">
        <v>763</v>
      </c>
      <c r="I116" s="158" t="s">
        <v>119</v>
      </c>
      <c r="J116" s="158" t="s">
        <v>121</v>
      </c>
      <c r="K116" s="158" t="s">
        <v>121</v>
      </c>
      <c r="L116" s="140" t="s">
        <v>764</v>
      </c>
      <c r="M116" s="140" t="s">
        <v>204</v>
      </c>
      <c r="N116" s="140" t="s">
        <v>765</v>
      </c>
      <c r="O116" s="140" t="s">
        <v>766</v>
      </c>
      <c r="P116" s="208" t="s">
        <v>187</v>
      </c>
      <c r="Q116" s="221"/>
      <c r="R116" s="173"/>
      <c r="S116" s="142"/>
      <c r="T116" s="142"/>
      <c r="U116" s="142"/>
      <c r="V116" s="142"/>
      <c r="W116" s="142"/>
      <c r="X116" s="142"/>
      <c r="Y116" s="142"/>
      <c r="Z116" s="142"/>
    </row>
    <row r="117" spans="1:26" ht="53.25" customHeight="1">
      <c r="A117" s="140" t="s">
        <v>82</v>
      </c>
      <c r="B117" s="158" t="s">
        <v>87</v>
      </c>
      <c r="C117" s="137" t="s">
        <v>758</v>
      </c>
      <c r="D117" s="158" t="s">
        <v>767</v>
      </c>
      <c r="E117" s="140" t="s">
        <v>417</v>
      </c>
      <c r="F117" s="140" t="s">
        <v>768</v>
      </c>
      <c r="G117" s="140" t="s">
        <v>769</v>
      </c>
      <c r="H117" s="159" t="s">
        <v>770</v>
      </c>
      <c r="I117" s="145" t="s">
        <v>119</v>
      </c>
      <c r="J117" s="158" t="s">
        <v>120</v>
      </c>
      <c r="K117" s="158" t="s">
        <v>121</v>
      </c>
      <c r="L117" s="140" t="s">
        <v>771</v>
      </c>
      <c r="M117" s="140" t="s">
        <v>123</v>
      </c>
      <c r="N117" s="140" t="s">
        <v>124</v>
      </c>
      <c r="O117" s="140" t="s">
        <v>772</v>
      </c>
      <c r="P117" s="208" t="s">
        <v>187</v>
      </c>
      <c r="Q117" s="221"/>
      <c r="R117" s="173"/>
      <c r="S117" s="142"/>
      <c r="T117" s="142"/>
      <c r="U117" s="142"/>
      <c r="V117" s="142"/>
      <c r="W117" s="142"/>
      <c r="X117" s="142"/>
      <c r="Y117" s="142"/>
      <c r="Z117" s="142"/>
    </row>
    <row r="118" spans="1:26" ht="88.5" customHeight="1">
      <c r="A118" s="140" t="s">
        <v>82</v>
      </c>
      <c r="B118" s="158" t="s">
        <v>87</v>
      </c>
      <c r="C118" s="137" t="s">
        <v>758</v>
      </c>
      <c r="D118" s="158" t="s">
        <v>773</v>
      </c>
      <c r="E118" s="140" t="s">
        <v>774</v>
      </c>
      <c r="F118" s="140" t="s">
        <v>775</v>
      </c>
      <c r="G118" s="140" t="s">
        <v>776</v>
      </c>
      <c r="H118" s="137" t="s">
        <v>777</v>
      </c>
      <c r="I118" s="160" t="s">
        <v>119</v>
      </c>
      <c r="J118" s="158" t="s">
        <v>150</v>
      </c>
      <c r="K118" s="158" t="s">
        <v>139</v>
      </c>
      <c r="L118" s="140" t="s">
        <v>771</v>
      </c>
      <c r="M118" s="140" t="s">
        <v>123</v>
      </c>
      <c r="N118" s="140" t="s">
        <v>124</v>
      </c>
      <c r="O118" s="140" t="s">
        <v>778</v>
      </c>
      <c r="P118" s="208" t="s">
        <v>187</v>
      </c>
      <c r="Q118" s="221"/>
      <c r="R118" s="173"/>
      <c r="S118" s="142"/>
      <c r="T118" s="142"/>
      <c r="U118" s="142"/>
      <c r="V118" s="142"/>
      <c r="W118" s="142"/>
      <c r="X118" s="142"/>
      <c r="Y118" s="142"/>
      <c r="Z118" s="142"/>
    </row>
    <row r="119" spans="1:26" ht="111" customHeight="1">
      <c r="A119" s="140" t="s">
        <v>82</v>
      </c>
      <c r="B119" s="158" t="s">
        <v>87</v>
      </c>
      <c r="C119" s="137" t="s">
        <v>758</v>
      </c>
      <c r="D119" s="158" t="s">
        <v>779</v>
      </c>
      <c r="E119" s="140" t="s">
        <v>19</v>
      </c>
      <c r="F119" s="140" t="s">
        <v>780</v>
      </c>
      <c r="G119" s="140" t="s">
        <v>781</v>
      </c>
      <c r="H119" s="137" t="s">
        <v>782</v>
      </c>
      <c r="I119" s="158" t="s">
        <v>148</v>
      </c>
      <c r="J119" s="158" t="s">
        <v>139</v>
      </c>
      <c r="K119" s="158" t="s">
        <v>139</v>
      </c>
      <c r="L119" s="140" t="s">
        <v>771</v>
      </c>
      <c r="M119" s="140" t="s">
        <v>123</v>
      </c>
      <c r="N119" s="140" t="s">
        <v>124</v>
      </c>
      <c r="O119" s="140" t="s">
        <v>783</v>
      </c>
      <c r="P119" s="208" t="s">
        <v>187</v>
      </c>
      <c r="Q119" s="221"/>
      <c r="R119" s="173"/>
      <c r="S119" s="142"/>
      <c r="T119" s="142"/>
      <c r="U119" s="142"/>
      <c r="V119" s="142"/>
      <c r="W119" s="142"/>
      <c r="X119" s="142"/>
      <c r="Y119" s="142"/>
      <c r="Z119" s="142"/>
    </row>
    <row r="120" spans="1:26" ht="106.5" customHeight="1">
      <c r="A120" s="140" t="s">
        <v>82</v>
      </c>
      <c r="B120" s="158" t="s">
        <v>87</v>
      </c>
      <c r="C120" s="137" t="s">
        <v>758</v>
      </c>
      <c r="D120" s="158" t="s">
        <v>784</v>
      </c>
      <c r="E120" s="140" t="s">
        <v>774</v>
      </c>
      <c r="F120" s="140" t="s">
        <v>785</v>
      </c>
      <c r="G120" s="140" t="s">
        <v>786</v>
      </c>
      <c r="H120" s="137" t="s">
        <v>787</v>
      </c>
      <c r="I120" s="158" t="s">
        <v>158</v>
      </c>
      <c r="J120" s="158" t="s">
        <v>150</v>
      </c>
      <c r="K120" s="161" t="s">
        <v>154</v>
      </c>
      <c r="L120" s="140" t="s">
        <v>771</v>
      </c>
      <c r="M120" s="140" t="s">
        <v>204</v>
      </c>
      <c r="N120" s="140" t="s">
        <v>788</v>
      </c>
      <c r="O120" s="140" t="s">
        <v>789</v>
      </c>
      <c r="P120" s="208" t="s">
        <v>187</v>
      </c>
      <c r="Q120" s="221"/>
      <c r="R120" s="173"/>
      <c r="S120" s="142"/>
      <c r="T120" s="142"/>
      <c r="U120" s="142"/>
      <c r="V120" s="142"/>
      <c r="W120" s="142"/>
      <c r="X120" s="142"/>
      <c r="Y120" s="142"/>
      <c r="Z120" s="142"/>
    </row>
    <row r="121" spans="1:26" ht="78.75">
      <c r="A121" s="140" t="s">
        <v>27</v>
      </c>
      <c r="B121" s="140" t="s">
        <v>27</v>
      </c>
      <c r="C121" s="136" t="s">
        <v>790</v>
      </c>
      <c r="D121" s="140" t="s">
        <v>791</v>
      </c>
      <c r="E121" s="140" t="s">
        <v>19</v>
      </c>
      <c r="F121" s="140" t="s">
        <v>792</v>
      </c>
      <c r="G121" s="140" t="s">
        <v>793</v>
      </c>
      <c r="H121" s="140" t="s">
        <v>794</v>
      </c>
      <c r="I121" s="140" t="s">
        <v>153</v>
      </c>
      <c r="J121" s="140" t="s">
        <v>150</v>
      </c>
      <c r="K121" s="153" t="s">
        <v>150</v>
      </c>
      <c r="L121" s="140" t="s">
        <v>795</v>
      </c>
      <c r="M121" s="140" t="s">
        <v>204</v>
      </c>
      <c r="N121" s="140" t="s">
        <v>124</v>
      </c>
      <c r="O121" s="140" t="s">
        <v>796</v>
      </c>
      <c r="P121" s="208" t="s">
        <v>187</v>
      </c>
      <c r="Q121" s="221"/>
      <c r="R121" s="173"/>
      <c r="S121" s="142"/>
      <c r="T121" s="142"/>
      <c r="U121" s="142"/>
      <c r="V121" s="142"/>
      <c r="W121" s="142"/>
      <c r="X121" s="142"/>
      <c r="Y121" s="142"/>
      <c r="Z121" s="142"/>
    </row>
    <row r="122" spans="1:26" ht="117" customHeight="1">
      <c r="A122" s="140" t="s">
        <v>27</v>
      </c>
      <c r="B122" s="140" t="s">
        <v>27</v>
      </c>
      <c r="C122" s="136" t="s">
        <v>790</v>
      </c>
      <c r="D122" s="140" t="s">
        <v>797</v>
      </c>
      <c r="E122" s="140" t="s">
        <v>19</v>
      </c>
      <c r="F122" s="140" t="s">
        <v>798</v>
      </c>
      <c r="G122" s="140" t="s">
        <v>799</v>
      </c>
      <c r="H122" s="140" t="s">
        <v>800</v>
      </c>
      <c r="I122" s="140" t="s">
        <v>153</v>
      </c>
      <c r="J122" s="140" t="s">
        <v>150</v>
      </c>
      <c r="K122" s="153" t="s">
        <v>150</v>
      </c>
      <c r="L122" s="140" t="s">
        <v>795</v>
      </c>
      <c r="M122" s="140" t="s">
        <v>204</v>
      </c>
      <c r="N122" s="140" t="s">
        <v>124</v>
      </c>
      <c r="O122" s="140" t="s">
        <v>801</v>
      </c>
      <c r="P122" s="208" t="s">
        <v>187</v>
      </c>
      <c r="Q122" s="221"/>
      <c r="R122" s="173"/>
      <c r="S122" s="142"/>
      <c r="T122" s="142"/>
      <c r="U122" s="142"/>
      <c r="V122" s="142"/>
      <c r="W122" s="142"/>
      <c r="X122" s="142"/>
      <c r="Y122" s="142"/>
      <c r="Z122" s="142"/>
    </row>
    <row r="123" spans="1:26" ht="252">
      <c r="A123" s="140" t="s">
        <v>27</v>
      </c>
      <c r="B123" s="140" t="s">
        <v>27</v>
      </c>
      <c r="C123" s="136" t="s">
        <v>790</v>
      </c>
      <c r="D123" s="140" t="s">
        <v>802</v>
      </c>
      <c r="E123" s="140" t="s">
        <v>19</v>
      </c>
      <c r="F123" s="140" t="s">
        <v>803</v>
      </c>
      <c r="G123" s="140" t="s">
        <v>804</v>
      </c>
      <c r="H123" s="140" t="s">
        <v>805</v>
      </c>
      <c r="I123" s="140" t="s">
        <v>158</v>
      </c>
      <c r="J123" s="140" t="s">
        <v>139</v>
      </c>
      <c r="K123" s="153" t="s">
        <v>150</v>
      </c>
      <c r="L123" s="140" t="s">
        <v>795</v>
      </c>
      <c r="M123" s="140" t="s">
        <v>204</v>
      </c>
      <c r="N123" s="140" t="s">
        <v>124</v>
      </c>
      <c r="O123" s="140" t="s">
        <v>806</v>
      </c>
      <c r="P123" s="208" t="s">
        <v>187</v>
      </c>
      <c r="Q123" s="221"/>
      <c r="R123" s="173"/>
      <c r="S123" s="142"/>
      <c r="T123" s="142"/>
      <c r="U123" s="142"/>
      <c r="V123" s="142"/>
      <c r="W123" s="142"/>
      <c r="X123" s="142"/>
      <c r="Y123" s="142"/>
      <c r="Z123" s="142"/>
    </row>
    <row r="124" spans="1:26" ht="267.75">
      <c r="A124" s="140" t="s">
        <v>27</v>
      </c>
      <c r="B124" s="140" t="s">
        <v>27</v>
      </c>
      <c r="C124" s="136" t="s">
        <v>790</v>
      </c>
      <c r="D124" s="140" t="s">
        <v>807</v>
      </c>
      <c r="E124" s="140" t="s">
        <v>19</v>
      </c>
      <c r="F124" s="140" t="s">
        <v>808</v>
      </c>
      <c r="G124" s="140" t="s">
        <v>809</v>
      </c>
      <c r="H124" s="140" t="s">
        <v>810</v>
      </c>
      <c r="I124" s="140" t="s">
        <v>158</v>
      </c>
      <c r="J124" s="140" t="s">
        <v>139</v>
      </c>
      <c r="K124" s="153" t="s">
        <v>150</v>
      </c>
      <c r="L124" s="140" t="s">
        <v>795</v>
      </c>
      <c r="M124" s="140" t="s">
        <v>204</v>
      </c>
      <c r="N124" s="140" t="s">
        <v>124</v>
      </c>
      <c r="O124" s="140" t="s">
        <v>811</v>
      </c>
      <c r="P124" s="208" t="s">
        <v>187</v>
      </c>
      <c r="Q124" s="221"/>
      <c r="R124" s="173"/>
      <c r="S124" s="142"/>
      <c r="T124" s="142"/>
      <c r="U124" s="142"/>
      <c r="V124" s="142"/>
      <c r="W124" s="142"/>
      <c r="X124" s="142"/>
      <c r="Y124" s="142"/>
      <c r="Z124" s="142"/>
    </row>
    <row r="125" spans="1:26" ht="204.75">
      <c r="A125" s="140" t="s">
        <v>27</v>
      </c>
      <c r="B125" s="140" t="s">
        <v>27</v>
      </c>
      <c r="C125" s="136" t="s">
        <v>790</v>
      </c>
      <c r="D125" s="140" t="s">
        <v>812</v>
      </c>
      <c r="E125" s="140" t="s">
        <v>19</v>
      </c>
      <c r="F125" s="140" t="s">
        <v>813</v>
      </c>
      <c r="G125" s="140" t="s">
        <v>814</v>
      </c>
      <c r="H125" s="140" t="s">
        <v>815</v>
      </c>
      <c r="I125" s="140" t="s">
        <v>153</v>
      </c>
      <c r="J125" s="140" t="s">
        <v>139</v>
      </c>
      <c r="K125" s="153" t="s">
        <v>150</v>
      </c>
      <c r="L125" s="140" t="s">
        <v>795</v>
      </c>
      <c r="M125" s="140" t="s">
        <v>204</v>
      </c>
      <c r="N125" s="140" t="s">
        <v>124</v>
      </c>
      <c r="O125" s="140" t="s">
        <v>816</v>
      </c>
      <c r="P125" s="208" t="s">
        <v>187</v>
      </c>
      <c r="Q125" s="221"/>
      <c r="R125" s="173"/>
      <c r="S125" s="142"/>
      <c r="T125" s="142"/>
      <c r="U125" s="142"/>
      <c r="V125" s="142"/>
      <c r="W125" s="142"/>
      <c r="X125" s="142"/>
      <c r="Y125" s="142"/>
      <c r="Z125" s="142"/>
    </row>
    <row r="126" spans="1:26" ht="78.75">
      <c r="A126" s="152" t="s">
        <v>27</v>
      </c>
      <c r="B126" s="152" t="s">
        <v>27</v>
      </c>
      <c r="C126" s="141" t="s">
        <v>790</v>
      </c>
      <c r="D126" s="152" t="s">
        <v>817</v>
      </c>
      <c r="E126" s="152" t="s">
        <v>19</v>
      </c>
      <c r="F126" s="152" t="s">
        <v>818</v>
      </c>
      <c r="G126" s="152" t="s">
        <v>819</v>
      </c>
      <c r="H126" s="162" t="s">
        <v>820</v>
      </c>
      <c r="I126" s="152" t="s">
        <v>153</v>
      </c>
      <c r="J126" s="152" t="s">
        <v>139</v>
      </c>
      <c r="K126" s="163" t="s">
        <v>150</v>
      </c>
      <c r="L126" s="152" t="s">
        <v>795</v>
      </c>
      <c r="M126" s="152" t="s">
        <v>204</v>
      </c>
      <c r="N126" s="152" t="s">
        <v>124</v>
      </c>
      <c r="O126" s="152" t="s">
        <v>821</v>
      </c>
      <c r="P126" s="208" t="s">
        <v>187</v>
      </c>
      <c r="Q126" s="221"/>
      <c r="R126" s="173"/>
      <c r="S126" s="142"/>
      <c r="T126" s="142"/>
      <c r="U126" s="142"/>
      <c r="V126" s="142"/>
      <c r="W126" s="142"/>
      <c r="X126" s="142"/>
      <c r="Y126" s="142"/>
      <c r="Z126" s="142"/>
    </row>
    <row r="127" spans="1:26" ht="110.25">
      <c r="A127" s="140" t="s">
        <v>85</v>
      </c>
      <c r="B127" s="140" t="s">
        <v>100</v>
      </c>
      <c r="C127" s="137" t="s">
        <v>822</v>
      </c>
      <c r="D127" s="145" t="s">
        <v>823</v>
      </c>
      <c r="E127" s="145" t="s">
        <v>824</v>
      </c>
      <c r="F127" s="145" t="s">
        <v>825</v>
      </c>
      <c r="G127" s="145" t="s">
        <v>826</v>
      </c>
      <c r="H127" s="145" t="s">
        <v>827</v>
      </c>
      <c r="I127" s="145" t="s">
        <v>153</v>
      </c>
      <c r="J127" s="145" t="s">
        <v>139</v>
      </c>
      <c r="K127" s="169" t="s">
        <v>150</v>
      </c>
      <c r="L127" s="145" t="s">
        <v>828</v>
      </c>
      <c r="M127" s="145" t="s">
        <v>123</v>
      </c>
      <c r="N127" s="145" t="s">
        <v>124</v>
      </c>
      <c r="O127" s="145" t="s">
        <v>829</v>
      </c>
      <c r="P127" s="211" t="s">
        <v>187</v>
      </c>
      <c r="Q127" s="221"/>
      <c r="R127" s="173"/>
      <c r="S127" s="142"/>
      <c r="T127" s="142"/>
      <c r="U127" s="142"/>
      <c r="V127" s="142"/>
      <c r="W127" s="142"/>
      <c r="X127" s="142"/>
      <c r="Y127" s="142"/>
      <c r="Z127" s="142"/>
    </row>
    <row r="128" spans="1:26" ht="94.5">
      <c r="A128" s="140" t="s">
        <v>85</v>
      </c>
      <c r="B128" s="140" t="s">
        <v>100</v>
      </c>
      <c r="C128" s="137" t="s">
        <v>822</v>
      </c>
      <c r="D128" s="145" t="s">
        <v>830</v>
      </c>
      <c r="E128" s="145" t="s">
        <v>831</v>
      </c>
      <c r="F128" s="145" t="s">
        <v>832</v>
      </c>
      <c r="G128" s="145" t="s">
        <v>833</v>
      </c>
      <c r="H128" s="145" t="s">
        <v>834</v>
      </c>
      <c r="I128" s="145" t="s">
        <v>148</v>
      </c>
      <c r="J128" s="145" t="s">
        <v>139</v>
      </c>
      <c r="K128" s="203" t="s">
        <v>139</v>
      </c>
      <c r="L128" s="145" t="s">
        <v>828</v>
      </c>
      <c r="M128" s="145" t="s">
        <v>204</v>
      </c>
      <c r="N128" s="145" t="s">
        <v>218</v>
      </c>
      <c r="O128" s="145" t="s">
        <v>766</v>
      </c>
      <c r="P128" s="211" t="s">
        <v>187</v>
      </c>
      <c r="Q128" s="221"/>
      <c r="R128" s="173"/>
      <c r="S128" s="142"/>
      <c r="T128" s="142"/>
      <c r="U128" s="142"/>
      <c r="V128" s="142"/>
      <c r="W128" s="142"/>
      <c r="X128" s="142"/>
      <c r="Y128" s="142"/>
      <c r="Z128" s="142"/>
    </row>
    <row r="129" spans="1:26" ht="63">
      <c r="A129" s="140" t="s">
        <v>85</v>
      </c>
      <c r="B129" s="140" t="s">
        <v>100</v>
      </c>
      <c r="C129" s="137" t="s">
        <v>822</v>
      </c>
      <c r="D129" s="145" t="s">
        <v>835</v>
      </c>
      <c r="E129" s="145" t="s">
        <v>144</v>
      </c>
      <c r="F129" s="145" t="s">
        <v>836</v>
      </c>
      <c r="G129" s="145" t="s">
        <v>837</v>
      </c>
      <c r="H129" s="145" t="s">
        <v>838</v>
      </c>
      <c r="I129" s="145" t="s">
        <v>119</v>
      </c>
      <c r="J129" s="145" t="s">
        <v>120</v>
      </c>
      <c r="K129" s="204" t="s">
        <v>121</v>
      </c>
      <c r="L129" s="145" t="s">
        <v>828</v>
      </c>
      <c r="M129" s="145" t="s">
        <v>123</v>
      </c>
      <c r="N129" s="145" t="s">
        <v>124</v>
      </c>
      <c r="O129" s="145" t="s">
        <v>839</v>
      </c>
      <c r="P129" s="211" t="s">
        <v>187</v>
      </c>
      <c r="Q129" s="221"/>
      <c r="R129" s="173"/>
      <c r="S129" s="142"/>
      <c r="T129" s="142"/>
      <c r="U129" s="142"/>
      <c r="V129" s="142"/>
      <c r="W129" s="142"/>
      <c r="X129" s="142"/>
      <c r="Y129" s="142"/>
      <c r="Z129" s="142"/>
    </row>
    <row r="130" spans="1:26" ht="236.25">
      <c r="A130" s="140" t="s">
        <v>85</v>
      </c>
      <c r="B130" s="140" t="s">
        <v>100</v>
      </c>
      <c r="C130" s="137" t="s">
        <v>822</v>
      </c>
      <c r="D130" s="145" t="s">
        <v>840</v>
      </c>
      <c r="E130" s="145" t="s">
        <v>831</v>
      </c>
      <c r="F130" s="145" t="s">
        <v>841</v>
      </c>
      <c r="G130" s="145" t="s">
        <v>842</v>
      </c>
      <c r="H130" s="145" t="s">
        <v>843</v>
      </c>
      <c r="I130" s="145" t="s">
        <v>148</v>
      </c>
      <c r="J130" s="145" t="s">
        <v>150</v>
      </c>
      <c r="K130" s="205" t="s">
        <v>150</v>
      </c>
      <c r="L130" s="145" t="s">
        <v>844</v>
      </c>
      <c r="M130" s="145" t="s">
        <v>123</v>
      </c>
      <c r="N130" s="145" t="s">
        <v>124</v>
      </c>
      <c r="O130" s="145" t="s">
        <v>845</v>
      </c>
      <c r="P130" s="211" t="s">
        <v>187</v>
      </c>
      <c r="Q130" s="221"/>
      <c r="R130" s="173"/>
      <c r="S130" s="142"/>
      <c r="T130" s="142"/>
      <c r="U130" s="142"/>
      <c r="V130" s="142"/>
      <c r="W130" s="142"/>
      <c r="X130" s="142"/>
      <c r="Y130" s="142"/>
      <c r="Z130" s="142"/>
    </row>
    <row r="131" spans="1:26" ht="157.5">
      <c r="A131" s="140" t="s">
        <v>85</v>
      </c>
      <c r="B131" s="140" t="s">
        <v>100</v>
      </c>
      <c r="C131" s="137" t="s">
        <v>822</v>
      </c>
      <c r="D131" s="145" t="s">
        <v>846</v>
      </c>
      <c r="E131" s="145" t="s">
        <v>847</v>
      </c>
      <c r="F131" s="145" t="s">
        <v>848</v>
      </c>
      <c r="G131" s="145" t="s">
        <v>849</v>
      </c>
      <c r="H131" s="145" t="s">
        <v>850</v>
      </c>
      <c r="I131" s="145" t="s">
        <v>148</v>
      </c>
      <c r="J131" s="145" t="s">
        <v>139</v>
      </c>
      <c r="K131" s="203" t="s">
        <v>139</v>
      </c>
      <c r="L131" s="145" t="s">
        <v>828</v>
      </c>
      <c r="M131" s="145" t="s">
        <v>123</v>
      </c>
      <c r="N131" s="145" t="s">
        <v>124</v>
      </c>
      <c r="O131" s="145" t="s">
        <v>851</v>
      </c>
      <c r="P131" s="211" t="s">
        <v>187</v>
      </c>
      <c r="Q131" s="221"/>
      <c r="R131" s="173"/>
      <c r="S131" s="142"/>
      <c r="T131" s="142"/>
      <c r="U131" s="142"/>
      <c r="V131" s="142"/>
      <c r="W131" s="142"/>
      <c r="X131" s="142"/>
      <c r="Y131" s="142"/>
      <c r="Z131" s="142"/>
    </row>
    <row r="132" spans="1:26" ht="94.5">
      <c r="A132" s="140" t="s">
        <v>85</v>
      </c>
      <c r="B132" s="140" t="s">
        <v>100</v>
      </c>
      <c r="C132" s="137" t="s">
        <v>822</v>
      </c>
      <c r="D132" s="145" t="s">
        <v>852</v>
      </c>
      <c r="E132" s="165" t="s">
        <v>949</v>
      </c>
      <c r="F132" s="145" t="s">
        <v>853</v>
      </c>
      <c r="G132" s="145" t="s">
        <v>854</v>
      </c>
      <c r="H132" s="145" t="s">
        <v>855</v>
      </c>
      <c r="I132" s="145" t="s">
        <v>158</v>
      </c>
      <c r="J132" s="145" t="s">
        <v>149</v>
      </c>
      <c r="K132" s="206" t="s">
        <v>154</v>
      </c>
      <c r="L132" s="145" t="s">
        <v>856</v>
      </c>
      <c r="M132" s="145" t="s">
        <v>204</v>
      </c>
      <c r="N132" s="145" t="s">
        <v>218</v>
      </c>
      <c r="O132" s="145" t="s">
        <v>766</v>
      </c>
      <c r="P132" s="211" t="s">
        <v>187</v>
      </c>
      <c r="Q132" s="221"/>
      <c r="R132" s="173"/>
      <c r="S132" s="142"/>
      <c r="T132" s="142"/>
      <c r="U132" s="142"/>
      <c r="V132" s="142"/>
      <c r="W132" s="142"/>
      <c r="X132" s="142"/>
      <c r="Y132" s="142"/>
      <c r="Z132" s="142"/>
    </row>
    <row r="133" spans="1:26" ht="78.75">
      <c r="A133" s="140" t="s">
        <v>85</v>
      </c>
      <c r="B133" s="140" t="s">
        <v>100</v>
      </c>
      <c r="C133" s="137" t="s">
        <v>822</v>
      </c>
      <c r="D133" s="145" t="s">
        <v>857</v>
      </c>
      <c r="E133" s="145" t="s">
        <v>847</v>
      </c>
      <c r="F133" s="145" t="s">
        <v>858</v>
      </c>
      <c r="G133" s="145" t="s">
        <v>859</v>
      </c>
      <c r="H133" s="145" t="s">
        <v>860</v>
      </c>
      <c r="I133" s="145" t="s">
        <v>148</v>
      </c>
      <c r="J133" s="145" t="s">
        <v>121</v>
      </c>
      <c r="K133" s="203" t="s">
        <v>139</v>
      </c>
      <c r="L133" s="145" t="s">
        <v>828</v>
      </c>
      <c r="M133" s="145" t="s">
        <v>123</v>
      </c>
      <c r="N133" s="145" t="s">
        <v>124</v>
      </c>
      <c r="O133" s="145" t="s">
        <v>861</v>
      </c>
      <c r="P133" s="211" t="s">
        <v>187</v>
      </c>
      <c r="Q133" s="221"/>
      <c r="R133" s="173"/>
      <c r="S133" s="142"/>
      <c r="T133" s="142"/>
      <c r="U133" s="142"/>
      <c r="V133" s="142"/>
      <c r="W133" s="142"/>
      <c r="X133" s="142"/>
      <c r="Y133" s="142"/>
      <c r="Z133" s="142"/>
    </row>
    <row r="134" spans="1:26" ht="78.75">
      <c r="A134" s="140" t="s">
        <v>85</v>
      </c>
      <c r="B134" s="140" t="s">
        <v>100</v>
      </c>
      <c r="C134" s="137" t="s">
        <v>822</v>
      </c>
      <c r="D134" s="145" t="s">
        <v>862</v>
      </c>
      <c r="E134" s="145" t="s">
        <v>847</v>
      </c>
      <c r="F134" s="145" t="s">
        <v>863</v>
      </c>
      <c r="G134" s="145" t="s">
        <v>864</v>
      </c>
      <c r="H134" s="145" t="s">
        <v>865</v>
      </c>
      <c r="I134" s="145" t="s">
        <v>148</v>
      </c>
      <c r="J134" s="145" t="s">
        <v>121</v>
      </c>
      <c r="K134" s="203" t="s">
        <v>139</v>
      </c>
      <c r="L134" s="145" t="s">
        <v>828</v>
      </c>
      <c r="M134" s="145" t="s">
        <v>123</v>
      </c>
      <c r="N134" s="145" t="s">
        <v>124</v>
      </c>
      <c r="O134" s="145" t="s">
        <v>866</v>
      </c>
      <c r="P134" s="211" t="s">
        <v>187</v>
      </c>
      <c r="Q134" s="221"/>
      <c r="R134" s="173"/>
      <c r="S134" s="142"/>
      <c r="T134" s="142"/>
      <c r="U134" s="142"/>
      <c r="V134" s="142"/>
      <c r="W134" s="142"/>
      <c r="X134" s="142"/>
      <c r="Y134" s="142"/>
      <c r="Z134" s="142"/>
    </row>
    <row r="135" spans="1:26" ht="78.75">
      <c r="A135" s="140" t="s">
        <v>85</v>
      </c>
      <c r="B135" s="140" t="s">
        <v>100</v>
      </c>
      <c r="C135" s="137" t="s">
        <v>822</v>
      </c>
      <c r="D135" s="145" t="s">
        <v>867</v>
      </c>
      <c r="E135" s="145" t="s">
        <v>847</v>
      </c>
      <c r="F135" s="145" t="s">
        <v>868</v>
      </c>
      <c r="G135" s="145" t="s">
        <v>869</v>
      </c>
      <c r="H135" s="145" t="s">
        <v>870</v>
      </c>
      <c r="I135" s="145" t="s">
        <v>148</v>
      </c>
      <c r="J135" s="145" t="s">
        <v>139</v>
      </c>
      <c r="K135" s="203" t="s">
        <v>139</v>
      </c>
      <c r="L135" s="145" t="s">
        <v>828</v>
      </c>
      <c r="M135" s="145" t="s">
        <v>123</v>
      </c>
      <c r="N135" s="145" t="s">
        <v>124</v>
      </c>
      <c r="O135" s="145" t="s">
        <v>866</v>
      </c>
      <c r="P135" s="211" t="s">
        <v>187</v>
      </c>
      <c r="Q135" s="221"/>
      <c r="R135" s="173"/>
      <c r="S135" s="142"/>
      <c r="T135" s="142"/>
      <c r="U135" s="142"/>
      <c r="V135" s="142"/>
      <c r="W135" s="142"/>
      <c r="X135" s="142"/>
      <c r="Y135" s="142"/>
      <c r="Z135" s="142"/>
    </row>
    <row r="136" spans="1:26" ht="78.75">
      <c r="A136" s="140" t="s">
        <v>85</v>
      </c>
      <c r="B136" s="140" t="s">
        <v>100</v>
      </c>
      <c r="C136" s="137" t="s">
        <v>822</v>
      </c>
      <c r="D136" s="145" t="s">
        <v>871</v>
      </c>
      <c r="E136" s="165" t="s">
        <v>847</v>
      </c>
      <c r="F136" s="145" t="s">
        <v>872</v>
      </c>
      <c r="G136" s="165" t="s">
        <v>873</v>
      </c>
      <c r="H136" s="145" t="s">
        <v>874</v>
      </c>
      <c r="I136" s="145" t="s">
        <v>148</v>
      </c>
      <c r="J136" s="145" t="s">
        <v>120</v>
      </c>
      <c r="K136" s="204" t="s">
        <v>121</v>
      </c>
      <c r="L136" s="145" t="s">
        <v>828</v>
      </c>
      <c r="M136" s="145" t="s">
        <v>123</v>
      </c>
      <c r="N136" s="145" t="s">
        <v>124</v>
      </c>
      <c r="O136" s="145" t="s">
        <v>875</v>
      </c>
      <c r="P136" s="211" t="s">
        <v>187</v>
      </c>
      <c r="Q136" s="221"/>
      <c r="R136" s="173"/>
      <c r="S136" s="142"/>
      <c r="T136" s="142"/>
      <c r="U136" s="142"/>
      <c r="V136" s="142"/>
      <c r="W136" s="142"/>
      <c r="X136" s="142"/>
      <c r="Y136" s="142"/>
      <c r="Z136" s="142"/>
    </row>
    <row r="137" spans="1:26" ht="141.75">
      <c r="A137" s="140" t="s">
        <v>85</v>
      </c>
      <c r="B137" s="166" t="s">
        <v>98</v>
      </c>
      <c r="C137" s="166" t="s">
        <v>876</v>
      </c>
      <c r="D137" s="167" t="s">
        <v>877</v>
      </c>
      <c r="E137" s="167" t="s">
        <v>263</v>
      </c>
      <c r="F137" s="168" t="s">
        <v>878</v>
      </c>
      <c r="G137" s="167" t="s">
        <v>879</v>
      </c>
      <c r="H137" s="168" t="s">
        <v>950</v>
      </c>
      <c r="I137" s="167" t="s">
        <v>158</v>
      </c>
      <c r="J137" s="167" t="s">
        <v>139</v>
      </c>
      <c r="K137" s="169" t="s">
        <v>150</v>
      </c>
      <c r="L137" s="167" t="s">
        <v>880</v>
      </c>
      <c r="M137" s="167" t="s">
        <v>123</v>
      </c>
      <c r="N137" s="167" t="s">
        <v>124</v>
      </c>
      <c r="O137" s="167" t="s">
        <v>881</v>
      </c>
      <c r="P137" s="208" t="s">
        <v>187</v>
      </c>
      <c r="Q137" s="221"/>
      <c r="R137" s="173"/>
      <c r="S137" s="142"/>
      <c r="T137" s="142"/>
      <c r="U137" s="142"/>
      <c r="V137" s="142"/>
      <c r="W137" s="142"/>
      <c r="X137" s="142"/>
      <c r="Y137" s="142"/>
      <c r="Z137" s="142"/>
    </row>
    <row r="138" spans="1:26" ht="94.5">
      <c r="A138" s="140" t="s">
        <v>85</v>
      </c>
      <c r="B138" s="166" t="s">
        <v>98</v>
      </c>
      <c r="C138" s="166" t="s">
        <v>876</v>
      </c>
      <c r="D138" s="167" t="s">
        <v>882</v>
      </c>
      <c r="E138" s="167" t="s">
        <v>450</v>
      </c>
      <c r="F138" s="167" t="s">
        <v>883</v>
      </c>
      <c r="G138" s="167" t="s">
        <v>884</v>
      </c>
      <c r="H138" s="167" t="s">
        <v>885</v>
      </c>
      <c r="I138" s="167" t="s">
        <v>148</v>
      </c>
      <c r="J138" s="167" t="s">
        <v>139</v>
      </c>
      <c r="K138" s="170" t="s">
        <v>139</v>
      </c>
      <c r="L138" s="167" t="s">
        <v>886</v>
      </c>
      <c r="M138" s="167" t="s">
        <v>123</v>
      </c>
      <c r="N138" s="167" t="s">
        <v>124</v>
      </c>
      <c r="O138" s="167" t="s">
        <v>887</v>
      </c>
      <c r="P138" s="208" t="s">
        <v>187</v>
      </c>
      <c r="Q138" s="221"/>
      <c r="R138" s="173"/>
      <c r="S138" s="142"/>
      <c r="T138" s="142"/>
      <c r="U138" s="142"/>
      <c r="V138" s="142"/>
      <c r="W138" s="142"/>
      <c r="X138" s="142"/>
      <c r="Y138" s="142"/>
      <c r="Z138" s="142"/>
    </row>
    <row r="139" spans="1:26" ht="126">
      <c r="A139" s="152" t="s">
        <v>85</v>
      </c>
      <c r="B139" s="156" t="s">
        <v>98</v>
      </c>
      <c r="C139" s="156" t="s">
        <v>876</v>
      </c>
      <c r="D139" s="171" t="s">
        <v>888</v>
      </c>
      <c r="E139" s="171" t="s">
        <v>263</v>
      </c>
      <c r="F139" s="171" t="s">
        <v>889</v>
      </c>
      <c r="G139" s="171" t="s">
        <v>890</v>
      </c>
      <c r="H139" s="171" t="s">
        <v>891</v>
      </c>
      <c r="I139" s="171" t="s">
        <v>158</v>
      </c>
      <c r="J139" s="171" t="s">
        <v>121</v>
      </c>
      <c r="K139" s="172" t="s">
        <v>150</v>
      </c>
      <c r="L139" s="171" t="s">
        <v>880</v>
      </c>
      <c r="M139" s="171" t="s">
        <v>123</v>
      </c>
      <c r="N139" s="171" t="s">
        <v>124</v>
      </c>
      <c r="O139" s="171" t="s">
        <v>892</v>
      </c>
      <c r="P139" s="212" t="s">
        <v>187</v>
      </c>
      <c r="Q139" s="221"/>
      <c r="R139" s="173"/>
      <c r="S139" s="142"/>
      <c r="T139" s="142"/>
      <c r="U139" s="142"/>
      <c r="V139" s="142"/>
      <c r="W139" s="142"/>
      <c r="X139" s="142"/>
      <c r="Y139" s="142"/>
      <c r="Z139" s="142"/>
    </row>
    <row r="140" spans="1:26" ht="173.25">
      <c r="A140" s="152" t="s">
        <v>85</v>
      </c>
      <c r="B140" s="137" t="s">
        <v>99</v>
      </c>
      <c r="C140" s="137" t="s">
        <v>893</v>
      </c>
      <c r="D140" s="165" t="s">
        <v>894</v>
      </c>
      <c r="E140" s="165" t="s">
        <v>895</v>
      </c>
      <c r="F140" s="165" t="s">
        <v>896</v>
      </c>
      <c r="G140" s="165" t="s">
        <v>897</v>
      </c>
      <c r="H140" s="165" t="s">
        <v>898</v>
      </c>
      <c r="I140" s="165" t="s">
        <v>153</v>
      </c>
      <c r="J140" s="165" t="s">
        <v>139</v>
      </c>
      <c r="K140" s="169" t="s">
        <v>150</v>
      </c>
      <c r="L140" s="165" t="s">
        <v>899</v>
      </c>
      <c r="M140" s="165" t="s">
        <v>123</v>
      </c>
      <c r="N140" s="165" t="s">
        <v>900</v>
      </c>
      <c r="O140" s="165" t="s">
        <v>901</v>
      </c>
      <c r="P140" s="208" t="s">
        <v>187</v>
      </c>
      <c r="Q140" s="221"/>
      <c r="R140" s="173"/>
      <c r="S140" s="142"/>
      <c r="T140" s="142"/>
      <c r="U140" s="142"/>
      <c r="V140" s="142"/>
      <c r="W140" s="142"/>
      <c r="X140" s="142"/>
      <c r="Y140" s="142"/>
      <c r="Z140" s="142"/>
    </row>
    <row r="141" spans="1:26" ht="236.25">
      <c r="A141" s="152" t="s">
        <v>85</v>
      </c>
      <c r="B141" s="137" t="s">
        <v>99</v>
      </c>
      <c r="C141" s="137" t="s">
        <v>893</v>
      </c>
      <c r="D141" s="165" t="s">
        <v>902</v>
      </c>
      <c r="E141" s="165" t="s">
        <v>129</v>
      </c>
      <c r="F141" s="165" t="s">
        <v>903</v>
      </c>
      <c r="G141" s="165" t="s">
        <v>904</v>
      </c>
      <c r="H141" s="165" t="s">
        <v>905</v>
      </c>
      <c r="I141" s="165" t="s">
        <v>148</v>
      </c>
      <c r="J141" s="165" t="s">
        <v>139</v>
      </c>
      <c r="K141" s="170" t="s">
        <v>139</v>
      </c>
      <c r="L141" s="165" t="s">
        <v>899</v>
      </c>
      <c r="M141" s="165" t="s">
        <v>123</v>
      </c>
      <c r="N141" s="165" t="s">
        <v>906</v>
      </c>
      <c r="O141" s="165" t="s">
        <v>907</v>
      </c>
      <c r="P141" s="208" t="s">
        <v>187</v>
      </c>
      <c r="Q141" s="221"/>
      <c r="R141" s="173"/>
      <c r="S141" s="142"/>
      <c r="T141" s="142"/>
      <c r="U141" s="142"/>
      <c r="V141" s="142"/>
      <c r="W141" s="142"/>
      <c r="X141" s="142"/>
      <c r="Y141" s="142"/>
      <c r="Z141" s="142"/>
    </row>
    <row r="142" spans="1:26" ht="126">
      <c r="A142" s="152" t="s">
        <v>85</v>
      </c>
      <c r="B142" s="137" t="s">
        <v>99</v>
      </c>
      <c r="C142" s="137" t="s">
        <v>893</v>
      </c>
      <c r="D142" s="165" t="s">
        <v>908</v>
      </c>
      <c r="E142" s="165" t="s">
        <v>129</v>
      </c>
      <c r="F142" s="165" t="s">
        <v>909</v>
      </c>
      <c r="G142" s="188" t="s">
        <v>910</v>
      </c>
      <c r="H142" s="165" t="s">
        <v>911</v>
      </c>
      <c r="I142" s="165" t="s">
        <v>119</v>
      </c>
      <c r="J142" s="165" t="s">
        <v>139</v>
      </c>
      <c r="K142" s="170" t="s">
        <v>139</v>
      </c>
      <c r="L142" s="165" t="s">
        <v>899</v>
      </c>
      <c r="M142" s="165" t="s">
        <v>123</v>
      </c>
      <c r="N142" s="165" t="s">
        <v>124</v>
      </c>
      <c r="O142" s="165" t="s">
        <v>912</v>
      </c>
      <c r="P142" s="208" t="s">
        <v>187</v>
      </c>
      <c r="Q142" s="221"/>
      <c r="R142" s="173"/>
      <c r="S142" s="142"/>
      <c r="T142" s="142"/>
      <c r="U142" s="142"/>
      <c r="V142" s="142"/>
      <c r="W142" s="142"/>
      <c r="X142" s="142"/>
      <c r="Y142" s="142"/>
      <c r="Z142" s="142"/>
    </row>
    <row r="143" spans="1:26" ht="78.75">
      <c r="A143" s="152" t="s">
        <v>85</v>
      </c>
      <c r="B143" s="137" t="s">
        <v>99</v>
      </c>
      <c r="C143" s="137" t="s">
        <v>893</v>
      </c>
      <c r="D143" s="165" t="s">
        <v>913</v>
      </c>
      <c r="E143" s="165" t="s">
        <v>129</v>
      </c>
      <c r="F143" s="165" t="s">
        <v>914</v>
      </c>
      <c r="G143" s="165" t="s">
        <v>915</v>
      </c>
      <c r="H143" s="165" t="s">
        <v>916</v>
      </c>
      <c r="I143" s="165" t="s">
        <v>119</v>
      </c>
      <c r="J143" s="165" t="s">
        <v>139</v>
      </c>
      <c r="K143" s="170" t="s">
        <v>139</v>
      </c>
      <c r="L143" s="165" t="s">
        <v>917</v>
      </c>
      <c r="M143" s="165" t="s">
        <v>123</v>
      </c>
      <c r="N143" s="165" t="s">
        <v>124</v>
      </c>
      <c r="O143" s="165" t="s">
        <v>918</v>
      </c>
      <c r="P143" s="208" t="s">
        <v>187</v>
      </c>
      <c r="Q143" s="221"/>
      <c r="R143" s="173"/>
      <c r="S143" s="142"/>
      <c r="T143" s="142"/>
      <c r="U143" s="142"/>
      <c r="V143" s="142"/>
      <c r="W143" s="142"/>
      <c r="X143" s="142"/>
      <c r="Y143" s="142"/>
      <c r="Z143" s="142"/>
    </row>
    <row r="144" spans="1:26" ht="173.25">
      <c r="A144" s="152" t="s">
        <v>85</v>
      </c>
      <c r="B144" s="137" t="s">
        <v>99</v>
      </c>
      <c r="C144" s="137" t="s">
        <v>893</v>
      </c>
      <c r="D144" s="165" t="s">
        <v>919</v>
      </c>
      <c r="E144" s="165" t="s">
        <v>129</v>
      </c>
      <c r="F144" s="165" t="s">
        <v>920</v>
      </c>
      <c r="G144" s="165" t="s">
        <v>921</v>
      </c>
      <c r="H144" s="165" t="s">
        <v>922</v>
      </c>
      <c r="I144" s="165" t="s">
        <v>158</v>
      </c>
      <c r="J144" s="165" t="s">
        <v>139</v>
      </c>
      <c r="K144" s="169" t="s">
        <v>150</v>
      </c>
      <c r="L144" s="165" t="s">
        <v>923</v>
      </c>
      <c r="M144" s="165" t="s">
        <v>123</v>
      </c>
      <c r="N144" s="165" t="s">
        <v>124</v>
      </c>
      <c r="O144" s="165" t="s">
        <v>924</v>
      </c>
      <c r="P144" s="208" t="s">
        <v>187</v>
      </c>
      <c r="Q144" s="221"/>
      <c r="R144" s="173"/>
      <c r="S144" s="142"/>
      <c r="T144" s="142"/>
      <c r="U144" s="142"/>
      <c r="V144" s="142"/>
      <c r="W144" s="142"/>
      <c r="X144" s="142"/>
      <c r="Y144" s="142"/>
      <c r="Z144" s="142"/>
    </row>
    <row r="145" spans="1:26" s="178" customFormat="1" ht="94.5">
      <c r="A145" s="140" t="s">
        <v>948</v>
      </c>
      <c r="B145" s="140" t="s">
        <v>947</v>
      </c>
      <c r="C145" s="140" t="s">
        <v>946</v>
      </c>
      <c r="D145" s="174" t="s">
        <v>940</v>
      </c>
      <c r="E145" s="175" t="s">
        <v>19</v>
      </c>
      <c r="F145" s="175" t="s">
        <v>941</v>
      </c>
      <c r="G145" s="175" t="s">
        <v>942</v>
      </c>
      <c r="H145" s="175" t="s">
        <v>943</v>
      </c>
      <c r="I145" s="175" t="s">
        <v>119</v>
      </c>
      <c r="J145" s="175" t="s">
        <v>120</v>
      </c>
      <c r="K145" s="176" t="s">
        <v>121</v>
      </c>
      <c r="L145" s="175" t="s">
        <v>944</v>
      </c>
      <c r="M145" s="175" t="s">
        <v>123</v>
      </c>
      <c r="N145" s="175" t="s">
        <v>124</v>
      </c>
      <c r="O145" s="175" t="s">
        <v>945</v>
      </c>
      <c r="P145" s="213" t="s">
        <v>187</v>
      </c>
      <c r="Q145" s="229"/>
      <c r="R145" s="217"/>
      <c r="S145" s="177"/>
      <c r="T145" s="177"/>
      <c r="U145" s="177"/>
      <c r="V145" s="177"/>
      <c r="W145" s="177"/>
      <c r="X145" s="177"/>
      <c r="Y145" s="177"/>
      <c r="Z145" s="177"/>
    </row>
    <row r="146" spans="1:26" ht="15.75" customHeight="1">
      <c r="A146" s="136"/>
      <c r="B146" s="137"/>
      <c r="C146" s="137"/>
      <c r="D146" s="142"/>
      <c r="E146" s="142"/>
      <c r="F146" s="142"/>
      <c r="G146" s="140"/>
      <c r="H146" s="137"/>
      <c r="I146" s="137"/>
      <c r="J146" s="137"/>
      <c r="K146" s="137"/>
      <c r="L146" s="142"/>
      <c r="M146" s="142"/>
      <c r="N146" s="177"/>
      <c r="O146" s="140"/>
      <c r="P146" s="214"/>
      <c r="Q146" s="221"/>
      <c r="R146" s="173"/>
      <c r="S146" s="142"/>
      <c r="T146" s="142"/>
      <c r="U146" s="142"/>
      <c r="V146" s="142"/>
      <c r="W146" s="142"/>
      <c r="X146" s="142"/>
      <c r="Y146" s="142"/>
      <c r="Z146" s="142"/>
    </row>
    <row r="147" spans="1:26" ht="15.75" customHeight="1">
      <c r="A147" s="136"/>
      <c r="B147" s="137"/>
      <c r="C147" s="137"/>
      <c r="D147" s="142"/>
      <c r="E147" s="142"/>
      <c r="F147" s="142"/>
      <c r="G147" s="140"/>
      <c r="H147" s="137"/>
      <c r="I147" s="137"/>
      <c r="J147" s="137"/>
      <c r="K147" s="137"/>
      <c r="L147" s="142"/>
      <c r="M147" s="142"/>
      <c r="N147" s="177"/>
      <c r="O147" s="140"/>
      <c r="P147" s="142"/>
      <c r="Q147" s="218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5.75" customHeight="1">
      <c r="A148" s="136"/>
      <c r="B148" s="137"/>
      <c r="C148" s="137"/>
      <c r="D148" s="142"/>
      <c r="E148" s="142"/>
      <c r="F148" s="142"/>
      <c r="G148" s="140"/>
      <c r="H148" s="137"/>
      <c r="I148" s="137"/>
      <c r="J148" s="137"/>
      <c r="K148" s="137"/>
      <c r="L148" s="142"/>
      <c r="M148" s="142"/>
      <c r="N148" s="177"/>
      <c r="O148" s="140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5.75" customHeight="1">
      <c r="A149" s="136"/>
      <c r="B149" s="137"/>
      <c r="C149" s="137"/>
      <c r="D149" s="142"/>
      <c r="E149" s="142"/>
      <c r="F149" s="142"/>
      <c r="G149" s="140"/>
      <c r="H149" s="137"/>
      <c r="I149" s="137"/>
      <c r="J149" s="137"/>
      <c r="K149" s="137"/>
      <c r="L149" s="142"/>
      <c r="M149" s="142"/>
      <c r="N149" s="177"/>
      <c r="O149" s="140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5.75" customHeight="1">
      <c r="A150" s="136"/>
      <c r="B150" s="137"/>
      <c r="C150" s="137"/>
      <c r="D150" s="142"/>
      <c r="E150" s="142"/>
      <c r="F150" s="142"/>
      <c r="G150" s="140"/>
      <c r="H150" s="137"/>
      <c r="I150" s="137"/>
      <c r="J150" s="137"/>
      <c r="K150" s="137"/>
      <c r="L150" s="142"/>
      <c r="M150" s="142"/>
      <c r="N150" s="177"/>
      <c r="O150" s="140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5.75" customHeight="1">
      <c r="A151" s="136"/>
      <c r="B151" s="137"/>
      <c r="C151" s="137"/>
      <c r="D151" s="142"/>
      <c r="E151" s="142"/>
      <c r="F151" s="142"/>
      <c r="G151" s="140"/>
      <c r="H151" s="137"/>
      <c r="I151" s="137"/>
      <c r="J151" s="137"/>
      <c r="K151" s="137"/>
      <c r="L151" s="142"/>
      <c r="M151" s="142"/>
      <c r="N151" s="177"/>
      <c r="O151" s="140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5.75" customHeight="1">
      <c r="A152" s="136"/>
      <c r="B152" s="137"/>
      <c r="C152" s="137"/>
      <c r="D152" s="142"/>
      <c r="E152" s="142"/>
      <c r="F152" s="142"/>
      <c r="G152" s="140"/>
      <c r="H152" s="137"/>
      <c r="I152" s="137"/>
      <c r="J152" s="137"/>
      <c r="K152" s="137"/>
      <c r="L152" s="142"/>
      <c r="M152" s="142"/>
      <c r="N152" s="177"/>
      <c r="O152" s="140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5.75" customHeight="1">
      <c r="A153" s="136"/>
      <c r="B153" s="137"/>
      <c r="C153" s="137"/>
      <c r="D153" s="142"/>
      <c r="E153" s="142"/>
      <c r="F153" s="142"/>
      <c r="G153" s="140"/>
      <c r="H153" s="137"/>
      <c r="I153" s="137"/>
      <c r="J153" s="137"/>
      <c r="K153" s="137"/>
      <c r="L153" s="142"/>
      <c r="M153" s="142"/>
      <c r="N153" s="177"/>
      <c r="O153" s="140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5.75" customHeight="1">
      <c r="A154" s="136"/>
      <c r="B154" s="137"/>
      <c r="C154" s="137"/>
      <c r="D154" s="142"/>
      <c r="E154" s="142"/>
      <c r="F154" s="142"/>
      <c r="G154" s="140"/>
      <c r="H154" s="137"/>
      <c r="I154" s="137"/>
      <c r="J154" s="137"/>
      <c r="K154" s="137"/>
      <c r="L154" s="142"/>
      <c r="M154" s="142"/>
      <c r="N154" s="177"/>
      <c r="O154" s="140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5.75" customHeight="1">
      <c r="A155" s="136"/>
      <c r="B155" s="137"/>
      <c r="C155" s="137"/>
      <c r="D155" s="142"/>
      <c r="E155" s="142"/>
      <c r="F155" s="142"/>
      <c r="G155" s="140"/>
      <c r="H155" s="137"/>
      <c r="I155" s="137"/>
      <c r="J155" s="137"/>
      <c r="K155" s="137"/>
      <c r="L155" s="142"/>
      <c r="M155" s="142"/>
      <c r="N155" s="177"/>
      <c r="O155" s="140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5.75" customHeight="1">
      <c r="A156" s="136"/>
      <c r="B156" s="137"/>
      <c r="C156" s="137"/>
      <c r="D156" s="142"/>
      <c r="E156" s="142"/>
      <c r="F156" s="142"/>
      <c r="G156" s="140"/>
      <c r="H156" s="137"/>
      <c r="I156" s="137"/>
      <c r="J156" s="137"/>
      <c r="K156" s="137"/>
      <c r="L156" s="142"/>
      <c r="M156" s="142"/>
      <c r="N156" s="177"/>
      <c r="O156" s="140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5.75" customHeight="1">
      <c r="A157" s="136"/>
      <c r="B157" s="137"/>
      <c r="C157" s="137"/>
      <c r="D157" s="142"/>
      <c r="E157" s="142"/>
      <c r="F157" s="142"/>
      <c r="G157" s="140"/>
      <c r="H157" s="137"/>
      <c r="I157" s="137"/>
      <c r="J157" s="137"/>
      <c r="K157" s="137"/>
      <c r="L157" s="142"/>
      <c r="M157" s="142"/>
      <c r="N157" s="177"/>
      <c r="O157" s="140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5.75" customHeight="1">
      <c r="A158" s="136"/>
      <c r="B158" s="137"/>
      <c r="C158" s="137"/>
      <c r="D158" s="142"/>
      <c r="E158" s="142"/>
      <c r="F158" s="142"/>
      <c r="G158" s="140"/>
      <c r="H158" s="137"/>
      <c r="I158" s="137"/>
      <c r="J158" s="137"/>
      <c r="K158" s="137"/>
      <c r="L158" s="142"/>
      <c r="M158" s="142"/>
      <c r="N158" s="177"/>
      <c r="O158" s="140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5.75" customHeight="1">
      <c r="A159" s="136"/>
      <c r="B159" s="137"/>
      <c r="C159" s="137"/>
      <c r="D159" s="142"/>
      <c r="E159" s="142"/>
      <c r="F159" s="142"/>
      <c r="G159" s="140"/>
      <c r="H159" s="137"/>
      <c r="I159" s="137"/>
      <c r="J159" s="137"/>
      <c r="K159" s="137"/>
      <c r="L159" s="142"/>
      <c r="M159" s="142"/>
      <c r="N159" s="177"/>
      <c r="O159" s="140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5.75" customHeight="1">
      <c r="A160" s="136"/>
      <c r="B160" s="137"/>
      <c r="C160" s="137"/>
      <c r="D160" s="142"/>
      <c r="E160" s="142"/>
      <c r="F160" s="142"/>
      <c r="G160" s="140"/>
      <c r="H160" s="137"/>
      <c r="I160" s="137"/>
      <c r="J160" s="137"/>
      <c r="K160" s="137"/>
      <c r="L160" s="142"/>
      <c r="M160" s="142"/>
      <c r="N160" s="177"/>
      <c r="O160" s="140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5.75" customHeight="1">
      <c r="A161" s="136"/>
      <c r="B161" s="137"/>
      <c r="C161" s="137"/>
      <c r="D161" s="142"/>
      <c r="E161" s="142"/>
      <c r="F161" s="142"/>
      <c r="G161" s="140"/>
      <c r="H161" s="137"/>
      <c r="I161" s="137"/>
      <c r="J161" s="137"/>
      <c r="K161" s="137"/>
      <c r="L161" s="142"/>
      <c r="M161" s="142"/>
      <c r="N161" s="177"/>
      <c r="O161" s="140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5.75" customHeight="1">
      <c r="A162" s="136"/>
      <c r="B162" s="137"/>
      <c r="C162" s="137"/>
      <c r="D162" s="142"/>
      <c r="E162" s="142"/>
      <c r="F162" s="142"/>
      <c r="G162" s="140"/>
      <c r="H162" s="137"/>
      <c r="I162" s="137"/>
      <c r="J162" s="137"/>
      <c r="K162" s="137"/>
      <c r="L162" s="142"/>
      <c r="M162" s="142"/>
      <c r="N162" s="177"/>
      <c r="O162" s="140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5.75" customHeight="1">
      <c r="A163" s="136"/>
      <c r="B163" s="137"/>
      <c r="C163" s="137"/>
      <c r="D163" s="142"/>
      <c r="E163" s="142"/>
      <c r="F163" s="142"/>
      <c r="G163" s="140"/>
      <c r="H163" s="137"/>
      <c r="I163" s="137"/>
      <c r="J163" s="137"/>
      <c r="K163" s="137"/>
      <c r="L163" s="142"/>
      <c r="M163" s="142"/>
      <c r="N163" s="177"/>
      <c r="O163" s="140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5.75" customHeight="1">
      <c r="A164" s="136"/>
      <c r="B164" s="137"/>
      <c r="C164" s="137"/>
      <c r="D164" s="142"/>
      <c r="E164" s="142"/>
      <c r="F164" s="142"/>
      <c r="G164" s="140"/>
      <c r="H164" s="137"/>
      <c r="I164" s="137"/>
      <c r="J164" s="137"/>
      <c r="K164" s="137"/>
      <c r="L164" s="142"/>
      <c r="M164" s="142"/>
      <c r="N164" s="177"/>
      <c r="O164" s="140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5.75" customHeight="1">
      <c r="A165" s="136"/>
      <c r="B165" s="137"/>
      <c r="C165" s="137"/>
      <c r="D165" s="142"/>
      <c r="E165" s="142"/>
      <c r="F165" s="142"/>
      <c r="G165" s="140"/>
      <c r="H165" s="137"/>
      <c r="I165" s="137"/>
      <c r="J165" s="137"/>
      <c r="K165" s="137"/>
      <c r="L165" s="142"/>
      <c r="M165" s="142"/>
      <c r="N165" s="177"/>
      <c r="O165" s="140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5.75" customHeight="1">
      <c r="A166" s="136"/>
      <c r="B166" s="137"/>
      <c r="C166" s="137"/>
      <c r="D166" s="142"/>
      <c r="E166" s="142"/>
      <c r="F166" s="142"/>
      <c r="G166" s="140"/>
      <c r="H166" s="137"/>
      <c r="I166" s="137"/>
      <c r="J166" s="137"/>
      <c r="K166" s="137"/>
      <c r="L166" s="142"/>
      <c r="M166" s="142"/>
      <c r="N166" s="177"/>
      <c r="O166" s="140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5.75" customHeight="1">
      <c r="A167" s="136"/>
      <c r="B167" s="137"/>
      <c r="C167" s="137"/>
      <c r="D167" s="142"/>
      <c r="E167" s="142"/>
      <c r="F167" s="142"/>
      <c r="G167" s="140"/>
      <c r="H167" s="137"/>
      <c r="I167" s="137"/>
      <c r="J167" s="137"/>
      <c r="K167" s="137"/>
      <c r="L167" s="142"/>
      <c r="M167" s="142"/>
      <c r="N167" s="177"/>
      <c r="O167" s="140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5.75" customHeight="1">
      <c r="A168" s="136"/>
      <c r="B168" s="137"/>
      <c r="C168" s="137"/>
      <c r="D168" s="142"/>
      <c r="E168" s="142"/>
      <c r="F168" s="142"/>
      <c r="G168" s="140"/>
      <c r="H168" s="137"/>
      <c r="I168" s="137"/>
      <c r="J168" s="137"/>
      <c r="K168" s="137"/>
      <c r="L168" s="142"/>
      <c r="M168" s="142"/>
      <c r="N168" s="177"/>
      <c r="O168" s="140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5.75" customHeight="1">
      <c r="A169" s="136"/>
      <c r="B169" s="137"/>
      <c r="C169" s="137"/>
      <c r="D169" s="142"/>
      <c r="E169" s="142"/>
      <c r="F169" s="142"/>
      <c r="G169" s="140"/>
      <c r="H169" s="137"/>
      <c r="I169" s="137"/>
      <c r="J169" s="137"/>
      <c r="K169" s="137"/>
      <c r="L169" s="142"/>
      <c r="M169" s="142"/>
      <c r="N169" s="177"/>
      <c r="O169" s="140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5.75" customHeight="1">
      <c r="A170" s="136"/>
      <c r="B170" s="137"/>
      <c r="C170" s="137"/>
      <c r="D170" s="142"/>
      <c r="E170" s="142"/>
      <c r="F170" s="142"/>
      <c r="G170" s="140"/>
      <c r="H170" s="137"/>
      <c r="I170" s="137"/>
      <c r="J170" s="137"/>
      <c r="K170" s="137"/>
      <c r="L170" s="142"/>
      <c r="M170" s="142"/>
      <c r="N170" s="177"/>
      <c r="O170" s="140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5.75" customHeight="1">
      <c r="A171" s="136"/>
      <c r="B171" s="137"/>
      <c r="C171" s="137"/>
      <c r="D171" s="142"/>
      <c r="E171" s="142"/>
      <c r="F171" s="142"/>
      <c r="G171" s="140"/>
      <c r="H171" s="137"/>
      <c r="I171" s="137"/>
      <c r="J171" s="137"/>
      <c r="K171" s="137"/>
      <c r="L171" s="142"/>
      <c r="M171" s="142"/>
      <c r="N171" s="177"/>
      <c r="O171" s="140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5.75" customHeight="1">
      <c r="A172" s="136"/>
      <c r="B172" s="137"/>
      <c r="C172" s="137"/>
      <c r="D172" s="142"/>
      <c r="E172" s="142"/>
      <c r="F172" s="142"/>
      <c r="G172" s="140"/>
      <c r="H172" s="137"/>
      <c r="I172" s="137"/>
      <c r="J172" s="137"/>
      <c r="K172" s="137"/>
      <c r="L172" s="142"/>
      <c r="M172" s="142"/>
      <c r="N172" s="177"/>
      <c r="O172" s="140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5.75" customHeight="1">
      <c r="A173" s="136"/>
      <c r="B173" s="137"/>
      <c r="C173" s="137"/>
      <c r="D173" s="142"/>
      <c r="E173" s="142"/>
      <c r="F173" s="142"/>
      <c r="G173" s="140"/>
      <c r="H173" s="137"/>
      <c r="I173" s="137"/>
      <c r="J173" s="137"/>
      <c r="K173" s="137"/>
      <c r="L173" s="142"/>
      <c r="M173" s="142"/>
      <c r="N173" s="177"/>
      <c r="O173" s="140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5.75" customHeight="1">
      <c r="A174" s="136"/>
      <c r="B174" s="137"/>
      <c r="C174" s="137"/>
      <c r="D174" s="142"/>
      <c r="E174" s="142"/>
      <c r="F174" s="142"/>
      <c r="G174" s="140"/>
      <c r="H174" s="137"/>
      <c r="I174" s="137"/>
      <c r="J174" s="137"/>
      <c r="K174" s="137"/>
      <c r="L174" s="142"/>
      <c r="M174" s="142"/>
      <c r="N174" s="177"/>
      <c r="O174" s="140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5.75" customHeight="1">
      <c r="A175" s="136"/>
      <c r="B175" s="137"/>
      <c r="C175" s="137"/>
      <c r="D175" s="142"/>
      <c r="E175" s="142"/>
      <c r="F175" s="142"/>
      <c r="G175" s="140"/>
      <c r="H175" s="137"/>
      <c r="I175" s="137"/>
      <c r="J175" s="137"/>
      <c r="K175" s="137"/>
      <c r="L175" s="142"/>
      <c r="M175" s="142"/>
      <c r="N175" s="177"/>
      <c r="O175" s="140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5.75" customHeight="1">
      <c r="A176" s="136"/>
      <c r="B176" s="137"/>
      <c r="C176" s="137"/>
      <c r="D176" s="142"/>
      <c r="E176" s="142"/>
      <c r="F176" s="142"/>
      <c r="G176" s="140"/>
      <c r="H176" s="137"/>
      <c r="I176" s="137"/>
      <c r="J176" s="137"/>
      <c r="K176" s="137"/>
      <c r="L176" s="142"/>
      <c r="M176" s="142"/>
      <c r="N176" s="177"/>
      <c r="O176" s="140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5.75" customHeight="1">
      <c r="A177" s="136"/>
      <c r="B177" s="137"/>
      <c r="C177" s="137"/>
      <c r="D177" s="142"/>
      <c r="E177" s="142"/>
      <c r="F177" s="142"/>
      <c r="G177" s="140"/>
      <c r="H177" s="137"/>
      <c r="I177" s="137"/>
      <c r="J177" s="137"/>
      <c r="K177" s="137"/>
      <c r="L177" s="142"/>
      <c r="M177" s="142"/>
      <c r="N177" s="177"/>
      <c r="O177" s="140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5.75" customHeight="1">
      <c r="A178" s="136"/>
      <c r="B178" s="137"/>
      <c r="C178" s="137"/>
      <c r="D178" s="142"/>
      <c r="E178" s="142"/>
      <c r="F178" s="142"/>
      <c r="G178" s="140"/>
      <c r="H178" s="137"/>
      <c r="I178" s="137"/>
      <c r="J178" s="137"/>
      <c r="K178" s="137"/>
      <c r="L178" s="142"/>
      <c r="M178" s="142"/>
      <c r="N178" s="177"/>
      <c r="O178" s="140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5.75" customHeight="1">
      <c r="A179" s="136"/>
      <c r="B179" s="137"/>
      <c r="C179" s="137"/>
      <c r="D179" s="142"/>
      <c r="E179" s="142"/>
      <c r="F179" s="142"/>
      <c r="G179" s="140"/>
      <c r="H179" s="137"/>
      <c r="I179" s="137"/>
      <c r="J179" s="137"/>
      <c r="K179" s="137"/>
      <c r="L179" s="142"/>
      <c r="M179" s="142"/>
      <c r="N179" s="177"/>
      <c r="O179" s="140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5.75" customHeight="1">
      <c r="A180" s="136"/>
      <c r="B180" s="137"/>
      <c r="C180" s="137"/>
      <c r="D180" s="142"/>
      <c r="E180" s="142"/>
      <c r="F180" s="142"/>
      <c r="G180" s="140"/>
      <c r="H180" s="137"/>
      <c r="I180" s="137"/>
      <c r="J180" s="137"/>
      <c r="K180" s="137"/>
      <c r="L180" s="142"/>
      <c r="M180" s="142"/>
      <c r="N180" s="177"/>
      <c r="O180" s="140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5.75" customHeight="1">
      <c r="A181" s="136"/>
      <c r="B181" s="137"/>
      <c r="C181" s="137"/>
      <c r="D181" s="142"/>
      <c r="E181" s="142"/>
      <c r="F181" s="142"/>
      <c r="G181" s="140"/>
      <c r="H181" s="137"/>
      <c r="I181" s="137"/>
      <c r="J181" s="137"/>
      <c r="K181" s="137"/>
      <c r="L181" s="142"/>
      <c r="M181" s="142"/>
      <c r="N181" s="177"/>
      <c r="O181" s="140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5.75" customHeight="1">
      <c r="A182" s="136"/>
      <c r="B182" s="137"/>
      <c r="C182" s="137"/>
      <c r="D182" s="142"/>
      <c r="E182" s="142"/>
      <c r="F182" s="142"/>
      <c r="G182" s="140"/>
      <c r="H182" s="137"/>
      <c r="I182" s="137"/>
      <c r="J182" s="137"/>
      <c r="K182" s="137"/>
      <c r="L182" s="142"/>
      <c r="M182" s="142"/>
      <c r="N182" s="177"/>
      <c r="O182" s="140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5.75" customHeight="1">
      <c r="A183" s="136"/>
      <c r="B183" s="137"/>
      <c r="C183" s="137"/>
      <c r="D183" s="142"/>
      <c r="E183" s="142"/>
      <c r="F183" s="142"/>
      <c r="G183" s="140"/>
      <c r="H183" s="137"/>
      <c r="I183" s="137"/>
      <c r="J183" s="137"/>
      <c r="K183" s="137"/>
      <c r="L183" s="142"/>
      <c r="M183" s="142"/>
      <c r="N183" s="177"/>
      <c r="O183" s="140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5.75" customHeight="1">
      <c r="A184" s="136"/>
      <c r="B184" s="137"/>
      <c r="C184" s="137"/>
      <c r="D184" s="142"/>
      <c r="E184" s="142"/>
      <c r="F184" s="142"/>
      <c r="G184" s="140"/>
      <c r="H184" s="137"/>
      <c r="I184" s="137"/>
      <c r="J184" s="137"/>
      <c r="K184" s="137"/>
      <c r="L184" s="142"/>
      <c r="M184" s="142"/>
      <c r="N184" s="177"/>
      <c r="O184" s="140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5.75" customHeight="1">
      <c r="A185" s="136"/>
      <c r="B185" s="137"/>
      <c r="C185" s="137"/>
      <c r="D185" s="142"/>
      <c r="E185" s="142"/>
      <c r="F185" s="142"/>
      <c r="G185" s="140"/>
      <c r="H185" s="137"/>
      <c r="I185" s="137"/>
      <c r="J185" s="137"/>
      <c r="K185" s="137"/>
      <c r="L185" s="142"/>
      <c r="M185" s="142"/>
      <c r="N185" s="177"/>
      <c r="O185" s="140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5.75" customHeight="1">
      <c r="A186" s="136"/>
      <c r="B186" s="137"/>
      <c r="C186" s="137"/>
      <c r="D186" s="142"/>
      <c r="E186" s="142"/>
      <c r="F186" s="142"/>
      <c r="G186" s="140"/>
      <c r="H186" s="137"/>
      <c r="I186" s="137"/>
      <c r="J186" s="137"/>
      <c r="K186" s="137"/>
      <c r="L186" s="142"/>
      <c r="M186" s="142"/>
      <c r="N186" s="177"/>
      <c r="O186" s="140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5.75" customHeight="1">
      <c r="A187" s="136"/>
      <c r="B187" s="137"/>
      <c r="C187" s="137"/>
      <c r="D187" s="142"/>
      <c r="E187" s="142"/>
      <c r="F187" s="142"/>
      <c r="G187" s="140"/>
      <c r="H187" s="137"/>
      <c r="I187" s="137"/>
      <c r="J187" s="137"/>
      <c r="K187" s="137"/>
      <c r="L187" s="142"/>
      <c r="M187" s="142"/>
      <c r="N187" s="177"/>
      <c r="O187" s="140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5.75" customHeight="1">
      <c r="A188" s="136"/>
      <c r="B188" s="137"/>
      <c r="C188" s="137"/>
      <c r="D188" s="142"/>
      <c r="E188" s="142"/>
      <c r="F188" s="142"/>
      <c r="G188" s="140"/>
      <c r="H188" s="137"/>
      <c r="I188" s="137"/>
      <c r="J188" s="137"/>
      <c r="K188" s="137"/>
      <c r="L188" s="142"/>
      <c r="M188" s="142"/>
      <c r="N188" s="177"/>
      <c r="O188" s="140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5.75" customHeight="1">
      <c r="A189" s="136"/>
      <c r="B189" s="137"/>
      <c r="C189" s="137"/>
      <c r="D189" s="142"/>
      <c r="E189" s="142"/>
      <c r="F189" s="142"/>
      <c r="G189" s="140"/>
      <c r="H189" s="137"/>
      <c r="I189" s="137"/>
      <c r="J189" s="137"/>
      <c r="K189" s="137"/>
      <c r="L189" s="142"/>
      <c r="M189" s="142"/>
      <c r="N189" s="177"/>
      <c r="O189" s="140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5.75" customHeight="1">
      <c r="A190" s="136"/>
      <c r="B190" s="137"/>
      <c r="C190" s="137"/>
      <c r="D190" s="142"/>
      <c r="E190" s="142"/>
      <c r="F190" s="142"/>
      <c r="G190" s="140"/>
      <c r="H190" s="137"/>
      <c r="I190" s="137"/>
      <c r="J190" s="137"/>
      <c r="K190" s="137"/>
      <c r="L190" s="142"/>
      <c r="M190" s="142"/>
      <c r="N190" s="177"/>
      <c r="O190" s="140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5.75" customHeight="1">
      <c r="A191" s="136"/>
      <c r="B191" s="137"/>
      <c r="C191" s="137"/>
      <c r="D191" s="142"/>
      <c r="E191" s="142"/>
      <c r="F191" s="142"/>
      <c r="G191" s="140"/>
      <c r="H191" s="137"/>
      <c r="I191" s="137"/>
      <c r="J191" s="137"/>
      <c r="K191" s="137"/>
      <c r="L191" s="142"/>
      <c r="M191" s="142"/>
      <c r="N191" s="177"/>
      <c r="O191" s="140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5.75" customHeight="1">
      <c r="A192" s="136"/>
      <c r="B192" s="137"/>
      <c r="C192" s="137"/>
      <c r="D192" s="142"/>
      <c r="E192" s="142"/>
      <c r="F192" s="142"/>
      <c r="G192" s="140"/>
      <c r="H192" s="137"/>
      <c r="I192" s="137"/>
      <c r="J192" s="137"/>
      <c r="K192" s="137"/>
      <c r="L192" s="142"/>
      <c r="M192" s="142"/>
      <c r="N192" s="177"/>
      <c r="O192" s="140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5.75" customHeight="1">
      <c r="A193" s="136"/>
      <c r="B193" s="137"/>
      <c r="C193" s="137"/>
      <c r="D193" s="142"/>
      <c r="E193" s="142"/>
      <c r="F193" s="142"/>
      <c r="G193" s="140"/>
      <c r="H193" s="137"/>
      <c r="I193" s="137"/>
      <c r="J193" s="137"/>
      <c r="K193" s="137"/>
      <c r="L193" s="142"/>
      <c r="M193" s="142"/>
      <c r="N193" s="177"/>
      <c r="O193" s="140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5.75" customHeight="1">
      <c r="A194" s="136"/>
      <c r="B194" s="137"/>
      <c r="C194" s="137"/>
      <c r="D194" s="142"/>
      <c r="E194" s="142"/>
      <c r="F194" s="142"/>
      <c r="G194" s="140"/>
      <c r="H194" s="137"/>
      <c r="I194" s="137"/>
      <c r="J194" s="137"/>
      <c r="K194" s="137"/>
      <c r="L194" s="142"/>
      <c r="M194" s="142"/>
      <c r="N194" s="177"/>
      <c r="O194" s="140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5.75" customHeight="1">
      <c r="A195" s="136"/>
      <c r="B195" s="137"/>
      <c r="C195" s="137"/>
      <c r="D195" s="142"/>
      <c r="E195" s="142"/>
      <c r="F195" s="142"/>
      <c r="G195" s="140"/>
      <c r="H195" s="137"/>
      <c r="I195" s="137"/>
      <c r="J195" s="137"/>
      <c r="K195" s="137"/>
      <c r="L195" s="142"/>
      <c r="M195" s="142"/>
      <c r="N195" s="177"/>
      <c r="O195" s="140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5.75" customHeight="1">
      <c r="A196" s="136"/>
      <c r="B196" s="137"/>
      <c r="C196" s="137"/>
      <c r="D196" s="142"/>
      <c r="E196" s="142"/>
      <c r="F196" s="142"/>
      <c r="G196" s="140"/>
      <c r="H196" s="137"/>
      <c r="I196" s="137"/>
      <c r="J196" s="137"/>
      <c r="K196" s="137"/>
      <c r="L196" s="142"/>
      <c r="M196" s="142"/>
      <c r="N196" s="177"/>
      <c r="O196" s="140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5.75" customHeight="1">
      <c r="A197" s="136"/>
      <c r="B197" s="137"/>
      <c r="C197" s="137"/>
      <c r="D197" s="142"/>
      <c r="E197" s="142"/>
      <c r="F197" s="142"/>
      <c r="G197" s="140"/>
      <c r="H197" s="137"/>
      <c r="I197" s="137"/>
      <c r="J197" s="137"/>
      <c r="K197" s="137"/>
      <c r="L197" s="142"/>
      <c r="M197" s="142"/>
      <c r="N197" s="177"/>
      <c r="O197" s="140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5.75" customHeight="1">
      <c r="A198" s="136"/>
      <c r="B198" s="137"/>
      <c r="C198" s="137"/>
      <c r="D198" s="142"/>
      <c r="E198" s="142"/>
      <c r="F198" s="142"/>
      <c r="G198" s="140"/>
      <c r="H198" s="137"/>
      <c r="I198" s="137"/>
      <c r="J198" s="137"/>
      <c r="K198" s="137"/>
      <c r="L198" s="142"/>
      <c r="M198" s="142"/>
      <c r="N198" s="177"/>
      <c r="O198" s="140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5.75" customHeight="1">
      <c r="A199" s="136"/>
      <c r="B199" s="137"/>
      <c r="C199" s="137"/>
      <c r="D199" s="142"/>
      <c r="E199" s="142"/>
      <c r="F199" s="142"/>
      <c r="G199" s="140"/>
      <c r="H199" s="137"/>
      <c r="I199" s="137"/>
      <c r="J199" s="137"/>
      <c r="K199" s="137"/>
      <c r="L199" s="142"/>
      <c r="M199" s="142"/>
      <c r="N199" s="177"/>
      <c r="O199" s="140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5.75" customHeight="1">
      <c r="A200" s="136"/>
      <c r="B200" s="137"/>
      <c r="C200" s="137"/>
      <c r="D200" s="142"/>
      <c r="E200" s="142"/>
      <c r="F200" s="142"/>
      <c r="G200" s="140"/>
      <c r="H200" s="137"/>
      <c r="I200" s="137"/>
      <c r="J200" s="137"/>
      <c r="K200" s="137"/>
      <c r="L200" s="142"/>
      <c r="M200" s="142"/>
      <c r="N200" s="177"/>
      <c r="O200" s="140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5.75" customHeight="1">
      <c r="A201" s="136"/>
      <c r="B201" s="137"/>
      <c r="C201" s="137"/>
      <c r="D201" s="142"/>
      <c r="E201" s="142"/>
      <c r="F201" s="142"/>
      <c r="G201" s="140"/>
      <c r="H201" s="137"/>
      <c r="I201" s="137"/>
      <c r="J201" s="137"/>
      <c r="K201" s="137"/>
      <c r="L201" s="142"/>
      <c r="M201" s="142"/>
      <c r="N201" s="177"/>
      <c r="O201" s="140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5.75" customHeight="1">
      <c r="A202" s="136"/>
      <c r="B202" s="137"/>
      <c r="C202" s="137"/>
      <c r="D202" s="142"/>
      <c r="E202" s="142"/>
      <c r="F202" s="142"/>
      <c r="G202" s="140"/>
      <c r="H202" s="137"/>
      <c r="I202" s="137"/>
      <c r="J202" s="137"/>
      <c r="K202" s="137"/>
      <c r="L202" s="142"/>
      <c r="M202" s="142"/>
      <c r="N202" s="177"/>
      <c r="O202" s="140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5.75" customHeight="1">
      <c r="A203" s="136"/>
      <c r="B203" s="137"/>
      <c r="C203" s="137"/>
      <c r="D203" s="142"/>
      <c r="E203" s="142"/>
      <c r="F203" s="142"/>
      <c r="G203" s="140"/>
      <c r="H203" s="137"/>
      <c r="I203" s="137"/>
      <c r="J203" s="137"/>
      <c r="K203" s="137"/>
      <c r="L203" s="142"/>
      <c r="M203" s="142"/>
      <c r="N203" s="177"/>
      <c r="O203" s="140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5.75" customHeight="1">
      <c r="A204" s="136"/>
      <c r="B204" s="137"/>
      <c r="C204" s="137"/>
      <c r="D204" s="142"/>
      <c r="E204" s="142"/>
      <c r="F204" s="142"/>
      <c r="G204" s="140"/>
      <c r="H204" s="137"/>
      <c r="I204" s="137"/>
      <c r="J204" s="137"/>
      <c r="K204" s="137"/>
      <c r="L204" s="142"/>
      <c r="M204" s="142"/>
      <c r="N204" s="177"/>
      <c r="O204" s="140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5.75" customHeight="1">
      <c r="A205" s="136"/>
      <c r="B205" s="137"/>
      <c r="C205" s="137"/>
      <c r="D205" s="142"/>
      <c r="E205" s="142"/>
      <c r="F205" s="142"/>
      <c r="G205" s="140"/>
      <c r="H205" s="137"/>
      <c r="I205" s="137"/>
      <c r="J205" s="137"/>
      <c r="K205" s="137"/>
      <c r="L205" s="142"/>
      <c r="M205" s="142"/>
      <c r="N205" s="177"/>
      <c r="O205" s="140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5.75" customHeight="1">
      <c r="A206" s="136"/>
      <c r="B206" s="137"/>
      <c r="C206" s="137"/>
      <c r="D206" s="142"/>
      <c r="E206" s="142"/>
      <c r="F206" s="142"/>
      <c r="G206" s="140"/>
      <c r="H206" s="137"/>
      <c r="I206" s="137"/>
      <c r="J206" s="137"/>
      <c r="K206" s="137"/>
      <c r="L206" s="142"/>
      <c r="M206" s="142"/>
      <c r="N206" s="177"/>
      <c r="O206" s="140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5.75" customHeight="1">
      <c r="A207" s="136"/>
      <c r="B207" s="137"/>
      <c r="C207" s="137"/>
      <c r="D207" s="142"/>
      <c r="E207" s="142"/>
      <c r="F207" s="142"/>
      <c r="G207" s="140"/>
      <c r="H207" s="137"/>
      <c r="I207" s="137"/>
      <c r="J207" s="137"/>
      <c r="K207" s="137"/>
      <c r="L207" s="142"/>
      <c r="M207" s="142"/>
      <c r="N207" s="177"/>
      <c r="O207" s="140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5.75" customHeight="1">
      <c r="A208" s="136"/>
      <c r="B208" s="137"/>
      <c r="C208" s="137"/>
      <c r="D208" s="142"/>
      <c r="E208" s="142"/>
      <c r="F208" s="142"/>
      <c r="G208" s="140"/>
      <c r="H208" s="137"/>
      <c r="I208" s="137"/>
      <c r="J208" s="137"/>
      <c r="K208" s="137"/>
      <c r="L208" s="142"/>
      <c r="M208" s="142"/>
      <c r="N208" s="177"/>
      <c r="O208" s="140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5.75" customHeight="1">
      <c r="A209" s="136"/>
      <c r="B209" s="137"/>
      <c r="C209" s="137"/>
      <c r="D209" s="142"/>
      <c r="E209" s="142"/>
      <c r="F209" s="142"/>
      <c r="G209" s="140"/>
      <c r="H209" s="137"/>
      <c r="I209" s="137"/>
      <c r="J209" s="137"/>
      <c r="K209" s="137"/>
      <c r="L209" s="142"/>
      <c r="M209" s="142"/>
      <c r="N209" s="177"/>
      <c r="O209" s="140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5.75" customHeight="1">
      <c r="A210" s="136"/>
      <c r="B210" s="137"/>
      <c r="C210" s="137"/>
      <c r="D210" s="142"/>
      <c r="E210" s="142"/>
      <c r="F210" s="142"/>
      <c r="G210" s="140"/>
      <c r="H210" s="137"/>
      <c r="I210" s="137"/>
      <c r="J210" s="137"/>
      <c r="K210" s="137"/>
      <c r="L210" s="142"/>
      <c r="M210" s="142"/>
      <c r="N210" s="177"/>
      <c r="O210" s="140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5.75" customHeight="1">
      <c r="A211" s="136"/>
      <c r="B211" s="137"/>
      <c r="C211" s="137"/>
      <c r="D211" s="142"/>
      <c r="E211" s="142"/>
      <c r="F211" s="142"/>
      <c r="G211" s="140"/>
      <c r="H211" s="137"/>
      <c r="I211" s="137"/>
      <c r="J211" s="137"/>
      <c r="K211" s="137"/>
      <c r="L211" s="142"/>
      <c r="M211" s="142"/>
      <c r="N211" s="177"/>
      <c r="O211" s="140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5.75" customHeight="1">
      <c r="A212" s="136"/>
      <c r="B212" s="137"/>
      <c r="C212" s="137"/>
      <c r="D212" s="142"/>
      <c r="E212" s="142"/>
      <c r="F212" s="142"/>
      <c r="G212" s="140"/>
      <c r="H212" s="137"/>
      <c r="I212" s="137"/>
      <c r="J212" s="137"/>
      <c r="K212" s="137"/>
      <c r="L212" s="142"/>
      <c r="M212" s="142"/>
      <c r="N212" s="177"/>
      <c r="O212" s="140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5.75" customHeight="1">
      <c r="A213" s="136"/>
      <c r="B213" s="137"/>
      <c r="C213" s="137"/>
      <c r="D213" s="142"/>
      <c r="E213" s="142"/>
      <c r="F213" s="142"/>
      <c r="G213" s="140"/>
      <c r="H213" s="137"/>
      <c r="I213" s="137"/>
      <c r="J213" s="137"/>
      <c r="K213" s="137"/>
      <c r="L213" s="142"/>
      <c r="M213" s="142"/>
      <c r="N213" s="177"/>
      <c r="O213" s="140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5.75" customHeight="1">
      <c r="A214" s="136"/>
      <c r="B214" s="137"/>
      <c r="C214" s="137"/>
      <c r="D214" s="142"/>
      <c r="E214" s="142"/>
      <c r="F214" s="142"/>
      <c r="G214" s="140"/>
      <c r="H214" s="137"/>
      <c r="I214" s="137"/>
      <c r="J214" s="137"/>
      <c r="K214" s="137"/>
      <c r="L214" s="142"/>
      <c r="M214" s="142"/>
      <c r="N214" s="177"/>
      <c r="O214" s="140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5.75" customHeight="1">
      <c r="A215" s="136"/>
      <c r="B215" s="137"/>
      <c r="C215" s="137"/>
      <c r="D215" s="142"/>
      <c r="E215" s="142"/>
      <c r="F215" s="142"/>
      <c r="G215" s="140"/>
      <c r="H215" s="137"/>
      <c r="I215" s="137"/>
      <c r="J215" s="137"/>
      <c r="K215" s="137"/>
      <c r="L215" s="142"/>
      <c r="M215" s="142"/>
      <c r="N215" s="177"/>
      <c r="O215" s="140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5.75" customHeight="1">
      <c r="A216" s="136"/>
      <c r="B216" s="137"/>
      <c r="C216" s="137"/>
      <c r="D216" s="142"/>
      <c r="E216" s="142"/>
      <c r="F216" s="142"/>
      <c r="G216" s="140"/>
      <c r="H216" s="137"/>
      <c r="I216" s="137"/>
      <c r="J216" s="137"/>
      <c r="K216" s="137"/>
      <c r="L216" s="142"/>
      <c r="M216" s="142"/>
      <c r="N216" s="177"/>
      <c r="O216" s="140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5.75" customHeight="1">
      <c r="A217" s="136"/>
      <c r="B217" s="137"/>
      <c r="C217" s="137"/>
      <c r="D217" s="142"/>
      <c r="E217" s="142"/>
      <c r="F217" s="142"/>
      <c r="G217" s="140"/>
      <c r="H217" s="137"/>
      <c r="I217" s="137"/>
      <c r="J217" s="137"/>
      <c r="K217" s="137"/>
      <c r="L217" s="142"/>
      <c r="M217" s="142"/>
      <c r="N217" s="177"/>
      <c r="O217" s="140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5.75" customHeight="1">
      <c r="A218" s="136"/>
      <c r="B218" s="137"/>
      <c r="C218" s="137"/>
      <c r="D218" s="142"/>
      <c r="E218" s="142"/>
      <c r="F218" s="142"/>
      <c r="G218" s="140"/>
      <c r="H218" s="137"/>
      <c r="I218" s="137"/>
      <c r="J218" s="137"/>
      <c r="K218" s="137"/>
      <c r="L218" s="142"/>
      <c r="M218" s="142"/>
      <c r="N218" s="177"/>
      <c r="O218" s="140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5.75" customHeight="1">
      <c r="A219" s="136"/>
      <c r="B219" s="137"/>
      <c r="C219" s="137"/>
      <c r="D219" s="142"/>
      <c r="E219" s="142"/>
      <c r="F219" s="142"/>
      <c r="G219" s="140"/>
      <c r="H219" s="137"/>
      <c r="I219" s="137"/>
      <c r="J219" s="137"/>
      <c r="K219" s="137"/>
      <c r="L219" s="142"/>
      <c r="M219" s="142"/>
      <c r="N219" s="177"/>
      <c r="O219" s="140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5.75" customHeight="1">
      <c r="A220" s="136"/>
      <c r="B220" s="137"/>
      <c r="C220" s="137"/>
      <c r="D220" s="142"/>
      <c r="E220" s="142"/>
      <c r="F220" s="142"/>
      <c r="G220" s="140"/>
      <c r="H220" s="137"/>
      <c r="I220" s="137"/>
      <c r="J220" s="137"/>
      <c r="K220" s="137"/>
      <c r="L220" s="142"/>
      <c r="M220" s="142"/>
      <c r="N220" s="177"/>
      <c r="O220" s="140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5.75" customHeight="1">
      <c r="A221" s="136"/>
      <c r="B221" s="137"/>
      <c r="C221" s="137"/>
      <c r="D221" s="142"/>
      <c r="E221" s="142"/>
      <c r="F221" s="142"/>
      <c r="G221" s="140"/>
      <c r="H221" s="137"/>
      <c r="I221" s="137"/>
      <c r="J221" s="137"/>
      <c r="K221" s="137"/>
      <c r="L221" s="142"/>
      <c r="M221" s="142"/>
      <c r="N221" s="177"/>
      <c r="O221" s="140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5.75" customHeight="1">
      <c r="A222" s="136"/>
      <c r="B222" s="137"/>
      <c r="C222" s="137"/>
      <c r="D222" s="142"/>
      <c r="E222" s="142"/>
      <c r="F222" s="142"/>
      <c r="G222" s="140"/>
      <c r="H222" s="137"/>
      <c r="I222" s="137"/>
      <c r="J222" s="137"/>
      <c r="K222" s="137"/>
      <c r="L222" s="142"/>
      <c r="M222" s="142"/>
      <c r="N222" s="177"/>
      <c r="O222" s="140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5.75" customHeight="1">
      <c r="A223" s="136"/>
      <c r="B223" s="137"/>
      <c r="C223" s="137"/>
      <c r="D223" s="142"/>
      <c r="E223" s="142"/>
      <c r="F223" s="142"/>
      <c r="G223" s="140"/>
      <c r="H223" s="137"/>
      <c r="I223" s="137"/>
      <c r="J223" s="137"/>
      <c r="K223" s="137"/>
      <c r="L223" s="142"/>
      <c r="M223" s="142"/>
      <c r="N223" s="177"/>
      <c r="O223" s="140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5.75" customHeight="1">
      <c r="A224" s="136"/>
      <c r="B224" s="137"/>
      <c r="C224" s="137"/>
      <c r="D224" s="142"/>
      <c r="E224" s="142"/>
      <c r="F224" s="142"/>
      <c r="G224" s="140"/>
      <c r="H224" s="137"/>
      <c r="I224" s="137"/>
      <c r="J224" s="137"/>
      <c r="K224" s="137"/>
      <c r="L224" s="142"/>
      <c r="M224" s="142"/>
      <c r="N224" s="177"/>
      <c r="O224" s="140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5.75" customHeight="1">
      <c r="A225" s="136"/>
      <c r="B225" s="137"/>
      <c r="C225" s="137"/>
      <c r="D225" s="142"/>
      <c r="E225" s="142"/>
      <c r="F225" s="142"/>
      <c r="G225" s="140"/>
      <c r="H225" s="137"/>
      <c r="I225" s="137"/>
      <c r="J225" s="137"/>
      <c r="K225" s="137"/>
      <c r="L225" s="142"/>
      <c r="M225" s="142"/>
      <c r="N225" s="177"/>
      <c r="O225" s="140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5.75" customHeight="1">
      <c r="A226" s="136"/>
      <c r="B226" s="137"/>
      <c r="C226" s="137"/>
      <c r="D226" s="142"/>
      <c r="E226" s="142"/>
      <c r="F226" s="142"/>
      <c r="G226" s="140"/>
      <c r="H226" s="137"/>
      <c r="I226" s="137"/>
      <c r="J226" s="137"/>
      <c r="K226" s="137"/>
      <c r="L226" s="142"/>
      <c r="M226" s="142"/>
      <c r="N226" s="177"/>
      <c r="O226" s="140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5.75" customHeight="1">
      <c r="A227" s="136"/>
      <c r="B227" s="137"/>
      <c r="C227" s="137"/>
      <c r="D227" s="142"/>
      <c r="E227" s="142"/>
      <c r="F227" s="142"/>
      <c r="G227" s="140"/>
      <c r="H227" s="137"/>
      <c r="I227" s="137"/>
      <c r="J227" s="137"/>
      <c r="K227" s="137"/>
      <c r="L227" s="142"/>
      <c r="M227" s="142"/>
      <c r="N227" s="177"/>
      <c r="O227" s="140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5.75" customHeight="1">
      <c r="A228" s="136"/>
      <c r="B228" s="137"/>
      <c r="C228" s="137"/>
      <c r="D228" s="142"/>
      <c r="E228" s="142"/>
      <c r="F228" s="142"/>
      <c r="G228" s="140"/>
      <c r="H228" s="137"/>
      <c r="I228" s="137"/>
      <c r="J228" s="137"/>
      <c r="K228" s="137"/>
      <c r="L228" s="142"/>
      <c r="M228" s="142"/>
      <c r="N228" s="177"/>
      <c r="O228" s="140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5.75" customHeight="1">
      <c r="A229" s="136"/>
      <c r="B229" s="137"/>
      <c r="C229" s="137"/>
      <c r="D229" s="142"/>
      <c r="E229" s="142"/>
      <c r="F229" s="142"/>
      <c r="G229" s="140"/>
      <c r="H229" s="137"/>
      <c r="I229" s="137"/>
      <c r="J229" s="137"/>
      <c r="K229" s="137"/>
      <c r="L229" s="142"/>
      <c r="M229" s="142"/>
      <c r="N229" s="177"/>
      <c r="O229" s="140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5.75" customHeight="1">
      <c r="A230" s="136"/>
      <c r="B230" s="137"/>
      <c r="C230" s="137"/>
      <c r="D230" s="142"/>
      <c r="E230" s="142"/>
      <c r="F230" s="142"/>
      <c r="G230" s="140"/>
      <c r="H230" s="137"/>
      <c r="I230" s="137"/>
      <c r="J230" s="137"/>
      <c r="K230" s="137"/>
      <c r="L230" s="142"/>
      <c r="M230" s="142"/>
      <c r="N230" s="177"/>
      <c r="O230" s="140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5.75" customHeight="1">
      <c r="A231" s="136"/>
      <c r="B231" s="137"/>
      <c r="C231" s="137"/>
      <c r="D231" s="142"/>
      <c r="E231" s="142"/>
      <c r="F231" s="142"/>
      <c r="G231" s="140"/>
      <c r="H231" s="137"/>
      <c r="I231" s="137"/>
      <c r="J231" s="137"/>
      <c r="K231" s="137"/>
      <c r="L231" s="142"/>
      <c r="M231" s="142"/>
      <c r="N231" s="177"/>
      <c r="O231" s="140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5.75" customHeight="1">
      <c r="A232" s="136"/>
      <c r="B232" s="137"/>
      <c r="C232" s="137"/>
      <c r="D232" s="142"/>
      <c r="E232" s="142"/>
      <c r="F232" s="142"/>
      <c r="G232" s="140"/>
      <c r="H232" s="137"/>
      <c r="I232" s="137"/>
      <c r="J232" s="137"/>
      <c r="K232" s="137"/>
      <c r="L232" s="142"/>
      <c r="M232" s="142"/>
      <c r="N232" s="177"/>
      <c r="O232" s="140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5.75" customHeight="1">
      <c r="A233" s="136"/>
      <c r="B233" s="137"/>
      <c r="C233" s="137"/>
      <c r="D233" s="142"/>
      <c r="E233" s="142"/>
      <c r="F233" s="142"/>
      <c r="G233" s="140"/>
      <c r="H233" s="137"/>
      <c r="I233" s="137"/>
      <c r="J233" s="137"/>
      <c r="K233" s="137"/>
      <c r="L233" s="142"/>
      <c r="M233" s="142"/>
      <c r="N233" s="177"/>
      <c r="O233" s="140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5.75" customHeight="1">
      <c r="A234" s="136"/>
      <c r="B234" s="137"/>
      <c r="C234" s="137"/>
      <c r="D234" s="142"/>
      <c r="E234" s="142"/>
      <c r="F234" s="142"/>
      <c r="G234" s="140"/>
      <c r="H234" s="137"/>
      <c r="I234" s="137"/>
      <c r="J234" s="137"/>
      <c r="K234" s="137"/>
      <c r="L234" s="142"/>
      <c r="M234" s="142"/>
      <c r="N234" s="177"/>
      <c r="O234" s="140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5.75" customHeight="1">
      <c r="A235" s="136"/>
      <c r="B235" s="137"/>
      <c r="C235" s="137"/>
      <c r="D235" s="142"/>
      <c r="E235" s="142"/>
      <c r="F235" s="142"/>
      <c r="G235" s="140"/>
      <c r="H235" s="137"/>
      <c r="I235" s="137"/>
      <c r="J235" s="137"/>
      <c r="K235" s="137"/>
      <c r="L235" s="142"/>
      <c r="M235" s="142"/>
      <c r="N235" s="177"/>
      <c r="O235" s="140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5.75" customHeight="1">
      <c r="A236" s="136"/>
      <c r="B236" s="137"/>
      <c r="C236" s="137"/>
      <c r="D236" s="142"/>
      <c r="E236" s="142"/>
      <c r="F236" s="142"/>
      <c r="G236" s="140"/>
      <c r="H236" s="137"/>
      <c r="I236" s="137"/>
      <c r="J236" s="137"/>
      <c r="K236" s="137"/>
      <c r="L236" s="142"/>
      <c r="M236" s="142"/>
      <c r="N236" s="177"/>
      <c r="O236" s="140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5.75" customHeight="1">
      <c r="A237" s="136"/>
      <c r="B237" s="137"/>
      <c r="C237" s="137"/>
      <c r="D237" s="142"/>
      <c r="E237" s="142"/>
      <c r="F237" s="142"/>
      <c r="G237" s="140"/>
      <c r="H237" s="137"/>
      <c r="I237" s="137"/>
      <c r="J237" s="137"/>
      <c r="K237" s="137"/>
      <c r="L237" s="142"/>
      <c r="M237" s="142"/>
      <c r="N237" s="177"/>
      <c r="O237" s="140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5.75" customHeight="1">
      <c r="A238" s="136"/>
      <c r="B238" s="137"/>
      <c r="C238" s="137"/>
      <c r="D238" s="142"/>
      <c r="E238" s="142"/>
      <c r="F238" s="142"/>
      <c r="G238" s="140"/>
      <c r="H238" s="137"/>
      <c r="I238" s="137"/>
      <c r="J238" s="137"/>
      <c r="K238" s="137"/>
      <c r="L238" s="142"/>
      <c r="M238" s="142"/>
      <c r="N238" s="177"/>
      <c r="O238" s="140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5.75" customHeight="1">
      <c r="A239" s="136"/>
      <c r="B239" s="137"/>
      <c r="C239" s="137"/>
      <c r="D239" s="142"/>
      <c r="E239" s="142"/>
      <c r="F239" s="142"/>
      <c r="G239" s="140"/>
      <c r="H239" s="137"/>
      <c r="I239" s="137"/>
      <c r="J239" s="137"/>
      <c r="K239" s="137"/>
      <c r="L239" s="142"/>
      <c r="M239" s="142"/>
      <c r="N239" s="177"/>
      <c r="O239" s="140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5.75" customHeight="1">
      <c r="A240" s="136"/>
      <c r="B240" s="137"/>
      <c r="C240" s="137"/>
      <c r="D240" s="142"/>
      <c r="E240" s="142"/>
      <c r="F240" s="142"/>
      <c r="G240" s="140"/>
      <c r="H240" s="137"/>
      <c r="I240" s="137"/>
      <c r="J240" s="137"/>
      <c r="K240" s="137"/>
      <c r="L240" s="142"/>
      <c r="M240" s="142"/>
      <c r="N240" s="177"/>
      <c r="O240" s="140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5.75" customHeight="1">
      <c r="A241" s="136"/>
      <c r="B241" s="137"/>
      <c r="C241" s="137"/>
      <c r="D241" s="142"/>
      <c r="E241" s="142"/>
      <c r="F241" s="142"/>
      <c r="G241" s="140"/>
      <c r="H241" s="137"/>
      <c r="I241" s="137"/>
      <c r="J241" s="137"/>
      <c r="K241" s="137"/>
      <c r="L241" s="142"/>
      <c r="M241" s="142"/>
      <c r="N241" s="177"/>
      <c r="O241" s="140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5.75" customHeight="1">
      <c r="A242" s="136"/>
      <c r="B242" s="137"/>
      <c r="C242" s="137"/>
      <c r="D242" s="142"/>
      <c r="E242" s="142"/>
      <c r="F242" s="142"/>
      <c r="G242" s="140"/>
      <c r="H242" s="137"/>
      <c r="I242" s="137"/>
      <c r="J242" s="137"/>
      <c r="K242" s="137"/>
      <c r="L242" s="142"/>
      <c r="M242" s="142"/>
      <c r="N242" s="177"/>
      <c r="O242" s="140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5.75" customHeight="1">
      <c r="A243" s="136"/>
      <c r="B243" s="137"/>
      <c r="C243" s="137"/>
      <c r="D243" s="142"/>
      <c r="E243" s="142"/>
      <c r="F243" s="142"/>
      <c r="G243" s="140"/>
      <c r="H243" s="137"/>
      <c r="I243" s="137"/>
      <c r="J243" s="137"/>
      <c r="K243" s="137"/>
      <c r="L243" s="142"/>
      <c r="M243" s="142"/>
      <c r="N243" s="177"/>
      <c r="O243" s="140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5.75" customHeight="1">
      <c r="A244" s="136"/>
      <c r="B244" s="137"/>
      <c r="C244" s="137"/>
      <c r="D244" s="142"/>
      <c r="E244" s="142"/>
      <c r="F244" s="142"/>
      <c r="G244" s="140"/>
      <c r="H244" s="137"/>
      <c r="I244" s="137"/>
      <c r="J244" s="137"/>
      <c r="K244" s="137"/>
      <c r="L244" s="142"/>
      <c r="M244" s="142"/>
      <c r="N244" s="177"/>
      <c r="O244" s="140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5.75" customHeight="1">
      <c r="A245" s="136"/>
      <c r="B245" s="137"/>
      <c r="C245" s="137"/>
      <c r="D245" s="142"/>
      <c r="E245" s="142"/>
      <c r="F245" s="142"/>
      <c r="G245" s="140"/>
      <c r="H245" s="137"/>
      <c r="I245" s="137"/>
      <c r="J245" s="137"/>
      <c r="K245" s="137"/>
      <c r="L245" s="142"/>
      <c r="M245" s="142"/>
      <c r="N245" s="177"/>
      <c r="O245" s="140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5.75" customHeight="1">
      <c r="A246" s="136"/>
      <c r="B246" s="137"/>
      <c r="C246" s="137"/>
      <c r="D246" s="142"/>
      <c r="E246" s="142"/>
      <c r="F246" s="142"/>
      <c r="G246" s="140"/>
      <c r="H246" s="137"/>
      <c r="I246" s="137"/>
      <c r="J246" s="137"/>
      <c r="K246" s="137"/>
      <c r="L246" s="142"/>
      <c r="M246" s="142"/>
      <c r="N246" s="177"/>
      <c r="O246" s="140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5.75" customHeight="1">
      <c r="A247" s="136"/>
      <c r="B247" s="137"/>
      <c r="C247" s="137"/>
      <c r="D247" s="142"/>
      <c r="E247" s="142"/>
      <c r="F247" s="142"/>
      <c r="G247" s="140"/>
      <c r="H247" s="137"/>
      <c r="I247" s="137"/>
      <c r="J247" s="137"/>
      <c r="K247" s="137"/>
      <c r="L247" s="142"/>
      <c r="M247" s="142"/>
      <c r="N247" s="177"/>
      <c r="O247" s="140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5.75" customHeight="1">
      <c r="A248" s="136"/>
      <c r="B248" s="137"/>
      <c r="C248" s="137"/>
      <c r="D248" s="142"/>
      <c r="E248" s="142"/>
      <c r="F248" s="142"/>
      <c r="G248" s="140"/>
      <c r="H248" s="137"/>
      <c r="I248" s="137"/>
      <c r="J248" s="137"/>
      <c r="K248" s="137"/>
      <c r="L248" s="142"/>
      <c r="M248" s="142"/>
      <c r="N248" s="177"/>
      <c r="O248" s="140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5.75" customHeight="1">
      <c r="A249" s="136"/>
      <c r="B249" s="137"/>
      <c r="C249" s="137"/>
      <c r="D249" s="142"/>
      <c r="E249" s="142"/>
      <c r="F249" s="142"/>
      <c r="G249" s="140"/>
      <c r="H249" s="137"/>
      <c r="I249" s="137"/>
      <c r="J249" s="137"/>
      <c r="K249" s="137"/>
      <c r="L249" s="142"/>
      <c r="M249" s="142"/>
      <c r="N249" s="177"/>
      <c r="O249" s="140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5.75" customHeight="1">
      <c r="A250" s="136"/>
      <c r="B250" s="137"/>
      <c r="C250" s="137"/>
      <c r="D250" s="142"/>
      <c r="E250" s="142"/>
      <c r="F250" s="142"/>
      <c r="G250" s="140"/>
      <c r="H250" s="137"/>
      <c r="I250" s="137"/>
      <c r="J250" s="137"/>
      <c r="K250" s="137"/>
      <c r="L250" s="142"/>
      <c r="M250" s="142"/>
      <c r="N250" s="177"/>
      <c r="O250" s="140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5.75" customHeight="1">
      <c r="A251" s="136"/>
      <c r="B251" s="137"/>
      <c r="C251" s="137"/>
      <c r="D251" s="142"/>
      <c r="E251" s="142"/>
      <c r="F251" s="142"/>
      <c r="G251" s="140"/>
      <c r="H251" s="137"/>
      <c r="I251" s="137"/>
      <c r="J251" s="137"/>
      <c r="K251" s="137"/>
      <c r="L251" s="142"/>
      <c r="M251" s="142"/>
      <c r="N251" s="177"/>
      <c r="O251" s="140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5.75" customHeight="1">
      <c r="A252" s="136"/>
      <c r="B252" s="137"/>
      <c r="C252" s="137"/>
      <c r="D252" s="142"/>
      <c r="E252" s="142"/>
      <c r="F252" s="142"/>
      <c r="G252" s="140"/>
      <c r="H252" s="137"/>
      <c r="I252" s="137"/>
      <c r="J252" s="137"/>
      <c r="K252" s="137"/>
      <c r="L252" s="142"/>
      <c r="M252" s="142"/>
      <c r="N252" s="177"/>
      <c r="O252" s="140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5.75" customHeight="1">
      <c r="A253" s="136"/>
      <c r="B253" s="137"/>
      <c r="C253" s="137"/>
      <c r="D253" s="142"/>
      <c r="E253" s="142"/>
      <c r="F253" s="142"/>
      <c r="G253" s="140"/>
      <c r="H253" s="137"/>
      <c r="I253" s="137"/>
      <c r="J253" s="137"/>
      <c r="K253" s="137"/>
      <c r="L253" s="142"/>
      <c r="M253" s="142"/>
      <c r="N253" s="177"/>
      <c r="O253" s="140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5.75" customHeight="1">
      <c r="A254" s="136"/>
      <c r="B254" s="137"/>
      <c r="C254" s="137"/>
      <c r="D254" s="142"/>
      <c r="E254" s="142"/>
      <c r="F254" s="142"/>
      <c r="G254" s="140"/>
      <c r="H254" s="137"/>
      <c r="I254" s="137"/>
      <c r="J254" s="137"/>
      <c r="K254" s="137"/>
      <c r="L254" s="142"/>
      <c r="M254" s="142"/>
      <c r="N254" s="177"/>
      <c r="O254" s="140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5.75" customHeight="1">
      <c r="A255" s="136"/>
      <c r="B255" s="137"/>
      <c r="C255" s="137"/>
      <c r="D255" s="142"/>
      <c r="E255" s="142"/>
      <c r="F255" s="142"/>
      <c r="G255" s="140"/>
      <c r="H255" s="137"/>
      <c r="I255" s="137"/>
      <c r="J255" s="137"/>
      <c r="K255" s="137"/>
      <c r="L255" s="142"/>
      <c r="M255" s="142"/>
      <c r="N255" s="177"/>
      <c r="O255" s="140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5.75" customHeight="1">
      <c r="A256" s="136"/>
      <c r="B256" s="137"/>
      <c r="C256" s="137"/>
      <c r="D256" s="142"/>
      <c r="E256" s="142"/>
      <c r="F256" s="142"/>
      <c r="G256" s="140"/>
      <c r="H256" s="137"/>
      <c r="I256" s="137"/>
      <c r="J256" s="137"/>
      <c r="K256" s="137"/>
      <c r="L256" s="142"/>
      <c r="M256" s="142"/>
      <c r="N256" s="177"/>
      <c r="O256" s="140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5.75" customHeight="1">
      <c r="A257" s="136"/>
      <c r="B257" s="137"/>
      <c r="C257" s="137"/>
      <c r="D257" s="142"/>
      <c r="E257" s="142"/>
      <c r="F257" s="142"/>
      <c r="G257" s="140"/>
      <c r="H257" s="137"/>
      <c r="I257" s="137"/>
      <c r="J257" s="137"/>
      <c r="K257" s="137"/>
      <c r="L257" s="142"/>
      <c r="M257" s="142"/>
      <c r="N257" s="177"/>
      <c r="O257" s="140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5.75" customHeight="1">
      <c r="A258" s="136"/>
      <c r="B258" s="137"/>
      <c r="C258" s="137"/>
      <c r="D258" s="142"/>
      <c r="E258" s="142"/>
      <c r="F258" s="142"/>
      <c r="G258" s="140"/>
      <c r="H258" s="137"/>
      <c r="I258" s="137"/>
      <c r="J258" s="137"/>
      <c r="K258" s="137"/>
      <c r="L258" s="142"/>
      <c r="M258" s="142"/>
      <c r="N258" s="177"/>
      <c r="O258" s="140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5.75" customHeight="1">
      <c r="A259" s="136"/>
      <c r="B259" s="137"/>
      <c r="C259" s="137"/>
      <c r="D259" s="142"/>
      <c r="E259" s="142"/>
      <c r="F259" s="142"/>
      <c r="G259" s="140"/>
      <c r="H259" s="137"/>
      <c r="I259" s="137"/>
      <c r="J259" s="137"/>
      <c r="K259" s="137"/>
      <c r="L259" s="142"/>
      <c r="M259" s="142"/>
      <c r="N259" s="177"/>
      <c r="O259" s="140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5.75" customHeight="1">
      <c r="A260" s="136"/>
      <c r="B260" s="137"/>
      <c r="C260" s="137"/>
      <c r="D260" s="142"/>
      <c r="E260" s="142"/>
      <c r="F260" s="142"/>
      <c r="G260" s="140"/>
      <c r="H260" s="137"/>
      <c r="I260" s="137"/>
      <c r="J260" s="137"/>
      <c r="K260" s="137"/>
      <c r="L260" s="142"/>
      <c r="M260" s="142"/>
      <c r="N260" s="177"/>
      <c r="O260" s="140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5.75" customHeight="1">
      <c r="A261" s="136"/>
      <c r="B261" s="137"/>
      <c r="C261" s="137"/>
      <c r="D261" s="142"/>
      <c r="E261" s="142"/>
      <c r="F261" s="142"/>
      <c r="G261" s="140"/>
      <c r="H261" s="137"/>
      <c r="I261" s="137"/>
      <c r="J261" s="137"/>
      <c r="K261" s="137"/>
      <c r="L261" s="142"/>
      <c r="M261" s="142"/>
      <c r="N261" s="177"/>
      <c r="O261" s="140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5.75" customHeight="1">
      <c r="A262" s="136"/>
      <c r="B262" s="137"/>
      <c r="C262" s="137"/>
      <c r="D262" s="142"/>
      <c r="E262" s="142"/>
      <c r="F262" s="142"/>
      <c r="G262" s="140"/>
      <c r="H262" s="137"/>
      <c r="I262" s="137"/>
      <c r="J262" s="137"/>
      <c r="K262" s="137"/>
      <c r="L262" s="142"/>
      <c r="M262" s="142"/>
      <c r="N262" s="177"/>
      <c r="O262" s="140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5.75" customHeight="1">
      <c r="A263" s="136"/>
      <c r="B263" s="137"/>
      <c r="C263" s="137"/>
      <c r="D263" s="142"/>
      <c r="E263" s="142"/>
      <c r="F263" s="142"/>
      <c r="G263" s="140"/>
      <c r="H263" s="137"/>
      <c r="I263" s="137"/>
      <c r="J263" s="137"/>
      <c r="K263" s="137"/>
      <c r="L263" s="142"/>
      <c r="M263" s="142"/>
      <c r="N263" s="177"/>
      <c r="O263" s="140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5.75" customHeight="1">
      <c r="A264" s="136"/>
      <c r="B264" s="137"/>
      <c r="C264" s="137"/>
      <c r="D264" s="142"/>
      <c r="E264" s="142"/>
      <c r="F264" s="142"/>
      <c r="G264" s="140"/>
      <c r="H264" s="137"/>
      <c r="I264" s="137"/>
      <c r="J264" s="137"/>
      <c r="K264" s="137"/>
      <c r="L264" s="142"/>
      <c r="M264" s="142"/>
      <c r="N264" s="177"/>
      <c r="O264" s="140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5.75" customHeight="1">
      <c r="A265" s="136"/>
      <c r="B265" s="137"/>
      <c r="C265" s="137"/>
      <c r="D265" s="142"/>
      <c r="E265" s="142"/>
      <c r="F265" s="142"/>
      <c r="G265" s="140"/>
      <c r="H265" s="137"/>
      <c r="I265" s="137"/>
      <c r="J265" s="137"/>
      <c r="K265" s="137"/>
      <c r="L265" s="142"/>
      <c r="M265" s="142"/>
      <c r="N265" s="177"/>
      <c r="O265" s="140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5.75" customHeight="1">
      <c r="A266" s="136"/>
      <c r="B266" s="137"/>
      <c r="C266" s="137"/>
      <c r="D266" s="142"/>
      <c r="E266" s="142"/>
      <c r="F266" s="142"/>
      <c r="G266" s="140"/>
      <c r="H266" s="137"/>
      <c r="I266" s="137"/>
      <c r="J266" s="137"/>
      <c r="K266" s="137"/>
      <c r="L266" s="142"/>
      <c r="M266" s="142"/>
      <c r="N266" s="177"/>
      <c r="O266" s="140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5.75" customHeight="1">
      <c r="A267" s="136"/>
      <c r="B267" s="137"/>
      <c r="C267" s="137"/>
      <c r="D267" s="142"/>
      <c r="E267" s="142"/>
      <c r="F267" s="142"/>
      <c r="G267" s="140"/>
      <c r="H267" s="137"/>
      <c r="I267" s="137"/>
      <c r="J267" s="137"/>
      <c r="K267" s="137"/>
      <c r="L267" s="142"/>
      <c r="M267" s="142"/>
      <c r="N267" s="177"/>
      <c r="O267" s="140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5.75" customHeight="1">
      <c r="A268" s="136"/>
      <c r="B268" s="137"/>
      <c r="C268" s="137"/>
      <c r="D268" s="142"/>
      <c r="E268" s="142"/>
      <c r="F268" s="142"/>
      <c r="G268" s="140"/>
      <c r="H268" s="137"/>
      <c r="I268" s="137"/>
      <c r="J268" s="137"/>
      <c r="K268" s="137"/>
      <c r="L268" s="142"/>
      <c r="M268" s="142"/>
      <c r="N268" s="177"/>
      <c r="O268" s="140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5.75" customHeight="1">
      <c r="A269" s="136"/>
      <c r="B269" s="137"/>
      <c r="C269" s="137"/>
      <c r="D269" s="142"/>
      <c r="E269" s="142"/>
      <c r="F269" s="142"/>
      <c r="G269" s="140"/>
      <c r="H269" s="137"/>
      <c r="I269" s="137"/>
      <c r="J269" s="137"/>
      <c r="K269" s="137"/>
      <c r="L269" s="142"/>
      <c r="M269" s="142"/>
      <c r="N269" s="177"/>
      <c r="O269" s="140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5.75" customHeight="1">
      <c r="A270" s="136"/>
      <c r="B270" s="137"/>
      <c r="C270" s="137"/>
      <c r="D270" s="142"/>
      <c r="E270" s="142"/>
      <c r="F270" s="142"/>
      <c r="G270" s="140"/>
      <c r="H270" s="137"/>
      <c r="I270" s="137"/>
      <c r="J270" s="137"/>
      <c r="K270" s="137"/>
      <c r="L270" s="142"/>
      <c r="M270" s="142"/>
      <c r="N270" s="177"/>
      <c r="O270" s="140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5.75" customHeight="1">
      <c r="A271" s="136"/>
      <c r="B271" s="137"/>
      <c r="C271" s="137"/>
      <c r="D271" s="142"/>
      <c r="E271" s="142"/>
      <c r="F271" s="142"/>
      <c r="G271" s="140"/>
      <c r="H271" s="137"/>
      <c r="I271" s="137"/>
      <c r="J271" s="137"/>
      <c r="K271" s="137"/>
      <c r="L271" s="142"/>
      <c r="M271" s="142"/>
      <c r="N271" s="177"/>
      <c r="O271" s="140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5.75" customHeight="1">
      <c r="A272" s="136"/>
      <c r="B272" s="137"/>
      <c r="C272" s="137"/>
      <c r="D272" s="142"/>
      <c r="E272" s="142"/>
      <c r="F272" s="142"/>
      <c r="G272" s="140"/>
      <c r="H272" s="137"/>
      <c r="I272" s="137"/>
      <c r="J272" s="137"/>
      <c r="K272" s="137"/>
      <c r="L272" s="142"/>
      <c r="M272" s="142"/>
      <c r="N272" s="177"/>
      <c r="O272" s="140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5.75" customHeight="1">
      <c r="A273" s="136"/>
      <c r="B273" s="137"/>
      <c r="C273" s="137"/>
      <c r="D273" s="142"/>
      <c r="E273" s="142"/>
      <c r="F273" s="142"/>
      <c r="G273" s="140"/>
      <c r="H273" s="137"/>
      <c r="I273" s="137"/>
      <c r="J273" s="137"/>
      <c r="K273" s="137"/>
      <c r="L273" s="142"/>
      <c r="M273" s="142"/>
      <c r="N273" s="177"/>
      <c r="O273" s="140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5.75" customHeight="1">
      <c r="A274" s="136"/>
      <c r="B274" s="137"/>
      <c r="C274" s="137"/>
      <c r="D274" s="142"/>
      <c r="E274" s="142"/>
      <c r="F274" s="142"/>
      <c r="G274" s="140"/>
      <c r="H274" s="137"/>
      <c r="I274" s="137"/>
      <c r="J274" s="137"/>
      <c r="K274" s="137"/>
      <c r="L274" s="142"/>
      <c r="M274" s="142"/>
      <c r="N274" s="177"/>
      <c r="O274" s="140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5.75" customHeight="1">
      <c r="A275" s="136"/>
      <c r="B275" s="137"/>
      <c r="C275" s="137"/>
      <c r="D275" s="142"/>
      <c r="E275" s="142"/>
      <c r="F275" s="142"/>
      <c r="G275" s="140"/>
      <c r="H275" s="137"/>
      <c r="I275" s="137"/>
      <c r="J275" s="137"/>
      <c r="K275" s="137"/>
      <c r="L275" s="142"/>
      <c r="M275" s="142"/>
      <c r="N275" s="177"/>
      <c r="O275" s="140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5.75" customHeight="1">
      <c r="A276" s="136"/>
      <c r="B276" s="137"/>
      <c r="C276" s="137"/>
      <c r="D276" s="142"/>
      <c r="E276" s="142"/>
      <c r="F276" s="142"/>
      <c r="G276" s="140"/>
      <c r="H276" s="137"/>
      <c r="I276" s="137"/>
      <c r="J276" s="137"/>
      <c r="K276" s="137"/>
      <c r="L276" s="142"/>
      <c r="M276" s="142"/>
      <c r="N276" s="177"/>
      <c r="O276" s="140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5.75" customHeight="1">
      <c r="A277" s="136"/>
      <c r="B277" s="137"/>
      <c r="C277" s="137"/>
      <c r="D277" s="142"/>
      <c r="E277" s="142"/>
      <c r="F277" s="142"/>
      <c r="G277" s="140"/>
      <c r="H277" s="137"/>
      <c r="I277" s="137"/>
      <c r="J277" s="137"/>
      <c r="K277" s="137"/>
      <c r="L277" s="142"/>
      <c r="M277" s="142"/>
      <c r="N277" s="177"/>
      <c r="O277" s="140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5.75" customHeight="1">
      <c r="A278" s="136"/>
      <c r="B278" s="137"/>
      <c r="C278" s="137"/>
      <c r="D278" s="142"/>
      <c r="E278" s="142"/>
      <c r="F278" s="142"/>
      <c r="G278" s="140"/>
      <c r="H278" s="137"/>
      <c r="I278" s="137"/>
      <c r="J278" s="137"/>
      <c r="K278" s="137"/>
      <c r="L278" s="142"/>
      <c r="M278" s="142"/>
      <c r="N278" s="177"/>
      <c r="O278" s="140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5.75" customHeight="1">
      <c r="A279" s="136"/>
      <c r="B279" s="137"/>
      <c r="C279" s="137"/>
      <c r="D279" s="142"/>
      <c r="E279" s="142"/>
      <c r="F279" s="142"/>
      <c r="G279" s="140"/>
      <c r="H279" s="137"/>
      <c r="I279" s="137"/>
      <c r="J279" s="137"/>
      <c r="K279" s="137"/>
      <c r="L279" s="142"/>
      <c r="M279" s="142"/>
      <c r="N279" s="177"/>
      <c r="O279" s="140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5.75" customHeight="1">
      <c r="A280" s="136"/>
      <c r="B280" s="137"/>
      <c r="C280" s="137"/>
      <c r="D280" s="142"/>
      <c r="E280" s="142"/>
      <c r="F280" s="142"/>
      <c r="G280" s="140"/>
      <c r="H280" s="137"/>
      <c r="I280" s="137"/>
      <c r="J280" s="137"/>
      <c r="K280" s="137"/>
      <c r="L280" s="142"/>
      <c r="M280" s="142"/>
      <c r="N280" s="177"/>
      <c r="O280" s="140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5.75" customHeight="1">
      <c r="A281" s="136"/>
      <c r="B281" s="137"/>
      <c r="C281" s="137"/>
      <c r="D281" s="142"/>
      <c r="E281" s="142"/>
      <c r="F281" s="142"/>
      <c r="G281" s="140"/>
      <c r="H281" s="137"/>
      <c r="I281" s="137"/>
      <c r="J281" s="137"/>
      <c r="K281" s="137"/>
      <c r="L281" s="142"/>
      <c r="M281" s="142"/>
      <c r="N281" s="177"/>
      <c r="O281" s="140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5.75" customHeight="1">
      <c r="A282" s="136"/>
      <c r="B282" s="137"/>
      <c r="C282" s="137"/>
      <c r="D282" s="142"/>
      <c r="E282" s="142"/>
      <c r="F282" s="142"/>
      <c r="G282" s="140"/>
      <c r="H282" s="137"/>
      <c r="I282" s="137"/>
      <c r="J282" s="137"/>
      <c r="K282" s="137"/>
      <c r="L282" s="142"/>
      <c r="M282" s="142"/>
      <c r="N282" s="177"/>
      <c r="O282" s="140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5.75" customHeight="1">
      <c r="A283" s="136"/>
      <c r="B283" s="137"/>
      <c r="C283" s="137"/>
      <c r="D283" s="142"/>
      <c r="E283" s="142"/>
      <c r="F283" s="142"/>
      <c r="G283" s="140"/>
      <c r="H283" s="137"/>
      <c r="I283" s="137"/>
      <c r="J283" s="137"/>
      <c r="K283" s="137"/>
      <c r="L283" s="142"/>
      <c r="M283" s="142"/>
      <c r="N283" s="177"/>
      <c r="O283" s="140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5.75" customHeight="1">
      <c r="A284" s="136"/>
      <c r="B284" s="137"/>
      <c r="C284" s="137"/>
      <c r="D284" s="142"/>
      <c r="E284" s="142"/>
      <c r="F284" s="142"/>
      <c r="G284" s="140"/>
      <c r="H284" s="137"/>
      <c r="I284" s="137"/>
      <c r="J284" s="137"/>
      <c r="K284" s="137"/>
      <c r="L284" s="142"/>
      <c r="M284" s="142"/>
      <c r="N284" s="177"/>
      <c r="O284" s="140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5.75" customHeight="1">
      <c r="A285" s="136"/>
      <c r="B285" s="137"/>
      <c r="C285" s="137"/>
      <c r="D285" s="142"/>
      <c r="E285" s="142"/>
      <c r="F285" s="142"/>
      <c r="G285" s="140"/>
      <c r="H285" s="137"/>
      <c r="I285" s="137"/>
      <c r="J285" s="137"/>
      <c r="K285" s="137"/>
      <c r="L285" s="142"/>
      <c r="M285" s="142"/>
      <c r="N285" s="177"/>
      <c r="O285" s="140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5.75" customHeight="1">
      <c r="A286" s="136"/>
      <c r="B286" s="137"/>
      <c r="C286" s="137"/>
      <c r="D286" s="142"/>
      <c r="E286" s="142"/>
      <c r="F286" s="142"/>
      <c r="G286" s="140"/>
      <c r="H286" s="137"/>
      <c r="I286" s="137"/>
      <c r="J286" s="137"/>
      <c r="K286" s="137"/>
      <c r="L286" s="142"/>
      <c r="M286" s="142"/>
      <c r="N286" s="177"/>
      <c r="O286" s="140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5.75" customHeight="1">
      <c r="A287" s="136"/>
      <c r="B287" s="137"/>
      <c r="C287" s="137"/>
      <c r="D287" s="142"/>
      <c r="E287" s="142"/>
      <c r="F287" s="142"/>
      <c r="G287" s="140"/>
      <c r="H287" s="137"/>
      <c r="I287" s="137"/>
      <c r="J287" s="137"/>
      <c r="K287" s="137"/>
      <c r="L287" s="142"/>
      <c r="M287" s="142"/>
      <c r="N287" s="177"/>
      <c r="O287" s="140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5.75" customHeight="1">
      <c r="A288" s="136"/>
      <c r="B288" s="137"/>
      <c r="C288" s="137"/>
      <c r="D288" s="142"/>
      <c r="E288" s="142"/>
      <c r="F288" s="142"/>
      <c r="G288" s="140"/>
      <c r="H288" s="137"/>
      <c r="I288" s="137"/>
      <c r="J288" s="137"/>
      <c r="K288" s="137"/>
      <c r="L288" s="142"/>
      <c r="M288" s="142"/>
      <c r="N288" s="177"/>
      <c r="O288" s="140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5.75" customHeight="1">
      <c r="A289" s="136"/>
      <c r="B289" s="137"/>
      <c r="C289" s="137"/>
      <c r="D289" s="142"/>
      <c r="E289" s="142"/>
      <c r="F289" s="142"/>
      <c r="G289" s="140"/>
      <c r="H289" s="137"/>
      <c r="I289" s="137"/>
      <c r="J289" s="137"/>
      <c r="K289" s="137"/>
      <c r="L289" s="142"/>
      <c r="M289" s="142"/>
      <c r="N289" s="177"/>
      <c r="O289" s="140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5.75" customHeight="1">
      <c r="A290" s="136"/>
      <c r="B290" s="137"/>
      <c r="C290" s="137"/>
      <c r="D290" s="142"/>
      <c r="E290" s="142"/>
      <c r="F290" s="142"/>
      <c r="G290" s="140"/>
      <c r="H290" s="137"/>
      <c r="I290" s="137"/>
      <c r="J290" s="137"/>
      <c r="K290" s="137"/>
      <c r="L290" s="142"/>
      <c r="M290" s="142"/>
      <c r="N290" s="177"/>
      <c r="O290" s="140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5.75" customHeight="1">
      <c r="A291" s="136"/>
      <c r="B291" s="137"/>
      <c r="C291" s="137"/>
      <c r="D291" s="142"/>
      <c r="E291" s="142"/>
      <c r="F291" s="142"/>
      <c r="G291" s="140"/>
      <c r="H291" s="137"/>
      <c r="I291" s="137"/>
      <c r="J291" s="137"/>
      <c r="K291" s="137"/>
      <c r="L291" s="142"/>
      <c r="M291" s="142"/>
      <c r="N291" s="177"/>
      <c r="O291" s="140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5.75" customHeight="1">
      <c r="A292" s="136"/>
      <c r="B292" s="137"/>
      <c r="C292" s="137"/>
      <c r="D292" s="142"/>
      <c r="E292" s="142"/>
      <c r="F292" s="142"/>
      <c r="G292" s="140"/>
      <c r="H292" s="137"/>
      <c r="I292" s="137"/>
      <c r="J292" s="137"/>
      <c r="K292" s="137"/>
      <c r="L292" s="142"/>
      <c r="M292" s="142"/>
      <c r="N292" s="177"/>
      <c r="O292" s="140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5.75" customHeight="1">
      <c r="A293" s="136"/>
      <c r="B293" s="137"/>
      <c r="C293" s="137"/>
      <c r="D293" s="142"/>
      <c r="E293" s="142"/>
      <c r="F293" s="142"/>
      <c r="G293" s="140"/>
      <c r="H293" s="137"/>
      <c r="I293" s="137"/>
      <c r="J293" s="137"/>
      <c r="K293" s="137"/>
      <c r="L293" s="142"/>
      <c r="M293" s="142"/>
      <c r="N293" s="177"/>
      <c r="O293" s="140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5.75" customHeight="1">
      <c r="A294" s="136"/>
      <c r="B294" s="137"/>
      <c r="C294" s="137"/>
      <c r="D294" s="142"/>
      <c r="E294" s="142"/>
      <c r="F294" s="142"/>
      <c r="G294" s="140"/>
      <c r="H294" s="137"/>
      <c r="I294" s="137"/>
      <c r="J294" s="137"/>
      <c r="K294" s="137"/>
      <c r="L294" s="142"/>
      <c r="M294" s="142"/>
      <c r="N294" s="177"/>
      <c r="O294" s="140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5.75" customHeight="1">
      <c r="A295" s="136"/>
      <c r="B295" s="137"/>
      <c r="C295" s="137"/>
      <c r="D295" s="142"/>
      <c r="E295" s="142"/>
      <c r="F295" s="142"/>
      <c r="G295" s="140"/>
      <c r="H295" s="137"/>
      <c r="I295" s="137"/>
      <c r="J295" s="137"/>
      <c r="K295" s="137"/>
      <c r="L295" s="142"/>
      <c r="M295" s="142"/>
      <c r="N295" s="177"/>
      <c r="O295" s="140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5.75" customHeight="1">
      <c r="A296" s="136"/>
      <c r="B296" s="137"/>
      <c r="C296" s="137"/>
      <c r="D296" s="142"/>
      <c r="E296" s="142"/>
      <c r="F296" s="142"/>
      <c r="G296" s="140"/>
      <c r="H296" s="137"/>
      <c r="I296" s="137"/>
      <c r="J296" s="137"/>
      <c r="K296" s="137"/>
      <c r="L296" s="142"/>
      <c r="M296" s="142"/>
      <c r="N296" s="177"/>
      <c r="O296" s="140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5.75" customHeight="1">
      <c r="A297" s="136"/>
      <c r="B297" s="137"/>
      <c r="C297" s="137"/>
      <c r="D297" s="142"/>
      <c r="E297" s="142"/>
      <c r="F297" s="142"/>
      <c r="G297" s="140"/>
      <c r="H297" s="137"/>
      <c r="I297" s="137"/>
      <c r="J297" s="137"/>
      <c r="K297" s="137"/>
      <c r="L297" s="142"/>
      <c r="M297" s="142"/>
      <c r="N297" s="177"/>
      <c r="O297" s="140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5.75" customHeight="1">
      <c r="A298" s="136"/>
      <c r="B298" s="137"/>
      <c r="C298" s="137"/>
      <c r="D298" s="142"/>
      <c r="E298" s="142"/>
      <c r="F298" s="142"/>
      <c r="G298" s="140"/>
      <c r="H298" s="137"/>
      <c r="I298" s="137"/>
      <c r="J298" s="137"/>
      <c r="K298" s="137"/>
      <c r="L298" s="142"/>
      <c r="M298" s="142"/>
      <c r="N298" s="177"/>
      <c r="O298" s="140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5.75" customHeight="1">
      <c r="A299" s="136"/>
      <c r="B299" s="137"/>
      <c r="C299" s="137"/>
      <c r="D299" s="142"/>
      <c r="E299" s="142"/>
      <c r="F299" s="142"/>
      <c r="G299" s="140"/>
      <c r="H299" s="137"/>
      <c r="I299" s="137"/>
      <c r="J299" s="137"/>
      <c r="K299" s="137"/>
      <c r="L299" s="142"/>
      <c r="M299" s="142"/>
      <c r="N299" s="177"/>
      <c r="O299" s="140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5.75" customHeight="1">
      <c r="A300" s="136"/>
      <c r="B300" s="137"/>
      <c r="C300" s="137"/>
      <c r="D300" s="142"/>
      <c r="E300" s="142"/>
      <c r="F300" s="142"/>
      <c r="G300" s="140"/>
      <c r="H300" s="137"/>
      <c r="I300" s="137"/>
      <c r="J300" s="137"/>
      <c r="K300" s="137"/>
      <c r="L300" s="142"/>
      <c r="M300" s="142"/>
      <c r="N300" s="177"/>
      <c r="O300" s="140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5.75" customHeight="1">
      <c r="A301" s="136"/>
      <c r="B301" s="137"/>
      <c r="C301" s="137"/>
      <c r="D301" s="142"/>
      <c r="E301" s="142"/>
      <c r="F301" s="142"/>
      <c r="G301" s="140"/>
      <c r="H301" s="137"/>
      <c r="I301" s="137"/>
      <c r="J301" s="137"/>
      <c r="K301" s="137"/>
      <c r="L301" s="142"/>
      <c r="M301" s="142"/>
      <c r="N301" s="177"/>
      <c r="O301" s="140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5.75" customHeight="1">
      <c r="A302" s="136"/>
      <c r="B302" s="137"/>
      <c r="C302" s="137"/>
      <c r="D302" s="142"/>
      <c r="E302" s="142"/>
      <c r="F302" s="142"/>
      <c r="G302" s="140"/>
      <c r="H302" s="137"/>
      <c r="I302" s="137"/>
      <c r="J302" s="137"/>
      <c r="K302" s="137"/>
      <c r="L302" s="142"/>
      <c r="M302" s="142"/>
      <c r="N302" s="177"/>
      <c r="O302" s="140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5.75" customHeight="1">
      <c r="A303" s="136"/>
      <c r="B303" s="137"/>
      <c r="C303" s="137"/>
      <c r="D303" s="142"/>
      <c r="E303" s="142"/>
      <c r="F303" s="142"/>
      <c r="G303" s="140"/>
      <c r="H303" s="137"/>
      <c r="I303" s="137"/>
      <c r="J303" s="137"/>
      <c r="K303" s="137"/>
      <c r="L303" s="142"/>
      <c r="M303" s="142"/>
      <c r="N303" s="177"/>
      <c r="O303" s="140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5.75" customHeight="1">
      <c r="A304" s="179"/>
      <c r="B304" s="180"/>
      <c r="C304" s="180"/>
      <c r="D304" s="180"/>
      <c r="E304" s="180"/>
      <c r="F304" s="180"/>
      <c r="G304" s="145"/>
      <c r="H304" s="155"/>
      <c r="I304" s="155"/>
      <c r="J304" s="155"/>
      <c r="K304" s="155"/>
      <c r="L304" s="180"/>
      <c r="M304" s="180"/>
      <c r="N304" s="181"/>
      <c r="O304" s="155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5.75" customHeight="1">
      <c r="A305" s="179"/>
      <c r="B305" s="180"/>
      <c r="C305" s="180"/>
      <c r="D305" s="180"/>
      <c r="E305" s="180"/>
      <c r="F305" s="180"/>
      <c r="G305" s="145"/>
      <c r="H305" s="155"/>
      <c r="I305" s="155"/>
      <c r="J305" s="155"/>
      <c r="K305" s="155"/>
      <c r="L305" s="180"/>
      <c r="M305" s="180"/>
      <c r="N305" s="181"/>
      <c r="O305" s="155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5.75" customHeight="1">
      <c r="A306" s="179"/>
      <c r="B306" s="180"/>
      <c r="C306" s="180"/>
      <c r="D306" s="180"/>
      <c r="E306" s="180"/>
      <c r="F306" s="180"/>
      <c r="G306" s="145"/>
      <c r="H306" s="155"/>
      <c r="I306" s="155"/>
      <c r="J306" s="155"/>
      <c r="K306" s="155"/>
      <c r="L306" s="180"/>
      <c r="M306" s="180"/>
      <c r="N306" s="181"/>
      <c r="O306" s="155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5.75" customHeight="1">
      <c r="A307" s="179"/>
      <c r="B307" s="180"/>
      <c r="C307" s="180"/>
      <c r="D307" s="180"/>
      <c r="E307" s="180"/>
      <c r="F307" s="180"/>
      <c r="G307" s="145"/>
      <c r="H307" s="155"/>
      <c r="I307" s="155"/>
      <c r="J307" s="155"/>
      <c r="K307" s="155"/>
      <c r="L307" s="180"/>
      <c r="M307" s="180"/>
      <c r="N307" s="181"/>
      <c r="O307" s="155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5.75" customHeight="1">
      <c r="A308" s="179"/>
      <c r="B308" s="180"/>
      <c r="C308" s="180"/>
      <c r="D308" s="180"/>
      <c r="E308" s="180"/>
      <c r="F308" s="180"/>
      <c r="G308" s="145"/>
      <c r="H308" s="155"/>
      <c r="I308" s="155"/>
      <c r="J308" s="155"/>
      <c r="K308" s="155"/>
      <c r="L308" s="180"/>
      <c r="M308" s="180"/>
      <c r="N308" s="181"/>
      <c r="O308" s="155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5.75" customHeight="1">
      <c r="A309" s="179"/>
      <c r="B309" s="180"/>
      <c r="C309" s="180"/>
      <c r="D309" s="180"/>
      <c r="E309" s="180"/>
      <c r="F309" s="180"/>
      <c r="G309" s="145"/>
      <c r="H309" s="155"/>
      <c r="I309" s="155"/>
      <c r="J309" s="155"/>
      <c r="K309" s="155"/>
      <c r="L309" s="180"/>
      <c r="M309" s="180"/>
      <c r="N309" s="181"/>
      <c r="O309" s="155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5.75" customHeight="1">
      <c r="A310" s="179"/>
      <c r="B310" s="180"/>
      <c r="C310" s="180"/>
      <c r="D310" s="180"/>
      <c r="E310" s="180"/>
      <c r="F310" s="180"/>
      <c r="G310" s="145"/>
      <c r="H310" s="155"/>
      <c r="I310" s="155"/>
      <c r="J310" s="155"/>
      <c r="K310" s="155"/>
      <c r="L310" s="180"/>
      <c r="M310" s="180"/>
      <c r="N310" s="181"/>
      <c r="O310" s="155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5.75" customHeight="1">
      <c r="A311" s="179"/>
      <c r="B311" s="180"/>
      <c r="C311" s="180"/>
      <c r="D311" s="180"/>
      <c r="E311" s="180"/>
      <c r="F311" s="180"/>
      <c r="G311" s="145"/>
      <c r="H311" s="155"/>
      <c r="I311" s="155"/>
      <c r="J311" s="155"/>
      <c r="K311" s="155"/>
      <c r="L311" s="180"/>
      <c r="M311" s="180"/>
      <c r="N311" s="181"/>
      <c r="O311" s="155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5.75" customHeight="1">
      <c r="A312" s="179"/>
      <c r="B312" s="180"/>
      <c r="C312" s="180"/>
      <c r="D312" s="180"/>
      <c r="E312" s="180"/>
      <c r="F312" s="180"/>
      <c r="G312" s="145"/>
      <c r="H312" s="155"/>
      <c r="I312" s="155"/>
      <c r="J312" s="155"/>
      <c r="K312" s="155"/>
      <c r="L312" s="180"/>
      <c r="M312" s="180"/>
      <c r="N312" s="181"/>
      <c r="O312" s="155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5.75" customHeight="1">
      <c r="A313" s="179"/>
      <c r="B313" s="180"/>
      <c r="C313" s="180"/>
      <c r="D313" s="180"/>
      <c r="E313" s="180"/>
      <c r="F313" s="180"/>
      <c r="G313" s="145"/>
      <c r="H313" s="155"/>
      <c r="I313" s="155"/>
      <c r="J313" s="155"/>
      <c r="K313" s="155"/>
      <c r="L313" s="180"/>
      <c r="M313" s="180"/>
      <c r="N313" s="181"/>
      <c r="O313" s="155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5.75" customHeight="1">
      <c r="A314" s="179"/>
      <c r="B314" s="180"/>
      <c r="C314" s="180"/>
      <c r="D314" s="180"/>
      <c r="E314" s="180"/>
      <c r="F314" s="180"/>
      <c r="G314" s="145"/>
      <c r="H314" s="155"/>
      <c r="I314" s="155"/>
      <c r="J314" s="155"/>
      <c r="K314" s="155"/>
      <c r="L314" s="180"/>
      <c r="M314" s="180"/>
      <c r="N314" s="181"/>
      <c r="O314" s="155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5.75" customHeight="1">
      <c r="A315" s="179"/>
      <c r="B315" s="180"/>
      <c r="C315" s="180"/>
      <c r="D315" s="180"/>
      <c r="E315" s="180"/>
      <c r="F315" s="180"/>
      <c r="G315" s="145"/>
      <c r="H315" s="155"/>
      <c r="I315" s="155"/>
      <c r="J315" s="155"/>
      <c r="K315" s="155"/>
      <c r="L315" s="180"/>
      <c r="M315" s="180"/>
      <c r="N315" s="181"/>
      <c r="O315" s="155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5.75" customHeight="1">
      <c r="E316" s="182"/>
      <c r="F316" s="182"/>
      <c r="G316" s="182"/>
      <c r="H316" s="182"/>
      <c r="L316" s="182"/>
      <c r="N316" s="178"/>
      <c r="O316" s="182"/>
    </row>
    <row r="317" spans="1:26" ht="15.75" customHeight="1">
      <c r="E317" s="182"/>
      <c r="F317" s="182"/>
      <c r="G317" s="182"/>
      <c r="H317" s="182"/>
      <c r="L317" s="182"/>
      <c r="N317" s="178"/>
      <c r="O317" s="182"/>
    </row>
    <row r="318" spans="1:26" ht="15.75" customHeight="1">
      <c r="E318" s="182"/>
      <c r="F318" s="182"/>
      <c r="G318" s="182"/>
      <c r="H318" s="182"/>
      <c r="L318" s="182"/>
      <c r="N318" s="178"/>
      <c r="O318" s="182"/>
    </row>
    <row r="319" spans="1:26" ht="15.75" customHeight="1">
      <c r="E319" s="182"/>
      <c r="F319" s="182"/>
      <c r="G319" s="182"/>
      <c r="H319" s="182"/>
      <c r="L319" s="182"/>
      <c r="N319" s="178"/>
      <c r="O319" s="182"/>
    </row>
    <row r="320" spans="1:26" ht="15.75" customHeight="1">
      <c r="E320" s="182"/>
      <c r="F320" s="182"/>
      <c r="G320" s="182"/>
      <c r="H320" s="182"/>
      <c r="L320" s="182"/>
      <c r="N320" s="178"/>
      <c r="O320" s="182"/>
    </row>
    <row r="321" spans="5:14" ht="15.75" customHeight="1">
      <c r="E321" s="182"/>
      <c r="F321" s="182"/>
      <c r="G321" s="182"/>
      <c r="H321" s="182"/>
      <c r="N321" s="178"/>
    </row>
    <row r="322" spans="5:14" ht="15.75" customHeight="1">
      <c r="E322" s="182"/>
      <c r="F322" s="182"/>
      <c r="G322" s="182"/>
      <c r="H322" s="182"/>
      <c r="N322" s="178"/>
    </row>
    <row r="323" spans="5:14" ht="15.75" customHeight="1">
      <c r="E323" s="182"/>
      <c r="F323" s="182"/>
      <c r="G323" s="182"/>
      <c r="H323" s="182"/>
      <c r="N323" s="178"/>
    </row>
    <row r="324" spans="5:14" ht="15.75" customHeight="1">
      <c r="E324" s="182"/>
      <c r="F324" s="182"/>
      <c r="G324" s="182"/>
      <c r="H324" s="182"/>
      <c r="N324" s="178"/>
    </row>
    <row r="325" spans="5:14" ht="15.75" customHeight="1">
      <c r="E325" s="182"/>
      <c r="F325" s="182"/>
      <c r="G325" s="182"/>
      <c r="H325" s="182"/>
      <c r="N325" s="178"/>
    </row>
    <row r="326" spans="5:14" ht="15.75" customHeight="1">
      <c r="E326" s="182"/>
      <c r="F326" s="182"/>
      <c r="G326" s="182"/>
      <c r="H326" s="182"/>
      <c r="N326" s="178"/>
    </row>
    <row r="327" spans="5:14" ht="15.75" customHeight="1">
      <c r="E327" s="182"/>
      <c r="F327" s="182"/>
      <c r="G327" s="182"/>
      <c r="H327" s="182"/>
      <c r="N327" s="178"/>
    </row>
    <row r="328" spans="5:14" ht="15.75" customHeight="1">
      <c r="E328" s="182"/>
      <c r="F328" s="182"/>
      <c r="G328" s="182"/>
      <c r="H328" s="182"/>
      <c r="N328" s="178"/>
    </row>
    <row r="329" spans="5:14" ht="15.75" customHeight="1">
      <c r="E329" s="182"/>
      <c r="F329" s="182"/>
      <c r="G329" s="182"/>
      <c r="H329" s="182"/>
      <c r="N329" s="178"/>
    </row>
    <row r="330" spans="5:14" ht="15.75" customHeight="1">
      <c r="E330" s="182"/>
      <c r="F330" s="182"/>
      <c r="G330" s="182"/>
      <c r="H330" s="182"/>
      <c r="N330" s="178"/>
    </row>
    <row r="331" spans="5:14" ht="15.75" customHeight="1">
      <c r="E331" s="182"/>
      <c r="F331" s="182"/>
      <c r="G331" s="182"/>
      <c r="H331" s="182"/>
      <c r="N331" s="178"/>
    </row>
    <row r="332" spans="5:14" ht="15.75" customHeight="1">
      <c r="E332" s="182"/>
      <c r="F332" s="182"/>
      <c r="G332" s="182"/>
      <c r="H332" s="182"/>
      <c r="N332" s="178"/>
    </row>
    <row r="333" spans="5:14" ht="15.75" customHeight="1">
      <c r="E333" s="182"/>
      <c r="F333" s="182"/>
      <c r="G333" s="182"/>
      <c r="H333" s="182"/>
      <c r="N333" s="178"/>
    </row>
    <row r="334" spans="5:14" ht="15.75" customHeight="1">
      <c r="E334" s="182"/>
      <c r="F334" s="182"/>
      <c r="G334" s="182"/>
      <c r="H334" s="182"/>
      <c r="N334" s="178"/>
    </row>
    <row r="335" spans="5:14" ht="15.75" customHeight="1">
      <c r="E335" s="182"/>
      <c r="F335" s="182"/>
      <c r="G335" s="182"/>
      <c r="H335" s="182"/>
      <c r="N335" s="178"/>
    </row>
    <row r="336" spans="5:14" ht="15.75" customHeight="1">
      <c r="E336" s="182"/>
      <c r="F336" s="182"/>
      <c r="G336" s="182"/>
      <c r="H336" s="182"/>
      <c r="N336" s="178"/>
    </row>
    <row r="337" spans="5:14" ht="15.75" customHeight="1">
      <c r="E337" s="182"/>
      <c r="F337" s="182"/>
      <c r="G337" s="182"/>
      <c r="H337" s="182"/>
      <c r="N337" s="178"/>
    </row>
    <row r="338" spans="5:14" ht="15.75" customHeight="1">
      <c r="E338" s="182"/>
      <c r="F338" s="182"/>
      <c r="G338" s="182"/>
      <c r="H338" s="182"/>
      <c r="N338" s="178"/>
    </row>
    <row r="339" spans="5:14" ht="15.75" customHeight="1">
      <c r="E339" s="182"/>
      <c r="F339" s="182"/>
      <c r="G339" s="182"/>
      <c r="H339" s="182"/>
      <c r="N339" s="178"/>
    </row>
    <row r="340" spans="5:14" ht="15.75" customHeight="1">
      <c r="E340" s="182"/>
      <c r="F340" s="182"/>
      <c r="G340" s="182"/>
      <c r="H340" s="182"/>
      <c r="N340" s="178"/>
    </row>
    <row r="341" spans="5:14" ht="15.75" customHeight="1">
      <c r="E341" s="182"/>
      <c r="F341" s="182"/>
      <c r="G341" s="182"/>
      <c r="H341" s="182"/>
      <c r="N341" s="178"/>
    </row>
    <row r="342" spans="5:14" ht="15.75" customHeight="1">
      <c r="E342" s="182"/>
      <c r="F342" s="182"/>
      <c r="G342" s="182"/>
      <c r="H342" s="182"/>
      <c r="N342" s="178"/>
    </row>
    <row r="343" spans="5:14" ht="15.75" customHeight="1">
      <c r="E343" s="182"/>
      <c r="F343" s="182"/>
      <c r="G343" s="182"/>
      <c r="H343" s="182"/>
      <c r="N343" s="178"/>
    </row>
    <row r="344" spans="5:14" ht="15.75" customHeight="1">
      <c r="E344" s="182"/>
      <c r="F344" s="182"/>
      <c r="G344" s="182"/>
      <c r="H344" s="182"/>
      <c r="N344" s="178"/>
    </row>
    <row r="345" spans="5:14" ht="15.75" customHeight="1">
      <c r="E345" s="182"/>
      <c r="F345" s="182"/>
      <c r="G345" s="182"/>
      <c r="H345" s="182"/>
      <c r="N345" s="178"/>
    </row>
    <row r="346" spans="5:14" ht="15.75" customHeight="1">
      <c r="E346" s="182"/>
      <c r="F346" s="182"/>
      <c r="G346" s="182"/>
      <c r="H346" s="182"/>
      <c r="N346" s="178"/>
    </row>
    <row r="347" spans="5:14" ht="15.75" customHeight="1">
      <c r="E347" s="182"/>
      <c r="F347" s="182"/>
      <c r="G347" s="182"/>
      <c r="H347" s="182"/>
      <c r="N347" s="178"/>
    </row>
    <row r="348" spans="5:14" ht="15.75" customHeight="1">
      <c r="E348" s="182"/>
      <c r="F348" s="182"/>
      <c r="G348" s="182"/>
      <c r="H348" s="182"/>
      <c r="N348" s="178"/>
    </row>
    <row r="349" spans="5:14" ht="15.75" customHeight="1">
      <c r="E349" s="182"/>
      <c r="F349" s="182"/>
      <c r="G349" s="182"/>
      <c r="H349" s="182"/>
      <c r="N349" s="178"/>
    </row>
    <row r="350" spans="5:14" ht="15.75" customHeight="1">
      <c r="E350" s="182"/>
      <c r="F350" s="182"/>
      <c r="G350" s="182"/>
      <c r="H350" s="182"/>
      <c r="N350" s="178"/>
    </row>
    <row r="351" spans="5:14" ht="15.75" customHeight="1">
      <c r="E351" s="182"/>
      <c r="F351" s="182"/>
      <c r="G351" s="182"/>
      <c r="H351" s="182"/>
      <c r="N351" s="178"/>
    </row>
    <row r="352" spans="5:14" ht="15.75" customHeight="1">
      <c r="E352" s="182"/>
      <c r="F352" s="182"/>
      <c r="G352" s="182"/>
      <c r="H352" s="182"/>
      <c r="N352" s="178"/>
    </row>
    <row r="353" spans="5:14" ht="15.75" customHeight="1">
      <c r="E353" s="182"/>
      <c r="F353" s="182"/>
      <c r="G353" s="182"/>
      <c r="H353" s="182"/>
      <c r="N353" s="178"/>
    </row>
    <row r="354" spans="5:14" ht="15.75" customHeight="1">
      <c r="E354" s="182"/>
      <c r="F354" s="182"/>
      <c r="G354" s="182"/>
      <c r="H354" s="182"/>
      <c r="N354" s="178"/>
    </row>
    <row r="355" spans="5:14" ht="15.75" customHeight="1">
      <c r="E355" s="182"/>
      <c r="F355" s="182"/>
      <c r="G355" s="182"/>
      <c r="H355" s="182"/>
      <c r="N355" s="178"/>
    </row>
    <row r="356" spans="5:14" ht="15.75" customHeight="1">
      <c r="E356" s="182"/>
      <c r="F356" s="182"/>
      <c r="G356" s="182"/>
      <c r="H356" s="182"/>
      <c r="N356" s="178"/>
    </row>
    <row r="357" spans="5:14" ht="15.75" customHeight="1">
      <c r="E357" s="182"/>
      <c r="F357" s="182"/>
      <c r="G357" s="182"/>
      <c r="H357" s="182"/>
      <c r="N357" s="178"/>
    </row>
    <row r="358" spans="5:14" ht="15.75" customHeight="1">
      <c r="E358" s="182"/>
      <c r="F358" s="182"/>
      <c r="G358" s="182"/>
      <c r="H358" s="182"/>
      <c r="N358" s="178"/>
    </row>
    <row r="359" spans="5:14" ht="15.75" customHeight="1">
      <c r="E359" s="182"/>
      <c r="F359" s="182"/>
      <c r="G359" s="182"/>
      <c r="H359" s="182"/>
      <c r="N359" s="178"/>
    </row>
    <row r="360" spans="5:14" ht="15.75" customHeight="1">
      <c r="E360" s="182"/>
      <c r="F360" s="182"/>
      <c r="G360" s="182"/>
      <c r="H360" s="182"/>
      <c r="N360" s="178"/>
    </row>
    <row r="361" spans="5:14" ht="15.75" customHeight="1">
      <c r="E361" s="182"/>
      <c r="F361" s="182"/>
      <c r="G361" s="182"/>
      <c r="H361" s="182"/>
      <c r="N361" s="178"/>
    </row>
    <row r="362" spans="5:14" ht="15.75" customHeight="1">
      <c r="E362" s="182"/>
      <c r="F362" s="182"/>
      <c r="G362" s="182"/>
      <c r="H362" s="182"/>
      <c r="N362" s="178"/>
    </row>
    <row r="363" spans="5:14" ht="15.75" customHeight="1">
      <c r="E363" s="182"/>
      <c r="F363" s="182"/>
      <c r="G363" s="182"/>
      <c r="H363" s="182"/>
      <c r="N363" s="178"/>
    </row>
    <row r="364" spans="5:14" ht="15.75" customHeight="1">
      <c r="E364" s="182"/>
      <c r="F364" s="182"/>
      <c r="G364" s="182"/>
      <c r="H364" s="182"/>
      <c r="N364" s="178"/>
    </row>
    <row r="365" spans="5:14" ht="15.75" customHeight="1">
      <c r="E365" s="182"/>
      <c r="F365" s="182"/>
      <c r="G365" s="182"/>
      <c r="H365" s="182"/>
      <c r="N365" s="178"/>
    </row>
    <row r="366" spans="5:14" ht="15.75" customHeight="1">
      <c r="E366" s="182"/>
      <c r="F366" s="182"/>
      <c r="G366" s="182"/>
      <c r="H366" s="182"/>
      <c r="N366" s="178"/>
    </row>
    <row r="367" spans="5:14" ht="15.75" customHeight="1">
      <c r="E367" s="182"/>
      <c r="F367" s="182"/>
      <c r="G367" s="182"/>
      <c r="H367" s="182"/>
      <c r="N367" s="178"/>
    </row>
    <row r="368" spans="5:14" ht="15.75" customHeight="1">
      <c r="E368" s="182"/>
      <c r="F368" s="182"/>
      <c r="G368" s="182"/>
      <c r="H368" s="182"/>
      <c r="N368" s="178"/>
    </row>
    <row r="369" spans="5:14" ht="15.75" customHeight="1">
      <c r="E369" s="182"/>
      <c r="F369" s="182"/>
      <c r="G369" s="182"/>
      <c r="H369" s="182"/>
      <c r="N369" s="178"/>
    </row>
    <row r="370" spans="5:14" ht="15.75" customHeight="1">
      <c r="E370" s="182"/>
      <c r="F370" s="182"/>
      <c r="G370" s="182"/>
      <c r="H370" s="182"/>
      <c r="N370" s="178"/>
    </row>
    <row r="371" spans="5:14" ht="15.75" customHeight="1">
      <c r="E371" s="182"/>
      <c r="F371" s="182"/>
      <c r="G371" s="182"/>
      <c r="H371" s="182"/>
      <c r="N371" s="178"/>
    </row>
    <row r="372" spans="5:14" ht="15.75" customHeight="1">
      <c r="E372" s="182"/>
      <c r="F372" s="182"/>
      <c r="G372" s="182"/>
      <c r="H372" s="182"/>
      <c r="N372" s="178"/>
    </row>
    <row r="373" spans="5:14" ht="15.75" customHeight="1">
      <c r="E373" s="182"/>
      <c r="F373" s="182"/>
      <c r="G373" s="182"/>
      <c r="H373" s="182"/>
      <c r="N373" s="178"/>
    </row>
    <row r="374" spans="5:14" ht="15.75" customHeight="1">
      <c r="E374" s="182"/>
      <c r="F374" s="182"/>
      <c r="G374" s="182"/>
      <c r="H374" s="182"/>
      <c r="N374" s="178"/>
    </row>
    <row r="375" spans="5:14" ht="15.75" customHeight="1">
      <c r="E375" s="182"/>
      <c r="F375" s="182"/>
      <c r="G375" s="182"/>
      <c r="H375" s="182"/>
      <c r="N375" s="178"/>
    </row>
    <row r="376" spans="5:14" ht="15.75" customHeight="1">
      <c r="E376" s="182"/>
      <c r="F376" s="182"/>
      <c r="G376" s="182"/>
      <c r="H376" s="182"/>
      <c r="N376" s="178"/>
    </row>
    <row r="377" spans="5:14" ht="15.75" customHeight="1">
      <c r="E377" s="182"/>
      <c r="F377" s="182"/>
      <c r="G377" s="182"/>
      <c r="H377" s="182"/>
      <c r="N377" s="178"/>
    </row>
    <row r="378" spans="5:14" ht="15.75" customHeight="1">
      <c r="E378" s="182"/>
      <c r="F378" s="182"/>
      <c r="G378" s="182"/>
      <c r="H378" s="182"/>
      <c r="N378" s="178"/>
    </row>
    <row r="379" spans="5:14" ht="15.75" customHeight="1">
      <c r="E379" s="182"/>
      <c r="F379" s="182"/>
      <c r="G379" s="182"/>
      <c r="H379" s="182"/>
      <c r="N379" s="178"/>
    </row>
    <row r="380" spans="5:14" ht="15.75" customHeight="1">
      <c r="E380" s="182"/>
      <c r="F380" s="182"/>
      <c r="G380" s="182"/>
      <c r="H380" s="182"/>
      <c r="N380" s="178"/>
    </row>
    <row r="381" spans="5:14" ht="15.75" customHeight="1">
      <c r="E381" s="182"/>
      <c r="F381" s="182"/>
      <c r="G381" s="182"/>
      <c r="H381" s="182"/>
      <c r="N381" s="178"/>
    </row>
    <row r="382" spans="5:14" ht="15.75" customHeight="1">
      <c r="E382" s="182"/>
      <c r="F382" s="182"/>
      <c r="G382" s="182"/>
      <c r="H382" s="182"/>
      <c r="N382" s="178"/>
    </row>
    <row r="383" spans="5:14" ht="15.75" customHeight="1">
      <c r="E383" s="182"/>
      <c r="F383" s="182"/>
      <c r="G383" s="182"/>
      <c r="H383" s="182"/>
      <c r="N383" s="178"/>
    </row>
    <row r="384" spans="5:14" ht="15.75" customHeight="1">
      <c r="E384" s="182"/>
      <c r="F384" s="182"/>
      <c r="G384" s="182"/>
      <c r="H384" s="182"/>
      <c r="N384" s="178"/>
    </row>
    <row r="385" spans="5:14" ht="15.75" customHeight="1">
      <c r="E385" s="182"/>
      <c r="F385" s="182"/>
      <c r="G385" s="182"/>
      <c r="H385" s="182"/>
      <c r="N385" s="178"/>
    </row>
    <row r="386" spans="5:14" ht="15.75" customHeight="1">
      <c r="E386" s="182"/>
      <c r="F386" s="182"/>
      <c r="G386" s="182"/>
      <c r="H386" s="182"/>
      <c r="N386" s="178"/>
    </row>
    <row r="387" spans="5:14" ht="15.75" customHeight="1">
      <c r="E387" s="182"/>
      <c r="F387" s="182"/>
      <c r="G387" s="182"/>
      <c r="H387" s="182"/>
      <c r="N387" s="178"/>
    </row>
    <row r="388" spans="5:14" ht="15.75" customHeight="1">
      <c r="E388" s="182"/>
      <c r="F388" s="182"/>
      <c r="G388" s="182"/>
      <c r="H388" s="182"/>
      <c r="N388" s="178"/>
    </row>
    <row r="389" spans="5:14" ht="15.75" customHeight="1">
      <c r="E389" s="182"/>
      <c r="F389" s="182"/>
      <c r="G389" s="182"/>
      <c r="H389" s="182"/>
      <c r="N389" s="178"/>
    </row>
    <row r="390" spans="5:14" ht="15.75" customHeight="1">
      <c r="E390" s="182"/>
      <c r="F390" s="182"/>
      <c r="G390" s="182"/>
      <c r="H390" s="182"/>
      <c r="N390" s="178"/>
    </row>
    <row r="391" spans="5:14" ht="15.75" customHeight="1">
      <c r="E391" s="182"/>
      <c r="F391" s="182"/>
      <c r="G391" s="182"/>
      <c r="H391" s="182"/>
      <c r="N391" s="178"/>
    </row>
    <row r="392" spans="5:14" ht="15.75" customHeight="1">
      <c r="E392" s="182"/>
      <c r="F392" s="182"/>
      <c r="G392" s="182"/>
      <c r="H392" s="182"/>
      <c r="N392" s="178"/>
    </row>
    <row r="393" spans="5:14" ht="15.75" customHeight="1">
      <c r="E393" s="182"/>
      <c r="F393" s="182"/>
      <c r="G393" s="182"/>
      <c r="H393" s="182"/>
      <c r="N393" s="178"/>
    </row>
    <row r="394" spans="5:14" ht="15.75" customHeight="1">
      <c r="E394" s="182"/>
      <c r="F394" s="182"/>
      <c r="G394" s="182"/>
      <c r="H394" s="182"/>
      <c r="N394" s="178"/>
    </row>
    <row r="395" spans="5:14" ht="15.75" customHeight="1">
      <c r="E395" s="182"/>
      <c r="F395" s="182"/>
      <c r="G395" s="182"/>
      <c r="H395" s="182"/>
      <c r="N395" s="178"/>
    </row>
    <row r="396" spans="5:14" ht="15.75" customHeight="1">
      <c r="E396" s="182"/>
      <c r="F396" s="182"/>
      <c r="G396" s="182"/>
      <c r="H396" s="182"/>
      <c r="N396" s="178"/>
    </row>
    <row r="397" spans="5:14" ht="15.75" customHeight="1">
      <c r="E397" s="182"/>
      <c r="F397" s="182"/>
      <c r="G397" s="182"/>
      <c r="H397" s="182"/>
      <c r="N397" s="178"/>
    </row>
    <row r="398" spans="5:14" ht="15.75" customHeight="1">
      <c r="E398" s="182"/>
      <c r="F398" s="182"/>
      <c r="G398" s="182"/>
      <c r="H398" s="182"/>
      <c r="N398" s="178"/>
    </row>
    <row r="399" spans="5:14" ht="15.75" customHeight="1">
      <c r="E399" s="182"/>
      <c r="F399" s="182"/>
      <c r="G399" s="182"/>
      <c r="H399" s="182"/>
      <c r="N399" s="178"/>
    </row>
    <row r="400" spans="5:14" ht="15.75" customHeight="1">
      <c r="E400" s="182"/>
      <c r="F400" s="182"/>
      <c r="G400" s="182"/>
      <c r="H400" s="182"/>
      <c r="N400" s="178"/>
    </row>
    <row r="401" spans="5:14" ht="15.75" customHeight="1">
      <c r="E401" s="182"/>
      <c r="F401" s="182"/>
      <c r="G401" s="182"/>
      <c r="H401" s="182"/>
      <c r="N401" s="178"/>
    </row>
    <row r="402" spans="5:14" ht="15.75" customHeight="1">
      <c r="E402" s="182"/>
      <c r="F402" s="182"/>
      <c r="G402" s="182"/>
      <c r="H402" s="182"/>
      <c r="N402" s="178"/>
    </row>
    <row r="403" spans="5:14" ht="15.75" customHeight="1">
      <c r="E403" s="182"/>
      <c r="F403" s="182"/>
      <c r="G403" s="182"/>
      <c r="H403" s="182"/>
      <c r="N403" s="178"/>
    </row>
    <row r="404" spans="5:14" ht="15.75" customHeight="1">
      <c r="E404" s="182"/>
      <c r="F404" s="182"/>
      <c r="G404" s="182"/>
      <c r="H404" s="182"/>
      <c r="N404" s="178"/>
    </row>
    <row r="405" spans="5:14" ht="15.75" customHeight="1">
      <c r="E405" s="182"/>
      <c r="F405" s="182"/>
      <c r="G405" s="182"/>
      <c r="H405" s="182"/>
      <c r="N405" s="178"/>
    </row>
    <row r="406" spans="5:14" ht="15.75" customHeight="1">
      <c r="E406" s="182"/>
      <c r="F406" s="182"/>
      <c r="G406" s="182"/>
      <c r="H406" s="182"/>
      <c r="N406" s="178"/>
    </row>
    <row r="407" spans="5:14" ht="15.75" customHeight="1">
      <c r="E407" s="182"/>
      <c r="F407" s="182"/>
      <c r="G407" s="182"/>
      <c r="H407" s="182"/>
      <c r="N407" s="178"/>
    </row>
    <row r="408" spans="5:14" ht="15.75" customHeight="1">
      <c r="E408" s="182"/>
      <c r="F408" s="182"/>
      <c r="G408" s="182"/>
      <c r="H408" s="182"/>
      <c r="N408" s="178"/>
    </row>
    <row r="409" spans="5:14" ht="15.75" customHeight="1">
      <c r="E409" s="182"/>
      <c r="F409" s="182"/>
      <c r="G409" s="182"/>
      <c r="H409" s="182"/>
      <c r="N409" s="178"/>
    </row>
    <row r="410" spans="5:14" ht="15.75" customHeight="1">
      <c r="E410" s="182"/>
      <c r="F410" s="182"/>
      <c r="G410" s="182"/>
      <c r="H410" s="182"/>
      <c r="N410" s="178"/>
    </row>
    <row r="411" spans="5:14" ht="15.75" customHeight="1">
      <c r="E411" s="182"/>
      <c r="F411" s="182"/>
      <c r="G411" s="182"/>
      <c r="H411" s="182"/>
      <c r="N411" s="178"/>
    </row>
    <row r="412" spans="5:14" ht="15.75" customHeight="1">
      <c r="E412" s="182"/>
      <c r="F412" s="182"/>
      <c r="G412" s="182"/>
      <c r="H412" s="182"/>
      <c r="N412" s="178"/>
    </row>
    <row r="413" spans="5:14" ht="15.75" customHeight="1">
      <c r="E413" s="182"/>
      <c r="F413" s="182"/>
      <c r="G413" s="182"/>
      <c r="H413" s="182"/>
      <c r="N413" s="178"/>
    </row>
    <row r="414" spans="5:14" ht="15.75" customHeight="1">
      <c r="E414" s="182"/>
      <c r="F414" s="182"/>
      <c r="G414" s="182"/>
      <c r="H414" s="182"/>
      <c r="N414" s="178"/>
    </row>
    <row r="415" spans="5:14" ht="15.75" customHeight="1">
      <c r="E415" s="182"/>
      <c r="F415" s="182"/>
      <c r="G415" s="182"/>
      <c r="H415" s="182"/>
      <c r="N415" s="178"/>
    </row>
    <row r="416" spans="5:14" ht="15.75" customHeight="1">
      <c r="E416" s="182"/>
      <c r="F416" s="182"/>
      <c r="G416" s="182"/>
      <c r="H416" s="182"/>
      <c r="N416" s="178"/>
    </row>
    <row r="417" spans="5:14" ht="15.75" customHeight="1">
      <c r="E417" s="182"/>
      <c r="F417" s="182"/>
      <c r="G417" s="182"/>
      <c r="H417" s="182"/>
      <c r="N417" s="178"/>
    </row>
    <row r="418" spans="5:14" ht="15.75" customHeight="1">
      <c r="E418" s="182"/>
      <c r="F418" s="182"/>
      <c r="G418" s="182"/>
      <c r="H418" s="182"/>
      <c r="N418" s="178"/>
    </row>
    <row r="419" spans="5:14" ht="15.75" customHeight="1">
      <c r="E419" s="182"/>
      <c r="F419" s="182"/>
      <c r="G419" s="182"/>
      <c r="H419" s="182"/>
      <c r="N419" s="178"/>
    </row>
    <row r="420" spans="5:14" ht="15.75" customHeight="1">
      <c r="E420" s="182"/>
      <c r="F420" s="182"/>
      <c r="G420" s="182"/>
      <c r="H420" s="182"/>
      <c r="N420" s="178"/>
    </row>
    <row r="421" spans="5:14" ht="15.75" customHeight="1">
      <c r="E421" s="182"/>
      <c r="F421" s="182"/>
      <c r="G421" s="182"/>
      <c r="H421" s="182"/>
      <c r="N421" s="178"/>
    </row>
    <row r="422" spans="5:14" ht="15.75" customHeight="1">
      <c r="E422" s="182"/>
      <c r="F422" s="182"/>
      <c r="G422" s="182"/>
      <c r="H422" s="182"/>
      <c r="N422" s="178"/>
    </row>
    <row r="423" spans="5:14" ht="15.75" customHeight="1">
      <c r="E423" s="182"/>
      <c r="F423" s="182"/>
      <c r="G423" s="182"/>
      <c r="H423" s="182"/>
      <c r="N423" s="178"/>
    </row>
    <row r="424" spans="5:14" ht="15.75" customHeight="1">
      <c r="E424" s="182"/>
      <c r="F424" s="182"/>
      <c r="G424" s="182"/>
      <c r="H424" s="182"/>
      <c r="N424" s="178"/>
    </row>
    <row r="425" spans="5:14" ht="15.75" customHeight="1">
      <c r="E425" s="182"/>
      <c r="F425" s="182"/>
      <c r="G425" s="182"/>
      <c r="H425" s="182"/>
      <c r="N425" s="178"/>
    </row>
    <row r="426" spans="5:14" ht="15.75" customHeight="1">
      <c r="E426" s="182"/>
      <c r="F426" s="182"/>
      <c r="G426" s="182"/>
      <c r="H426" s="182"/>
      <c r="N426" s="178"/>
    </row>
    <row r="427" spans="5:14" ht="15.75" customHeight="1">
      <c r="E427" s="182"/>
      <c r="F427" s="182"/>
      <c r="G427" s="182"/>
      <c r="H427" s="182"/>
      <c r="N427" s="178"/>
    </row>
    <row r="428" spans="5:14" ht="15.75" customHeight="1">
      <c r="E428" s="182"/>
      <c r="F428" s="182"/>
      <c r="G428" s="182"/>
      <c r="H428" s="182"/>
      <c r="N428" s="178"/>
    </row>
    <row r="429" spans="5:14" ht="15.75" customHeight="1">
      <c r="E429" s="182"/>
      <c r="F429" s="182"/>
      <c r="G429" s="182"/>
      <c r="H429" s="182"/>
      <c r="N429" s="178"/>
    </row>
    <row r="430" spans="5:14" ht="15.75" customHeight="1">
      <c r="E430" s="182"/>
      <c r="F430" s="182"/>
      <c r="G430" s="182"/>
      <c r="H430" s="182"/>
      <c r="N430" s="178"/>
    </row>
    <row r="431" spans="5:14" ht="15.75" customHeight="1">
      <c r="E431" s="182"/>
      <c r="F431" s="182"/>
      <c r="G431" s="182"/>
      <c r="H431" s="182"/>
      <c r="N431" s="178"/>
    </row>
    <row r="432" spans="5:14" ht="15.75" customHeight="1">
      <c r="E432" s="182"/>
      <c r="F432" s="182"/>
      <c r="G432" s="182"/>
      <c r="H432" s="182"/>
      <c r="N432" s="178"/>
    </row>
    <row r="433" spans="5:14" ht="15.75" customHeight="1">
      <c r="E433" s="182"/>
      <c r="F433" s="182"/>
      <c r="G433" s="182"/>
      <c r="H433" s="182"/>
      <c r="N433" s="178"/>
    </row>
    <row r="434" spans="5:14" ht="15.75" customHeight="1">
      <c r="E434" s="182"/>
      <c r="F434" s="182"/>
      <c r="G434" s="182"/>
      <c r="H434" s="182"/>
      <c r="N434" s="178"/>
    </row>
    <row r="435" spans="5:14" ht="15.75" customHeight="1">
      <c r="E435" s="182"/>
      <c r="F435" s="182"/>
      <c r="G435" s="182"/>
      <c r="H435" s="182"/>
      <c r="N435" s="178"/>
    </row>
    <row r="436" spans="5:14" ht="15.75" customHeight="1">
      <c r="E436" s="182"/>
      <c r="F436" s="182"/>
      <c r="G436" s="182"/>
      <c r="H436" s="182"/>
      <c r="N436" s="178"/>
    </row>
    <row r="437" spans="5:14" ht="15.75" customHeight="1">
      <c r="E437" s="182"/>
      <c r="F437" s="182"/>
      <c r="G437" s="182"/>
      <c r="H437" s="182"/>
      <c r="N437" s="178"/>
    </row>
    <row r="438" spans="5:14" ht="15.75" customHeight="1">
      <c r="E438" s="182"/>
      <c r="F438" s="182"/>
      <c r="G438" s="182"/>
      <c r="H438" s="182"/>
      <c r="N438" s="178"/>
    </row>
    <row r="439" spans="5:14" ht="15.75" customHeight="1">
      <c r="E439" s="182"/>
      <c r="F439" s="182"/>
      <c r="G439" s="182"/>
      <c r="H439" s="182"/>
      <c r="N439" s="178"/>
    </row>
    <row r="440" spans="5:14" ht="15.75" customHeight="1">
      <c r="E440" s="182"/>
      <c r="F440" s="182"/>
      <c r="G440" s="182"/>
      <c r="H440" s="182"/>
      <c r="N440" s="178"/>
    </row>
    <row r="441" spans="5:14" ht="15.75" customHeight="1">
      <c r="E441" s="182"/>
      <c r="F441" s="182"/>
      <c r="G441" s="182"/>
      <c r="H441" s="182"/>
      <c r="N441" s="178"/>
    </row>
    <row r="442" spans="5:14" ht="15.75" customHeight="1">
      <c r="E442" s="182"/>
      <c r="F442" s="182"/>
      <c r="G442" s="182"/>
      <c r="H442" s="182"/>
      <c r="N442" s="178"/>
    </row>
    <row r="443" spans="5:14" ht="15.75" customHeight="1">
      <c r="E443" s="182"/>
      <c r="F443" s="182"/>
      <c r="G443" s="182"/>
      <c r="H443" s="182"/>
      <c r="N443" s="178"/>
    </row>
    <row r="444" spans="5:14" ht="15.75" customHeight="1">
      <c r="E444" s="182"/>
      <c r="F444" s="182"/>
      <c r="G444" s="182"/>
      <c r="H444" s="182"/>
      <c r="N444" s="178"/>
    </row>
    <row r="445" spans="5:14" ht="15.75" customHeight="1">
      <c r="E445" s="182"/>
      <c r="F445" s="182"/>
      <c r="G445" s="182"/>
      <c r="H445" s="182"/>
      <c r="N445" s="178"/>
    </row>
    <row r="446" spans="5:14" ht="15.75" customHeight="1">
      <c r="E446" s="182"/>
      <c r="F446" s="182"/>
      <c r="G446" s="182"/>
      <c r="H446" s="182"/>
      <c r="N446" s="178"/>
    </row>
    <row r="447" spans="5:14" ht="15.75" customHeight="1">
      <c r="E447" s="182"/>
      <c r="F447" s="182"/>
      <c r="G447" s="182"/>
      <c r="H447" s="182"/>
      <c r="N447" s="178"/>
    </row>
    <row r="448" spans="5:14" ht="15.75" customHeight="1">
      <c r="E448" s="182"/>
      <c r="F448" s="182"/>
      <c r="G448" s="182"/>
      <c r="H448" s="182"/>
      <c r="N448" s="178"/>
    </row>
    <row r="449" spans="5:14" ht="15.75" customHeight="1">
      <c r="E449" s="182"/>
      <c r="F449" s="182"/>
      <c r="G449" s="182"/>
      <c r="H449" s="182"/>
      <c r="N449" s="178"/>
    </row>
    <row r="450" spans="5:14" ht="15.75" customHeight="1">
      <c r="E450" s="182"/>
      <c r="F450" s="182"/>
      <c r="G450" s="182"/>
      <c r="H450" s="182"/>
      <c r="N450" s="178"/>
    </row>
    <row r="451" spans="5:14" ht="15.75" customHeight="1">
      <c r="E451" s="182"/>
      <c r="F451" s="182"/>
      <c r="G451" s="182"/>
      <c r="H451" s="182"/>
      <c r="N451" s="178"/>
    </row>
    <row r="452" spans="5:14" ht="15.75" customHeight="1">
      <c r="E452" s="182"/>
      <c r="F452" s="182"/>
      <c r="G452" s="182"/>
      <c r="H452" s="182"/>
      <c r="N452" s="178"/>
    </row>
    <row r="453" spans="5:14" ht="15.75" customHeight="1">
      <c r="E453" s="182"/>
      <c r="F453" s="182"/>
      <c r="G453" s="182"/>
      <c r="H453" s="182"/>
      <c r="N453" s="178"/>
    </row>
    <row r="454" spans="5:14" ht="15.75" customHeight="1">
      <c r="E454" s="182"/>
      <c r="F454" s="182"/>
      <c r="G454" s="182"/>
      <c r="H454" s="182"/>
      <c r="N454" s="178"/>
    </row>
    <row r="455" spans="5:14" ht="15.75" customHeight="1">
      <c r="E455" s="182"/>
      <c r="F455" s="182"/>
      <c r="G455" s="182"/>
      <c r="H455" s="182"/>
      <c r="N455" s="178"/>
    </row>
    <row r="456" spans="5:14" ht="15.75" customHeight="1">
      <c r="E456" s="182"/>
      <c r="F456" s="182"/>
      <c r="G456" s="182"/>
      <c r="H456" s="182"/>
      <c r="N456" s="178"/>
    </row>
    <row r="457" spans="5:14" ht="15.75" customHeight="1">
      <c r="E457" s="182"/>
      <c r="F457" s="182"/>
      <c r="G457" s="182"/>
      <c r="H457" s="182"/>
      <c r="N457" s="178"/>
    </row>
    <row r="458" spans="5:14" ht="15.75" customHeight="1">
      <c r="E458" s="182"/>
      <c r="F458" s="182"/>
      <c r="G458" s="182"/>
      <c r="H458" s="182"/>
      <c r="N458" s="178"/>
    </row>
    <row r="459" spans="5:14" ht="15.75" customHeight="1">
      <c r="E459" s="182"/>
      <c r="F459" s="182"/>
      <c r="G459" s="182"/>
      <c r="H459" s="182"/>
      <c r="N459" s="178"/>
    </row>
    <row r="460" spans="5:14" ht="15.75" customHeight="1">
      <c r="E460" s="182"/>
      <c r="F460" s="182"/>
      <c r="G460" s="182"/>
      <c r="H460" s="182"/>
      <c r="N460" s="178"/>
    </row>
    <row r="461" spans="5:14" ht="15.75" customHeight="1">
      <c r="E461" s="182"/>
      <c r="F461" s="182"/>
      <c r="G461" s="182"/>
      <c r="H461" s="182"/>
      <c r="N461" s="178"/>
    </row>
    <row r="462" spans="5:14" ht="15.75" customHeight="1">
      <c r="E462" s="182"/>
      <c r="F462" s="182"/>
      <c r="G462" s="182"/>
      <c r="H462" s="182"/>
      <c r="N462" s="178"/>
    </row>
    <row r="463" spans="5:14" ht="15.75" customHeight="1">
      <c r="E463" s="182"/>
      <c r="F463" s="182"/>
      <c r="G463" s="182"/>
      <c r="H463" s="182"/>
      <c r="N463" s="178"/>
    </row>
    <row r="464" spans="5:14" ht="15.75" customHeight="1">
      <c r="E464" s="182"/>
      <c r="F464" s="182"/>
      <c r="G464" s="182"/>
      <c r="H464" s="182"/>
      <c r="N464" s="178"/>
    </row>
    <row r="465" spans="5:14" ht="15.75" customHeight="1">
      <c r="E465" s="182"/>
      <c r="F465" s="182"/>
      <c r="G465" s="182"/>
      <c r="H465" s="182"/>
      <c r="N465" s="178"/>
    </row>
    <row r="466" spans="5:14" ht="15.75" customHeight="1">
      <c r="E466" s="182"/>
      <c r="F466" s="182"/>
      <c r="G466" s="182"/>
      <c r="H466" s="182"/>
      <c r="N466" s="178"/>
    </row>
    <row r="467" spans="5:14" ht="15.75" customHeight="1">
      <c r="E467" s="182"/>
      <c r="F467" s="182"/>
      <c r="G467" s="182"/>
      <c r="H467" s="182"/>
      <c r="N467" s="178"/>
    </row>
    <row r="468" spans="5:14" ht="15.75" customHeight="1">
      <c r="E468" s="182"/>
      <c r="F468" s="182"/>
      <c r="G468" s="182"/>
      <c r="H468" s="182"/>
      <c r="N468" s="178"/>
    </row>
    <row r="469" spans="5:14" ht="15.75" customHeight="1">
      <c r="E469" s="182"/>
      <c r="F469" s="182"/>
      <c r="G469" s="182"/>
      <c r="H469" s="182"/>
      <c r="N469" s="178"/>
    </row>
    <row r="470" spans="5:14" ht="15.75" customHeight="1">
      <c r="E470" s="182"/>
      <c r="F470" s="182"/>
      <c r="G470" s="182"/>
      <c r="H470" s="182"/>
      <c r="N470" s="178"/>
    </row>
    <row r="471" spans="5:14" ht="15.75" customHeight="1">
      <c r="E471" s="182"/>
      <c r="F471" s="182"/>
      <c r="G471" s="182"/>
      <c r="H471" s="182"/>
      <c r="N471" s="178"/>
    </row>
    <row r="472" spans="5:14" ht="15.75" customHeight="1">
      <c r="E472" s="182"/>
      <c r="F472" s="182"/>
      <c r="G472" s="182"/>
      <c r="H472" s="182"/>
      <c r="N472" s="178"/>
    </row>
    <row r="473" spans="5:14" ht="15.75" customHeight="1">
      <c r="E473" s="182"/>
      <c r="F473" s="182"/>
      <c r="G473" s="182"/>
      <c r="H473" s="182"/>
      <c r="N473" s="178"/>
    </row>
    <row r="474" spans="5:14" ht="15.75" customHeight="1">
      <c r="E474" s="182"/>
      <c r="F474" s="182"/>
      <c r="G474" s="182"/>
      <c r="H474" s="182"/>
      <c r="N474" s="178"/>
    </row>
    <row r="475" spans="5:14" ht="15.75" customHeight="1">
      <c r="E475" s="182"/>
      <c r="F475" s="182"/>
      <c r="G475" s="182"/>
      <c r="H475" s="182"/>
      <c r="N475" s="178"/>
    </row>
    <row r="476" spans="5:14" ht="15.75" customHeight="1">
      <c r="E476" s="182"/>
      <c r="F476" s="182"/>
      <c r="G476" s="182"/>
      <c r="H476" s="182"/>
      <c r="N476" s="178"/>
    </row>
    <row r="477" spans="5:14" ht="15.75" customHeight="1">
      <c r="E477" s="182"/>
      <c r="F477" s="182"/>
      <c r="G477" s="182"/>
      <c r="H477" s="182"/>
      <c r="N477" s="178"/>
    </row>
    <row r="478" spans="5:14" ht="15.75" customHeight="1">
      <c r="E478" s="182"/>
      <c r="F478" s="182"/>
      <c r="G478" s="182"/>
      <c r="H478" s="182"/>
      <c r="N478" s="178"/>
    </row>
    <row r="479" spans="5:14" ht="15.75" customHeight="1">
      <c r="E479" s="182"/>
      <c r="F479" s="182"/>
      <c r="G479" s="182"/>
      <c r="H479" s="182"/>
      <c r="N479" s="178"/>
    </row>
    <row r="480" spans="5:14" ht="15.75" customHeight="1">
      <c r="E480" s="182"/>
      <c r="F480" s="182"/>
      <c r="G480" s="182"/>
      <c r="H480" s="182"/>
      <c r="N480" s="178"/>
    </row>
    <row r="481" spans="5:14" ht="15.75" customHeight="1">
      <c r="E481" s="182"/>
      <c r="F481" s="182"/>
      <c r="G481" s="182"/>
      <c r="H481" s="182"/>
      <c r="N481" s="178"/>
    </row>
    <row r="482" spans="5:14" ht="15.75" customHeight="1">
      <c r="E482" s="182"/>
      <c r="F482" s="182"/>
      <c r="G482" s="182"/>
      <c r="H482" s="182"/>
      <c r="N482" s="178"/>
    </row>
    <row r="483" spans="5:14" ht="15.75" customHeight="1">
      <c r="E483" s="182"/>
      <c r="F483" s="182"/>
      <c r="G483" s="182"/>
      <c r="H483" s="182"/>
      <c r="N483" s="178"/>
    </row>
    <row r="484" spans="5:14" ht="15.75" customHeight="1">
      <c r="E484" s="182"/>
      <c r="F484" s="182"/>
      <c r="G484" s="182"/>
      <c r="H484" s="182"/>
      <c r="N484" s="178"/>
    </row>
    <row r="485" spans="5:14" ht="15.75" customHeight="1">
      <c r="E485" s="182"/>
      <c r="F485" s="182"/>
      <c r="G485" s="182"/>
      <c r="H485" s="182"/>
      <c r="N485" s="178"/>
    </row>
    <row r="486" spans="5:14" ht="15.75" customHeight="1">
      <c r="E486" s="182"/>
      <c r="F486" s="182"/>
      <c r="G486" s="182"/>
      <c r="H486" s="182"/>
      <c r="N486" s="178"/>
    </row>
    <row r="487" spans="5:14" ht="15.75" customHeight="1">
      <c r="E487" s="182"/>
      <c r="F487" s="182"/>
      <c r="G487" s="182"/>
      <c r="H487" s="182"/>
      <c r="N487" s="178"/>
    </row>
    <row r="488" spans="5:14" ht="15.75" customHeight="1">
      <c r="E488" s="182"/>
      <c r="F488" s="182"/>
      <c r="G488" s="182"/>
      <c r="H488" s="182"/>
      <c r="N488" s="178"/>
    </row>
    <row r="489" spans="5:14" ht="15.75" customHeight="1">
      <c r="E489" s="182"/>
      <c r="F489" s="182"/>
      <c r="G489" s="182"/>
      <c r="H489" s="182"/>
      <c r="N489" s="178"/>
    </row>
    <row r="490" spans="5:14" ht="15.75" customHeight="1">
      <c r="E490" s="182"/>
      <c r="F490" s="182"/>
      <c r="G490" s="182"/>
      <c r="H490" s="182"/>
      <c r="N490" s="178"/>
    </row>
    <row r="491" spans="5:14" ht="15.75" customHeight="1">
      <c r="E491" s="182"/>
      <c r="F491" s="182"/>
      <c r="G491" s="182"/>
      <c r="H491" s="182"/>
      <c r="N491" s="178"/>
    </row>
    <row r="492" spans="5:14" ht="15.75" customHeight="1">
      <c r="E492" s="182"/>
      <c r="F492" s="182"/>
      <c r="G492" s="182"/>
      <c r="H492" s="182"/>
      <c r="N492" s="178"/>
    </row>
    <row r="493" spans="5:14" ht="15.75" customHeight="1">
      <c r="E493" s="182"/>
      <c r="F493" s="182"/>
      <c r="G493" s="182"/>
      <c r="H493" s="182"/>
      <c r="N493" s="178"/>
    </row>
    <row r="494" spans="5:14" ht="15.75" customHeight="1">
      <c r="E494" s="182"/>
      <c r="F494" s="182"/>
      <c r="G494" s="182"/>
      <c r="H494" s="182"/>
      <c r="N494" s="178"/>
    </row>
    <row r="495" spans="5:14" ht="15.75" customHeight="1">
      <c r="E495" s="182"/>
      <c r="F495" s="182"/>
      <c r="G495" s="182"/>
      <c r="H495" s="182"/>
      <c r="N495" s="178"/>
    </row>
    <row r="496" spans="5:14" ht="15.75" customHeight="1">
      <c r="E496" s="182"/>
      <c r="F496" s="182"/>
      <c r="G496" s="182"/>
      <c r="H496" s="182"/>
      <c r="N496" s="178"/>
    </row>
    <row r="497" spans="5:14" ht="15.75" customHeight="1">
      <c r="E497" s="182"/>
      <c r="F497" s="182"/>
      <c r="G497" s="182"/>
      <c r="H497" s="182"/>
      <c r="N497" s="178"/>
    </row>
    <row r="498" spans="5:14" ht="15.75" customHeight="1">
      <c r="E498" s="182"/>
      <c r="F498" s="182"/>
      <c r="G498" s="182"/>
      <c r="H498" s="182"/>
      <c r="N498" s="178"/>
    </row>
    <row r="499" spans="5:14" ht="15.75" customHeight="1">
      <c r="E499" s="182"/>
      <c r="F499" s="182"/>
      <c r="G499" s="182"/>
      <c r="H499" s="182"/>
      <c r="N499" s="178"/>
    </row>
    <row r="500" spans="5:14" ht="15.75" customHeight="1">
      <c r="E500" s="182"/>
      <c r="F500" s="182"/>
      <c r="G500" s="182"/>
      <c r="H500" s="182"/>
      <c r="N500" s="178"/>
    </row>
    <row r="501" spans="5:14" ht="15.75" customHeight="1">
      <c r="E501" s="182"/>
      <c r="F501" s="182"/>
      <c r="G501" s="182"/>
      <c r="H501" s="182"/>
      <c r="N501" s="178"/>
    </row>
    <row r="502" spans="5:14" ht="15.75" customHeight="1">
      <c r="E502" s="182"/>
      <c r="F502" s="182"/>
      <c r="G502" s="182"/>
      <c r="H502" s="182"/>
      <c r="N502" s="178"/>
    </row>
    <row r="503" spans="5:14" ht="15.75" customHeight="1">
      <c r="E503" s="182"/>
      <c r="F503" s="182"/>
      <c r="G503" s="182"/>
      <c r="H503" s="182"/>
      <c r="N503" s="178"/>
    </row>
    <row r="504" spans="5:14" ht="15.75" customHeight="1">
      <c r="E504" s="182"/>
      <c r="F504" s="182"/>
      <c r="G504" s="182"/>
      <c r="H504" s="182"/>
      <c r="N504" s="178"/>
    </row>
    <row r="505" spans="5:14" ht="15.75" customHeight="1">
      <c r="E505" s="182"/>
      <c r="F505" s="182"/>
      <c r="G505" s="182"/>
      <c r="H505" s="182"/>
      <c r="N505" s="178"/>
    </row>
    <row r="506" spans="5:14" ht="15.75" customHeight="1">
      <c r="E506" s="182"/>
      <c r="F506" s="182"/>
      <c r="G506" s="182"/>
      <c r="H506" s="182"/>
      <c r="N506" s="178"/>
    </row>
    <row r="507" spans="5:14" ht="15.75" customHeight="1">
      <c r="E507" s="182"/>
      <c r="F507" s="182"/>
      <c r="G507" s="182"/>
      <c r="H507" s="182"/>
      <c r="N507" s="178"/>
    </row>
    <row r="508" spans="5:14" ht="15.75" customHeight="1">
      <c r="E508" s="182"/>
      <c r="F508" s="182"/>
      <c r="G508" s="182"/>
      <c r="H508" s="182"/>
      <c r="N508" s="178"/>
    </row>
    <row r="509" spans="5:14" ht="15.75" customHeight="1">
      <c r="E509" s="182"/>
      <c r="F509" s="182"/>
      <c r="G509" s="182"/>
      <c r="H509" s="182"/>
      <c r="N509" s="178"/>
    </row>
    <row r="510" spans="5:14" ht="15.75" customHeight="1">
      <c r="E510" s="182"/>
      <c r="F510" s="182"/>
      <c r="G510" s="182"/>
      <c r="H510" s="182"/>
      <c r="N510" s="178"/>
    </row>
    <row r="511" spans="5:14" ht="15.75" customHeight="1">
      <c r="E511" s="182"/>
      <c r="F511" s="182"/>
      <c r="G511" s="182"/>
      <c r="H511" s="182"/>
      <c r="N511" s="178"/>
    </row>
    <row r="512" spans="5:14" ht="15.75" customHeight="1">
      <c r="E512" s="182"/>
      <c r="F512" s="182"/>
      <c r="G512" s="182"/>
      <c r="H512" s="182"/>
      <c r="N512" s="178"/>
    </row>
    <row r="513" spans="5:14" ht="15.75" customHeight="1">
      <c r="E513" s="182"/>
      <c r="F513" s="182"/>
      <c r="G513" s="182"/>
      <c r="H513" s="182"/>
      <c r="N513" s="178"/>
    </row>
    <row r="514" spans="5:14" ht="15.75" customHeight="1">
      <c r="E514" s="182"/>
      <c r="F514" s="182"/>
      <c r="G514" s="182"/>
      <c r="H514" s="182"/>
      <c r="N514" s="178"/>
    </row>
    <row r="515" spans="5:14" ht="15.75" customHeight="1">
      <c r="E515" s="182"/>
      <c r="F515" s="182"/>
      <c r="G515" s="182"/>
      <c r="H515" s="182"/>
      <c r="N515" s="178"/>
    </row>
    <row r="516" spans="5:14" ht="15.75" customHeight="1">
      <c r="E516" s="182"/>
      <c r="F516" s="182"/>
      <c r="G516" s="182"/>
      <c r="H516" s="182"/>
      <c r="N516" s="178"/>
    </row>
    <row r="517" spans="5:14" ht="15.75" customHeight="1">
      <c r="E517" s="182"/>
      <c r="F517" s="182"/>
      <c r="G517" s="182"/>
      <c r="H517" s="182"/>
      <c r="N517" s="178"/>
    </row>
    <row r="518" spans="5:14" ht="15.75" customHeight="1">
      <c r="E518" s="182"/>
      <c r="F518" s="182"/>
      <c r="G518" s="182"/>
      <c r="H518" s="182"/>
      <c r="N518" s="178"/>
    </row>
    <row r="519" spans="5:14" ht="15.75" customHeight="1">
      <c r="E519" s="182"/>
      <c r="F519" s="182"/>
      <c r="G519" s="182"/>
      <c r="H519" s="182"/>
      <c r="N519" s="178"/>
    </row>
    <row r="520" spans="5:14" ht="15.75" customHeight="1">
      <c r="E520" s="182"/>
      <c r="F520" s="182"/>
      <c r="G520" s="182"/>
      <c r="H520" s="182"/>
      <c r="N520" s="178"/>
    </row>
    <row r="521" spans="5:14" ht="15.75" customHeight="1">
      <c r="E521" s="182"/>
      <c r="F521" s="182"/>
      <c r="G521" s="182"/>
      <c r="H521" s="182"/>
      <c r="N521" s="178"/>
    </row>
    <row r="522" spans="5:14" ht="15.75" customHeight="1">
      <c r="E522" s="182"/>
      <c r="F522" s="182"/>
      <c r="G522" s="182"/>
      <c r="H522" s="182"/>
      <c r="N522" s="178"/>
    </row>
    <row r="523" spans="5:14" ht="15.75" customHeight="1">
      <c r="E523" s="182"/>
      <c r="F523" s="182"/>
      <c r="G523" s="182"/>
      <c r="H523" s="182"/>
      <c r="N523" s="178"/>
    </row>
    <row r="524" spans="5:14" ht="15.75" customHeight="1">
      <c r="E524" s="182"/>
      <c r="F524" s="182"/>
      <c r="G524" s="182"/>
      <c r="H524" s="182"/>
      <c r="N524" s="178"/>
    </row>
    <row r="525" spans="5:14" ht="15.75" customHeight="1">
      <c r="E525" s="182"/>
      <c r="F525" s="182"/>
      <c r="G525" s="182"/>
      <c r="H525" s="182"/>
      <c r="N525" s="178"/>
    </row>
    <row r="526" spans="5:14" ht="15.75" customHeight="1">
      <c r="E526" s="182"/>
      <c r="F526" s="182"/>
      <c r="G526" s="182"/>
      <c r="H526" s="182"/>
      <c r="N526" s="178"/>
    </row>
    <row r="527" spans="5:14" ht="15.75" customHeight="1">
      <c r="E527" s="182"/>
      <c r="F527" s="182"/>
      <c r="G527" s="182"/>
      <c r="H527" s="182"/>
      <c r="N527" s="178"/>
    </row>
    <row r="528" spans="5:14" ht="15.75" customHeight="1">
      <c r="E528" s="182"/>
      <c r="F528" s="182"/>
      <c r="G528" s="182"/>
      <c r="H528" s="182"/>
      <c r="N528" s="178"/>
    </row>
    <row r="529" spans="5:14" ht="15.75" customHeight="1">
      <c r="E529" s="182"/>
      <c r="F529" s="182"/>
      <c r="G529" s="182"/>
      <c r="H529" s="182"/>
      <c r="N529" s="178"/>
    </row>
    <row r="530" spans="5:14" ht="15.75" customHeight="1">
      <c r="E530" s="182"/>
      <c r="F530" s="182"/>
      <c r="G530" s="182"/>
      <c r="H530" s="182"/>
      <c r="N530" s="178"/>
    </row>
    <row r="531" spans="5:14" ht="15.75" customHeight="1">
      <c r="E531" s="182"/>
      <c r="F531" s="182"/>
      <c r="G531" s="182"/>
      <c r="H531" s="182"/>
      <c r="N531" s="178"/>
    </row>
    <row r="532" spans="5:14" ht="15.75" customHeight="1">
      <c r="E532" s="182"/>
      <c r="F532" s="182"/>
      <c r="G532" s="182"/>
      <c r="H532" s="182"/>
      <c r="N532" s="178"/>
    </row>
    <row r="533" spans="5:14" ht="15.75" customHeight="1">
      <c r="E533" s="182"/>
      <c r="F533" s="182"/>
      <c r="G533" s="182"/>
      <c r="H533" s="182"/>
      <c r="N533" s="178"/>
    </row>
    <row r="534" spans="5:14" ht="15.75" customHeight="1">
      <c r="E534" s="182"/>
      <c r="F534" s="182"/>
      <c r="G534" s="182"/>
      <c r="H534" s="182"/>
      <c r="N534" s="178"/>
    </row>
    <row r="535" spans="5:14" ht="15.75" customHeight="1">
      <c r="E535" s="182"/>
      <c r="F535" s="182"/>
      <c r="G535" s="182"/>
      <c r="H535" s="182"/>
      <c r="N535" s="178"/>
    </row>
    <row r="536" spans="5:14" ht="15.75" customHeight="1">
      <c r="E536" s="182"/>
      <c r="F536" s="182"/>
      <c r="G536" s="182"/>
      <c r="H536" s="182"/>
      <c r="N536" s="178"/>
    </row>
    <row r="537" spans="5:14" ht="15.75" customHeight="1">
      <c r="E537" s="182"/>
      <c r="F537" s="182"/>
      <c r="G537" s="182"/>
      <c r="H537" s="182"/>
      <c r="N537" s="178"/>
    </row>
    <row r="538" spans="5:14" ht="15.75" customHeight="1">
      <c r="E538" s="182"/>
      <c r="F538" s="182"/>
      <c r="G538" s="182"/>
      <c r="H538" s="182"/>
      <c r="N538" s="178"/>
    </row>
    <row r="539" spans="5:14" ht="15.75" customHeight="1">
      <c r="E539" s="182"/>
      <c r="F539" s="182"/>
      <c r="G539" s="182"/>
      <c r="H539" s="182"/>
      <c r="N539" s="178"/>
    </row>
    <row r="540" spans="5:14" ht="15.75" customHeight="1">
      <c r="E540" s="182"/>
      <c r="F540" s="182"/>
      <c r="G540" s="182"/>
      <c r="H540" s="182"/>
      <c r="N540" s="178"/>
    </row>
    <row r="541" spans="5:14" ht="15.75" customHeight="1">
      <c r="E541" s="182"/>
      <c r="F541" s="182"/>
      <c r="G541" s="182"/>
      <c r="H541" s="182"/>
      <c r="N541" s="178"/>
    </row>
    <row r="542" spans="5:14" ht="15.75" customHeight="1">
      <c r="E542" s="182"/>
      <c r="F542" s="182"/>
      <c r="G542" s="182"/>
      <c r="H542" s="182"/>
      <c r="N542" s="178"/>
    </row>
    <row r="543" spans="5:14" ht="15.75" customHeight="1">
      <c r="E543" s="182"/>
      <c r="F543" s="182"/>
      <c r="G543" s="182"/>
      <c r="H543" s="182"/>
      <c r="N543" s="178"/>
    </row>
    <row r="544" spans="5:14" ht="15.75" customHeight="1">
      <c r="E544" s="182"/>
      <c r="F544" s="182"/>
      <c r="G544" s="182"/>
      <c r="H544" s="182"/>
      <c r="N544" s="178"/>
    </row>
    <row r="545" spans="5:14" ht="15.75" customHeight="1">
      <c r="E545" s="182"/>
      <c r="F545" s="182"/>
      <c r="G545" s="182"/>
      <c r="H545" s="182"/>
      <c r="N545" s="178"/>
    </row>
    <row r="546" spans="5:14" ht="15.75" customHeight="1">
      <c r="E546" s="182"/>
      <c r="F546" s="182"/>
      <c r="G546" s="182"/>
      <c r="H546" s="182"/>
      <c r="N546" s="178"/>
    </row>
    <row r="547" spans="5:14" ht="15.75" customHeight="1">
      <c r="E547" s="182"/>
      <c r="F547" s="182"/>
      <c r="G547" s="182"/>
      <c r="H547" s="182"/>
      <c r="N547" s="178"/>
    </row>
    <row r="548" spans="5:14" ht="15.75" customHeight="1">
      <c r="E548" s="182"/>
      <c r="F548" s="182"/>
      <c r="G548" s="182"/>
      <c r="H548" s="182"/>
      <c r="N548" s="178"/>
    </row>
    <row r="549" spans="5:14" ht="15.75" customHeight="1">
      <c r="E549" s="182"/>
      <c r="F549" s="182"/>
      <c r="G549" s="182"/>
      <c r="H549" s="182"/>
      <c r="N549" s="178"/>
    </row>
    <row r="550" spans="5:14" ht="15.75" customHeight="1">
      <c r="E550" s="182"/>
      <c r="F550" s="182"/>
      <c r="G550" s="182"/>
      <c r="H550" s="182"/>
      <c r="N550" s="178"/>
    </row>
    <row r="551" spans="5:14" ht="15.75" customHeight="1">
      <c r="E551" s="182"/>
      <c r="F551" s="182"/>
      <c r="G551" s="182"/>
      <c r="H551" s="182"/>
      <c r="N551" s="178"/>
    </row>
    <row r="552" spans="5:14" ht="15.75" customHeight="1">
      <c r="E552" s="182"/>
      <c r="F552" s="182"/>
      <c r="G552" s="182"/>
      <c r="H552" s="182"/>
      <c r="N552" s="178"/>
    </row>
    <row r="553" spans="5:14" ht="15.75" customHeight="1">
      <c r="E553" s="182"/>
      <c r="F553" s="182"/>
      <c r="G553" s="182"/>
      <c r="H553" s="182"/>
      <c r="N553" s="178"/>
    </row>
    <row r="554" spans="5:14" ht="15.75" customHeight="1">
      <c r="E554" s="182"/>
      <c r="F554" s="182"/>
      <c r="G554" s="182"/>
      <c r="H554" s="182"/>
      <c r="N554" s="178"/>
    </row>
    <row r="555" spans="5:14" ht="15.75" customHeight="1">
      <c r="E555" s="182"/>
      <c r="F555" s="182"/>
      <c r="G555" s="182"/>
      <c r="H555" s="182"/>
      <c r="N555" s="178"/>
    </row>
    <row r="556" spans="5:14" ht="15.75" customHeight="1">
      <c r="E556" s="182"/>
      <c r="F556" s="182"/>
      <c r="G556" s="182"/>
      <c r="H556" s="182"/>
      <c r="N556" s="178"/>
    </row>
    <row r="557" spans="5:14" ht="15.75" customHeight="1">
      <c r="E557" s="182"/>
      <c r="F557" s="182"/>
      <c r="G557" s="182"/>
      <c r="H557" s="182"/>
      <c r="N557" s="178"/>
    </row>
    <row r="558" spans="5:14" ht="15.75" customHeight="1">
      <c r="E558" s="182"/>
      <c r="F558" s="182"/>
      <c r="G558" s="182"/>
      <c r="H558" s="182"/>
      <c r="N558" s="178"/>
    </row>
    <row r="559" spans="5:14" ht="15.75" customHeight="1">
      <c r="E559" s="182"/>
      <c r="F559" s="182"/>
      <c r="G559" s="182"/>
      <c r="H559" s="182"/>
      <c r="N559" s="178"/>
    </row>
    <row r="560" spans="5:14" ht="15.75" customHeight="1">
      <c r="E560" s="182"/>
      <c r="F560" s="182"/>
      <c r="G560" s="182"/>
      <c r="H560" s="182"/>
      <c r="N560" s="178"/>
    </row>
    <row r="561" spans="5:14" ht="15.75" customHeight="1">
      <c r="E561" s="182"/>
      <c r="F561" s="182"/>
      <c r="G561" s="182"/>
      <c r="H561" s="182"/>
      <c r="N561" s="178"/>
    </row>
    <row r="562" spans="5:14" ht="15.75" customHeight="1">
      <c r="E562" s="182"/>
      <c r="F562" s="182"/>
      <c r="G562" s="182"/>
      <c r="H562" s="182"/>
      <c r="N562" s="178"/>
    </row>
    <row r="563" spans="5:14" ht="15.75" customHeight="1">
      <c r="E563" s="182"/>
      <c r="F563" s="182"/>
      <c r="G563" s="182"/>
      <c r="H563" s="182"/>
      <c r="N563" s="178"/>
    </row>
    <row r="564" spans="5:14" ht="15.75" customHeight="1">
      <c r="E564" s="182"/>
      <c r="F564" s="182"/>
      <c r="G564" s="182"/>
      <c r="H564" s="182"/>
      <c r="N564" s="178"/>
    </row>
    <row r="565" spans="5:14" ht="15.75" customHeight="1">
      <c r="E565" s="182"/>
      <c r="F565" s="182"/>
      <c r="G565" s="182"/>
      <c r="H565" s="182"/>
      <c r="N565" s="178"/>
    </row>
    <row r="566" spans="5:14" ht="15.75" customHeight="1">
      <c r="E566" s="182"/>
      <c r="F566" s="182"/>
      <c r="G566" s="182"/>
      <c r="H566" s="182"/>
      <c r="N566" s="178"/>
    </row>
    <row r="567" spans="5:14" ht="15.75" customHeight="1">
      <c r="E567" s="182"/>
      <c r="F567" s="182"/>
      <c r="G567" s="182"/>
      <c r="H567" s="182"/>
      <c r="N567" s="178"/>
    </row>
    <row r="568" spans="5:14" ht="15.75" customHeight="1">
      <c r="E568" s="182"/>
      <c r="F568" s="182"/>
      <c r="G568" s="182"/>
      <c r="H568" s="182"/>
      <c r="N568" s="178"/>
    </row>
    <row r="569" spans="5:14" ht="15.75" customHeight="1">
      <c r="E569" s="182"/>
      <c r="F569" s="182"/>
      <c r="G569" s="182"/>
      <c r="H569" s="182"/>
      <c r="N569" s="178"/>
    </row>
    <row r="570" spans="5:14" ht="15.75" customHeight="1">
      <c r="E570" s="182"/>
      <c r="F570" s="182"/>
      <c r="G570" s="182"/>
      <c r="H570" s="182"/>
      <c r="N570" s="178"/>
    </row>
    <row r="571" spans="5:14" ht="15.75" customHeight="1">
      <c r="E571" s="182"/>
      <c r="F571" s="182"/>
      <c r="G571" s="182"/>
      <c r="H571" s="182"/>
      <c r="N571" s="178"/>
    </row>
    <row r="572" spans="5:14" ht="15.75" customHeight="1">
      <c r="E572" s="182"/>
      <c r="F572" s="182"/>
      <c r="G572" s="182"/>
      <c r="H572" s="182"/>
      <c r="N572" s="178"/>
    </row>
    <row r="573" spans="5:14" ht="15.75" customHeight="1">
      <c r="E573" s="182"/>
      <c r="F573" s="182"/>
      <c r="G573" s="182"/>
      <c r="H573" s="182"/>
      <c r="N573" s="178"/>
    </row>
    <row r="574" spans="5:14" ht="15.75" customHeight="1">
      <c r="E574" s="182"/>
      <c r="F574" s="182"/>
      <c r="G574" s="182"/>
      <c r="H574" s="182"/>
      <c r="N574" s="178"/>
    </row>
    <row r="575" spans="5:14" ht="15.75" customHeight="1">
      <c r="E575" s="182"/>
      <c r="F575" s="182"/>
      <c r="G575" s="182"/>
      <c r="H575" s="182"/>
      <c r="N575" s="178"/>
    </row>
    <row r="576" spans="5:14" ht="15.75" customHeight="1">
      <c r="E576" s="182"/>
      <c r="F576" s="182"/>
      <c r="G576" s="182"/>
      <c r="H576" s="182"/>
      <c r="N576" s="178"/>
    </row>
    <row r="577" spans="5:14" ht="15.75" customHeight="1">
      <c r="E577" s="182"/>
      <c r="F577" s="182"/>
      <c r="G577" s="182"/>
      <c r="H577" s="182"/>
      <c r="N577" s="178"/>
    </row>
    <row r="578" spans="5:14" ht="15.75" customHeight="1">
      <c r="E578" s="182"/>
      <c r="F578" s="182"/>
      <c r="G578" s="182"/>
      <c r="H578" s="182"/>
      <c r="N578" s="178"/>
    </row>
    <row r="579" spans="5:14" ht="15.75" customHeight="1">
      <c r="E579" s="182"/>
      <c r="F579" s="182"/>
      <c r="G579" s="182"/>
      <c r="H579" s="182"/>
      <c r="N579" s="178"/>
    </row>
    <row r="580" spans="5:14" ht="15.75" customHeight="1">
      <c r="E580" s="182"/>
      <c r="F580" s="182"/>
      <c r="G580" s="182"/>
      <c r="H580" s="182"/>
      <c r="N580" s="178"/>
    </row>
    <row r="581" spans="5:14" ht="15.75" customHeight="1">
      <c r="E581" s="182"/>
      <c r="F581" s="182"/>
      <c r="G581" s="182"/>
      <c r="H581" s="182"/>
      <c r="N581" s="178"/>
    </row>
    <row r="582" spans="5:14" ht="15.75" customHeight="1">
      <c r="E582" s="182"/>
      <c r="F582" s="182"/>
      <c r="G582" s="182"/>
      <c r="H582" s="182"/>
      <c r="N582" s="178"/>
    </row>
    <row r="583" spans="5:14" ht="15.75" customHeight="1">
      <c r="E583" s="182"/>
      <c r="F583" s="182"/>
      <c r="G583" s="182"/>
      <c r="H583" s="182"/>
      <c r="N583" s="178"/>
    </row>
    <row r="584" spans="5:14" ht="15.75" customHeight="1">
      <c r="E584" s="182"/>
      <c r="F584" s="182"/>
      <c r="G584" s="182"/>
      <c r="H584" s="182"/>
      <c r="N584" s="178"/>
    </row>
    <row r="585" spans="5:14" ht="15.75" customHeight="1">
      <c r="E585" s="182"/>
      <c r="F585" s="182"/>
      <c r="G585" s="182"/>
      <c r="H585" s="182"/>
      <c r="N585" s="178"/>
    </row>
    <row r="586" spans="5:14" ht="15.75" customHeight="1">
      <c r="E586" s="182"/>
      <c r="F586" s="182"/>
      <c r="G586" s="182"/>
      <c r="H586" s="182"/>
      <c r="N586" s="178"/>
    </row>
    <row r="587" spans="5:14" ht="15.75" customHeight="1">
      <c r="E587" s="182"/>
      <c r="F587" s="182"/>
      <c r="G587" s="182"/>
      <c r="H587" s="182"/>
      <c r="N587" s="178"/>
    </row>
    <row r="588" spans="5:14" ht="15.75" customHeight="1">
      <c r="E588" s="182"/>
      <c r="F588" s="182"/>
      <c r="G588" s="182"/>
      <c r="H588" s="182"/>
      <c r="N588" s="178"/>
    </row>
    <row r="589" spans="5:14" ht="15.75" customHeight="1">
      <c r="E589" s="182"/>
      <c r="F589" s="182"/>
      <c r="G589" s="182"/>
      <c r="H589" s="182"/>
      <c r="N589" s="178"/>
    </row>
    <row r="590" spans="5:14" ht="15.75" customHeight="1">
      <c r="E590" s="182"/>
      <c r="F590" s="182"/>
      <c r="G590" s="182"/>
      <c r="H590" s="182"/>
      <c r="N590" s="178"/>
    </row>
    <row r="591" spans="5:14" ht="15.75" customHeight="1">
      <c r="E591" s="182"/>
      <c r="F591" s="182"/>
      <c r="G591" s="182"/>
      <c r="H591" s="182"/>
      <c r="N591" s="178"/>
    </row>
    <row r="592" spans="5:14" ht="15.75" customHeight="1">
      <c r="E592" s="182"/>
      <c r="F592" s="182"/>
      <c r="G592" s="182"/>
      <c r="H592" s="182"/>
      <c r="N592" s="178"/>
    </row>
    <row r="593" spans="5:14" ht="15.75" customHeight="1">
      <c r="E593" s="182"/>
      <c r="F593" s="182"/>
      <c r="G593" s="182"/>
      <c r="H593" s="182"/>
      <c r="N593" s="178"/>
    </row>
    <row r="594" spans="5:14" ht="15.75" customHeight="1">
      <c r="E594" s="182"/>
      <c r="F594" s="182"/>
      <c r="G594" s="182"/>
      <c r="H594" s="182"/>
      <c r="N594" s="178"/>
    </row>
    <row r="595" spans="5:14" ht="15.75" customHeight="1">
      <c r="E595" s="182"/>
      <c r="F595" s="182"/>
      <c r="G595" s="182"/>
      <c r="H595" s="182"/>
      <c r="N595" s="178"/>
    </row>
    <row r="596" spans="5:14" ht="15.75" customHeight="1">
      <c r="E596" s="182"/>
      <c r="F596" s="182"/>
      <c r="G596" s="182"/>
      <c r="H596" s="182"/>
      <c r="N596" s="178"/>
    </row>
    <row r="597" spans="5:14" ht="15.75" customHeight="1">
      <c r="E597" s="182"/>
      <c r="F597" s="182"/>
      <c r="G597" s="182"/>
      <c r="H597" s="182"/>
      <c r="N597" s="178"/>
    </row>
    <row r="598" spans="5:14" ht="15.75" customHeight="1">
      <c r="E598" s="182"/>
      <c r="F598" s="182"/>
      <c r="G598" s="182"/>
      <c r="H598" s="182"/>
      <c r="N598" s="178"/>
    </row>
    <row r="599" spans="5:14" ht="15.75" customHeight="1">
      <c r="E599" s="182"/>
      <c r="F599" s="182"/>
      <c r="G599" s="182"/>
      <c r="H599" s="182"/>
      <c r="N599" s="178"/>
    </row>
    <row r="600" spans="5:14" ht="15.75" customHeight="1">
      <c r="E600" s="182"/>
      <c r="F600" s="182"/>
      <c r="G600" s="182"/>
      <c r="H600" s="182"/>
      <c r="N600" s="178"/>
    </row>
    <row r="601" spans="5:14" ht="15.75" customHeight="1">
      <c r="E601" s="182"/>
      <c r="F601" s="182"/>
      <c r="G601" s="182"/>
      <c r="H601" s="182"/>
      <c r="N601" s="178"/>
    </row>
    <row r="602" spans="5:14" ht="15.75" customHeight="1">
      <c r="E602" s="182"/>
      <c r="F602" s="182"/>
      <c r="G602" s="182"/>
      <c r="H602" s="182"/>
      <c r="N602" s="178"/>
    </row>
    <row r="603" spans="5:14" ht="15.75" customHeight="1">
      <c r="E603" s="182"/>
      <c r="F603" s="182"/>
      <c r="G603" s="182"/>
      <c r="H603" s="182"/>
      <c r="N603" s="178"/>
    </row>
    <row r="604" spans="5:14" ht="15.75" customHeight="1">
      <c r="E604" s="182"/>
      <c r="F604" s="182"/>
      <c r="G604" s="182"/>
      <c r="H604" s="182"/>
      <c r="N604" s="178"/>
    </row>
    <row r="605" spans="5:14" ht="15.75" customHeight="1">
      <c r="E605" s="182"/>
      <c r="F605" s="182"/>
      <c r="G605" s="182"/>
      <c r="H605" s="182"/>
      <c r="N605" s="178"/>
    </row>
    <row r="606" spans="5:14" ht="15.75" customHeight="1">
      <c r="E606" s="182"/>
      <c r="F606" s="182"/>
      <c r="G606" s="182"/>
      <c r="H606" s="182"/>
      <c r="N606" s="178"/>
    </row>
    <row r="607" spans="5:14" ht="15.75" customHeight="1">
      <c r="E607" s="182"/>
      <c r="F607" s="182"/>
      <c r="G607" s="182"/>
      <c r="H607" s="182"/>
      <c r="N607" s="178"/>
    </row>
    <row r="608" spans="5:14" ht="15.75" customHeight="1">
      <c r="E608" s="182"/>
      <c r="F608" s="182"/>
      <c r="G608" s="182"/>
      <c r="H608" s="182"/>
      <c r="N608" s="178"/>
    </row>
    <row r="609" spans="5:14" ht="15.75" customHeight="1">
      <c r="E609" s="182"/>
      <c r="F609" s="182"/>
      <c r="G609" s="182"/>
      <c r="H609" s="182"/>
      <c r="N609" s="178"/>
    </row>
    <row r="610" spans="5:14" ht="15.75" customHeight="1">
      <c r="E610" s="182"/>
      <c r="F610" s="182"/>
      <c r="G610" s="182"/>
      <c r="H610" s="182"/>
      <c r="N610" s="178"/>
    </row>
    <row r="611" spans="5:14" ht="15.75" customHeight="1">
      <c r="E611" s="182"/>
      <c r="F611" s="182"/>
      <c r="G611" s="182"/>
      <c r="H611" s="182"/>
      <c r="N611" s="178"/>
    </row>
    <row r="612" spans="5:14" ht="15.75" customHeight="1">
      <c r="E612" s="182"/>
      <c r="F612" s="182"/>
      <c r="G612" s="182"/>
      <c r="H612" s="182"/>
      <c r="N612" s="178"/>
    </row>
    <row r="613" spans="5:14" ht="15.75" customHeight="1">
      <c r="E613" s="182"/>
      <c r="F613" s="182"/>
      <c r="G613" s="182"/>
      <c r="H613" s="182"/>
      <c r="N613" s="178"/>
    </row>
    <row r="614" spans="5:14" ht="15.75" customHeight="1">
      <c r="E614" s="182"/>
      <c r="F614" s="182"/>
      <c r="G614" s="182"/>
      <c r="H614" s="182"/>
      <c r="N614" s="178"/>
    </row>
    <row r="615" spans="5:14" ht="15.75" customHeight="1">
      <c r="E615" s="182"/>
      <c r="F615" s="182"/>
      <c r="G615" s="182"/>
      <c r="H615" s="182"/>
      <c r="N615" s="178"/>
    </row>
    <row r="616" spans="5:14" ht="15.75" customHeight="1">
      <c r="E616" s="182"/>
      <c r="F616" s="182"/>
      <c r="G616" s="182"/>
      <c r="H616" s="182"/>
      <c r="N616" s="178"/>
    </row>
    <row r="617" spans="5:14" ht="15.75" customHeight="1">
      <c r="E617" s="182"/>
      <c r="F617" s="182"/>
      <c r="G617" s="182"/>
      <c r="H617" s="182"/>
      <c r="N617" s="178"/>
    </row>
    <row r="618" spans="5:14" ht="15.75" customHeight="1">
      <c r="E618" s="182"/>
      <c r="F618" s="182"/>
      <c r="G618" s="182"/>
      <c r="H618" s="182"/>
      <c r="N618" s="178"/>
    </row>
    <row r="619" spans="5:14" ht="15.75" customHeight="1">
      <c r="E619" s="182"/>
      <c r="F619" s="182"/>
      <c r="G619" s="182"/>
      <c r="H619" s="182"/>
      <c r="N619" s="178"/>
    </row>
    <row r="620" spans="5:14" ht="15.75" customHeight="1">
      <c r="E620" s="182"/>
      <c r="F620" s="182"/>
      <c r="G620" s="182"/>
      <c r="H620" s="182"/>
      <c r="N620" s="178"/>
    </row>
    <row r="621" spans="5:14" ht="15.75" customHeight="1">
      <c r="E621" s="182"/>
      <c r="F621" s="182"/>
      <c r="G621" s="182"/>
      <c r="H621" s="182"/>
      <c r="N621" s="178"/>
    </row>
    <row r="622" spans="5:14" ht="15.75" customHeight="1">
      <c r="E622" s="182"/>
      <c r="F622" s="182"/>
      <c r="G622" s="182"/>
      <c r="H622" s="182"/>
      <c r="N622" s="178"/>
    </row>
    <row r="623" spans="5:14" ht="15.75" customHeight="1">
      <c r="E623" s="182"/>
      <c r="F623" s="182"/>
      <c r="G623" s="182"/>
      <c r="H623" s="182"/>
      <c r="N623" s="178"/>
    </row>
    <row r="624" spans="5:14" ht="15.75" customHeight="1">
      <c r="E624" s="182"/>
      <c r="F624" s="182"/>
      <c r="G624" s="182"/>
      <c r="H624" s="182"/>
      <c r="N624" s="178"/>
    </row>
    <row r="625" spans="5:14" ht="15.75" customHeight="1">
      <c r="E625" s="182"/>
      <c r="F625" s="182"/>
      <c r="G625" s="182"/>
      <c r="H625" s="182"/>
      <c r="N625" s="178"/>
    </row>
    <row r="626" spans="5:14" ht="15.75" customHeight="1">
      <c r="E626" s="182"/>
      <c r="F626" s="182"/>
      <c r="G626" s="182"/>
      <c r="H626" s="182"/>
      <c r="N626" s="178"/>
    </row>
    <row r="627" spans="5:14" ht="15.75" customHeight="1">
      <c r="E627" s="182"/>
      <c r="F627" s="182"/>
      <c r="G627" s="182"/>
      <c r="H627" s="182"/>
      <c r="N627" s="178"/>
    </row>
    <row r="628" spans="5:14" ht="15.75" customHeight="1">
      <c r="E628" s="182"/>
      <c r="F628" s="182"/>
      <c r="G628" s="182"/>
      <c r="H628" s="182"/>
      <c r="N628" s="178"/>
    </row>
    <row r="629" spans="5:14" ht="15.75" customHeight="1">
      <c r="E629" s="182"/>
      <c r="F629" s="182"/>
      <c r="G629" s="182"/>
      <c r="H629" s="182"/>
      <c r="N629" s="178"/>
    </row>
    <row r="630" spans="5:14" ht="15.75" customHeight="1">
      <c r="E630" s="182"/>
      <c r="F630" s="182"/>
      <c r="G630" s="182"/>
      <c r="H630" s="182"/>
      <c r="N630" s="178"/>
    </row>
    <row r="631" spans="5:14" ht="15.75" customHeight="1">
      <c r="E631" s="182"/>
      <c r="F631" s="182"/>
      <c r="G631" s="182"/>
      <c r="H631" s="182"/>
      <c r="N631" s="178"/>
    </row>
    <row r="632" spans="5:14" ht="15.75" customHeight="1">
      <c r="E632" s="182"/>
      <c r="F632" s="182"/>
      <c r="G632" s="182"/>
      <c r="H632" s="182"/>
      <c r="N632" s="178"/>
    </row>
    <row r="633" spans="5:14" ht="15.75" customHeight="1">
      <c r="E633" s="182"/>
      <c r="F633" s="182"/>
      <c r="G633" s="182"/>
      <c r="H633" s="182"/>
      <c r="N633" s="178"/>
    </row>
    <row r="634" spans="5:14" ht="15.75" customHeight="1">
      <c r="E634" s="182"/>
      <c r="F634" s="182"/>
      <c r="G634" s="182"/>
      <c r="H634" s="182"/>
      <c r="N634" s="178"/>
    </row>
    <row r="635" spans="5:14" ht="15.75" customHeight="1">
      <c r="E635" s="182"/>
      <c r="F635" s="182"/>
      <c r="G635" s="182"/>
      <c r="H635" s="182"/>
      <c r="N635" s="178"/>
    </row>
    <row r="636" spans="5:14" ht="15.75" customHeight="1">
      <c r="E636" s="182"/>
      <c r="F636" s="182"/>
      <c r="G636" s="182"/>
      <c r="H636" s="182"/>
      <c r="N636" s="178"/>
    </row>
    <row r="637" spans="5:14" ht="15.75" customHeight="1">
      <c r="E637" s="182"/>
      <c r="F637" s="182"/>
      <c r="G637" s="182"/>
      <c r="H637" s="182"/>
      <c r="N637" s="178"/>
    </row>
    <row r="638" spans="5:14" ht="15.75" customHeight="1">
      <c r="E638" s="182"/>
      <c r="F638" s="182"/>
      <c r="G638" s="182"/>
      <c r="H638" s="182"/>
      <c r="N638" s="178"/>
    </row>
    <row r="639" spans="5:14" ht="15.75" customHeight="1">
      <c r="E639" s="182"/>
      <c r="F639" s="182"/>
      <c r="G639" s="182"/>
      <c r="H639" s="182"/>
      <c r="N639" s="178"/>
    </row>
    <row r="640" spans="5:14" ht="15.75" customHeight="1">
      <c r="E640" s="182"/>
      <c r="F640" s="182"/>
      <c r="G640" s="182"/>
      <c r="H640" s="182"/>
      <c r="N640" s="178"/>
    </row>
    <row r="641" spans="5:14" ht="15.75" customHeight="1">
      <c r="E641" s="182"/>
      <c r="F641" s="182"/>
      <c r="G641" s="182"/>
      <c r="H641" s="182"/>
      <c r="N641" s="178"/>
    </row>
    <row r="642" spans="5:14" ht="15.75" customHeight="1">
      <c r="E642" s="182"/>
      <c r="F642" s="182"/>
      <c r="G642" s="182"/>
      <c r="H642" s="182"/>
      <c r="N642" s="178"/>
    </row>
    <row r="643" spans="5:14" ht="15.75" customHeight="1">
      <c r="E643" s="182"/>
      <c r="F643" s="182"/>
      <c r="G643" s="182"/>
      <c r="H643" s="182"/>
      <c r="N643" s="178"/>
    </row>
    <row r="644" spans="5:14" ht="15.75" customHeight="1">
      <c r="E644" s="182"/>
      <c r="F644" s="182"/>
      <c r="G644" s="182"/>
      <c r="H644" s="182"/>
      <c r="N644" s="178"/>
    </row>
    <row r="645" spans="5:14" ht="15.75" customHeight="1">
      <c r="E645" s="182"/>
      <c r="F645" s="182"/>
      <c r="G645" s="182"/>
      <c r="H645" s="182"/>
      <c r="N645" s="178"/>
    </row>
    <row r="646" spans="5:14" ht="15.75" customHeight="1">
      <c r="E646" s="182"/>
      <c r="F646" s="182"/>
      <c r="G646" s="182"/>
      <c r="H646" s="182"/>
      <c r="N646" s="178"/>
    </row>
    <row r="647" spans="5:14" ht="15.75" customHeight="1">
      <c r="E647" s="182"/>
      <c r="F647" s="182"/>
      <c r="G647" s="182"/>
      <c r="H647" s="182"/>
      <c r="N647" s="178"/>
    </row>
    <row r="648" spans="5:14" ht="15.75" customHeight="1">
      <c r="E648" s="182"/>
      <c r="F648" s="182"/>
      <c r="G648" s="182"/>
      <c r="H648" s="182"/>
      <c r="N648" s="178"/>
    </row>
    <row r="649" spans="5:14" ht="15.75" customHeight="1">
      <c r="E649" s="182"/>
      <c r="F649" s="182"/>
      <c r="G649" s="182"/>
      <c r="H649" s="182"/>
      <c r="N649" s="178"/>
    </row>
    <row r="650" spans="5:14" ht="15.75" customHeight="1">
      <c r="E650" s="182"/>
      <c r="F650" s="182"/>
      <c r="G650" s="182"/>
      <c r="H650" s="182"/>
      <c r="N650" s="178"/>
    </row>
    <row r="651" spans="5:14" ht="15.75" customHeight="1">
      <c r="E651" s="182"/>
      <c r="F651" s="182"/>
      <c r="G651" s="182"/>
      <c r="H651" s="182"/>
      <c r="N651" s="178"/>
    </row>
    <row r="652" spans="5:14" ht="15.75" customHeight="1">
      <c r="E652" s="182"/>
      <c r="F652" s="182"/>
      <c r="G652" s="182"/>
      <c r="H652" s="182"/>
      <c r="N652" s="178"/>
    </row>
    <row r="653" spans="5:14" ht="15.75" customHeight="1">
      <c r="E653" s="182"/>
      <c r="F653" s="182"/>
      <c r="G653" s="182"/>
      <c r="H653" s="182"/>
      <c r="N653" s="178"/>
    </row>
    <row r="654" spans="5:14" ht="15.75" customHeight="1">
      <c r="E654" s="182"/>
      <c r="F654" s="182"/>
      <c r="G654" s="182"/>
      <c r="H654" s="182"/>
      <c r="N654" s="178"/>
    </row>
    <row r="655" spans="5:14" ht="15.75" customHeight="1">
      <c r="E655" s="182"/>
      <c r="F655" s="182"/>
      <c r="G655" s="182"/>
      <c r="H655" s="182"/>
      <c r="N655" s="178"/>
    </row>
    <row r="656" spans="5:14" ht="15.75" customHeight="1">
      <c r="E656" s="182"/>
      <c r="F656" s="182"/>
      <c r="G656" s="182"/>
      <c r="H656" s="182"/>
      <c r="N656" s="178"/>
    </row>
    <row r="657" spans="5:14" ht="15.75" customHeight="1">
      <c r="E657" s="182"/>
      <c r="F657" s="182"/>
      <c r="G657" s="182"/>
      <c r="H657" s="182"/>
      <c r="N657" s="178"/>
    </row>
    <row r="658" spans="5:14" ht="15.75" customHeight="1">
      <c r="E658" s="182"/>
      <c r="F658" s="182"/>
      <c r="G658" s="182"/>
      <c r="H658" s="182"/>
      <c r="N658" s="178"/>
    </row>
    <row r="659" spans="5:14" ht="15.75" customHeight="1">
      <c r="E659" s="182"/>
      <c r="F659" s="182"/>
      <c r="G659" s="182"/>
      <c r="H659" s="182"/>
      <c r="N659" s="178"/>
    </row>
    <row r="660" spans="5:14" ht="15.75" customHeight="1">
      <c r="E660" s="182"/>
      <c r="F660" s="182"/>
      <c r="G660" s="182"/>
      <c r="H660" s="182"/>
      <c r="N660" s="178"/>
    </row>
    <row r="661" spans="5:14" ht="15.75" customHeight="1">
      <c r="E661" s="182"/>
      <c r="F661" s="182"/>
      <c r="G661" s="182"/>
      <c r="H661" s="182"/>
      <c r="N661" s="178"/>
    </row>
    <row r="662" spans="5:14" ht="15.75" customHeight="1">
      <c r="E662" s="182"/>
      <c r="F662" s="182"/>
      <c r="G662" s="182"/>
      <c r="H662" s="182"/>
      <c r="N662" s="178"/>
    </row>
    <row r="663" spans="5:14" ht="15.75" customHeight="1">
      <c r="E663" s="182"/>
      <c r="F663" s="182"/>
      <c r="G663" s="182"/>
      <c r="H663" s="182"/>
      <c r="N663" s="178"/>
    </row>
    <row r="664" spans="5:14" ht="15.75" customHeight="1">
      <c r="E664" s="182"/>
      <c r="F664" s="182"/>
      <c r="G664" s="182"/>
      <c r="H664" s="182"/>
      <c r="N664" s="178"/>
    </row>
    <row r="665" spans="5:14" ht="15.75" customHeight="1">
      <c r="E665" s="182"/>
      <c r="F665" s="182"/>
      <c r="G665" s="182"/>
      <c r="H665" s="182"/>
      <c r="N665" s="178"/>
    </row>
    <row r="666" spans="5:14" ht="15.75" customHeight="1">
      <c r="E666" s="182"/>
      <c r="F666" s="182"/>
      <c r="G666" s="182"/>
      <c r="H666" s="182"/>
      <c r="N666" s="178"/>
    </row>
    <row r="667" spans="5:14" ht="15.75" customHeight="1">
      <c r="E667" s="182"/>
      <c r="F667" s="182"/>
      <c r="G667" s="182"/>
      <c r="H667" s="182"/>
      <c r="N667" s="178"/>
    </row>
    <row r="668" spans="5:14" ht="15.75" customHeight="1">
      <c r="E668" s="182"/>
      <c r="F668" s="182"/>
      <c r="G668" s="182"/>
      <c r="H668" s="182"/>
      <c r="N668" s="178"/>
    </row>
    <row r="669" spans="5:14" ht="15.75" customHeight="1">
      <c r="E669" s="182"/>
      <c r="F669" s="182"/>
      <c r="G669" s="182"/>
      <c r="H669" s="182"/>
      <c r="N669" s="178"/>
    </row>
    <row r="670" spans="5:14" ht="15.75" customHeight="1">
      <c r="E670" s="182"/>
      <c r="F670" s="182"/>
      <c r="G670" s="182"/>
      <c r="H670" s="182"/>
      <c r="N670" s="178"/>
    </row>
    <row r="671" spans="5:14" ht="15.75" customHeight="1">
      <c r="E671" s="182"/>
      <c r="F671" s="182"/>
      <c r="G671" s="182"/>
      <c r="H671" s="182"/>
      <c r="N671" s="178"/>
    </row>
    <row r="672" spans="5:14" ht="15.75" customHeight="1">
      <c r="E672" s="182"/>
      <c r="F672" s="182"/>
      <c r="G672" s="182"/>
      <c r="H672" s="182"/>
      <c r="N672" s="178"/>
    </row>
    <row r="673" spans="5:14" ht="15.75" customHeight="1">
      <c r="E673" s="182"/>
      <c r="F673" s="182"/>
      <c r="G673" s="182"/>
      <c r="H673" s="182"/>
      <c r="N673" s="178"/>
    </row>
    <row r="674" spans="5:14" ht="15.75" customHeight="1">
      <c r="E674" s="182"/>
      <c r="F674" s="182"/>
      <c r="G674" s="182"/>
      <c r="H674" s="182"/>
      <c r="N674" s="178"/>
    </row>
    <row r="675" spans="5:14" ht="15.75" customHeight="1">
      <c r="E675" s="182"/>
      <c r="F675" s="182"/>
      <c r="G675" s="182"/>
      <c r="H675" s="182"/>
      <c r="N675" s="178"/>
    </row>
    <row r="676" spans="5:14" ht="15.75" customHeight="1">
      <c r="E676" s="182"/>
      <c r="F676" s="182"/>
      <c r="G676" s="182"/>
      <c r="H676" s="182"/>
      <c r="N676" s="178"/>
    </row>
    <row r="677" spans="5:14" ht="15.75" customHeight="1">
      <c r="E677" s="182"/>
      <c r="F677" s="182"/>
      <c r="G677" s="182"/>
      <c r="H677" s="182"/>
      <c r="N677" s="178"/>
    </row>
    <row r="678" spans="5:14" ht="15.75" customHeight="1">
      <c r="E678" s="182"/>
      <c r="F678" s="182"/>
      <c r="G678" s="182"/>
      <c r="H678" s="182"/>
      <c r="N678" s="178"/>
    </row>
    <row r="679" spans="5:14" ht="15.75" customHeight="1">
      <c r="E679" s="182"/>
      <c r="F679" s="182"/>
      <c r="G679" s="182"/>
      <c r="H679" s="182"/>
      <c r="N679" s="178"/>
    </row>
    <row r="680" spans="5:14" ht="15.75" customHeight="1">
      <c r="E680" s="182"/>
      <c r="F680" s="182"/>
      <c r="G680" s="182"/>
      <c r="H680" s="182"/>
      <c r="N680" s="178"/>
    </row>
    <row r="681" spans="5:14" ht="15.75" customHeight="1">
      <c r="E681" s="182"/>
      <c r="F681" s="182"/>
      <c r="G681" s="182"/>
      <c r="H681" s="182"/>
      <c r="N681" s="178"/>
    </row>
    <row r="682" spans="5:14" ht="15.75" customHeight="1">
      <c r="E682" s="182"/>
      <c r="F682" s="182"/>
      <c r="G682" s="182"/>
      <c r="H682" s="182"/>
      <c r="N682" s="178"/>
    </row>
    <row r="683" spans="5:14" ht="15.75" customHeight="1">
      <c r="E683" s="182"/>
      <c r="F683" s="182"/>
      <c r="G683" s="182"/>
      <c r="H683" s="182"/>
      <c r="N683" s="178"/>
    </row>
    <row r="684" spans="5:14" ht="15.75" customHeight="1">
      <c r="E684" s="182"/>
      <c r="F684" s="182"/>
      <c r="G684" s="182"/>
      <c r="H684" s="182"/>
      <c r="N684" s="178"/>
    </row>
    <row r="685" spans="5:14" ht="15.75" customHeight="1">
      <c r="E685" s="182"/>
      <c r="F685" s="182"/>
      <c r="G685" s="182"/>
      <c r="H685" s="182"/>
      <c r="N685" s="178"/>
    </row>
    <row r="686" spans="5:14" ht="15.75" customHeight="1">
      <c r="E686" s="182"/>
      <c r="F686" s="182"/>
      <c r="G686" s="182"/>
      <c r="H686" s="182"/>
      <c r="N686" s="178"/>
    </row>
    <row r="687" spans="5:14" ht="15.75" customHeight="1">
      <c r="E687" s="182"/>
      <c r="F687" s="182"/>
      <c r="G687" s="182"/>
      <c r="H687" s="182"/>
      <c r="N687" s="178"/>
    </row>
    <row r="688" spans="5:14" ht="15.75" customHeight="1">
      <c r="E688" s="182"/>
      <c r="F688" s="182"/>
      <c r="G688" s="182"/>
      <c r="H688" s="182"/>
      <c r="N688" s="178"/>
    </row>
    <row r="689" spans="5:14" ht="15.75" customHeight="1">
      <c r="E689" s="182"/>
      <c r="F689" s="182"/>
      <c r="G689" s="182"/>
      <c r="H689" s="182"/>
      <c r="N689" s="178"/>
    </row>
    <row r="690" spans="5:14" ht="15.75" customHeight="1">
      <c r="E690" s="182"/>
      <c r="F690" s="182"/>
      <c r="G690" s="182"/>
      <c r="H690" s="182"/>
      <c r="N690" s="178"/>
    </row>
    <row r="691" spans="5:14" ht="15.75" customHeight="1">
      <c r="E691" s="182"/>
      <c r="F691" s="182"/>
      <c r="G691" s="182"/>
      <c r="H691" s="182"/>
      <c r="N691" s="178"/>
    </row>
    <row r="692" spans="5:14" ht="15.75" customHeight="1">
      <c r="E692" s="182"/>
      <c r="F692" s="182"/>
      <c r="G692" s="182"/>
      <c r="H692" s="182"/>
      <c r="N692" s="178"/>
    </row>
    <row r="693" spans="5:14" ht="15.75" customHeight="1">
      <c r="E693" s="182"/>
      <c r="F693" s="182"/>
      <c r="G693" s="182"/>
      <c r="H693" s="182"/>
      <c r="N693" s="178"/>
    </row>
    <row r="694" spans="5:14" ht="15.75" customHeight="1">
      <c r="E694" s="182"/>
      <c r="F694" s="182"/>
      <c r="G694" s="182"/>
      <c r="H694" s="182"/>
      <c r="N694" s="178"/>
    </row>
    <row r="695" spans="5:14" ht="15.75" customHeight="1">
      <c r="E695" s="182"/>
      <c r="F695" s="182"/>
      <c r="G695" s="182"/>
      <c r="H695" s="182"/>
      <c r="N695" s="178"/>
    </row>
    <row r="696" spans="5:14" ht="15.75" customHeight="1">
      <c r="E696" s="182"/>
      <c r="F696" s="182"/>
      <c r="G696" s="182"/>
      <c r="H696" s="182"/>
      <c r="N696" s="178"/>
    </row>
    <row r="697" spans="5:14" ht="15.75" customHeight="1">
      <c r="E697" s="182"/>
      <c r="F697" s="182"/>
      <c r="G697" s="182"/>
      <c r="H697" s="182"/>
      <c r="N697" s="178"/>
    </row>
    <row r="698" spans="5:14" ht="15.75" customHeight="1">
      <c r="E698" s="182"/>
      <c r="F698" s="182"/>
      <c r="G698" s="182"/>
      <c r="H698" s="182"/>
      <c r="N698" s="178"/>
    </row>
    <row r="699" spans="5:14" ht="15.75" customHeight="1">
      <c r="E699" s="182"/>
      <c r="F699" s="182"/>
      <c r="G699" s="182"/>
      <c r="H699" s="182"/>
      <c r="N699" s="178"/>
    </row>
    <row r="700" spans="5:14" ht="15.75" customHeight="1">
      <c r="E700" s="182"/>
      <c r="F700" s="182"/>
      <c r="G700" s="182"/>
      <c r="H700" s="182"/>
      <c r="N700" s="178"/>
    </row>
    <row r="701" spans="5:14" ht="15.75" customHeight="1">
      <c r="E701" s="182"/>
      <c r="F701" s="182"/>
      <c r="G701" s="182"/>
      <c r="H701" s="182"/>
      <c r="N701" s="178"/>
    </row>
    <row r="702" spans="5:14" ht="15.75" customHeight="1">
      <c r="E702" s="182"/>
      <c r="F702" s="182"/>
      <c r="G702" s="182"/>
      <c r="H702" s="182"/>
      <c r="N702" s="178"/>
    </row>
    <row r="703" spans="5:14" ht="15.75" customHeight="1">
      <c r="E703" s="182"/>
      <c r="F703" s="182"/>
      <c r="G703" s="182"/>
      <c r="H703" s="182"/>
      <c r="N703" s="178"/>
    </row>
    <row r="704" spans="5:14" ht="15.75" customHeight="1">
      <c r="E704" s="182"/>
      <c r="F704" s="182"/>
      <c r="G704" s="182"/>
      <c r="H704" s="182"/>
      <c r="N704" s="178"/>
    </row>
    <row r="705" spans="5:14" ht="15.75" customHeight="1">
      <c r="E705" s="182"/>
      <c r="F705" s="182"/>
      <c r="G705" s="182"/>
      <c r="H705" s="182"/>
      <c r="N705" s="178"/>
    </row>
    <row r="706" spans="5:14" ht="15.75" customHeight="1">
      <c r="E706" s="182"/>
      <c r="F706" s="182"/>
      <c r="G706" s="182"/>
      <c r="H706" s="182"/>
      <c r="N706" s="178"/>
    </row>
    <row r="707" spans="5:14" ht="15.75" customHeight="1">
      <c r="E707" s="182"/>
      <c r="F707" s="182"/>
      <c r="G707" s="182"/>
      <c r="H707" s="182"/>
      <c r="N707" s="178"/>
    </row>
    <row r="708" spans="5:14" ht="15.75" customHeight="1">
      <c r="E708" s="182"/>
      <c r="F708" s="182"/>
      <c r="G708" s="182"/>
      <c r="H708" s="182"/>
      <c r="N708" s="178"/>
    </row>
    <row r="709" spans="5:14" ht="15.75" customHeight="1">
      <c r="E709" s="182"/>
      <c r="F709" s="182"/>
      <c r="G709" s="182"/>
      <c r="H709" s="182"/>
      <c r="N709" s="178"/>
    </row>
    <row r="710" spans="5:14" ht="15.75" customHeight="1">
      <c r="E710" s="182"/>
      <c r="F710" s="182"/>
      <c r="G710" s="182"/>
      <c r="H710" s="182"/>
      <c r="N710" s="178"/>
    </row>
    <row r="711" spans="5:14" ht="15.75" customHeight="1">
      <c r="E711" s="182"/>
      <c r="F711" s="182"/>
      <c r="G711" s="182"/>
      <c r="H711" s="182"/>
      <c r="N711" s="178"/>
    </row>
    <row r="712" spans="5:14" ht="15.75" customHeight="1">
      <c r="E712" s="182"/>
      <c r="F712" s="182"/>
      <c r="G712" s="182"/>
      <c r="H712" s="182"/>
      <c r="N712" s="178"/>
    </row>
    <row r="713" spans="5:14" ht="15.75" customHeight="1">
      <c r="E713" s="182"/>
      <c r="F713" s="182"/>
      <c r="G713" s="182"/>
      <c r="H713" s="182"/>
      <c r="N713" s="178"/>
    </row>
    <row r="714" spans="5:14" ht="15.75" customHeight="1">
      <c r="E714" s="182"/>
      <c r="F714" s="182"/>
      <c r="G714" s="182"/>
      <c r="H714" s="182"/>
      <c r="N714" s="178"/>
    </row>
    <row r="715" spans="5:14" ht="15.75" customHeight="1">
      <c r="E715" s="182"/>
      <c r="F715" s="182"/>
      <c r="G715" s="182"/>
      <c r="H715" s="182"/>
      <c r="N715" s="178"/>
    </row>
    <row r="716" spans="5:14" ht="15.75" customHeight="1">
      <c r="E716" s="182"/>
      <c r="F716" s="182"/>
      <c r="G716" s="182"/>
      <c r="H716" s="182"/>
      <c r="N716" s="178"/>
    </row>
    <row r="717" spans="5:14" ht="15.75" customHeight="1">
      <c r="E717" s="182"/>
      <c r="F717" s="182"/>
      <c r="G717" s="182"/>
      <c r="H717" s="182"/>
      <c r="N717" s="178"/>
    </row>
    <row r="718" spans="5:14" ht="15.75" customHeight="1">
      <c r="E718" s="182"/>
      <c r="F718" s="182"/>
      <c r="G718" s="182"/>
      <c r="H718" s="182"/>
      <c r="N718" s="178"/>
    </row>
    <row r="719" spans="5:14" ht="15.75" customHeight="1">
      <c r="E719" s="182"/>
      <c r="F719" s="182"/>
      <c r="G719" s="182"/>
      <c r="H719" s="182"/>
      <c r="N719" s="178"/>
    </row>
    <row r="720" spans="5:14" ht="15.75" customHeight="1">
      <c r="E720" s="182"/>
      <c r="F720" s="182"/>
      <c r="G720" s="182"/>
      <c r="H720" s="182"/>
      <c r="N720" s="178"/>
    </row>
    <row r="721" spans="5:14" ht="15.75" customHeight="1">
      <c r="E721" s="182"/>
      <c r="F721" s="182"/>
      <c r="G721" s="182"/>
      <c r="H721" s="182"/>
      <c r="N721" s="178"/>
    </row>
    <row r="722" spans="5:14" ht="15.75" customHeight="1">
      <c r="E722" s="182"/>
      <c r="F722" s="182"/>
      <c r="G722" s="182"/>
      <c r="H722" s="182"/>
      <c r="N722" s="178"/>
    </row>
    <row r="723" spans="5:14" ht="15.75" customHeight="1">
      <c r="E723" s="182"/>
      <c r="F723" s="182"/>
      <c r="G723" s="182"/>
      <c r="H723" s="182"/>
      <c r="N723" s="178"/>
    </row>
    <row r="724" spans="5:14" ht="15.75" customHeight="1">
      <c r="E724" s="182"/>
      <c r="F724" s="182"/>
      <c r="G724" s="182"/>
      <c r="H724" s="182"/>
      <c r="N724" s="178"/>
    </row>
    <row r="725" spans="5:14" ht="15.75" customHeight="1">
      <c r="E725" s="182"/>
      <c r="F725" s="182"/>
      <c r="G725" s="182"/>
      <c r="H725" s="182"/>
      <c r="N725" s="178"/>
    </row>
    <row r="726" spans="5:14" ht="15.75" customHeight="1">
      <c r="E726" s="182"/>
      <c r="F726" s="182"/>
      <c r="G726" s="182"/>
      <c r="H726" s="182"/>
      <c r="N726" s="178"/>
    </row>
    <row r="727" spans="5:14" ht="15.75" customHeight="1">
      <c r="E727" s="182"/>
      <c r="F727" s="182"/>
      <c r="G727" s="182"/>
      <c r="H727" s="182"/>
      <c r="N727" s="178"/>
    </row>
    <row r="728" spans="5:14" ht="15.75" customHeight="1">
      <c r="E728" s="182"/>
      <c r="F728" s="182"/>
      <c r="G728" s="182"/>
      <c r="H728" s="182"/>
      <c r="N728" s="178"/>
    </row>
    <row r="729" spans="5:14" ht="15.75" customHeight="1">
      <c r="E729" s="182"/>
      <c r="F729" s="182"/>
      <c r="G729" s="182"/>
      <c r="H729" s="182"/>
      <c r="N729" s="178"/>
    </row>
    <row r="730" spans="5:14" ht="15.75" customHeight="1">
      <c r="E730" s="182"/>
      <c r="F730" s="182"/>
      <c r="G730" s="182"/>
      <c r="H730" s="182"/>
      <c r="N730" s="178"/>
    </row>
    <row r="731" spans="5:14" ht="15.75" customHeight="1">
      <c r="E731" s="182"/>
      <c r="F731" s="182"/>
      <c r="G731" s="182"/>
      <c r="H731" s="182"/>
      <c r="N731" s="178"/>
    </row>
    <row r="732" spans="5:14" ht="15.75" customHeight="1">
      <c r="E732" s="182"/>
      <c r="F732" s="182"/>
      <c r="G732" s="182"/>
      <c r="H732" s="182"/>
      <c r="N732" s="178"/>
    </row>
    <row r="733" spans="5:14" ht="15.75" customHeight="1">
      <c r="E733" s="182"/>
      <c r="F733" s="182"/>
      <c r="G733" s="182"/>
      <c r="H733" s="182"/>
      <c r="N733" s="178"/>
    </row>
    <row r="734" spans="5:14" ht="15.75" customHeight="1">
      <c r="E734" s="182"/>
      <c r="F734" s="182"/>
      <c r="G734" s="182"/>
      <c r="H734" s="182"/>
      <c r="N734" s="178"/>
    </row>
    <row r="735" spans="5:14" ht="15.75" customHeight="1">
      <c r="E735" s="182"/>
      <c r="F735" s="182"/>
      <c r="G735" s="182"/>
      <c r="H735" s="182"/>
      <c r="N735" s="178"/>
    </row>
    <row r="736" spans="5:14" ht="15.75" customHeight="1">
      <c r="E736" s="182"/>
      <c r="F736" s="182"/>
      <c r="G736" s="182"/>
      <c r="H736" s="182"/>
      <c r="N736" s="178"/>
    </row>
    <row r="737" spans="5:14" ht="15.75" customHeight="1">
      <c r="E737" s="182"/>
      <c r="F737" s="182"/>
      <c r="G737" s="182"/>
      <c r="H737" s="182"/>
      <c r="N737" s="178"/>
    </row>
    <row r="738" spans="5:14" ht="15.75" customHeight="1">
      <c r="E738" s="182"/>
      <c r="F738" s="182"/>
      <c r="G738" s="182"/>
      <c r="H738" s="182"/>
      <c r="N738" s="178"/>
    </row>
    <row r="739" spans="5:14" ht="15.75" customHeight="1">
      <c r="E739" s="182"/>
      <c r="F739" s="182"/>
      <c r="G739" s="182"/>
      <c r="H739" s="182"/>
      <c r="N739" s="178"/>
    </row>
    <row r="740" spans="5:14" ht="15.75" customHeight="1">
      <c r="E740" s="182"/>
      <c r="F740" s="182"/>
      <c r="G740" s="182"/>
      <c r="H740" s="182"/>
      <c r="N740" s="178"/>
    </row>
    <row r="741" spans="5:14" ht="15.75" customHeight="1">
      <c r="E741" s="182"/>
      <c r="F741" s="182"/>
      <c r="G741" s="182"/>
      <c r="H741" s="182"/>
      <c r="N741" s="178"/>
    </row>
    <row r="742" spans="5:14" ht="15.75" customHeight="1">
      <c r="E742" s="182"/>
      <c r="F742" s="182"/>
      <c r="G742" s="182"/>
      <c r="H742" s="182"/>
      <c r="N742" s="178"/>
    </row>
    <row r="743" spans="5:14" ht="15.75" customHeight="1">
      <c r="E743" s="182"/>
      <c r="F743" s="182"/>
      <c r="G743" s="182"/>
      <c r="H743" s="182"/>
      <c r="N743" s="178"/>
    </row>
    <row r="744" spans="5:14" ht="15.75" customHeight="1">
      <c r="E744" s="182"/>
      <c r="F744" s="182"/>
      <c r="G744" s="182"/>
      <c r="H744" s="182"/>
      <c r="N744" s="178"/>
    </row>
    <row r="745" spans="5:14" ht="15.75" customHeight="1">
      <c r="E745" s="182"/>
      <c r="F745" s="182"/>
      <c r="G745" s="182"/>
      <c r="H745" s="182"/>
      <c r="N745" s="178"/>
    </row>
    <row r="746" spans="5:14" ht="15.75" customHeight="1">
      <c r="E746" s="182"/>
      <c r="F746" s="182"/>
      <c r="G746" s="182"/>
      <c r="H746" s="182"/>
      <c r="N746" s="178"/>
    </row>
    <row r="747" spans="5:14" ht="15.75" customHeight="1">
      <c r="E747" s="182"/>
      <c r="F747" s="182"/>
      <c r="G747" s="182"/>
      <c r="H747" s="182"/>
      <c r="N747" s="178"/>
    </row>
    <row r="748" spans="5:14" ht="15.75" customHeight="1">
      <c r="E748" s="182"/>
      <c r="F748" s="182"/>
      <c r="G748" s="182"/>
      <c r="H748" s="182"/>
      <c r="N748" s="178"/>
    </row>
    <row r="749" spans="5:14" ht="15.75" customHeight="1">
      <c r="E749" s="182"/>
      <c r="F749" s="182"/>
      <c r="G749" s="182"/>
      <c r="H749" s="182"/>
      <c r="N749" s="178"/>
    </row>
    <row r="750" spans="5:14" ht="15.75" customHeight="1">
      <c r="E750" s="182"/>
      <c r="F750" s="182"/>
      <c r="G750" s="182"/>
      <c r="H750" s="182"/>
      <c r="N750" s="178"/>
    </row>
    <row r="751" spans="5:14" ht="15.75" customHeight="1">
      <c r="E751" s="182"/>
      <c r="F751" s="182"/>
      <c r="G751" s="182"/>
      <c r="H751" s="182"/>
      <c r="N751" s="178"/>
    </row>
    <row r="752" spans="5:14" ht="15.75" customHeight="1">
      <c r="E752" s="182"/>
      <c r="F752" s="182"/>
      <c r="G752" s="182"/>
      <c r="H752" s="182"/>
      <c r="N752" s="178"/>
    </row>
    <row r="753" spans="5:14" ht="15.75" customHeight="1">
      <c r="E753" s="182"/>
      <c r="F753" s="182"/>
      <c r="G753" s="182"/>
      <c r="H753" s="182"/>
      <c r="N753" s="178"/>
    </row>
    <row r="754" spans="5:14" ht="15.75" customHeight="1">
      <c r="E754" s="182"/>
      <c r="F754" s="182"/>
      <c r="G754" s="182"/>
      <c r="H754" s="182"/>
      <c r="N754" s="178"/>
    </row>
    <row r="755" spans="5:14" ht="15.75" customHeight="1">
      <c r="E755" s="182"/>
      <c r="F755" s="182"/>
      <c r="G755" s="182"/>
      <c r="H755" s="182"/>
      <c r="N755" s="178"/>
    </row>
    <row r="756" spans="5:14" ht="15.75" customHeight="1">
      <c r="E756" s="182"/>
      <c r="F756" s="182"/>
      <c r="G756" s="182"/>
      <c r="H756" s="182"/>
      <c r="N756" s="178"/>
    </row>
    <row r="757" spans="5:14" ht="15.75" customHeight="1">
      <c r="E757" s="182"/>
      <c r="F757" s="182"/>
      <c r="G757" s="182"/>
      <c r="H757" s="182"/>
      <c r="N757" s="178"/>
    </row>
    <row r="758" spans="5:14" ht="15.75" customHeight="1">
      <c r="E758" s="182"/>
      <c r="F758" s="182"/>
      <c r="G758" s="182"/>
      <c r="H758" s="182"/>
      <c r="N758" s="178"/>
    </row>
    <row r="759" spans="5:14" ht="15.75" customHeight="1">
      <c r="E759" s="182"/>
      <c r="F759" s="182"/>
      <c r="G759" s="182"/>
      <c r="H759" s="182"/>
      <c r="N759" s="178"/>
    </row>
    <row r="760" spans="5:14" ht="15.75" customHeight="1">
      <c r="E760" s="182"/>
      <c r="F760" s="182"/>
      <c r="G760" s="182"/>
      <c r="H760" s="182"/>
      <c r="N760" s="178"/>
    </row>
    <row r="761" spans="5:14" ht="15.75" customHeight="1">
      <c r="E761" s="182"/>
      <c r="F761" s="182"/>
      <c r="G761" s="182"/>
      <c r="H761" s="182"/>
      <c r="N761" s="178"/>
    </row>
    <row r="762" spans="5:14" ht="15.75" customHeight="1">
      <c r="E762" s="182"/>
      <c r="F762" s="182"/>
      <c r="G762" s="182"/>
      <c r="H762" s="182"/>
      <c r="N762" s="178"/>
    </row>
    <row r="763" spans="5:14" ht="15.75" customHeight="1">
      <c r="E763" s="182"/>
      <c r="F763" s="182"/>
      <c r="G763" s="182"/>
      <c r="H763" s="182"/>
      <c r="N763" s="178"/>
    </row>
    <row r="764" spans="5:14" ht="15.75" customHeight="1">
      <c r="E764" s="182"/>
      <c r="F764" s="182"/>
      <c r="G764" s="182"/>
      <c r="H764" s="182"/>
      <c r="N764" s="178"/>
    </row>
    <row r="765" spans="5:14" ht="15.75" customHeight="1">
      <c r="E765" s="182"/>
      <c r="F765" s="182"/>
      <c r="G765" s="182"/>
      <c r="H765" s="182"/>
      <c r="N765" s="178"/>
    </row>
    <row r="766" spans="5:14" ht="15.75" customHeight="1">
      <c r="E766" s="182"/>
      <c r="F766" s="182"/>
      <c r="G766" s="182"/>
      <c r="H766" s="182"/>
      <c r="N766" s="178"/>
    </row>
    <row r="767" spans="5:14" ht="15.75" customHeight="1">
      <c r="E767" s="182"/>
      <c r="F767" s="182"/>
      <c r="G767" s="182"/>
      <c r="H767" s="182"/>
      <c r="N767" s="178"/>
    </row>
    <row r="768" spans="5:14" ht="15.75" customHeight="1">
      <c r="E768" s="182"/>
      <c r="F768" s="182"/>
      <c r="G768" s="182"/>
      <c r="H768" s="182"/>
      <c r="N768" s="178"/>
    </row>
    <row r="769" spans="5:14" ht="15.75" customHeight="1">
      <c r="E769" s="182"/>
      <c r="F769" s="182"/>
      <c r="G769" s="182"/>
      <c r="H769" s="182"/>
      <c r="N769" s="178"/>
    </row>
    <row r="770" spans="5:14" ht="15.75" customHeight="1">
      <c r="E770" s="182"/>
      <c r="F770" s="182"/>
      <c r="G770" s="182"/>
      <c r="H770" s="182"/>
      <c r="N770" s="178"/>
    </row>
    <row r="771" spans="5:14" ht="15.75" customHeight="1">
      <c r="E771" s="182"/>
      <c r="F771" s="182"/>
      <c r="G771" s="182"/>
      <c r="H771" s="182"/>
      <c r="N771" s="178"/>
    </row>
    <row r="772" spans="5:14" ht="15.75" customHeight="1">
      <c r="E772" s="182"/>
      <c r="F772" s="182"/>
      <c r="G772" s="182"/>
      <c r="H772" s="182"/>
      <c r="N772" s="178"/>
    </row>
    <row r="773" spans="5:14" ht="15.75" customHeight="1">
      <c r="E773" s="182"/>
      <c r="F773" s="182"/>
      <c r="G773" s="182"/>
      <c r="H773" s="182"/>
      <c r="N773" s="178"/>
    </row>
    <row r="774" spans="5:14" ht="15.75" customHeight="1">
      <c r="E774" s="182"/>
      <c r="F774" s="182"/>
      <c r="G774" s="182"/>
      <c r="H774" s="182"/>
      <c r="N774" s="178"/>
    </row>
    <row r="775" spans="5:14" ht="15.75" customHeight="1">
      <c r="E775" s="182"/>
      <c r="F775" s="182"/>
      <c r="G775" s="182"/>
      <c r="H775" s="182"/>
      <c r="N775" s="178"/>
    </row>
    <row r="776" spans="5:14" ht="15.75" customHeight="1">
      <c r="E776" s="182"/>
      <c r="F776" s="182"/>
      <c r="G776" s="182"/>
      <c r="H776" s="182"/>
      <c r="N776" s="178"/>
    </row>
    <row r="777" spans="5:14" ht="15.75" customHeight="1">
      <c r="E777" s="182"/>
      <c r="F777" s="182"/>
      <c r="G777" s="182"/>
      <c r="H777" s="182"/>
      <c r="N777" s="178"/>
    </row>
    <row r="778" spans="5:14" ht="15.75" customHeight="1">
      <c r="E778" s="182"/>
      <c r="F778" s="182"/>
      <c r="G778" s="182"/>
      <c r="H778" s="182"/>
      <c r="N778" s="178"/>
    </row>
    <row r="779" spans="5:14" ht="15.75" customHeight="1">
      <c r="E779" s="182"/>
      <c r="F779" s="182"/>
      <c r="G779" s="182"/>
      <c r="H779" s="182"/>
      <c r="N779" s="178"/>
    </row>
    <row r="780" spans="5:14" ht="15.75" customHeight="1">
      <c r="E780" s="182"/>
      <c r="F780" s="182"/>
      <c r="G780" s="182"/>
      <c r="H780" s="182"/>
      <c r="N780" s="178"/>
    </row>
    <row r="781" spans="5:14" ht="15.75" customHeight="1">
      <c r="E781" s="182"/>
      <c r="F781" s="182"/>
      <c r="G781" s="182"/>
      <c r="H781" s="182"/>
      <c r="N781" s="178"/>
    </row>
    <row r="782" spans="5:14" ht="15.75" customHeight="1">
      <c r="E782" s="182"/>
      <c r="F782" s="182"/>
      <c r="G782" s="182"/>
      <c r="H782" s="182"/>
      <c r="N782" s="178"/>
    </row>
    <row r="783" spans="5:14" ht="15.75" customHeight="1">
      <c r="E783" s="182"/>
      <c r="F783" s="182"/>
      <c r="G783" s="182"/>
      <c r="H783" s="182"/>
      <c r="N783" s="178"/>
    </row>
    <row r="784" spans="5:14" ht="15.75" customHeight="1">
      <c r="E784" s="182"/>
      <c r="F784" s="182"/>
      <c r="G784" s="182"/>
      <c r="H784" s="182"/>
      <c r="N784" s="178"/>
    </row>
    <row r="785" spans="5:14" ht="15.75" customHeight="1">
      <c r="E785" s="182"/>
      <c r="F785" s="182"/>
      <c r="G785" s="182"/>
      <c r="H785" s="182"/>
      <c r="N785" s="178"/>
    </row>
    <row r="786" spans="5:14" ht="15.75" customHeight="1">
      <c r="E786" s="182"/>
      <c r="F786" s="182"/>
      <c r="G786" s="182"/>
      <c r="H786" s="182"/>
      <c r="N786" s="178"/>
    </row>
    <row r="787" spans="5:14" ht="15.75" customHeight="1">
      <c r="E787" s="182"/>
      <c r="F787" s="182"/>
      <c r="G787" s="182"/>
      <c r="H787" s="182"/>
      <c r="N787" s="178"/>
    </row>
    <row r="788" spans="5:14" ht="15.75" customHeight="1">
      <c r="E788" s="182"/>
      <c r="F788" s="182"/>
      <c r="G788" s="182"/>
      <c r="H788" s="182"/>
      <c r="N788" s="178"/>
    </row>
    <row r="789" spans="5:14" ht="15.75" customHeight="1">
      <c r="E789" s="182"/>
      <c r="F789" s="182"/>
      <c r="G789" s="182"/>
      <c r="H789" s="182"/>
      <c r="N789" s="178"/>
    </row>
    <row r="790" spans="5:14" ht="15.75" customHeight="1">
      <c r="E790" s="182"/>
      <c r="F790" s="182"/>
      <c r="G790" s="182"/>
      <c r="H790" s="182"/>
      <c r="N790" s="178"/>
    </row>
    <row r="791" spans="5:14" ht="15.75" customHeight="1">
      <c r="E791" s="182"/>
      <c r="F791" s="182"/>
      <c r="G791" s="182"/>
      <c r="H791" s="182"/>
      <c r="N791" s="178"/>
    </row>
    <row r="792" spans="5:14" ht="15.75" customHeight="1">
      <c r="E792" s="182"/>
      <c r="F792" s="182"/>
      <c r="G792" s="182"/>
      <c r="H792" s="182"/>
      <c r="N792" s="178"/>
    </row>
    <row r="793" spans="5:14" ht="15.75" customHeight="1">
      <c r="E793" s="182"/>
      <c r="F793" s="182"/>
      <c r="G793" s="182"/>
      <c r="H793" s="182"/>
      <c r="N793" s="178"/>
    </row>
    <row r="794" spans="5:14" ht="15.75" customHeight="1">
      <c r="E794" s="182"/>
      <c r="F794" s="182"/>
      <c r="G794" s="182"/>
      <c r="H794" s="182"/>
      <c r="N794" s="178"/>
    </row>
    <row r="795" spans="5:14" ht="15.75" customHeight="1">
      <c r="E795" s="182"/>
      <c r="F795" s="182"/>
      <c r="G795" s="182"/>
      <c r="H795" s="182"/>
      <c r="N795" s="178"/>
    </row>
    <row r="796" spans="5:14" ht="15.75" customHeight="1">
      <c r="E796" s="182"/>
      <c r="F796" s="182"/>
      <c r="G796" s="182"/>
      <c r="H796" s="182"/>
      <c r="N796" s="178"/>
    </row>
    <row r="797" spans="5:14" ht="15.75" customHeight="1">
      <c r="E797" s="182"/>
      <c r="F797" s="182"/>
      <c r="G797" s="182"/>
      <c r="H797" s="182"/>
      <c r="N797" s="178"/>
    </row>
    <row r="798" spans="5:14" ht="15.75" customHeight="1">
      <c r="E798" s="182"/>
      <c r="F798" s="182"/>
      <c r="G798" s="182"/>
      <c r="H798" s="182"/>
      <c r="N798" s="178"/>
    </row>
    <row r="799" spans="5:14" ht="15.75" customHeight="1">
      <c r="E799" s="182"/>
      <c r="F799" s="182"/>
      <c r="G799" s="182"/>
      <c r="H799" s="182"/>
      <c r="N799" s="178"/>
    </row>
    <row r="800" spans="5:14" ht="15.75" customHeight="1">
      <c r="E800" s="182"/>
      <c r="F800" s="182"/>
      <c r="G800" s="182"/>
      <c r="H800" s="182"/>
      <c r="N800" s="178"/>
    </row>
    <row r="801" spans="5:14" ht="15.75" customHeight="1">
      <c r="E801" s="182"/>
      <c r="F801" s="182"/>
      <c r="G801" s="182"/>
      <c r="H801" s="182"/>
      <c r="N801" s="178"/>
    </row>
    <row r="802" spans="5:14" ht="15.75" customHeight="1">
      <c r="E802" s="182"/>
      <c r="F802" s="182"/>
      <c r="G802" s="182"/>
      <c r="H802" s="182"/>
      <c r="N802" s="178"/>
    </row>
    <row r="803" spans="5:14" ht="15.75" customHeight="1">
      <c r="E803" s="182"/>
      <c r="F803" s="182"/>
      <c r="G803" s="182"/>
      <c r="H803" s="182"/>
      <c r="N803" s="178"/>
    </row>
    <row r="804" spans="5:14" ht="15.75" customHeight="1">
      <c r="E804" s="182"/>
      <c r="F804" s="182"/>
      <c r="G804" s="182"/>
      <c r="H804" s="182"/>
      <c r="N804" s="178"/>
    </row>
    <row r="805" spans="5:14" ht="15.75" customHeight="1">
      <c r="E805" s="182"/>
      <c r="F805" s="182"/>
      <c r="G805" s="182"/>
      <c r="H805" s="182"/>
      <c r="N805" s="178"/>
    </row>
    <row r="806" spans="5:14" ht="15.75" customHeight="1">
      <c r="E806" s="182"/>
      <c r="F806" s="182"/>
      <c r="G806" s="182"/>
      <c r="H806" s="182"/>
      <c r="N806" s="178"/>
    </row>
    <row r="807" spans="5:14" ht="15.75" customHeight="1">
      <c r="E807" s="182"/>
      <c r="F807" s="182"/>
      <c r="G807" s="182"/>
      <c r="H807" s="182"/>
      <c r="N807" s="178"/>
    </row>
    <row r="808" spans="5:14" ht="15.75" customHeight="1">
      <c r="E808" s="182"/>
      <c r="F808" s="182"/>
      <c r="G808" s="182"/>
      <c r="H808" s="182"/>
      <c r="N808" s="178"/>
    </row>
    <row r="809" spans="5:14" ht="15.75" customHeight="1">
      <c r="E809" s="182"/>
      <c r="F809" s="182"/>
      <c r="G809" s="182"/>
      <c r="H809" s="182"/>
      <c r="N809" s="178"/>
    </row>
    <row r="810" spans="5:14" ht="15.75" customHeight="1">
      <c r="E810" s="182"/>
      <c r="F810" s="182"/>
      <c r="G810" s="182"/>
      <c r="H810" s="182"/>
      <c r="N810" s="178"/>
    </row>
    <row r="811" spans="5:14" ht="15.75" customHeight="1">
      <c r="E811" s="182"/>
      <c r="F811" s="182"/>
      <c r="G811" s="182"/>
      <c r="H811" s="182"/>
      <c r="N811" s="178"/>
    </row>
    <row r="812" spans="5:14" ht="15.75" customHeight="1">
      <c r="E812" s="182"/>
      <c r="F812" s="182"/>
      <c r="G812" s="182"/>
      <c r="H812" s="182"/>
      <c r="N812" s="178"/>
    </row>
    <row r="813" spans="5:14" ht="15.75" customHeight="1">
      <c r="E813" s="182"/>
      <c r="F813" s="182"/>
      <c r="G813" s="182"/>
      <c r="H813" s="182"/>
      <c r="N813" s="178"/>
    </row>
    <row r="814" spans="5:14" ht="15.75" customHeight="1">
      <c r="E814" s="182"/>
      <c r="F814" s="182"/>
      <c r="G814" s="182"/>
      <c r="H814" s="182"/>
      <c r="N814" s="178"/>
    </row>
    <row r="815" spans="5:14" ht="15.75" customHeight="1">
      <c r="E815" s="182"/>
      <c r="F815" s="182"/>
      <c r="G815" s="182"/>
      <c r="H815" s="182"/>
      <c r="N815" s="178"/>
    </row>
    <row r="816" spans="5:14" ht="15.75" customHeight="1">
      <c r="E816" s="182"/>
      <c r="F816" s="182"/>
      <c r="G816" s="182"/>
      <c r="H816" s="182"/>
      <c r="N816" s="178"/>
    </row>
    <row r="817" spans="5:14" ht="15.75" customHeight="1">
      <c r="E817" s="182"/>
      <c r="F817" s="182"/>
      <c r="G817" s="182"/>
      <c r="H817" s="182"/>
      <c r="N817" s="178"/>
    </row>
    <row r="818" spans="5:14" ht="15.75" customHeight="1">
      <c r="E818" s="182"/>
      <c r="F818" s="182"/>
      <c r="G818" s="182"/>
      <c r="H818" s="182"/>
      <c r="N818" s="178"/>
    </row>
    <row r="819" spans="5:14" ht="15.75" customHeight="1">
      <c r="E819" s="182"/>
      <c r="F819" s="182"/>
      <c r="G819" s="182"/>
      <c r="H819" s="182"/>
      <c r="N819" s="178"/>
    </row>
    <row r="820" spans="5:14" ht="15.75" customHeight="1">
      <c r="E820" s="182"/>
      <c r="F820" s="182"/>
      <c r="G820" s="182"/>
      <c r="H820" s="182"/>
      <c r="N820" s="178"/>
    </row>
    <row r="821" spans="5:14" ht="15.75" customHeight="1">
      <c r="E821" s="182"/>
      <c r="F821" s="182"/>
      <c r="G821" s="182"/>
      <c r="H821" s="182"/>
      <c r="N821" s="178"/>
    </row>
    <row r="822" spans="5:14" ht="15.75" customHeight="1">
      <c r="E822" s="182"/>
      <c r="F822" s="182"/>
      <c r="G822" s="182"/>
      <c r="H822" s="182"/>
      <c r="N822" s="178"/>
    </row>
    <row r="823" spans="5:14" ht="15.75" customHeight="1">
      <c r="E823" s="182"/>
      <c r="F823" s="182"/>
      <c r="G823" s="182"/>
      <c r="H823" s="182"/>
      <c r="N823" s="178"/>
    </row>
    <row r="824" spans="5:14" ht="15.75" customHeight="1">
      <c r="E824" s="182"/>
      <c r="F824" s="182"/>
      <c r="G824" s="182"/>
      <c r="H824" s="182"/>
      <c r="N824" s="178"/>
    </row>
    <row r="825" spans="5:14" ht="15.75" customHeight="1">
      <c r="E825" s="182"/>
      <c r="F825" s="182"/>
      <c r="G825" s="182"/>
      <c r="H825" s="182"/>
      <c r="N825" s="178"/>
    </row>
    <row r="826" spans="5:14" ht="15.75" customHeight="1">
      <c r="E826" s="182"/>
      <c r="F826" s="182"/>
      <c r="G826" s="182"/>
      <c r="H826" s="182"/>
      <c r="N826" s="178"/>
    </row>
    <row r="827" spans="5:14" ht="15.75" customHeight="1">
      <c r="E827" s="182"/>
      <c r="F827" s="182"/>
      <c r="G827" s="182"/>
      <c r="H827" s="182"/>
      <c r="N827" s="178"/>
    </row>
    <row r="828" spans="5:14" ht="15.75" customHeight="1">
      <c r="E828" s="182"/>
      <c r="F828" s="182"/>
      <c r="G828" s="182"/>
      <c r="H828" s="182"/>
      <c r="N828" s="178"/>
    </row>
    <row r="829" spans="5:14" ht="15.75" customHeight="1">
      <c r="E829" s="182"/>
      <c r="F829" s="182"/>
      <c r="G829" s="182"/>
      <c r="H829" s="182"/>
      <c r="N829" s="178"/>
    </row>
    <row r="830" spans="5:14" ht="15.75" customHeight="1">
      <c r="E830" s="182"/>
      <c r="F830" s="182"/>
      <c r="G830" s="182"/>
      <c r="H830" s="182"/>
      <c r="N830" s="178"/>
    </row>
    <row r="831" spans="5:14" ht="15.75" customHeight="1">
      <c r="E831" s="182"/>
      <c r="F831" s="182"/>
      <c r="G831" s="182"/>
      <c r="H831" s="182"/>
      <c r="N831" s="178"/>
    </row>
    <row r="832" spans="5:14" ht="15.75" customHeight="1">
      <c r="E832" s="182"/>
      <c r="F832" s="182"/>
      <c r="G832" s="182"/>
      <c r="H832" s="182"/>
      <c r="N832" s="178"/>
    </row>
    <row r="833" spans="5:14" ht="15.75" customHeight="1">
      <c r="E833" s="182"/>
      <c r="F833" s="182"/>
      <c r="G833" s="182"/>
      <c r="H833" s="182"/>
      <c r="N833" s="178"/>
    </row>
    <row r="834" spans="5:14" ht="15.75" customHeight="1">
      <c r="E834" s="182"/>
      <c r="F834" s="182"/>
      <c r="G834" s="182"/>
      <c r="H834" s="182"/>
      <c r="N834" s="178"/>
    </row>
    <row r="835" spans="5:14" ht="15.75" customHeight="1">
      <c r="E835" s="182"/>
      <c r="F835" s="182"/>
      <c r="G835" s="182"/>
      <c r="H835" s="182"/>
      <c r="N835" s="178"/>
    </row>
    <row r="836" spans="5:14" ht="15.75" customHeight="1">
      <c r="E836" s="182"/>
      <c r="F836" s="182"/>
      <c r="G836" s="182"/>
      <c r="H836" s="182"/>
      <c r="N836" s="178"/>
    </row>
    <row r="837" spans="5:14" ht="15.75" customHeight="1">
      <c r="E837" s="182"/>
      <c r="F837" s="182"/>
      <c r="G837" s="182"/>
      <c r="H837" s="182"/>
      <c r="N837" s="178"/>
    </row>
    <row r="838" spans="5:14" ht="15.75" customHeight="1">
      <c r="E838" s="182"/>
      <c r="F838" s="182"/>
      <c r="G838" s="182"/>
      <c r="H838" s="182"/>
      <c r="N838" s="178"/>
    </row>
    <row r="839" spans="5:14" ht="15.75" customHeight="1">
      <c r="E839" s="182"/>
      <c r="F839" s="182"/>
      <c r="G839" s="182"/>
      <c r="H839" s="182"/>
      <c r="N839" s="178"/>
    </row>
    <row r="840" spans="5:14" ht="15.75" customHeight="1">
      <c r="E840" s="182"/>
      <c r="F840" s="182"/>
      <c r="G840" s="182"/>
      <c r="H840" s="182"/>
      <c r="N840" s="178"/>
    </row>
    <row r="841" spans="5:14" ht="15.75" customHeight="1">
      <c r="E841" s="182"/>
      <c r="F841" s="182"/>
      <c r="G841" s="182"/>
      <c r="H841" s="182"/>
      <c r="N841" s="178"/>
    </row>
    <row r="842" spans="5:14" ht="15.75" customHeight="1">
      <c r="E842" s="182"/>
      <c r="F842" s="182"/>
      <c r="G842" s="182"/>
      <c r="H842" s="182"/>
      <c r="N842" s="178"/>
    </row>
    <row r="843" spans="5:14" ht="15.75" customHeight="1">
      <c r="E843" s="182"/>
      <c r="F843" s="182"/>
      <c r="G843" s="182"/>
      <c r="H843" s="182"/>
      <c r="N843" s="178"/>
    </row>
    <row r="844" spans="5:14" ht="15.75" customHeight="1">
      <c r="E844" s="182"/>
      <c r="F844" s="182"/>
      <c r="G844" s="182"/>
      <c r="H844" s="182"/>
      <c r="N844" s="178"/>
    </row>
    <row r="845" spans="5:14" ht="15.75" customHeight="1">
      <c r="E845" s="182"/>
      <c r="F845" s="182"/>
      <c r="G845" s="182"/>
      <c r="H845" s="182"/>
      <c r="N845" s="178"/>
    </row>
    <row r="846" spans="5:14" ht="15.75" customHeight="1">
      <c r="E846" s="182"/>
      <c r="F846" s="182"/>
      <c r="G846" s="182"/>
      <c r="H846" s="182"/>
      <c r="N846" s="178"/>
    </row>
    <row r="847" spans="5:14" ht="15.75" customHeight="1">
      <c r="E847" s="182"/>
      <c r="F847" s="182"/>
      <c r="G847" s="182"/>
      <c r="H847" s="182"/>
      <c r="N847" s="178"/>
    </row>
    <row r="848" spans="5:14" ht="15.75" customHeight="1">
      <c r="E848" s="182"/>
      <c r="F848" s="182"/>
      <c r="G848" s="182"/>
      <c r="H848" s="182"/>
      <c r="N848" s="178"/>
    </row>
    <row r="849" spans="5:14" ht="15.75" customHeight="1">
      <c r="E849" s="182"/>
      <c r="F849" s="182"/>
      <c r="G849" s="182"/>
      <c r="H849" s="182"/>
      <c r="N849" s="178"/>
    </row>
    <row r="850" spans="5:14" ht="15.75" customHeight="1">
      <c r="E850" s="182"/>
      <c r="F850" s="182"/>
      <c r="G850" s="182"/>
      <c r="H850" s="182"/>
      <c r="N850" s="178"/>
    </row>
    <row r="851" spans="5:14" ht="15.75" customHeight="1">
      <c r="E851" s="182"/>
      <c r="F851" s="182"/>
      <c r="G851" s="182"/>
      <c r="H851" s="182"/>
      <c r="N851" s="178"/>
    </row>
    <row r="852" spans="5:14" ht="15.75" customHeight="1">
      <c r="E852" s="182"/>
      <c r="F852" s="182"/>
      <c r="G852" s="182"/>
      <c r="H852" s="182"/>
      <c r="N852" s="178"/>
    </row>
    <row r="853" spans="5:14" ht="15.75" customHeight="1">
      <c r="E853" s="182"/>
      <c r="F853" s="182"/>
      <c r="G853" s="182"/>
      <c r="H853" s="182"/>
      <c r="N853" s="178"/>
    </row>
    <row r="854" spans="5:14" ht="15.75" customHeight="1">
      <c r="E854" s="182"/>
      <c r="F854" s="182"/>
      <c r="G854" s="182"/>
      <c r="H854" s="182"/>
      <c r="N854" s="178"/>
    </row>
    <row r="855" spans="5:14" ht="15.75" customHeight="1">
      <c r="E855" s="182"/>
      <c r="F855" s="182"/>
      <c r="G855" s="182"/>
      <c r="H855" s="182"/>
      <c r="N855" s="178"/>
    </row>
    <row r="856" spans="5:14" ht="15.75" customHeight="1">
      <c r="E856" s="182"/>
      <c r="F856" s="182"/>
      <c r="G856" s="182"/>
      <c r="H856" s="182"/>
      <c r="N856" s="178"/>
    </row>
    <row r="857" spans="5:14" ht="15.75" customHeight="1">
      <c r="E857" s="182"/>
      <c r="F857" s="182"/>
      <c r="G857" s="182"/>
      <c r="H857" s="182"/>
      <c r="N857" s="178"/>
    </row>
    <row r="858" spans="5:14" ht="15.75" customHeight="1">
      <c r="E858" s="182"/>
      <c r="F858" s="182"/>
      <c r="G858" s="182"/>
      <c r="H858" s="182"/>
      <c r="N858" s="178"/>
    </row>
    <row r="859" spans="5:14" ht="15.75" customHeight="1">
      <c r="E859" s="182"/>
      <c r="F859" s="182"/>
      <c r="G859" s="182"/>
      <c r="H859" s="182"/>
      <c r="N859" s="178"/>
    </row>
    <row r="860" spans="5:14" ht="15.75" customHeight="1">
      <c r="E860" s="182"/>
      <c r="F860" s="182"/>
      <c r="G860" s="182"/>
      <c r="H860" s="182"/>
      <c r="N860" s="178"/>
    </row>
    <row r="861" spans="5:14" ht="15.75" customHeight="1">
      <c r="E861" s="182"/>
      <c r="F861" s="182"/>
      <c r="G861" s="182"/>
      <c r="H861" s="182"/>
      <c r="N861" s="178"/>
    </row>
    <row r="862" spans="5:14" ht="15.75" customHeight="1">
      <c r="E862" s="182"/>
      <c r="F862" s="182"/>
      <c r="G862" s="182"/>
      <c r="H862" s="182"/>
      <c r="N862" s="178"/>
    </row>
    <row r="863" spans="5:14" ht="15.75" customHeight="1">
      <c r="E863" s="182"/>
      <c r="F863" s="182"/>
      <c r="G863" s="182"/>
      <c r="H863" s="182"/>
      <c r="N863" s="178"/>
    </row>
    <row r="864" spans="5:14" ht="15.75" customHeight="1">
      <c r="E864" s="182"/>
      <c r="F864" s="182"/>
      <c r="G864" s="182"/>
      <c r="H864" s="182"/>
      <c r="N864" s="178"/>
    </row>
    <row r="865" spans="5:14" ht="15.75" customHeight="1">
      <c r="E865" s="182"/>
      <c r="F865" s="182"/>
      <c r="G865" s="182"/>
      <c r="H865" s="182"/>
      <c r="N865" s="178"/>
    </row>
    <row r="866" spans="5:14" ht="15.75" customHeight="1">
      <c r="E866" s="182"/>
      <c r="F866" s="182"/>
      <c r="G866" s="182"/>
      <c r="H866" s="182"/>
      <c r="N866" s="178"/>
    </row>
    <row r="867" spans="5:14" ht="15.75" customHeight="1">
      <c r="E867" s="182"/>
      <c r="F867" s="182"/>
      <c r="G867" s="182"/>
      <c r="H867" s="182"/>
      <c r="N867" s="178"/>
    </row>
    <row r="868" spans="5:14" ht="15.75" customHeight="1">
      <c r="E868" s="182"/>
      <c r="F868" s="182"/>
      <c r="G868" s="182"/>
      <c r="H868" s="182"/>
      <c r="N868" s="178"/>
    </row>
    <row r="869" spans="5:14" ht="15.75" customHeight="1">
      <c r="E869" s="182"/>
      <c r="F869" s="182"/>
      <c r="G869" s="182"/>
      <c r="H869" s="182"/>
      <c r="N869" s="178"/>
    </row>
    <row r="870" spans="5:14" ht="15.75" customHeight="1">
      <c r="E870" s="182"/>
      <c r="F870" s="182"/>
      <c r="G870" s="182"/>
      <c r="H870" s="182"/>
      <c r="N870" s="178"/>
    </row>
    <row r="871" spans="5:14" ht="15.75" customHeight="1">
      <c r="E871" s="182"/>
      <c r="F871" s="182"/>
      <c r="G871" s="182"/>
      <c r="H871" s="182"/>
      <c r="N871" s="178"/>
    </row>
    <row r="872" spans="5:14" ht="15.75" customHeight="1">
      <c r="E872" s="182"/>
      <c r="F872" s="182"/>
      <c r="G872" s="182"/>
      <c r="H872" s="182"/>
      <c r="N872" s="178"/>
    </row>
    <row r="873" spans="5:14" ht="15.75" customHeight="1">
      <c r="E873" s="182"/>
      <c r="F873" s="182"/>
      <c r="G873" s="182"/>
      <c r="H873" s="182"/>
      <c r="N873" s="178"/>
    </row>
    <row r="874" spans="5:14" ht="15.75" customHeight="1">
      <c r="E874" s="182"/>
      <c r="F874" s="182"/>
      <c r="G874" s="182"/>
      <c r="H874" s="182"/>
      <c r="N874" s="178"/>
    </row>
    <row r="875" spans="5:14" ht="15.75" customHeight="1">
      <c r="E875" s="182"/>
      <c r="F875" s="182"/>
      <c r="G875" s="182"/>
      <c r="H875" s="182"/>
      <c r="N875" s="178"/>
    </row>
    <row r="876" spans="5:14" ht="15.75" customHeight="1">
      <c r="E876" s="182"/>
      <c r="F876" s="182"/>
      <c r="G876" s="182"/>
      <c r="H876" s="182"/>
      <c r="N876" s="178"/>
    </row>
    <row r="877" spans="5:14" ht="15.75" customHeight="1">
      <c r="E877" s="182"/>
      <c r="F877" s="182"/>
      <c r="G877" s="182"/>
      <c r="H877" s="182"/>
      <c r="N877" s="178"/>
    </row>
    <row r="878" spans="5:14" ht="15.75" customHeight="1">
      <c r="E878" s="182"/>
      <c r="F878" s="182"/>
      <c r="G878" s="182"/>
      <c r="H878" s="182"/>
      <c r="N878" s="178"/>
    </row>
    <row r="879" spans="5:14" ht="15.75" customHeight="1">
      <c r="E879" s="182"/>
      <c r="F879" s="182"/>
      <c r="G879" s="182"/>
      <c r="H879" s="182"/>
      <c r="N879" s="178"/>
    </row>
    <row r="880" spans="5:14" ht="15.75" customHeight="1">
      <c r="E880" s="182"/>
      <c r="F880" s="182"/>
      <c r="G880" s="182"/>
      <c r="H880" s="182"/>
      <c r="N880" s="178"/>
    </row>
    <row r="881" spans="5:14" ht="15.75" customHeight="1">
      <c r="E881" s="182"/>
      <c r="F881" s="182"/>
      <c r="G881" s="182"/>
      <c r="H881" s="182"/>
      <c r="N881" s="178"/>
    </row>
    <row r="882" spans="5:14" ht="15.75" customHeight="1">
      <c r="E882" s="182"/>
      <c r="F882" s="182"/>
      <c r="G882" s="182"/>
      <c r="H882" s="182"/>
      <c r="N882" s="178"/>
    </row>
    <row r="883" spans="5:14" ht="15.75" customHeight="1">
      <c r="E883" s="182"/>
      <c r="F883" s="182"/>
      <c r="G883" s="182"/>
      <c r="H883" s="182"/>
      <c r="N883" s="178"/>
    </row>
    <row r="884" spans="5:14" ht="15.75" customHeight="1">
      <c r="E884" s="182"/>
      <c r="F884" s="182"/>
      <c r="G884" s="182"/>
      <c r="H884" s="182"/>
      <c r="N884" s="178"/>
    </row>
    <row r="885" spans="5:14" ht="15.75" customHeight="1">
      <c r="E885" s="182"/>
      <c r="F885" s="182"/>
      <c r="G885" s="182"/>
      <c r="H885" s="182"/>
      <c r="N885" s="178"/>
    </row>
    <row r="886" spans="5:14" ht="15.75" customHeight="1">
      <c r="E886" s="182"/>
      <c r="F886" s="182"/>
      <c r="G886" s="182"/>
      <c r="H886" s="182"/>
      <c r="N886" s="178"/>
    </row>
    <row r="887" spans="5:14" ht="15.75" customHeight="1">
      <c r="E887" s="182"/>
      <c r="F887" s="182"/>
      <c r="G887" s="182"/>
      <c r="H887" s="182"/>
      <c r="N887" s="178"/>
    </row>
    <row r="888" spans="5:14" ht="15.75" customHeight="1">
      <c r="E888" s="182"/>
      <c r="F888" s="182"/>
      <c r="G888" s="182"/>
      <c r="H888" s="182"/>
      <c r="N888" s="178"/>
    </row>
    <row r="889" spans="5:14" ht="15.75" customHeight="1">
      <c r="E889" s="182"/>
      <c r="F889" s="182"/>
      <c r="G889" s="182"/>
      <c r="H889" s="182"/>
      <c r="N889" s="178"/>
    </row>
    <row r="890" spans="5:14" ht="15.75" customHeight="1">
      <c r="E890" s="182"/>
      <c r="F890" s="182"/>
      <c r="G890" s="182"/>
      <c r="H890" s="182"/>
      <c r="N890" s="178"/>
    </row>
    <row r="891" spans="5:14" ht="15.75" customHeight="1">
      <c r="E891" s="182"/>
      <c r="F891" s="182"/>
      <c r="G891" s="182"/>
      <c r="H891" s="182"/>
      <c r="N891" s="178"/>
    </row>
    <row r="892" spans="5:14" ht="15.75" customHeight="1">
      <c r="E892" s="182"/>
      <c r="F892" s="182"/>
      <c r="G892" s="182"/>
      <c r="H892" s="182"/>
      <c r="N892" s="178"/>
    </row>
    <row r="893" spans="5:14" ht="15.75" customHeight="1">
      <c r="E893" s="182"/>
      <c r="F893" s="182"/>
      <c r="G893" s="182"/>
      <c r="H893" s="182"/>
      <c r="N893" s="178"/>
    </row>
    <row r="894" spans="5:14" ht="15.75" customHeight="1">
      <c r="E894" s="182"/>
      <c r="F894" s="182"/>
      <c r="G894" s="182"/>
      <c r="H894" s="182"/>
      <c r="N894" s="178"/>
    </row>
    <row r="895" spans="5:14" ht="15.75" customHeight="1">
      <c r="E895" s="182"/>
      <c r="F895" s="182"/>
      <c r="G895" s="182"/>
      <c r="H895" s="182"/>
      <c r="N895" s="178"/>
    </row>
    <row r="896" spans="5:14" ht="15.75" customHeight="1">
      <c r="E896" s="182"/>
      <c r="F896" s="182"/>
      <c r="G896" s="182"/>
      <c r="H896" s="182"/>
      <c r="N896" s="178"/>
    </row>
    <row r="897" spans="5:14" ht="15.75" customHeight="1">
      <c r="E897" s="182"/>
      <c r="F897" s="182"/>
      <c r="G897" s="182"/>
      <c r="H897" s="182"/>
      <c r="N897" s="178"/>
    </row>
    <row r="898" spans="5:14" ht="15.75" customHeight="1">
      <c r="E898" s="182"/>
      <c r="F898" s="182"/>
      <c r="G898" s="182"/>
      <c r="H898" s="182"/>
      <c r="N898" s="178"/>
    </row>
    <row r="899" spans="5:14" ht="15.75" customHeight="1">
      <c r="E899" s="182"/>
      <c r="F899" s="182"/>
      <c r="G899" s="182"/>
      <c r="H899" s="182"/>
      <c r="N899" s="178"/>
    </row>
    <row r="900" spans="5:14" ht="15.75" customHeight="1">
      <c r="E900" s="182"/>
      <c r="F900" s="182"/>
      <c r="G900" s="182"/>
      <c r="H900" s="182"/>
      <c r="N900" s="178"/>
    </row>
    <row r="901" spans="5:14" ht="15.75" customHeight="1">
      <c r="E901" s="182"/>
      <c r="F901" s="182"/>
      <c r="G901" s="182"/>
      <c r="H901" s="182"/>
      <c r="N901" s="178"/>
    </row>
    <row r="902" spans="5:14" ht="15.75" customHeight="1">
      <c r="E902" s="182"/>
      <c r="F902" s="182"/>
      <c r="G902" s="182"/>
      <c r="H902" s="182"/>
      <c r="N902" s="178"/>
    </row>
    <row r="903" spans="5:14" ht="15.75" customHeight="1">
      <c r="E903" s="182"/>
      <c r="F903" s="182"/>
      <c r="G903" s="182"/>
      <c r="H903" s="182"/>
      <c r="N903" s="178"/>
    </row>
    <row r="904" spans="5:14" ht="15.75" customHeight="1">
      <c r="E904" s="182"/>
      <c r="F904" s="182"/>
      <c r="G904" s="182"/>
      <c r="H904" s="182"/>
      <c r="N904" s="178"/>
    </row>
    <row r="905" spans="5:14" ht="15.75" customHeight="1">
      <c r="E905" s="182"/>
      <c r="F905" s="182"/>
      <c r="G905" s="182"/>
      <c r="H905" s="182"/>
      <c r="N905" s="178"/>
    </row>
    <row r="906" spans="5:14" ht="15.75" customHeight="1">
      <c r="E906" s="182"/>
      <c r="F906" s="182"/>
      <c r="G906" s="182"/>
      <c r="H906" s="182"/>
      <c r="N906" s="178"/>
    </row>
    <row r="907" spans="5:14" ht="15.75" customHeight="1">
      <c r="E907" s="182"/>
      <c r="F907" s="182"/>
      <c r="G907" s="182"/>
      <c r="H907" s="182"/>
      <c r="N907" s="178"/>
    </row>
    <row r="908" spans="5:14" ht="15.75" customHeight="1">
      <c r="E908" s="182"/>
      <c r="F908" s="182"/>
      <c r="G908" s="182"/>
      <c r="H908" s="182"/>
      <c r="N908" s="178"/>
    </row>
    <row r="909" spans="5:14" ht="15.75" customHeight="1">
      <c r="E909" s="182"/>
      <c r="F909" s="182"/>
      <c r="G909" s="182"/>
      <c r="H909" s="182"/>
      <c r="N909" s="178"/>
    </row>
    <row r="910" spans="5:14" ht="15.75" customHeight="1">
      <c r="E910" s="182"/>
      <c r="F910" s="182"/>
      <c r="G910" s="182"/>
      <c r="H910" s="182"/>
      <c r="N910" s="178"/>
    </row>
    <row r="911" spans="5:14" ht="15.75" customHeight="1">
      <c r="E911" s="182"/>
      <c r="F911" s="182"/>
      <c r="G911" s="182"/>
      <c r="H911" s="182"/>
      <c r="N911" s="178"/>
    </row>
    <row r="912" spans="5:14" ht="15.75" customHeight="1">
      <c r="E912" s="182"/>
      <c r="F912" s="182"/>
      <c r="G912" s="182"/>
      <c r="H912" s="182"/>
      <c r="N912" s="178"/>
    </row>
    <row r="913" spans="5:14" ht="15.75" customHeight="1">
      <c r="E913" s="182"/>
      <c r="F913" s="182"/>
      <c r="G913" s="182"/>
      <c r="H913" s="182"/>
      <c r="N913" s="178"/>
    </row>
    <row r="914" spans="5:14" ht="15.75" customHeight="1">
      <c r="E914" s="182"/>
      <c r="F914" s="182"/>
      <c r="G914" s="182"/>
      <c r="H914" s="182"/>
      <c r="N914" s="178"/>
    </row>
    <row r="915" spans="5:14" ht="15.75" customHeight="1">
      <c r="E915" s="182"/>
      <c r="F915" s="182"/>
      <c r="G915" s="182"/>
      <c r="H915" s="182"/>
      <c r="N915" s="178"/>
    </row>
    <row r="916" spans="5:14" ht="15.75" customHeight="1">
      <c r="E916" s="182"/>
      <c r="F916" s="182"/>
      <c r="G916" s="182"/>
      <c r="H916" s="182"/>
      <c r="N916" s="178"/>
    </row>
    <row r="917" spans="5:14" ht="15.75" customHeight="1">
      <c r="E917" s="182"/>
      <c r="F917" s="182"/>
      <c r="G917" s="182"/>
      <c r="H917" s="182"/>
      <c r="N917" s="178"/>
    </row>
    <row r="918" spans="5:14" ht="15.75" customHeight="1">
      <c r="E918" s="182"/>
      <c r="F918" s="182"/>
      <c r="G918" s="182"/>
      <c r="H918" s="182"/>
      <c r="N918" s="178"/>
    </row>
    <row r="919" spans="5:14" ht="15.75" customHeight="1">
      <c r="E919" s="182"/>
      <c r="F919" s="182"/>
      <c r="G919" s="182"/>
      <c r="H919" s="182"/>
      <c r="N919" s="178"/>
    </row>
    <row r="920" spans="5:14" ht="15.75" customHeight="1">
      <c r="E920" s="182"/>
      <c r="F920" s="182"/>
      <c r="G920" s="182"/>
      <c r="H920" s="182"/>
      <c r="N920" s="178"/>
    </row>
    <row r="921" spans="5:14" ht="15.75" customHeight="1">
      <c r="E921" s="182"/>
      <c r="F921" s="182"/>
      <c r="G921" s="182"/>
      <c r="H921" s="182"/>
      <c r="N921" s="178"/>
    </row>
    <row r="922" spans="5:14" ht="15.75" customHeight="1">
      <c r="E922" s="182"/>
      <c r="F922" s="182"/>
      <c r="G922" s="182"/>
      <c r="H922" s="182"/>
      <c r="N922" s="178"/>
    </row>
    <row r="923" spans="5:14" ht="15.75" customHeight="1">
      <c r="E923" s="182"/>
      <c r="F923" s="182"/>
      <c r="G923" s="182"/>
      <c r="H923" s="182"/>
      <c r="N923" s="178"/>
    </row>
    <row r="924" spans="5:14" ht="15.75" customHeight="1">
      <c r="E924" s="182"/>
      <c r="F924" s="182"/>
      <c r="G924" s="182"/>
      <c r="H924" s="182"/>
      <c r="N924" s="178"/>
    </row>
    <row r="925" spans="5:14" ht="15.75" customHeight="1">
      <c r="E925" s="182"/>
      <c r="F925" s="182"/>
      <c r="G925" s="182"/>
      <c r="H925" s="182"/>
      <c r="N925" s="178"/>
    </row>
    <row r="926" spans="5:14" ht="15.75" customHeight="1">
      <c r="E926" s="182"/>
      <c r="F926" s="182"/>
      <c r="G926" s="182"/>
      <c r="H926" s="182"/>
      <c r="N926" s="178"/>
    </row>
    <row r="927" spans="5:14" ht="15.75" customHeight="1">
      <c r="E927" s="182"/>
      <c r="F927" s="182"/>
      <c r="G927" s="182"/>
      <c r="H927" s="182"/>
      <c r="N927" s="178"/>
    </row>
    <row r="928" spans="5:14" ht="15.75" customHeight="1">
      <c r="E928" s="182"/>
      <c r="F928" s="182"/>
      <c r="G928" s="182"/>
      <c r="H928" s="182"/>
      <c r="N928" s="178"/>
    </row>
    <row r="929" spans="5:14" ht="15.75" customHeight="1">
      <c r="E929" s="182"/>
      <c r="F929" s="182"/>
      <c r="G929" s="182"/>
      <c r="H929" s="182"/>
      <c r="N929" s="178"/>
    </row>
    <row r="930" spans="5:14" ht="15.75" customHeight="1">
      <c r="E930" s="182"/>
      <c r="F930" s="182"/>
      <c r="G930" s="182"/>
      <c r="H930" s="182"/>
      <c r="N930" s="178"/>
    </row>
    <row r="931" spans="5:14" ht="15.75" customHeight="1">
      <c r="E931" s="182"/>
      <c r="F931" s="182"/>
      <c r="G931" s="182"/>
      <c r="H931" s="182"/>
      <c r="N931" s="178"/>
    </row>
    <row r="932" spans="5:14" ht="15.75" customHeight="1">
      <c r="E932" s="182"/>
      <c r="F932" s="182"/>
      <c r="G932" s="182"/>
      <c r="H932" s="182"/>
      <c r="N932" s="178"/>
    </row>
    <row r="933" spans="5:14" ht="15.75" customHeight="1">
      <c r="E933" s="182"/>
      <c r="F933" s="182"/>
      <c r="G933" s="182"/>
      <c r="H933" s="182"/>
      <c r="N933" s="178"/>
    </row>
    <row r="934" spans="5:14" ht="15.75" customHeight="1">
      <c r="E934" s="182"/>
      <c r="F934" s="182"/>
      <c r="G934" s="182"/>
      <c r="H934" s="182"/>
      <c r="N934" s="178"/>
    </row>
    <row r="935" spans="5:14" ht="15.75" customHeight="1">
      <c r="E935" s="182"/>
      <c r="F935" s="182"/>
      <c r="G935" s="182"/>
      <c r="H935" s="182"/>
      <c r="N935" s="178"/>
    </row>
    <row r="936" spans="5:14" ht="15.75" customHeight="1">
      <c r="E936" s="182"/>
      <c r="F936" s="182"/>
      <c r="G936" s="182"/>
      <c r="H936" s="182"/>
      <c r="N936" s="178"/>
    </row>
    <row r="937" spans="5:14" ht="15.75" customHeight="1">
      <c r="E937" s="182"/>
      <c r="F937" s="182"/>
      <c r="G937" s="182"/>
      <c r="H937" s="182"/>
      <c r="N937" s="178"/>
    </row>
    <row r="938" spans="5:14" ht="15.75" customHeight="1">
      <c r="E938" s="182"/>
      <c r="F938" s="182"/>
      <c r="G938" s="182"/>
      <c r="H938" s="182"/>
      <c r="N938" s="178"/>
    </row>
    <row r="939" spans="5:14" ht="15.75" customHeight="1">
      <c r="E939" s="182"/>
      <c r="F939" s="182"/>
      <c r="G939" s="182"/>
      <c r="H939" s="182"/>
      <c r="N939" s="178"/>
    </row>
    <row r="940" spans="5:14" ht="15.75" customHeight="1">
      <c r="E940" s="182"/>
      <c r="F940" s="182"/>
      <c r="G940" s="182"/>
      <c r="H940" s="182"/>
      <c r="N940" s="178"/>
    </row>
    <row r="941" spans="5:14" ht="15.75" customHeight="1">
      <c r="E941" s="182"/>
      <c r="F941" s="182"/>
      <c r="G941" s="182"/>
      <c r="H941" s="182"/>
      <c r="N941" s="178"/>
    </row>
    <row r="942" spans="5:14" ht="15.75" customHeight="1">
      <c r="E942" s="182"/>
      <c r="F942" s="182"/>
      <c r="G942" s="182"/>
      <c r="H942" s="182"/>
      <c r="N942" s="178"/>
    </row>
    <row r="943" spans="5:14" ht="15.75" customHeight="1">
      <c r="E943" s="182"/>
      <c r="F943" s="182"/>
      <c r="G943" s="182"/>
      <c r="H943" s="182"/>
      <c r="N943" s="178"/>
    </row>
    <row r="944" spans="5:14" ht="15.75" customHeight="1">
      <c r="E944" s="182"/>
      <c r="F944" s="182"/>
      <c r="G944" s="182"/>
      <c r="H944" s="182"/>
      <c r="N944" s="178"/>
    </row>
    <row r="945" spans="5:14" ht="15.75" customHeight="1">
      <c r="E945" s="182"/>
      <c r="F945" s="182"/>
      <c r="G945" s="182"/>
      <c r="H945" s="182"/>
      <c r="N945" s="178"/>
    </row>
    <row r="946" spans="5:14" ht="15.75" customHeight="1">
      <c r="E946" s="182"/>
      <c r="F946" s="182"/>
      <c r="G946" s="182"/>
      <c r="H946" s="182"/>
      <c r="N946" s="178"/>
    </row>
    <row r="947" spans="5:14" ht="15.75" customHeight="1">
      <c r="E947" s="182"/>
      <c r="F947" s="182"/>
      <c r="G947" s="182"/>
      <c r="H947" s="182"/>
      <c r="N947" s="178"/>
    </row>
    <row r="948" spans="5:14" ht="15.75" customHeight="1">
      <c r="E948" s="182"/>
      <c r="F948" s="182"/>
      <c r="G948" s="182"/>
      <c r="H948" s="182"/>
      <c r="N948" s="178"/>
    </row>
    <row r="949" spans="5:14" ht="15.75" customHeight="1">
      <c r="E949" s="182"/>
      <c r="F949" s="182"/>
      <c r="G949" s="182"/>
      <c r="H949" s="182"/>
      <c r="N949" s="178"/>
    </row>
    <row r="950" spans="5:14" ht="15.75" customHeight="1">
      <c r="E950" s="182"/>
      <c r="F950" s="182"/>
      <c r="G950" s="182"/>
      <c r="H950" s="182"/>
      <c r="N950" s="178"/>
    </row>
    <row r="951" spans="5:14" ht="15.75" customHeight="1">
      <c r="E951" s="182"/>
      <c r="F951" s="182"/>
      <c r="G951" s="182"/>
      <c r="H951" s="182"/>
      <c r="N951" s="178"/>
    </row>
    <row r="952" spans="5:14" ht="15.75" customHeight="1">
      <c r="E952" s="182"/>
      <c r="F952" s="182"/>
      <c r="G952" s="182"/>
      <c r="H952" s="182"/>
      <c r="N952" s="178"/>
    </row>
    <row r="953" spans="5:14" ht="15.75" customHeight="1">
      <c r="E953" s="182"/>
      <c r="F953" s="182"/>
      <c r="G953" s="182"/>
      <c r="H953" s="182"/>
      <c r="N953" s="178"/>
    </row>
    <row r="954" spans="5:14" ht="15.75" customHeight="1">
      <c r="E954" s="182"/>
      <c r="F954" s="182"/>
      <c r="G954" s="182"/>
      <c r="H954" s="182"/>
      <c r="N954" s="178"/>
    </row>
    <row r="955" spans="5:14" ht="15.75" customHeight="1">
      <c r="E955" s="182"/>
      <c r="F955" s="182"/>
      <c r="G955" s="182"/>
      <c r="H955" s="182"/>
      <c r="N955" s="178"/>
    </row>
    <row r="956" spans="5:14" ht="15.75" customHeight="1">
      <c r="E956" s="182"/>
      <c r="F956" s="182"/>
      <c r="G956" s="182"/>
      <c r="H956" s="182"/>
      <c r="N956" s="178"/>
    </row>
    <row r="957" spans="5:14" ht="15.75" customHeight="1">
      <c r="E957" s="182"/>
      <c r="F957" s="182"/>
      <c r="G957" s="182"/>
      <c r="H957" s="182"/>
      <c r="N957" s="178"/>
    </row>
    <row r="958" spans="5:14" ht="15.75" customHeight="1">
      <c r="E958" s="182"/>
      <c r="F958" s="182"/>
      <c r="G958" s="182"/>
      <c r="H958" s="182"/>
      <c r="N958" s="178"/>
    </row>
    <row r="959" spans="5:14" ht="15.75" customHeight="1">
      <c r="E959" s="182"/>
      <c r="F959" s="182"/>
      <c r="G959" s="182"/>
      <c r="H959" s="182"/>
      <c r="N959" s="178"/>
    </row>
    <row r="960" spans="5:14" ht="15.75" customHeight="1">
      <c r="E960" s="182"/>
      <c r="F960" s="182"/>
      <c r="G960" s="182"/>
      <c r="H960" s="182"/>
      <c r="N960" s="178"/>
    </row>
    <row r="961" spans="5:14" ht="15.75" customHeight="1">
      <c r="E961" s="182"/>
      <c r="F961" s="182"/>
      <c r="G961" s="182"/>
      <c r="H961" s="182"/>
      <c r="N961" s="178"/>
    </row>
    <row r="962" spans="5:14" ht="15.75" customHeight="1">
      <c r="E962" s="182"/>
      <c r="F962" s="182"/>
      <c r="G962" s="182"/>
      <c r="H962" s="182"/>
      <c r="N962" s="178"/>
    </row>
    <row r="963" spans="5:14" ht="15.75" customHeight="1">
      <c r="E963" s="182"/>
      <c r="F963" s="182"/>
      <c r="G963" s="182"/>
      <c r="H963" s="182"/>
      <c r="N963" s="178"/>
    </row>
    <row r="964" spans="5:14" ht="15.75" customHeight="1">
      <c r="E964" s="182"/>
      <c r="F964" s="182"/>
      <c r="G964" s="182"/>
      <c r="H964" s="182"/>
      <c r="N964" s="178"/>
    </row>
    <row r="965" spans="5:14" ht="15.75" customHeight="1">
      <c r="E965" s="182"/>
      <c r="F965" s="182"/>
      <c r="G965" s="182"/>
      <c r="H965" s="182"/>
      <c r="N965" s="178"/>
    </row>
    <row r="966" spans="5:14" ht="15.75" customHeight="1">
      <c r="E966" s="182"/>
      <c r="F966" s="182"/>
      <c r="G966" s="182"/>
      <c r="H966" s="182"/>
      <c r="N966" s="178"/>
    </row>
    <row r="967" spans="5:14" ht="15.75" customHeight="1">
      <c r="E967" s="182"/>
      <c r="F967" s="182"/>
      <c r="G967" s="182"/>
      <c r="H967" s="182"/>
      <c r="N967" s="178"/>
    </row>
    <row r="968" spans="5:14" ht="15.75" customHeight="1">
      <c r="E968" s="182"/>
      <c r="F968" s="182"/>
      <c r="G968" s="182"/>
      <c r="H968" s="182"/>
      <c r="N968" s="178"/>
    </row>
    <row r="969" spans="5:14" ht="15.75" customHeight="1">
      <c r="E969" s="182"/>
      <c r="F969" s="182"/>
      <c r="G969" s="182"/>
      <c r="H969" s="182"/>
      <c r="N969" s="178"/>
    </row>
    <row r="970" spans="5:14" ht="15.75" customHeight="1">
      <c r="E970" s="182"/>
      <c r="F970" s="182"/>
      <c r="G970" s="182"/>
      <c r="H970" s="182"/>
      <c r="N970" s="178"/>
    </row>
    <row r="971" spans="5:14" ht="15.75" customHeight="1">
      <c r="E971" s="182"/>
      <c r="F971" s="182"/>
      <c r="G971" s="182"/>
      <c r="H971" s="182"/>
      <c r="N971" s="178"/>
    </row>
    <row r="972" spans="5:14" ht="15.75" customHeight="1">
      <c r="E972" s="182"/>
      <c r="F972" s="182"/>
      <c r="G972" s="182"/>
      <c r="H972" s="182"/>
      <c r="N972" s="178"/>
    </row>
    <row r="973" spans="5:14" ht="15.75" customHeight="1">
      <c r="E973" s="182"/>
      <c r="F973" s="182"/>
      <c r="G973" s="182"/>
      <c r="H973" s="182"/>
      <c r="N973" s="178"/>
    </row>
    <row r="974" spans="5:14" ht="15.75" customHeight="1">
      <c r="E974" s="182"/>
      <c r="F974" s="182"/>
      <c r="G974" s="182"/>
      <c r="H974" s="182"/>
      <c r="N974" s="178"/>
    </row>
    <row r="975" spans="5:14" ht="15.75" customHeight="1">
      <c r="E975" s="182"/>
      <c r="F975" s="182"/>
      <c r="G975" s="182"/>
      <c r="H975" s="182"/>
      <c r="N975" s="178"/>
    </row>
    <row r="976" spans="5:14" ht="15.75" customHeight="1">
      <c r="E976" s="182"/>
      <c r="F976" s="182"/>
      <c r="G976" s="182"/>
      <c r="H976" s="182"/>
      <c r="N976" s="178"/>
    </row>
    <row r="977" spans="5:14" ht="15.75" customHeight="1">
      <c r="E977" s="182"/>
      <c r="F977" s="182"/>
      <c r="G977" s="182"/>
      <c r="H977" s="182"/>
      <c r="N977" s="178"/>
    </row>
    <row r="978" spans="5:14" ht="15.75" customHeight="1">
      <c r="E978" s="182"/>
      <c r="F978" s="182"/>
      <c r="G978" s="182"/>
      <c r="H978" s="182"/>
      <c r="N978" s="178"/>
    </row>
    <row r="979" spans="5:14" ht="15.75" customHeight="1">
      <c r="E979" s="182"/>
      <c r="F979" s="182"/>
      <c r="G979" s="182"/>
      <c r="H979" s="182"/>
      <c r="N979" s="178"/>
    </row>
    <row r="980" spans="5:14" ht="15.75" customHeight="1">
      <c r="E980" s="182"/>
      <c r="F980" s="182"/>
      <c r="G980" s="182"/>
      <c r="H980" s="182"/>
      <c r="N980" s="178"/>
    </row>
    <row r="981" spans="5:14" ht="15.75" customHeight="1">
      <c r="E981" s="182"/>
      <c r="F981" s="182"/>
      <c r="G981" s="182"/>
      <c r="H981" s="182"/>
      <c r="N981" s="178"/>
    </row>
    <row r="982" spans="5:14" ht="15.75" customHeight="1">
      <c r="E982" s="182"/>
      <c r="F982" s="182"/>
      <c r="G982" s="182"/>
      <c r="H982" s="182"/>
      <c r="N982" s="178"/>
    </row>
    <row r="983" spans="5:14" ht="15.75" customHeight="1">
      <c r="E983" s="182"/>
      <c r="F983" s="182"/>
      <c r="G983" s="182"/>
      <c r="H983" s="182"/>
      <c r="N983" s="178"/>
    </row>
    <row r="984" spans="5:14" ht="15.75" customHeight="1">
      <c r="E984" s="182"/>
      <c r="F984" s="182"/>
      <c r="G984" s="182"/>
      <c r="H984" s="182"/>
      <c r="N984" s="178"/>
    </row>
    <row r="985" spans="5:14" ht="15.75" customHeight="1">
      <c r="E985" s="182"/>
      <c r="F985" s="182"/>
      <c r="G985" s="182"/>
      <c r="H985" s="182"/>
      <c r="N985" s="178"/>
    </row>
    <row r="986" spans="5:14" ht="15.75" customHeight="1">
      <c r="E986" s="182"/>
      <c r="F986" s="182"/>
      <c r="G986" s="182"/>
      <c r="H986" s="182"/>
      <c r="N986" s="178"/>
    </row>
    <row r="987" spans="5:14" ht="15.75" customHeight="1">
      <c r="E987" s="182"/>
      <c r="F987" s="182"/>
      <c r="G987" s="182"/>
      <c r="H987" s="182"/>
      <c r="N987" s="178"/>
    </row>
    <row r="988" spans="5:14" ht="15.75" customHeight="1">
      <c r="E988" s="182"/>
      <c r="F988" s="182"/>
      <c r="G988" s="182"/>
      <c r="H988" s="182"/>
      <c r="N988" s="178"/>
    </row>
    <row r="989" spans="5:14" ht="15.75" customHeight="1">
      <c r="E989" s="182"/>
      <c r="F989" s="182"/>
      <c r="G989" s="182"/>
      <c r="H989" s="182"/>
      <c r="N989" s="178"/>
    </row>
    <row r="990" spans="5:14" ht="15.75" customHeight="1">
      <c r="E990" s="182"/>
      <c r="F990" s="182"/>
      <c r="G990" s="182"/>
      <c r="H990" s="182"/>
      <c r="N990" s="178"/>
    </row>
    <row r="991" spans="5:14" ht="15.75" customHeight="1">
      <c r="E991" s="182"/>
      <c r="F991" s="182"/>
      <c r="G991" s="182"/>
      <c r="H991" s="182"/>
      <c r="N991" s="178"/>
    </row>
    <row r="992" spans="5:14" ht="15.75" customHeight="1">
      <c r="E992" s="182"/>
      <c r="F992" s="182"/>
      <c r="G992" s="182"/>
      <c r="H992" s="182"/>
      <c r="N992" s="178"/>
    </row>
    <row r="993" spans="5:14" ht="15.75" customHeight="1">
      <c r="E993" s="182"/>
      <c r="F993" s="182"/>
      <c r="G993" s="182"/>
      <c r="H993" s="182"/>
      <c r="N993" s="178"/>
    </row>
    <row r="994" spans="5:14" ht="15.75" customHeight="1">
      <c r="E994" s="182"/>
      <c r="F994" s="182"/>
      <c r="G994" s="182"/>
      <c r="H994" s="182"/>
      <c r="N994" s="178"/>
    </row>
    <row r="995" spans="5:14" ht="15.75" customHeight="1">
      <c r="E995" s="182"/>
      <c r="F995" s="182"/>
      <c r="G995" s="182"/>
      <c r="H995" s="182"/>
      <c r="N995" s="178"/>
    </row>
    <row r="996" spans="5:14" ht="15.75" customHeight="1">
      <c r="E996" s="182"/>
      <c r="F996" s="182"/>
      <c r="G996" s="182"/>
      <c r="H996" s="182"/>
      <c r="N996" s="178"/>
    </row>
    <row r="997" spans="5:14" ht="15.75" customHeight="1">
      <c r="E997" s="182"/>
      <c r="F997" s="182"/>
      <c r="G997" s="182"/>
      <c r="H997" s="182"/>
      <c r="N997" s="178"/>
    </row>
    <row r="998" spans="5:14" ht="15.75" customHeight="1">
      <c r="E998" s="182"/>
      <c r="F998" s="182"/>
      <c r="G998" s="182"/>
      <c r="H998" s="182"/>
      <c r="N998" s="178"/>
    </row>
    <row r="999" spans="5:14" ht="15.75" customHeight="1">
      <c r="E999" s="182"/>
      <c r="F999" s="182"/>
      <c r="G999" s="182"/>
      <c r="H999" s="182"/>
      <c r="N999" s="178"/>
    </row>
    <row r="1000" spans="5:14" ht="15.75" customHeight="1">
      <c r="E1000" s="182"/>
      <c r="F1000" s="182"/>
      <c r="G1000" s="182"/>
      <c r="H1000" s="182"/>
      <c r="N1000" s="178"/>
    </row>
  </sheetData>
  <sheetProtection algorithmName="SHA-512" hashValue="c7TJRap+AZqqT9AWOkN3536zI3w/wiSo+C44nMyFdxvhSPrDggrDqAe46vxlaXHVjhT0v8I667HBl1GXggY0DQ==" saltValue="NNARpNnYM47wTI3BRC/JhQ==" spinCount="100000" sheet="1" objects="1" scenarios="1" autoFilter="0"/>
  <autoFilter ref="A1:Q145"/>
  <customSheetViews>
    <customSheetView guid="{5EC42189-0340-4840-9A81-9E711CB225BD}" filter="1" showAutoFilter="1">
      <pageMargins left="0.511811024" right="0.511811024" top="0.78740157499999996" bottom="0.78740157499999996" header="0.31496062000000002" footer="0.31496062000000002"/>
      <autoFilter ref="P1:P1000">
        <filterColumn colId="0">
          <filters>
            <filter val="2020"/>
          </filters>
        </filterColumn>
      </autoFilter>
      <extLst>
        <ext uri="GoogleSheetsCustomDataVersion1">
          <go:sheetsCustomData xmlns:go="http://customooxmlschemas.google.com/" filterViewId="1206369449"/>
        </ext>
      </extLst>
    </customSheetView>
    <customSheetView guid="{B1BD3197-961B-440B-8992-FB332D02DA5C}" filter="1" showAutoFilter="1">
      <pageMargins left="0.511811024" right="0.511811024" top="0.78740157499999996" bottom="0.78740157499999996" header="0.31496062000000002" footer="0.31496062000000002"/>
      <autoFilter ref="P1:P1000"/>
      <extLst>
        <ext uri="GoogleSheetsCustomDataVersion1">
          <go:sheetsCustomData xmlns:go="http://customooxmlschemas.google.com/" filterViewId="2144953330"/>
        </ext>
      </extLst>
    </customSheetView>
    <customSheetView guid="{7727B7E2-6F72-4BC9-885C-BF94EFDDD9A4}" filter="1" showAutoFilter="1">
      <pageMargins left="0.511811024" right="0.511811024" top="0.78740157499999996" bottom="0.78740157499999996" header="0.31496062000000002" footer="0.31496062000000002"/>
      <autoFilter ref="C3:C4"/>
      <extLst>
        <ext uri="GoogleSheetsCustomDataVersion1">
          <go:sheetsCustomData xmlns:go="http://customooxmlschemas.google.com/" filterViewId="1796268405"/>
        </ext>
      </extLst>
    </customSheetView>
  </customSheetViews>
  <conditionalFormatting sqref="K90:K103">
    <cfRule type="containsText" dxfId="31" priority="1" operator="containsText" text="EXTREMO">
      <formula>NOT(ISERROR(SEARCH(("EXTREMO"),(K90))))</formula>
    </cfRule>
  </conditionalFormatting>
  <conditionalFormatting sqref="K90:K103">
    <cfRule type="containsText" dxfId="30" priority="2" operator="containsText" text="ALTO">
      <formula>NOT(ISERROR(SEARCH(("ALTO"),(K90))))</formula>
    </cfRule>
  </conditionalFormatting>
  <conditionalFormatting sqref="K90:K103">
    <cfRule type="containsText" dxfId="29" priority="3" operator="containsText" text="MÉDIO">
      <formula>NOT(ISERROR(SEARCH(("MÉDIO"),(K90))))</formula>
    </cfRule>
  </conditionalFormatting>
  <conditionalFormatting sqref="K90:K103">
    <cfRule type="containsText" dxfId="28" priority="4" operator="containsText" text="BAIXO">
      <formula>NOT(ISERROR(SEARCH(("BAIXO"),(K90))))</formula>
    </cfRule>
  </conditionalFormatting>
  <conditionalFormatting sqref="K20">
    <cfRule type="expression" dxfId="27" priority="5" stopIfTrue="1">
      <formula>NOT(ISERROR(SEARCH("MÉDIO",K20)))</formula>
    </cfRule>
  </conditionalFormatting>
  <conditionalFormatting sqref="K20">
    <cfRule type="expression" dxfId="26" priority="6" stopIfTrue="1">
      <formula>NOT(ISERROR(SEARCH("BAIXO",K20)))</formula>
    </cfRule>
  </conditionalFormatting>
  <conditionalFormatting sqref="K20">
    <cfRule type="expression" dxfId="25" priority="7" stopIfTrue="1">
      <formula>NOT(ISERROR(SEARCH("BAIXO",K20)))</formula>
    </cfRule>
  </conditionalFormatting>
  <conditionalFormatting sqref="K20">
    <cfRule type="expression" dxfId="24" priority="8" stopIfTrue="1">
      <formula>NOT(ISERROR(SEARCH("MUITO ALTO",K20)))</formula>
    </cfRule>
  </conditionalFormatting>
  <conditionalFormatting sqref="K21">
    <cfRule type="expression" dxfId="23" priority="9" stopIfTrue="1">
      <formula>NOT(ISERROR(SEARCH("MÉDIO",K21)))</formula>
    </cfRule>
  </conditionalFormatting>
  <conditionalFormatting sqref="K21">
    <cfRule type="expression" dxfId="22" priority="10" stopIfTrue="1">
      <formula>NOT(ISERROR(SEARCH("BAIXO",K21)))</formula>
    </cfRule>
  </conditionalFormatting>
  <conditionalFormatting sqref="K21">
    <cfRule type="expression" dxfId="21" priority="11" stopIfTrue="1">
      <formula>NOT(ISERROR(SEARCH("BAIXO",K21)))</formula>
    </cfRule>
  </conditionalFormatting>
  <conditionalFormatting sqref="K21">
    <cfRule type="expression" dxfId="20" priority="12" stopIfTrue="1">
      <formula>NOT(ISERROR(SEARCH("MUITO ALTO",K21)))</formula>
    </cfRule>
  </conditionalFormatting>
  <conditionalFormatting sqref="K24">
    <cfRule type="expression" dxfId="19" priority="13" stopIfTrue="1">
      <formula>NOT(ISERROR(SEARCH("BAIXO",K24)))</formula>
    </cfRule>
  </conditionalFormatting>
  <conditionalFormatting sqref="K24">
    <cfRule type="expression" dxfId="18" priority="14" stopIfTrue="1">
      <formula>NOT(ISERROR(SEARCH("BAIXO",K24)))</formula>
    </cfRule>
  </conditionalFormatting>
  <conditionalFormatting sqref="K24">
    <cfRule type="expression" dxfId="17" priority="15" stopIfTrue="1">
      <formula>NOT(ISERROR(SEARCH("MÉDIO",K24)))</formula>
    </cfRule>
  </conditionalFormatting>
  <conditionalFormatting sqref="K24">
    <cfRule type="expression" dxfId="16" priority="16" stopIfTrue="1">
      <formula>NOT(ISERROR(SEARCH("MUITO ALTO",K24)))</formula>
    </cfRule>
  </conditionalFormatting>
  <conditionalFormatting sqref="Q66">
    <cfRule type="containsText" dxfId="15" priority="17" operator="containsText" text="BAIXO">
      <formula>NOT(ISERROR(SEARCH(("BAIXO"),(Q66))))</formula>
    </cfRule>
  </conditionalFormatting>
  <conditionalFormatting sqref="K1">
    <cfRule type="containsText" dxfId="14" priority="18" operator="containsText" text="BAIXO">
      <formula>NOT(ISERROR(SEARCH(("BAIXO"),(K1))))</formula>
    </cfRule>
  </conditionalFormatting>
  <conditionalFormatting sqref="K200">
    <cfRule type="containsText" dxfId="13" priority="19" operator="containsText" text="BAIXO">
      <formula>NOT(ISERROR(SEARCH(("BAIXO"),(K200))))</formula>
    </cfRule>
  </conditionalFormatting>
  <conditionalFormatting sqref="K2">
    <cfRule type="notContainsBlanks" dxfId="12" priority="20">
      <formula>LEN(TRIM(K2))&gt;0</formula>
    </cfRule>
  </conditionalFormatting>
  <conditionalFormatting sqref="K116:K120">
    <cfRule type="expression" dxfId="11" priority="21">
      <formula>NOT(ISERROR(SEARCH("BAIXO",K116)))</formula>
    </cfRule>
  </conditionalFormatting>
  <conditionalFormatting sqref="K116:K120">
    <cfRule type="expression" dxfId="10" priority="22">
      <formula>NOT(ISERROR(SEARCH("BAIXO",K116)))</formula>
    </cfRule>
  </conditionalFormatting>
  <conditionalFormatting sqref="K116:K117">
    <cfRule type="expression" dxfId="9" priority="23">
      <formula>NOT(ISERROR(SEARCH("BAIXO",K116)))</formula>
    </cfRule>
  </conditionalFormatting>
  <conditionalFormatting sqref="K116:K120">
    <cfRule type="expression" dxfId="8" priority="24">
      <formula>NOT(ISERROR(SEARCH("MÉDIO",K116)))</formula>
    </cfRule>
  </conditionalFormatting>
  <conditionalFormatting sqref="K116:K120">
    <cfRule type="expression" dxfId="7" priority="25">
      <formula>NOT(ISERROR(SEARCH("MUITO ALTO",K116)))</formula>
    </cfRule>
  </conditionalFormatting>
  <pageMargins left="0.51180555555555496" right="0.51180555555555496" top="0.78749999999999998" bottom="0.78749999999999998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showGridLines="0" workbookViewId="0">
      <selection activeCell="H13" sqref="H13"/>
    </sheetView>
  </sheetViews>
  <sheetFormatPr defaultColWidth="14.42578125" defaultRowHeight="15" customHeight="1"/>
  <cols>
    <col min="1" max="6" width="8.7109375" customWidth="1"/>
  </cols>
  <sheetData>
    <row r="1" spans="1:1" ht="14.25" customHeight="1">
      <c r="A1" s="80" t="s">
        <v>925</v>
      </c>
    </row>
    <row r="2" spans="1:1" ht="14.25" customHeight="1">
      <c r="A2" s="80" t="s">
        <v>926</v>
      </c>
    </row>
    <row r="3" spans="1:1" ht="14.25" customHeight="1">
      <c r="A3" s="80" t="s">
        <v>927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showGridLines="0" workbookViewId="0">
      <selection activeCell="E8" sqref="E8"/>
    </sheetView>
  </sheetViews>
  <sheetFormatPr defaultColWidth="14.42578125" defaultRowHeight="15" customHeight="1"/>
  <cols>
    <col min="1" max="1" width="17.140625" customWidth="1"/>
    <col min="2" max="2" width="8.7109375" customWidth="1"/>
    <col min="3" max="3" width="38.85546875" customWidth="1"/>
    <col min="4" max="4" width="12.7109375" customWidth="1"/>
    <col min="5" max="5" width="20.140625" customWidth="1"/>
    <col min="6" max="6" width="24.5703125" customWidth="1"/>
    <col min="7" max="7" width="23.42578125" customWidth="1"/>
    <col min="8" max="10" width="8.7109375" customWidth="1"/>
    <col min="11" max="11" width="19.140625" customWidth="1"/>
    <col min="12" max="13" width="8.7109375" customWidth="1"/>
    <col min="14" max="14" width="22.140625" customWidth="1"/>
    <col min="15" max="16" width="8.7109375" customWidth="1"/>
    <col min="17" max="17" width="17.140625" customWidth="1"/>
  </cols>
  <sheetData>
    <row r="1" spans="1:17" ht="38.25">
      <c r="A1" s="73" t="s">
        <v>22</v>
      </c>
      <c r="B1" s="74" t="s">
        <v>76</v>
      </c>
      <c r="C1" s="74" t="s">
        <v>23</v>
      </c>
      <c r="D1" s="74" t="s">
        <v>105</v>
      </c>
      <c r="E1" s="74" t="s">
        <v>24</v>
      </c>
      <c r="F1" s="74" t="s">
        <v>106</v>
      </c>
      <c r="G1" s="74" t="s">
        <v>107</v>
      </c>
      <c r="H1" s="74" t="s">
        <v>11</v>
      </c>
      <c r="I1" s="74" t="s">
        <v>12</v>
      </c>
      <c r="J1" s="74" t="s">
        <v>108</v>
      </c>
      <c r="K1" s="74" t="s">
        <v>109</v>
      </c>
      <c r="L1" s="74" t="s">
        <v>110</v>
      </c>
      <c r="M1" s="74" t="s">
        <v>111</v>
      </c>
      <c r="N1" s="74" t="s">
        <v>25</v>
      </c>
      <c r="O1" s="81" t="s">
        <v>112</v>
      </c>
      <c r="P1" s="82" t="s">
        <v>928</v>
      </c>
      <c r="Q1" s="82" t="s">
        <v>929</v>
      </c>
    </row>
    <row r="2" spans="1:17" ht="60.75" customHeight="1">
      <c r="A2" s="75" t="s">
        <v>44</v>
      </c>
      <c r="B2" s="75" t="s">
        <v>83</v>
      </c>
      <c r="C2" s="75" t="s">
        <v>45</v>
      </c>
      <c r="D2" s="78" t="s">
        <v>200</v>
      </c>
      <c r="E2" s="207" t="s">
        <v>930</v>
      </c>
      <c r="F2" s="207" t="s">
        <v>931</v>
      </c>
      <c r="G2" s="207" t="s">
        <v>932</v>
      </c>
      <c r="H2" s="78" t="s">
        <v>153</v>
      </c>
      <c r="I2" s="78" t="s">
        <v>139</v>
      </c>
      <c r="J2" s="77" t="s">
        <v>150</v>
      </c>
      <c r="K2" s="78" t="s">
        <v>211</v>
      </c>
      <c r="L2" s="78" t="s">
        <v>204</v>
      </c>
      <c r="M2" s="78" t="s">
        <v>124</v>
      </c>
      <c r="N2" s="207" t="s">
        <v>933</v>
      </c>
      <c r="O2" s="83">
        <v>2019</v>
      </c>
      <c r="P2" s="83">
        <v>2021</v>
      </c>
      <c r="Q2" s="99" t="s">
        <v>934</v>
      </c>
    </row>
    <row r="3" spans="1:17" ht="48.75" customHeight="1">
      <c r="A3" s="75" t="s">
        <v>44</v>
      </c>
      <c r="B3" s="75" t="s">
        <v>83</v>
      </c>
      <c r="C3" s="75" t="s">
        <v>52</v>
      </c>
      <c r="D3" s="76" t="s">
        <v>200</v>
      </c>
      <c r="E3" s="76" t="s">
        <v>935</v>
      </c>
      <c r="F3" s="84" t="s">
        <v>936</v>
      </c>
      <c r="G3" s="84" t="s">
        <v>937</v>
      </c>
      <c r="H3" s="76" t="s">
        <v>153</v>
      </c>
      <c r="I3" s="76" t="s">
        <v>139</v>
      </c>
      <c r="J3" s="79" t="s">
        <v>150</v>
      </c>
      <c r="K3" s="76" t="s">
        <v>211</v>
      </c>
      <c r="L3" s="76" t="s">
        <v>204</v>
      </c>
      <c r="M3" s="76" t="s">
        <v>124</v>
      </c>
      <c r="N3" s="76" t="s">
        <v>938</v>
      </c>
      <c r="O3" s="83">
        <v>2019</v>
      </c>
      <c r="P3" s="83">
        <v>2021</v>
      </c>
      <c r="Q3" s="100"/>
    </row>
    <row r="4" spans="1:17" ht="42.75" customHeight="1">
      <c r="A4" s="75" t="s">
        <v>44</v>
      </c>
      <c r="B4" s="75" t="s">
        <v>83</v>
      </c>
      <c r="C4" s="75" t="s">
        <v>54</v>
      </c>
      <c r="D4" s="76" t="s">
        <v>19</v>
      </c>
      <c r="E4" s="76" t="s">
        <v>930</v>
      </c>
      <c r="F4" s="84" t="s">
        <v>936</v>
      </c>
      <c r="G4" s="84" t="s">
        <v>937</v>
      </c>
      <c r="H4" s="76" t="s">
        <v>153</v>
      </c>
      <c r="I4" s="76" t="s">
        <v>139</v>
      </c>
      <c r="J4" s="79" t="s">
        <v>150</v>
      </c>
      <c r="K4" s="76" t="s">
        <v>211</v>
      </c>
      <c r="L4" s="76" t="s">
        <v>204</v>
      </c>
      <c r="M4" s="76" t="s">
        <v>124</v>
      </c>
      <c r="N4" s="76" t="s">
        <v>933</v>
      </c>
      <c r="O4" s="83">
        <v>2019</v>
      </c>
      <c r="P4" s="83">
        <v>2021</v>
      </c>
      <c r="Q4" s="100"/>
    </row>
    <row r="5" spans="1:17" ht="41.25" customHeight="1">
      <c r="A5" s="75" t="s">
        <v>44</v>
      </c>
      <c r="B5" s="75" t="s">
        <v>83</v>
      </c>
      <c r="C5" s="75" t="s">
        <v>55</v>
      </c>
      <c r="D5" s="76" t="s">
        <v>19</v>
      </c>
      <c r="E5" s="76" t="s">
        <v>930</v>
      </c>
      <c r="F5" s="84" t="s">
        <v>936</v>
      </c>
      <c r="G5" s="84" t="s">
        <v>937</v>
      </c>
      <c r="H5" s="76" t="s">
        <v>153</v>
      </c>
      <c r="I5" s="76" t="s">
        <v>139</v>
      </c>
      <c r="J5" s="79" t="s">
        <v>150</v>
      </c>
      <c r="K5" s="76" t="s">
        <v>211</v>
      </c>
      <c r="L5" s="76" t="s">
        <v>204</v>
      </c>
      <c r="M5" s="76" t="s">
        <v>124</v>
      </c>
      <c r="N5" s="76" t="s">
        <v>933</v>
      </c>
      <c r="O5" s="83">
        <v>2019</v>
      </c>
      <c r="P5" s="83">
        <v>2021</v>
      </c>
      <c r="Q5" s="100"/>
    </row>
    <row r="6" spans="1:17" ht="45.75" customHeight="1">
      <c r="A6" s="75" t="s">
        <v>44</v>
      </c>
      <c r="B6" s="75" t="s">
        <v>83</v>
      </c>
      <c r="C6" s="75" t="s">
        <v>56</v>
      </c>
      <c r="D6" s="76" t="s">
        <v>19</v>
      </c>
      <c r="E6" s="76" t="s">
        <v>930</v>
      </c>
      <c r="F6" s="84" t="s">
        <v>936</v>
      </c>
      <c r="G6" s="84" t="s">
        <v>937</v>
      </c>
      <c r="H6" s="76" t="s">
        <v>153</v>
      </c>
      <c r="I6" s="76" t="s">
        <v>139</v>
      </c>
      <c r="J6" s="79" t="s">
        <v>150</v>
      </c>
      <c r="K6" s="76" t="s">
        <v>211</v>
      </c>
      <c r="L6" s="76" t="s">
        <v>204</v>
      </c>
      <c r="M6" s="76" t="s">
        <v>124</v>
      </c>
      <c r="N6" s="76" t="s">
        <v>933</v>
      </c>
      <c r="O6" s="83">
        <v>2019</v>
      </c>
      <c r="P6" s="83">
        <v>2021</v>
      </c>
      <c r="Q6" s="10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IzXmOcqQwKTlM4MtgHCeEeAeWoG8NECrXWVYut1/BZv2zcqsBVsnq6X6Qs2Vg+hrl+puUdFQ4gpsxzwvWN9KPQ==" saltValue="JTC8ABWfcsJSqMDeuE4/1w==" spinCount="100000" sheet="1" objects="1" scenarios="1"/>
  <mergeCells count="1">
    <mergeCell ref="Q2:Q6"/>
  </mergeCells>
  <conditionalFormatting sqref="J3">
    <cfRule type="expression" dxfId="6" priority="1" stopIfTrue="1">
      <formula>NOT(ISERROR(SEARCH("MÉDIO",J3)))</formula>
    </cfRule>
  </conditionalFormatting>
  <conditionalFormatting sqref="J3">
    <cfRule type="expression" dxfId="5" priority="2" stopIfTrue="1">
      <formula>NOT(ISERROR(SEARCH("BAIXO",J3)))</formula>
    </cfRule>
  </conditionalFormatting>
  <conditionalFormatting sqref="J3">
    <cfRule type="expression" dxfId="4" priority="3" stopIfTrue="1">
      <formula>NOT(ISERROR(SEARCH("BAIXO",J3)))</formula>
    </cfRule>
  </conditionalFormatting>
  <conditionalFormatting sqref="J3">
    <cfRule type="expression" dxfId="3" priority="4" stopIfTrue="1">
      <formula>NOT(ISERROR(SEARCH("BAIXO",J3)))</formula>
    </cfRule>
  </conditionalFormatting>
  <conditionalFormatting sqref="N3">
    <cfRule type="expression" dxfId="2" priority="5" stopIfTrue="1">
      <formula>NOT(ISERROR(SEARCH("MÉDIO",N3)))</formula>
    </cfRule>
  </conditionalFormatting>
  <conditionalFormatting sqref="J3">
    <cfRule type="expression" dxfId="1" priority="6" stopIfTrue="1">
      <formula>NOT(ISERROR(SEARCH("MUITO ALTO",J3)))</formula>
    </cfRule>
  </conditionalFormatting>
  <conditionalFormatting sqref="N3">
    <cfRule type="expression" dxfId="0" priority="7" stopIfTrue="1">
      <formula>NOT(ISERROR(SEARCH("MUITO ALTO",N3)))</formula>
    </cfRule>
  </conditionalFormatting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Dashboard</vt:lpstr>
      <vt:lpstr>Análise</vt:lpstr>
      <vt:lpstr>TabDin</vt:lpstr>
      <vt:lpstr>Dados</vt:lpstr>
      <vt:lpstr>Legendas</vt:lpstr>
      <vt:lpstr>Riscos excluídos</vt:lpstr>
      <vt:lpstr>Dados!Print_Area_0</vt:lpstr>
      <vt:lpstr>Dados!Print_Area_0_0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DELL</cp:lastModifiedBy>
  <dcterms:created xsi:type="dcterms:W3CDTF">2018-11-07T18:10:30Z</dcterms:created>
  <dcterms:modified xsi:type="dcterms:W3CDTF">2021-08-11T13:48:23Z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