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fdQMeAvfp0wenAsCicZ6hJrmba+9d7uaOVWbS3ou2YpR9CyAzgFgu7UNZw90p8dEjFHURD2rccd/szSEESHg3g==" workbookSaltValue="3cY6osNqyebIkDTMgcIgNA==" workbookSpinCount="100000" lockStructure="1"/>
  <bookViews>
    <workbookView windowWidth="20490" windowHeight="8415" activeTab="2"/>
  </bookViews>
  <sheets>
    <sheet name="Resumo" sheetId="5" r:id="rId1"/>
    <sheet name="Orçamento" sheetId="2" r:id="rId2"/>
    <sheet name="Cronograma"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Cronograma!$A$1:$M$63</definedName>
    <definedName name="_xlnm.Print_Area" localSheetId="1">Orçamento!$A$1:$N$433</definedName>
    <definedName name="_xlnm.Print_Area" localSheetId="0">Resumo!$A$1:$D$60</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44525" iterate="1" iterateCount="100" iterateDelta="0.001"/>
</workbook>
</file>

<file path=xl/sharedStrings.xml><?xml version="1.0" encoding="utf-8"?>
<sst xmlns="http://schemas.openxmlformats.org/spreadsheetml/2006/main" count="1973" uniqueCount="1199">
  <si>
    <t>(razão social da empresa licitante)</t>
  </si>
  <si>
    <t xml:space="preserve">(n.º do CNPJ) </t>
  </si>
  <si>
    <t>ANEXO III-A DO EDITAL DE LICITAÇÃO POR PREGÃO ELETRÔNICO N.º 26/2022</t>
  </si>
  <si>
    <t>RESUMO DE ORÇAMENTO PARA EXECUÇÃO DE OBRA POR EMPREITADA POR PREÇO UNITÁRIO</t>
  </si>
  <si>
    <t>OBRA:  Reforma dos vestiários e espaços de apoio do COLUNI - Colégio Universitário Geraldo Reis, com fornecimneto de projetos executivos.</t>
  </si>
  <si>
    <t>Local: Rua Alexandre Moura, 8, bairro de São Domingos, Niterói - Estado do Rio de Janeiro- CEP 24210-200</t>
  </si>
  <si>
    <t>ITEM</t>
  </si>
  <si>
    <t>DESCRIÇÃO DO ITEM</t>
  </si>
  <si>
    <t>%</t>
  </si>
  <si>
    <t>TOTAL DO ITEM (R$)</t>
  </si>
  <si>
    <t>SERVIÇO</t>
  </si>
  <si>
    <t>1.</t>
  </si>
  <si>
    <t>PROJETO</t>
  </si>
  <si>
    <t>2.</t>
  </si>
  <si>
    <t>GERENCIAMENTO DA OBRA</t>
  </si>
  <si>
    <t>3.</t>
  </si>
  <si>
    <t>SERVIÇOS PRELIMINARES</t>
  </si>
  <si>
    <t>4.</t>
  </si>
  <si>
    <t>MOVIMENTO DE TERRA</t>
  </si>
  <si>
    <t>5.</t>
  </si>
  <si>
    <t>INFRAESTRUTURA FUNDAÇÕES SIMPLES (OU DIRETAS)</t>
  </si>
  <si>
    <t>ALVENARIA / VEDAÇÃO / DIVISÓRIA</t>
  </si>
  <si>
    <t>10.</t>
  </si>
  <si>
    <t>ESQUADRIAS</t>
  </si>
  <si>
    <t>11.</t>
  </si>
  <si>
    <t>INSTALAÇÕES HIDRÁULICAS E SANITÁRIAS</t>
  </si>
  <si>
    <t>12.</t>
  </si>
  <si>
    <t>INSTALAÇÕES ELÉTRICAS</t>
  </si>
  <si>
    <t>13.</t>
  </si>
  <si>
    <t>INSTALAÇÕES LÓGICA / TELEFONIA</t>
  </si>
  <si>
    <t>14.</t>
  </si>
  <si>
    <t>INSTALAÇÕES DE COMBATE A INCÊNDIO</t>
  </si>
  <si>
    <t>15.</t>
  </si>
  <si>
    <t>INSTALAÇÕES ESPECIAIS (GASES, SOM, ALARME, CFTV, ETC.)</t>
  </si>
  <si>
    <t>16.</t>
  </si>
  <si>
    <t>AR CONDICIONADO</t>
  </si>
  <si>
    <t>17.</t>
  </si>
  <si>
    <t>REVESTIMENTO</t>
  </si>
  <si>
    <t>18.</t>
  </si>
  <si>
    <t>IMPERMEABILIZAÇÃO, ISOLAMENTO TÉRMICO E ACÚSTICO</t>
  </si>
  <si>
    <t>19.</t>
  </si>
  <si>
    <t>PISO</t>
  </si>
  <si>
    <t>20.</t>
  </si>
  <si>
    <t>PINTURA</t>
  </si>
  <si>
    <t>21.</t>
  </si>
  <si>
    <t>VIDROS</t>
  </si>
  <si>
    <t>22.</t>
  </si>
  <si>
    <t>EQUIPAMENTOS</t>
  </si>
  <si>
    <t>23.</t>
  </si>
  <si>
    <t>FORRO</t>
  </si>
  <si>
    <t>25.</t>
  </si>
  <si>
    <t>SERVIÇOS COMPLEMENTARES</t>
  </si>
  <si>
    <t xml:space="preserve">TOTAL GERAL </t>
  </si>
  <si>
    <t>Local e data:</t>
  </si>
  <si>
    <t>(assinatura do representante legal da empresa e carimbo com CNPJ)</t>
  </si>
  <si>
    <t>Identificação e assinatura do Responsável Técnico pelo Orçamento:</t>
  </si>
  <si>
    <t>ANEXO III-B DO EDITAL DE LICITAÇÃO POR PREGÃO ELETRÔNICO N.º 26/2022</t>
  </si>
  <si>
    <t>PLANILHA DE SERVIÇOS E CUSTOS</t>
  </si>
  <si>
    <t>Àrea =</t>
  </si>
  <si>
    <t>238,09 m²</t>
  </si>
  <si>
    <t>VALOR ESTIMADO PELA UFF</t>
  </si>
  <si>
    <t>PROPOSTO PELA EMPRESA LICITANTE</t>
  </si>
  <si>
    <t>CÓDIGO</t>
  </si>
  <si>
    <t>FONTE</t>
  </si>
  <si>
    <t>UNID.</t>
  </si>
  <si>
    <t>QUANT.</t>
  </si>
  <si>
    <t xml:space="preserve"> CUSTO UNITÁRIO</t>
  </si>
  <si>
    <t>BDI (%)</t>
  </si>
  <si>
    <t xml:space="preserve"> PREÇO UNITÁRIO + BDI</t>
  </si>
  <si>
    <t xml:space="preserve">% DESCONTO </t>
  </si>
  <si>
    <t>PREÇO (R$)</t>
  </si>
  <si>
    <t xml:space="preserve"> UNITÁRIO + BDI</t>
  </si>
  <si>
    <t>SUBITEM</t>
  </si>
  <si>
    <t xml:space="preserve"> TOTAL   ITEM</t>
  </si>
  <si>
    <t>TOTAL DO GRUPO</t>
  </si>
  <si>
    <t>01.00.000</t>
  </si>
  <si>
    <t>PROJETOS</t>
  </si>
  <si>
    <t>01.00.001</t>
  </si>
  <si>
    <t>00103</t>
  </si>
  <si>
    <t xml:space="preserve">SBC </t>
  </si>
  <si>
    <t>PROJETO  EXECUTIVO DE ARQUITETURA</t>
  </si>
  <si>
    <t>M²</t>
  </si>
  <si>
    <t>01.00.002</t>
  </si>
  <si>
    <t>0073</t>
  </si>
  <si>
    <t>PROJETO CONTRATADO DE  CLIMATIZAÇÃO/ EXAUSTÃO ( EXECUTIVO)</t>
  </si>
  <si>
    <t>01.00.003</t>
  </si>
  <si>
    <t>04638</t>
  </si>
  <si>
    <t>PROJETO "AS BUILT" GERAL</t>
  </si>
  <si>
    <t>02.00.000</t>
  </si>
  <si>
    <t>GERENCIAMENTO DE OBRAS / FISCALIZAÇÃO</t>
  </si>
  <si>
    <t>02.00.001</t>
  </si>
  <si>
    <t>UFF - ADM- 23069.159759/2020-61 COL</t>
  </si>
  <si>
    <t>PRÓPRIO</t>
  </si>
  <si>
    <t xml:space="preserve">ADMINISTRAÇÃO LOCAL COM ENGENHEIRO CIVIL OU ARQUITETO DE OBRAS JUNIOR E ENCARREGADO DE OBRAS COM ENCARGOS COMPLEMENTARES. </t>
  </si>
  <si>
    <t>UNID</t>
  </si>
  <si>
    <t>03.00.000</t>
  </si>
  <si>
    <t>03.01.000</t>
  </si>
  <si>
    <t>LICENÇAS E TAXAS</t>
  </si>
  <si>
    <t>03.01.001</t>
  </si>
  <si>
    <t>016580</t>
  </si>
  <si>
    <t>SBC</t>
  </si>
  <si>
    <t xml:space="preserve">ART TABELA CREA ACIMA DE R$15.001,00 </t>
  </si>
  <si>
    <t>03.01.002</t>
  </si>
  <si>
    <t>021917</t>
  </si>
  <si>
    <t>RRT TABELA CAU</t>
  </si>
  <si>
    <t>03.02.000</t>
  </si>
  <si>
    <t>Instalações Provisórias</t>
  </si>
  <si>
    <t>03.02.001</t>
  </si>
  <si>
    <t>AD 19.05.0050 (B)</t>
  </si>
  <si>
    <t>SCO- RJ</t>
  </si>
  <si>
    <t>Barracao de obra com paredes de madeira compensada, tipo chapa resinada com 10mm de espessura, piso cimentado e estrutura de madeira serrada, e cobertura de telhas onduladas de fibras vegetais e minerais com 3mm de espessura, inclusive pintura, instalacoes de aparelhos, esquadrias e ferragens, constando de escritorio, sanitarios, depositos e torre com caixa d'agua em polietileno com capacidade de 500l, reaproveitado 5 vezes, exclusive ligacoes provisorias.(desonerado)</t>
  </si>
  <si>
    <t>03.02.002</t>
  </si>
  <si>
    <t>02.020.0001-A</t>
  </si>
  <si>
    <t>EMOP</t>
  </si>
  <si>
    <t>PLACA DE IDENTIFICACAO DE OBRA PUBLICA,INCLUSIVE PINTURA E SUPORTES DE MADEIRA.FORNECIMENTO E COLOCACAO</t>
  </si>
  <si>
    <t>M2</t>
  </si>
  <si>
    <t>03.02.003</t>
  </si>
  <si>
    <t>SINAPI</t>
  </si>
  <si>
    <t>Tapume de telha metálica TAPUME COM TELHA METÁLICA. AF_05/2018</t>
  </si>
  <si>
    <t>03.02.004</t>
  </si>
  <si>
    <t>SINAPI-I</t>
  </si>
  <si>
    <t>LOCACAO DE ANDAIME METALICO TUBULAR DE ENCAIXE, TIPO DE TORRE, COM LARGURA DE 1 ATE 1,5 M E ALTURA DE *1,00* M (INCLUSO SAPATAS FIXAS OU RODIZIOS)</t>
  </si>
  <si>
    <t>M/MES</t>
  </si>
  <si>
    <t>03.02.005</t>
  </si>
  <si>
    <t>MONTAGEM E DESMONTAGEM DE ANDAIME TUBULAR TIPO TORRE (EXCLUSIVE ANDAIME E LIMPEZA). AF_11/2017</t>
  </si>
  <si>
    <t>M</t>
  </si>
  <si>
    <t>03.03.000</t>
  </si>
  <si>
    <t>Demolições / Retiradas / Remoções</t>
  </si>
  <si>
    <t>03.03.001</t>
  </si>
  <si>
    <t>REMOCAO PINTURA VELHA EM GRADES DE FERRO .</t>
  </si>
  <si>
    <t>03.03.002</t>
  </si>
  <si>
    <t>SC.04.05.1200</t>
  </si>
  <si>
    <t xml:space="preserve">SCO-RJ
</t>
  </si>
  <si>
    <t xml:space="preserve">DEMOLIÇÃO MANUAL DE PISO DE ALTA RESISTÊNCIA TIPO MARMORITE, OXICRET, KORODUR OU SIMILAR </t>
  </si>
  <si>
    <t>03.03.003</t>
  </si>
  <si>
    <t>DEMOLIÇÃO DE ARGAMASSAS, DE FORMA MANUAL, SEM REAPROVEITAMENTO. AF_12/20179</t>
  </si>
  <si>
    <t>03.03.004</t>
  </si>
  <si>
    <t>RETIRADA TUBOS GALVANIZADOS 1/2"" A 2""</t>
  </si>
  <si>
    <t xml:space="preserve">M </t>
  </si>
  <si>
    <t>03.03.005</t>
  </si>
  <si>
    <t>SC 04.05.0200</t>
  </si>
  <si>
    <t xml:space="preserve">SCO- RJ </t>
  </si>
  <si>
    <t>ARRANCAMENTO DE GRADES, GRADIS, ALAMBRADOS, CERCAS E PORTOES.(DESONERADO)</t>
  </si>
  <si>
    <t>03.03.006</t>
  </si>
  <si>
    <t xml:space="preserve">DEMOLIÇÃO DE REVESTIMENTO CERÂMICO, DE FORMA MECANIZADA COM MARTELETE, SEM REAPROVEITAMENTO 
</t>
  </si>
  <si>
    <t>03.03.007</t>
  </si>
  <si>
    <t xml:space="preserve">DEMOLIÇÃO DE ALVENARIA DE BLOCO FURADO, DE FORMA MANUAL, SEM REAPROVEITAMENTO. AF_12/2017 </t>
  </si>
  <si>
    <t>M³</t>
  </si>
  <si>
    <t>03.03.008</t>
  </si>
  <si>
    <t>REMOÇÃO DE PORTAS, DE FORMA MANUAL, SEM REAPROVEITAMENTO</t>
  </si>
  <si>
    <t>03.03.009</t>
  </si>
  <si>
    <t xml:space="preserve">REMOÇÃO DE JANELAS, DE FORMA MANUAL, SEM REAPROVEITAMENTO
</t>
  </si>
  <si>
    <t>03.03.010</t>
  </si>
  <si>
    <t>DEMOLICAO DE PLACAS DIVISORIAS DE GRANILITE</t>
  </si>
  <si>
    <t>03.03.011</t>
  </si>
  <si>
    <t>REMOÇÃO DE LUMINÁRIAS, DE FORMA MANUAL SEM REAPROVEITAMENTO</t>
  </si>
  <si>
    <t>03.03.012</t>
  </si>
  <si>
    <t>REMOÇÃO DE CABOS ELÉTRICOS, DE FORMA MANUAL, SEM REAPROVEITAMENTO</t>
  </si>
  <si>
    <t>03.03.013</t>
  </si>
  <si>
    <t>REMOÇÃO DE INTERRUPTORES E TOMADAS, DE FORMA MANUAL, SEM REAPROVEITAMENTO</t>
  </si>
  <si>
    <t>03.03.014</t>
  </si>
  <si>
    <t>REMOÇÃO DE TUBULAÇÕES (TUBOS E CONEXÕES) DE ÁGUA FRIA, DE FORMA MANUAL, SEM REAPROVEITAMENTO</t>
  </si>
  <si>
    <t>03.03.015</t>
  </si>
  <si>
    <t>REMOÇÃO DE LOUÇAS, DE FORMA MANUAL, SEM REAPROVEITAMENTO</t>
  </si>
  <si>
    <t>03.03.016</t>
  </si>
  <si>
    <t>REMOÇÃO DE METAIS SANITÁRIOS, DE FORMA MANUAL, SEM REAPROVEITAMENTO. AF_12/2017</t>
  </si>
  <si>
    <t>03.03.017</t>
  </si>
  <si>
    <t>97639</t>
  </si>
  <si>
    <t>REMOÇÃO DE PLACAS E PILARETES DE CONCRETO, DE FORMA MANUAL, SEM REAPROVEITAMENTO. AF_12/2017.( tampa das clarabóias)</t>
  </si>
  <si>
    <t>03.03.018</t>
  </si>
  <si>
    <t>DEMOLIÇÃO DE LAJES, DE FORMA MANUAL, SEM REAPROVEITAMENTO. AF_12/2017</t>
  </si>
  <si>
    <t>04.00.000</t>
  </si>
  <si>
    <t>04.00.001</t>
  </si>
  <si>
    <t xml:space="preserve"> 93358 </t>
  </si>
  <si>
    <t>ESCAVAÇÃO MANUAL DE VALA COM PROFUNDIDADE MENOR OU IGUAL A 1,30 M. AF_02/202</t>
  </si>
  <si>
    <t>04.00.002</t>
  </si>
  <si>
    <t>96523</t>
  </si>
  <si>
    <t>ESCAVAÇÃO MANUAL PARA BLOCO DE COROAMENTO OU SAPATA (INCLUINDO ESCAVAÇÃO PARA COLOCAÇÃO DE FÔRMAS). AF_06/2017</t>
  </si>
  <si>
    <t>04.00.003</t>
  </si>
  <si>
    <t>REATERRO MANUAL APILOADO COM SOQUETE. AF_10/2017</t>
  </si>
  <si>
    <t>05.00.000</t>
  </si>
  <si>
    <t>INFRAESTRUTURA: FUNDAÇÕES SIMPLES (OU DIRETAS)</t>
  </si>
  <si>
    <t>05.01.000</t>
  </si>
  <si>
    <t>TORRE DE CONCRETO ARMADO</t>
  </si>
  <si>
    <t>LAJE</t>
  </si>
  <si>
    <t>05.01.001</t>
  </si>
  <si>
    <t>92482</t>
  </si>
  <si>
    <t>MONTAGEM E DESMONTAGEM DE FÔRMA DE LAJE MACIÇA, PÉ-DIREITO SIMPLES, EM MADEIRA SERRADA, 1 UTILIZAÇÃO. AF_09/2020</t>
  </si>
  <si>
    <t>05.01.002</t>
  </si>
  <si>
    <t>92770</t>
  </si>
  <si>
    <t>ARMAÇÃO DE LAJE DE UMA ESTRUTURA CONVENCIONAL DE CONCRETO ARMADO EM UM EDIFÍCIO DE MÚLTIPLOS PAVIMENTOS UTILIZANDO AÇO CA-50 DE 8,0 MM - MONTAGEM. AF_12/2015</t>
  </si>
  <si>
    <t>KG</t>
  </si>
  <si>
    <t>05.01.003</t>
  </si>
  <si>
    <t>UFF-EST-02</t>
  </si>
  <si>
    <t>(ADAPTADA 92725) CONCRETAGEM DE VIGAS E LAJES, FCK=30 MPA, PARA LAJES MACIÇAS OU NERVURADAS COM USO DE BOMBA EM EDIFICAÇÃO COM ÁREA MÉDIA DE LAJES MENOR OU IGUAL A 20 M² - LANÇAMENTO, ADENSAMENTO E ACABAMENTO. AF_12/2015</t>
  </si>
  <si>
    <t>05.01.004</t>
  </si>
  <si>
    <t>COMP-COL-INF-001</t>
  </si>
  <si>
    <t>PLACA EM CONCRETO ARMADO, PRÉ-MOLDADA, H= 8CM  CONCRETO FCK = 25MPA, TRAÇO 1:2,3:2,7 (EM MASSA SECA DE CIMENTO/ AREIA MÉDIA/ BRITA 1) - PREPARO MECÂNICO COM BETONEIRA 400 L. AF_05/2021 FORMA EM MADEIRA 1,05 M X 1,72 M</t>
  </si>
  <si>
    <t>VIGAS e PILARES</t>
  </si>
  <si>
    <t>05.01.005</t>
  </si>
  <si>
    <t>92446</t>
  </si>
  <si>
    <t>MONTAGEM E DESMONTAGEM DE FÔRMA DE VIGA, ESCORAMENTO COM PONTALETE DE MADEIRA, PÉ-DIREITO SIMPLES, EM MADEIRA SERRADA, 1 UTILIZAÇÃO. AF_09/2020</t>
  </si>
  <si>
    <t>05.01.006</t>
  </si>
  <si>
    <t>92760</t>
  </si>
  <si>
    <t>ARMAÇÃO DE PILAR OU VIGA DE UMA ESTRUTURA CONVENCIONAL DE CONCRETO ARMADO EM UM EDIFÍCIO DE MÚLTIPLOS PAVIMENTOS UTILIZANDO AÇO CA-50 DE 6,3 MM - MONTAGEM. AF_12/2015</t>
  </si>
  <si>
    <t>05.01.007</t>
  </si>
  <si>
    <t>92762</t>
  </si>
  <si>
    <t>ARMAÇÃO DE PILAR OU VIGA DE UMA ESTRUTURA CONVENCIONAL DE CONCRETO ARMADO EM UM EDIFÍCIO DE MÚLTIPLOS PAVIMENTOS UTILIZANDO AÇO CA-50 DE 10,0 MM - MONTAGEM. AF_12/2015</t>
  </si>
  <si>
    <t>05.01.008</t>
  </si>
  <si>
    <t>UFF-EST-03</t>
  </si>
  <si>
    <t>05.01.009</t>
  </si>
  <si>
    <t>92408</t>
  </si>
  <si>
    <t>MONTAGEM E DESMONTAGEM DE FÔRMA DE PILARES RETANGULARES E ESTRUTURAS SIMILARES, PÉ-DIREITO SIMPLES, EM MADEIRA SERRADA, 1 UTILIZAÇÃO. AF_09/2020</t>
  </si>
  <si>
    <t>05.01.010</t>
  </si>
  <si>
    <t>UFF-EST-01</t>
  </si>
  <si>
    <t>(ADAPTADA 92720) CONCRETAGEM DE PILARES, FCK = 30 MPA, COM USO DE BOMBA EM EDIFICAÇÃO COM SEÇÃO MÉDIA DE PILARES MENOR OU IGUAL A 0,25 M² - LANÇAMENTO, ADENSAMENTO E ACABAMENTO. AF_12/2015</t>
  </si>
  <si>
    <t>05.01.011</t>
  </si>
  <si>
    <t>93184</t>
  </si>
  <si>
    <t>VERGA PRÉ-MOLDADA PARA PORTAS COM ATÉ 1,5 M DE VÃO. AF_03/2016</t>
  </si>
  <si>
    <t>SAPATAS</t>
  </si>
  <si>
    <t>05.01.012</t>
  </si>
  <si>
    <t>96619</t>
  </si>
  <si>
    <t>LASTRO DE CONCRETO MAGRO, APLICADO EM BLOCOS DE COROAMENTO OU SAPATAS, ESPESSURA DE 5 CM. AF_08/2017</t>
  </si>
  <si>
    <t>05.01.013</t>
  </si>
  <si>
    <t>96529</t>
  </si>
  <si>
    <t>FABRICAÇÃO, MONTAGEM E DESMONTAGEM DE FÔRMA PARA SAPATA, EM MADEIRA SERRADA, E=25 MM, 1 UTILIZAÇÃO. AF_06/2017</t>
  </si>
  <si>
    <t>05.01.014</t>
  </si>
  <si>
    <t>96545</t>
  </si>
  <si>
    <t>ARMAÇÃO DE BLOCO, VIGA BALDRAME OU SAPATA UTILIZANDO AÇO CA-50 DE 8 MM - MONTAGEM. AF_06/2017</t>
  </si>
  <si>
    <t>05.01.015</t>
  </si>
  <si>
    <t>96558</t>
  </si>
  <si>
    <t>CONCRETAGEM DE SAPATAS, FCK 30 MPA, COM USO DE BOMBA  LANÇAMENTO, ADENSAMENTO E ACABAMENTO. AF_11/2016</t>
  </si>
  <si>
    <t>06.00.000</t>
  </si>
  <si>
    <t>INFRAESTRUTURA: FUNDAÇÕES ESPECIAIS (OU INDIRETAS)</t>
  </si>
  <si>
    <t>Serviço inexistente nesse contrato.</t>
  </si>
  <si>
    <t>07.00.000</t>
  </si>
  <si>
    <t>SUPERESTRUTURA</t>
  </si>
  <si>
    <t>08.00.000</t>
  </si>
  <si>
    <t>08.00.001</t>
  </si>
  <si>
    <t>87495</t>
  </si>
  <si>
    <t>ALVENARIA DE VEDAÇÃO DE BLOCOS CERÂMICOS FURADOS NA HORIZONTAL DE 9X19X19CM (ESPESSURA 9CM) DE PAREDES COM ÁREA LÍQUIDA MENOR QUE 6M² SEM VÃOS E ARGAMASSA DE ASSENTAMENTO COM PREPARO EM BETONEIRA. AF_06/2014</t>
  </si>
  <si>
    <t>08.00.002</t>
  </si>
  <si>
    <t>87511</t>
  </si>
  <si>
    <t>ALVENARIA DE VEDAÇÃO DE BLOCOS CERÂMICOS FURADOS NA HORIZONTAL DE 9X19X19CM (ESPESSURA 9CM) DE PAREDES COM ÁREA LÍQUIDA MENOR QUE 6M² COM VÃOS E ARGAMASSA DE ASSENTAMENTO COM PREPARO EM BETONEIRA. AF_06/2014</t>
  </si>
  <si>
    <t>09.00.000</t>
  </si>
  <si>
    <t>COBERTURAS</t>
  </si>
  <si>
    <t>10.00.000</t>
  </si>
  <si>
    <t>10.00.001</t>
  </si>
  <si>
    <t>91338</t>
  </si>
  <si>
    <t>PORTA DE ALUMÍNIO DE ABRIR COM LAMBRI, COM GUARNIÇÃO, FIXAÇÃO COM PARAFUSOS - INCLUSO DOBRADIÇAS, FORNECIMENTO E INSTALAÇÃO
 PA1= 1.05 m X 2.10 m E PA4 0,60X1,00</t>
  </si>
  <si>
    <t>10.00.002</t>
  </si>
  <si>
    <t>91341</t>
  </si>
  <si>
    <t>PORTA EM ALUMÍNIO DE ABRIR TIPO VENEZIANA COM GUARNIÇÃO, FIXAÇÃO COM PARAFUSOS -  INCLUSO DOBRADIÇAS, FORNECIMENTO E INSTALAÇÃO
PV1- 0,90 m x 2.10 m PV2- 0.60 m x 2.10 m PV - 0.65m x 1.55 m PV4 - 1,05 m x 2.10 m   PA3 - 1.80 m x 2.10 m 3,78</t>
  </si>
  <si>
    <t>10.00.003</t>
  </si>
  <si>
    <t>COMP-COL-ESQ-001</t>
  </si>
  <si>
    <t xml:space="preserve">  PORTA DE CORRER EM VIDRO TEMPERADO 10MM, COM DUAS FOLHAS, INCLUSO VIDRO LISO INCOLOR, FERRGENS, FECHADURA E PUXADOR E FAIXA ADESIVA AMARELA. FORNECIMENTO E INSTALAÇÃO </t>
  </si>
  <si>
    <t>10.00.005</t>
  </si>
  <si>
    <t>112612</t>
  </si>
  <si>
    <t xml:space="preserve"> JANELA MAXIM-AIR ALUMINIO PINTURA ELETROSTATICA GRAFITE,01 seção, batente de 5 cm, com vidro fantasia mini-boreal J1 - 0.50 m x 0.50 J4 - 0,65x0,50m fornecimenro e instalação</t>
  </si>
  <si>
    <t>10.00.006</t>
  </si>
  <si>
    <t>112594</t>
  </si>
  <si>
    <t xml:space="preserve">BASCULANTE ALUMINIO PINT.ELETROSTATICA GRAFITE COM VIDRO  02 seções (1 fixa e 1 móvel), com vidro mini-boreal 4mm, FORNECIMENTO E INSTALAÇÃO  
J2 - 0.55 x 0.50 m  </t>
  </si>
  <si>
    <t>10.00.007</t>
  </si>
  <si>
    <t>ES 14.10.0250 (/)</t>
  </si>
  <si>
    <t>SCO-RJ</t>
  </si>
  <si>
    <t>JANELA PROJETANTE DE ALUMINIO ANODIZADO, TIPO MAXIM-AIR EM PERFIS SERIE 25, COM 1PAINEL DESLIZANTE-PROJETANTE. FORNECIMENTO E INSTALACAO. BASCULA, 01 SEÇÃO, BATENTE DE 5CM, COM VIDRO MINI-BOREAL - J3 - 0.60 M X 0.30 M (claraboias)</t>
  </si>
  <si>
    <t>10.00.008</t>
  </si>
  <si>
    <t>91304</t>
  </si>
  <si>
    <t>FECHADURA DE EMBUTIR COM CILINDRO, EXTERNA, COMPLETA, ACABAMENTO PADRÃO POPULAR, MAÇANETA RETA COMPRIMENTO MINIMO  10cm SEM ARESTAS ,INCLUSO EXECUÇÃO DE FURO - FORNECIMENTO E INSTALAÇÃO. AF_12/2019</t>
  </si>
  <si>
    <t>10.00.009</t>
  </si>
  <si>
    <t>91305</t>
  </si>
  <si>
    <t>FECHADURA DE EMBUTIR PARA PORTA DE BANHEIRO, COMPLETA, ACABAMENTO PADRÃO POPULAR, MAÇANETA RETA COMPRIMENTO MINIMO  10cm SEM ARESTAS, INCLUSO EXECUÇÃO DE FURO - FORNECIMENTO E INSTALAÇÃO. AF_12/2019</t>
  </si>
  <si>
    <t>10.00.010</t>
  </si>
  <si>
    <t>100705</t>
  </si>
  <si>
    <t>TARJETA TIPO LIVRE/OCUPADO PARA PORTA DE BANHEIRO. AF_12/2019</t>
  </si>
  <si>
    <t>11.00.000</t>
  </si>
  <si>
    <t>11.01.000</t>
  </si>
  <si>
    <t>Instalação de Água Fria</t>
  </si>
  <si>
    <t>11.01.001</t>
  </si>
  <si>
    <t xml:space="preserve"> 91788 </t>
  </si>
  <si>
    <t>(COMPOSIÇÃO REPRESENTATIVA) DO SERVIÇO DE INSTALAÇÃO DE TUBOS DE PVC, SOLDÁVEL, ÁGUA FRIA, DN 50 MM (INSTALADO EM PRUMADA), INCLUSIVE CONEXÕES, CORTES E FIXAÇÕES, PARA PRÉDIOS. AF_10/2015</t>
  </si>
  <si>
    <t>11.01.002</t>
  </si>
  <si>
    <t xml:space="preserve"> 91785 </t>
  </si>
  <si>
    <t>(COMPOSIÇÃO REPRESENTATIVA) DO SERVIÇO DE INSTALAÇÃO DE TUBOS DE PVC, SOLDÁVEL, ÁGUA FRIA, DN 25 MM (INSTALADO EM RAMAL, SUB-RAMAL, RAMAL DE DISTRIBUIÇÃO OU PRUMADA), INCLUSIVE CONEXÕES, CORTES E FIXAÇÕES, PARA PRÉDIOS. AF_10/2015</t>
  </si>
  <si>
    <t>11.01.003</t>
  </si>
  <si>
    <t xml:space="preserve"> 94794 </t>
  </si>
  <si>
    <t xml:space="preserve">  REGISTRO DE GAVETA BRUTO, LATÃO, ROSCÁVEL, 1 1/2", COM ACABAMENTO E CANOPLA CROMADOS - FORNECIMENTO E INSTALAÇÃO. AF_08/2021 R$ 102,97</t>
  </si>
  <si>
    <t>11.01.004</t>
  </si>
  <si>
    <t>(COMPOSIÇÃO REPRESENTATIVA) DO SERVIÇO DE INSTALAÇÃO DE TUBOS DE PVC, SOLDÁVEL, ÁGUA FRIA, DN 40 MM (INSTALADO EM PRUMADA), INCLUSIVE CONEXÕES, CORTES E FIXAÇÕES, PARA PRÉDIOS. AF_10/2015</t>
  </si>
  <si>
    <t>11.02.000</t>
  </si>
  <si>
    <t>Instalação de Água Quente</t>
  </si>
  <si>
    <t>11.02.001</t>
  </si>
  <si>
    <t xml:space="preserve">89974 </t>
  </si>
  <si>
    <t>KIT DE TÊ MISTURADOR EM CPVC ¾" COM DUPLO COMANDO PARA CHUVEIRO, INCLUSIVE CONEXÕES, INSTALADO EM RAMAL DE ÁGUA - FORNECIMENTO E INSTALAÇÃO. AF_12/2014</t>
  </si>
  <si>
    <t>11.02.002</t>
  </si>
  <si>
    <t>89646</t>
  </si>
  <si>
    <t>JOELHO 90 GRAUS, CPVC, SOLDÁVEL, DN 28MM, INSTALADO EM RAMAL OU SUB-RAMAL DE ÁGUA - FORNECIMENTO E INSTALAÇÃO. AF_12/2014</t>
  </si>
  <si>
    <t>11.02.003</t>
  </si>
  <si>
    <t>89788</t>
  </si>
  <si>
    <t>JOELHO 90 GRAUS, CPVC, SOLDÁVEL, DN 54MM, INSTALADO EM PRUMADA DE ÁGUA  FORNECIMENTO E INSTALAÇÃO. AF_12/2014</t>
  </si>
  <si>
    <t>11.02.004</t>
  </si>
  <si>
    <t>89635</t>
  </si>
  <si>
    <t>TUBO, CPVC, SOLDÁVEL, DN 28MM, INSTALADO EM RAMAL OU SUB-RAMAL DE ÁGUA - FORNECIMENTO E INSTALAÇÃO. AF_12/2014</t>
  </si>
  <si>
    <t>11.02.005</t>
  </si>
  <si>
    <t>89772</t>
  </si>
  <si>
    <t>TUBO, CPVC, SOLDÁVEL, DN 54MM, INSTALADO EM PRUMADA DE ÁGUA  FORNECIMENTO E INSTALAÇÃO. AF_12/2014</t>
  </si>
  <si>
    <t>11.03.000</t>
  </si>
  <si>
    <t>Instalação de Esgoto Sanitário</t>
  </si>
  <si>
    <t>11.03.001</t>
  </si>
  <si>
    <t>(COMPOSIÇÃO REPRESENTATIVA) DO SERVIÇO DE INSTALAÇÃO DE TUBO DE PVC, SÉRIE NORMAL, ESGOTO PREDIAL, DN 40 MM (INSTALADO EM RAMAL DE DESCARGA OU RAMAL DE ESGOTO SANITÁRIO), INCLUSIVE CONEXÕES, CORTES E FIXAÇÕES, PARA PRÉDIOS. AF_10/2015</t>
  </si>
  <si>
    <t>11.03.002</t>
  </si>
  <si>
    <t>(COMPOSIÇÃO REPRESENTATIVA) DO SERVIÇO DE INSTALAÇÃO DE TUBO DE PVC, SÉRIE NORMAL, ESGOTO PREDIAL, DN 50 MM (INSTALADO EM RAMAL DE DESCARGA OU RAMAL DE ESGOTO SANITÁRIO), INCLUSIVE CONEXÕES, CORTES E FIXAÇÕES PARA, PRÉDIOS. AF_10/2015</t>
  </si>
  <si>
    <t>11.03.003</t>
  </si>
  <si>
    <t>(COMPOSIÇÃO REPRESENTATIVA) DO SERVIÇO DE INST. TUBO PVC, SÉRIE N, ESGOTO PREDIAL, DN 75 MM, (INST. EM RAMAL DE DESCARGA, RAMAL DE ESG. SANITÁRIO, PRUMADA DE ESG. SANITÁRIO OU VENTILAÇÃO), INCL. CONEXÕES, CORTES E FIXAÇÕES, P/ PRÉDIOS. AF_10/2015</t>
  </si>
  <si>
    <t>11.03.004</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</si>
  <si>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</si>
  <si>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11.03.005</t>
  </si>
  <si>
    <t>PREPARO DE FUNDO DE VALA COM LARGURA MENOR QUE 1,5 M, COM CAMADA DE AREIA, LANÇAMENTO MANUAL. AF_08/2020</t>
  </si>
  <si>
    <t>11.03.006</t>
  </si>
  <si>
    <t>74166/002</t>
  </si>
  <si>
    <t>CAIXA DE INSPECAO EM ANEL DE CONCRETO PRE MOLDADO, COM 950MM DE ALTURA TOTAL. ANEIS COM ESP=50MM, DIAM.=600MM. EXCLUSIVE TAMPAO E ESCAVACAO - FORNECIMENTO E INSTALACAO</t>
  </si>
  <si>
    <t>11.03.007</t>
  </si>
  <si>
    <t>013255</t>
  </si>
  <si>
    <t>TAMPA DE CONCRETO ARMADO 60X60X5CM PARA CAIXA,  FORNECIMENTO E INSTALAÇÃO.</t>
  </si>
  <si>
    <t>11.03.008</t>
  </si>
  <si>
    <t>CAIXA SIFONADA, PVC, DN 100 X 100 X 50 MM, JUNTA ELÁSTICA, FORNECIDA E INSTALADA EM RAMAL DE DESCARGA OU EM RAMAL DE ESGOTO SANITÁRIO,  FORNECIMENTO E INSTALAÇÃO. AF_12/2014</t>
  </si>
  <si>
    <t>11.03.009</t>
  </si>
  <si>
    <t>053031</t>
  </si>
  <si>
    <t>CAIXA SIFONADA PVC 150x150mm COMPLETA C/GRELHA ,SAIDA 50mm,  FORNECIMENTO E INSTALAÇÃO.</t>
  </si>
  <si>
    <t>11.03.010</t>
  </si>
  <si>
    <t>053013</t>
  </si>
  <si>
    <t>CAIXA GORDURA SIMPLES EM PVC 300x100 18 lLITROS C/ TAMPA, FORNECIMENTO E INSTALAÇÃO</t>
  </si>
  <si>
    <t>11.04.000</t>
  </si>
  <si>
    <t>ÁGUAS PLUVIAIS</t>
  </si>
  <si>
    <t>11.04.001</t>
  </si>
  <si>
    <t>91790</t>
  </si>
  <si>
    <t>(COMPOSIÇÃO REPRESENTATIVA) DO SERVIÇO DE INSTALAÇÃO DE TUBOS DE PVC, SÉRIE R, ÁGUA PLUVIAL, DN 100 MM (INSTALADO EM RAMAL DE ENCAMINHAMENTO, OU CONDUTORES VERTICAIS), INCLUSIVE CONEXÕES, CORTES E FIXAÇÕES, PARA PRÉDIOS. AF_10/2015</t>
  </si>
  <si>
    <t>11.04.002</t>
  </si>
  <si>
    <t>93350</t>
  </si>
  <si>
    <t>11.04.003</t>
  </si>
  <si>
    <t>101802</t>
  </si>
  <si>
    <t>CAIXA ENTERRADA RETENTORA DE AREIA RETANGULAR, EM ALVENARIA COM BLOCOS DE CONCRETO, DIMENSÕES INTERNAS: 1,00 X 1,00 X 1,20 M, EXCLUINDO TAMPÃO,  FORNECIMENTO E INSTALAÇÃO.AF_12/2020</t>
  </si>
  <si>
    <t>11.05.000</t>
  </si>
  <si>
    <t>Louças e Metais</t>
  </si>
  <si>
    <t>Louças</t>
  </si>
  <si>
    <t>11.05.001</t>
  </si>
  <si>
    <t>VASO SANITARIO SIFONADO CONVENCIONAL COM LOUÇA BRANCA, INCLUSO CONJUNTO DE LIGAÇÃO PARA BACIA SANITÁRIA AJUSTÁVEL - FORNECIMENTO E INSTALAÇÃO. AF_10/2016</t>
  </si>
  <si>
    <t>11.05.002</t>
  </si>
  <si>
    <t>VASO SANITARIO SIFONADO CONVENCIONAL PARA PCD SEM FURO FRONTAL COM LOUÇA BRANCA SEM ASSENTO - FORNECIMENTO E INSTALAÇÃO. AF_01/2020</t>
  </si>
  <si>
    <t>11.05.003</t>
  </si>
  <si>
    <t>CUBA DE EMBUTIR RETANGULAR DE AÇO INOXIDÁVEL, 56 X 33 X 12 CM - FORNECIMENTO E INSTALAÇÃO. AF_01/2020</t>
  </si>
  <si>
    <t>11.05.004</t>
  </si>
  <si>
    <t xml:space="preserve"> CUBA DE EMBUTIR OVAL EM LOUÇA BRANCA, 35 X 50CM OU EQUIVALENTE - FORNECIMENTO E INSTALAÇÃO. AF_01/2020  </t>
  </si>
  <si>
    <t>11.05.005</t>
  </si>
  <si>
    <t xml:space="preserve">LAVATÓRIO LOUÇA BRANCA SUSPENSO, 29,5 X 39CM OU EQUIVALENTE, PADRÃO POPULAR - FORNECIMENTO E INSTALAÇÃO </t>
  </si>
  <si>
    <t>11.05.006</t>
  </si>
  <si>
    <t>COMP-COL-HID-001</t>
  </si>
  <si>
    <t xml:space="preserve">LAVATÓRIO, ACESSIBILIDADE, LOUÇA BRANCA P/COLUNA SUSPENSA ICASA OU SIMILAR EQUIVALENTE - FORNECIMENTO E INSTALAÇÃO </t>
  </si>
  <si>
    <t>11.05.007</t>
  </si>
  <si>
    <t>COMP-COL-HID-002</t>
  </si>
  <si>
    <t>COLUNA SUSPENSA P/LAVATORIO DE LOUÇA  BRANCA ACESSIBILIDADE ICASA  OU SIMILAR EQUIVALENTE , FORNECIMENTO E INSTALAÇÃO</t>
  </si>
  <si>
    <t>Metais</t>
  </si>
  <si>
    <t>11.05.008</t>
  </si>
  <si>
    <t>100857</t>
  </si>
  <si>
    <t>MISTURADOR MONOCOMANDO PARA CHUVEIRO, BASE BRUTA E ACABAMENTO CROMADO - FORNECIMENTO E INSTALAÇÃO. AF_08/2021</t>
  </si>
  <si>
    <t>11.05.009</t>
  </si>
  <si>
    <t>100856</t>
  </si>
  <si>
    <t xml:space="preserve">MANOPLA E CANOPLA CROMADA  FORNECIMENTO E INSTALAÇÃO. AF_01/2020 </t>
  </si>
  <si>
    <t>11.05.010</t>
  </si>
  <si>
    <t>99635</t>
  </si>
  <si>
    <t xml:space="preserve">SINAPI </t>
  </si>
  <si>
    <t>VÁLVULA DE DESCARGA METÁLICA, BASE 1 1/2", ACABAMENTO METALICO CROMADO - FORNECIMENTO E INSTALAÇÃO. AF_08/2021</t>
  </si>
  <si>
    <t>11.05.011</t>
  </si>
  <si>
    <t>202164</t>
  </si>
  <si>
    <t>KIT DESCARGA COM ALAVANCA PARA PCD, FORNECIMENTO E INSTALAÇÃO.</t>
  </si>
  <si>
    <t>11.05.012</t>
  </si>
  <si>
    <t>86877</t>
  </si>
  <si>
    <t>VÁLVULA EM METAL CROMADO 1.1/2 X 1.1/2 PARA TANQUE OU LAVATÓRIO, COM OU SEM LADRÃO - FORNECIMENTO E INSTALAÇÃO. AF_01/2020</t>
  </si>
  <si>
    <t>11.05.013</t>
  </si>
  <si>
    <t>190312</t>
  </si>
  <si>
    <t>CHUVEIRO SPOT COM TUBO CROMADO 1977 C.CT DECA OU SIMILAR EQUIVALENTE, FORNECIMENTO E INSTALAÇÃO</t>
  </si>
  <si>
    <t>11.05.014</t>
  </si>
  <si>
    <t>190414</t>
  </si>
  <si>
    <t>DUCHA HIGIENICA FORUSI ABS SMALL 1856-C50, ou similar equivalente (banheiros acessíveis)</t>
  </si>
  <si>
    <t>11.05.015</t>
  </si>
  <si>
    <t>86887</t>
  </si>
  <si>
    <t>ENGATE FLEXIVEL EM METAL CROMADO,1/2"X 40CM FORNECIMENTO E INSTALAÇÃO</t>
  </si>
  <si>
    <t>11.05.016</t>
  </si>
  <si>
    <t>86883</t>
  </si>
  <si>
    <t>SIFÃO DO TIPO FLEXÍVEL EM PVC 1 X 1.1/2 - FORNECIMENTO E INSTALAÇÃO. AF_01/2020</t>
  </si>
  <si>
    <t>11.05.017</t>
  </si>
  <si>
    <t>86882</t>
  </si>
  <si>
    <t>SIFÃO DO TIPO GARRAFA/COPO EM PVC 1.1/4 X 1.1/2 - FORNECIMENTO E INSTALAÇÃO. AF_01/2020</t>
  </si>
  <si>
    <t>11.05.018</t>
  </si>
  <si>
    <t>202347</t>
  </si>
  <si>
    <t xml:space="preserve"> TORNEIRA ALAVANCA PARA PCD AUTOMÁTICA NBR 9050, FORNECIMENTO E INSTALAÇÃO.</t>
  </si>
  <si>
    <t>11.05.019</t>
  </si>
  <si>
    <t>86915</t>
  </si>
  <si>
    <t>TORNEIRA CROMADA DE MESA, 1/2 OU 3/4, PARA LAVATÓRIO, PADRÃO MÉDIO - FORNECIMENTO E INSTALAÇÃO. AF_01/2020</t>
  </si>
  <si>
    <t>11.05.020</t>
  </si>
  <si>
    <t>86909</t>
  </si>
  <si>
    <t>TORNEIRA CROMADA TUBO MÓVEL, DE MESA, 1/2 OU 3/4, PARA PIA DE COZINHA, PADRÃO ALTO - FORNECIMENTO E INSTALAÇÃO. AF_01/2020</t>
  </si>
  <si>
    <t>11.06.000</t>
  </si>
  <si>
    <t>Acessórios banheiros</t>
  </si>
  <si>
    <t>11.06.001</t>
  </si>
  <si>
    <t>190020</t>
  </si>
  <si>
    <t xml:space="preserve">  ASSENTO PARA VASO SANITARIAO PCD, LINHA VOGUE CONFORTO , FORNECIMENTO E INSTALAÇÃO</t>
  </si>
  <si>
    <t>11.06.002</t>
  </si>
  <si>
    <t>100849</t>
  </si>
  <si>
    <t>ASSENTO SANITÁRIO CONVENCIONAL - FORNECIMENTO E INSTALACAO. AF_01/2020</t>
  </si>
  <si>
    <t>11.06.003</t>
  </si>
  <si>
    <t>100875</t>
  </si>
  <si>
    <t>BANCO ARTICULADO, EM ACO INOX, PARA PCD, FIXADO NA PAREDE - FORNECIMENTO E INSTALAÇÃO. AF_01/2020</t>
  </si>
  <si>
    <t>11.06.004</t>
  </si>
  <si>
    <t>100864</t>
  </si>
  <si>
    <t>BARRA DE APOIO EM "L", EM ACO INOX POLIDO 80 X 80 CM, FIXADA NA PAREDE - FORNECIMENTO E INSTALACAO. AF_01/2020</t>
  </si>
  <si>
    <t>11.06.005</t>
  </si>
  <si>
    <t>18.016.0105-A</t>
  </si>
  <si>
    <t>BARRA DE APOIO EM ACO INOXIDAVEL AISI 304,TUBO DE 1.1/4",INCLUSIVE FIXACAO COM PARAFUSOS INOXIDAVEIS E BUCHAS PLASTICAS,COM 50CM,PARA PESSOAS COM SSIDADES ESPECIFICAS.FORNECIMENTO E COLOCACAO</t>
  </si>
  <si>
    <t>11.06.006</t>
  </si>
  <si>
    <t>100867</t>
  </si>
  <si>
    <t>BARRA DE APOIO RETA, EM ACO INOX POLIDO, COMPRIMENTO 70 CM, FIXADA NA PAREDE - FORNECIMENTO E INSTALAÇÃO. AF_01/2020</t>
  </si>
  <si>
    <t>11.06.007</t>
  </si>
  <si>
    <t>100868</t>
  </si>
  <si>
    <t>BARRA DE APOIO RETA, EM ACO INOX POLIDO, COMPRIMENTO 80 CM, FIXADA NA PAREDE - FORNECIMENTO E INSTALAÇÃO. AF_01/2020</t>
  </si>
  <si>
    <t>11.06.008</t>
  </si>
  <si>
    <t>190007</t>
  </si>
  <si>
    <t>CABIDE METALICO CROMADO 1 GANCHO UNIVERSAL PRATA, FORNECIMENTO E INSTALAÇÃO.</t>
  </si>
  <si>
    <t>11.06.009</t>
  </si>
  <si>
    <t>95545</t>
  </si>
  <si>
    <t>SABONETEIRA DE PAREDE EM METAL CROMADO, INCLUSO FIXAÇÃO. AF_01/2020</t>
  </si>
  <si>
    <t>11.06.010</t>
  </si>
  <si>
    <t>190705</t>
  </si>
  <si>
    <t>TOALHEIRO EM INOX INTERFOLHA NOBLE - BIOVIS OU EQUIVALENTE,  FORNECIMENTO E INSTALAÇÃO.</t>
  </si>
  <si>
    <t>11.06.011</t>
  </si>
  <si>
    <t>190029</t>
  </si>
  <si>
    <t xml:space="preserve">PORTA-PAPEL HIGIENICO CAIXA DE METAL CROMADO, MODELOROLAO NOBLE EM INOX - BIOVIS OU EQUIVALENTE,  FORNECIMENTO E INSTALAÇÃO. </t>
  </si>
  <si>
    <t>11.06.012</t>
  </si>
  <si>
    <t>95547</t>
  </si>
  <si>
    <t>SABONETEIRA PLASTICA TIPO DISPENSER PARA SABONETE LIQUIDO COM RESERVATORIO 800 A 1500 ML, INCLUSO FIXAÇÃO. AF_01/2020</t>
  </si>
  <si>
    <t>11.06.013</t>
  </si>
  <si>
    <t>100862</t>
  </si>
  <si>
    <t>SUPORTE MÃO FRANCESA EM ACO, ABAS IGUAIS 40 CM, CAPACIDADE MINIMA 70 KG, BRANCO - FORNECIMENTO E INSTALAÇÃO. AF_01/2020,  acréscimo de reforço, bancadas e banco dos vestiários. FORNECIMENTO E INSTALAÇÃO.</t>
  </si>
  <si>
    <t>12.00.000</t>
  </si>
  <si>
    <t>12.00.001</t>
  </si>
  <si>
    <t>COMP-COL-ELE-001</t>
  </si>
  <si>
    <t>QUADRO DE DISTRIBUIÇÃO COM BARRAMENTOS FASE, NEUTRO E TERRA, DE SOBREPOR, EM CHAPA DE AÇO GALVANIZADO, PARA 70 DISJUNTORES DIN, 225 A - FORNECIMENTO E INSTALAÇÃO</t>
  </si>
  <si>
    <t>12.00.002</t>
  </si>
  <si>
    <t>COMP-COL-ELE-002</t>
  </si>
  <si>
    <t>QUADRO DE DISTRIBUIÇÃO COM BARRAMENTOS FASE, NEUTRO E TERRA, DE SOBREPOR, EM CHAPA DE AÇO GALVANIZADO, PARA 24 DISJUNTORES DIN, 150 A - FORNECIMENTO E INSTALAÇÃO</t>
  </si>
  <si>
    <t>12.00.003</t>
  </si>
  <si>
    <t>COMP-COL-ELE-003</t>
  </si>
  <si>
    <t>DISJUNTOR TRIPOLAR, CAIXA MOLDADA, 200 A, DIN/IEC, CURVA C, 25 KA - FORNECIMENTO E INSTALAÇÃO</t>
  </si>
  <si>
    <t>12.00.004</t>
  </si>
  <si>
    <t>93672</t>
  </si>
  <si>
    <t>DISJUNTOR TRIPOLAR TIPO DIN, CORRENTE NOMINAL 40 A, CURVA C - FORNECIMENTO E INSTALAÇÃO</t>
  </si>
  <si>
    <t>12.00.005</t>
  </si>
  <si>
    <t>93653</t>
  </si>
  <si>
    <t>DISJUNTOR MONOPOLAR TIPO DIN, CORRENTE NOMINAL 10 A,CURVA B - FORNECIMENTO E INSTALAÇÃO</t>
  </si>
  <si>
    <t>12.00.006</t>
  </si>
  <si>
    <t>93654</t>
  </si>
  <si>
    <t>DISJUNTOR MONOPOLAR TIPO DIN, CORRENTE NOMINAL 16 A,CURVA B - FORNECIMENTO E INSTALAÇÃO</t>
  </si>
  <si>
    <t>12.00.007</t>
  </si>
  <si>
    <t>93655</t>
  </si>
  <si>
    <t>DISJUNTOR MONOPOLAR TIPO DIN, CORRENTE NOMINAL 20 A, CURVA B - FORNECIMENTO E INSTALAÇÃO</t>
  </si>
  <si>
    <t>12.00.008</t>
  </si>
  <si>
    <t>93660</t>
  </si>
  <si>
    <t>DISJUNTOR BIPOLAR TIPO DIN, CORRENTE NOMINAL 10 A, CURVA C - FORNECIMENTO E INSTALAÇÃO</t>
  </si>
  <si>
    <t>12.00.009</t>
  </si>
  <si>
    <t>93663</t>
  </si>
  <si>
    <t>DISJUNTOR BIPOLAR TIPO DIN, CORRENTE NOMINAL 25 A, CURVA C - FORNECIMENTO E INSTALAÇÃO</t>
  </si>
  <si>
    <t>12.00.010</t>
  </si>
  <si>
    <t>93662</t>
  </si>
  <si>
    <t>DISJUNTOR BIPOLAR TIPO DIN, CORRENTE NOMINAL 20 A, CURVA B - FORNECIMENTO E INSTALAÇÃO</t>
  </si>
  <si>
    <t>12.00.011</t>
  </si>
  <si>
    <t>COMP-COL-ELE-004</t>
  </si>
  <si>
    <t>DISPOSITIVO DR, 2 PÓLOS, SENSIBILIDADE 30 mA, CORRENTE 25 A, TIPO AC - FORNECIMENTO E INSTALAÇÃO</t>
  </si>
  <si>
    <t>12.00.012</t>
  </si>
  <si>
    <t>91927</t>
  </si>
  <si>
    <t>CABO  DE COBRE FLEXÍVEL, ISOLADO, 2,5 MM², ANTI-CHAMA, 0,6/1,0 KV, PARA CIRCUITOS TERMINAIS - FORNECIMENTO E INSTALAÇÃO</t>
  </si>
  <si>
    <t>12.00.013</t>
  </si>
  <si>
    <t>91929</t>
  </si>
  <si>
    <t>CABO  DE COBRE FLEXÍVEL, ISOLADO, 4,0 MM², ANTI-CHAMA, 0,6/1,0 KV, PARA CIRCUITOS TERMINAIS - FORNECIMENTO E INSTALAÇÃO</t>
  </si>
  <si>
    <t>12.00.014</t>
  </si>
  <si>
    <t>91931</t>
  </si>
  <si>
    <t>CABO DE COBRE FLEXÍVEL, ISOLADO, 6,0 MM², ANTI-CHAMA, 0,6/1,0 KV, PARA CIRCUITOS TERMINAIS - FORNECIMENTO E INSTALAÇÃO</t>
  </si>
  <si>
    <t>12.00.015</t>
  </si>
  <si>
    <t>92992</t>
  </si>
  <si>
    <t>CABO DE COBRE FLEXÍVEL, ISOLADO, 95,0 MM², ANTI-CHAMA, 0,6/1,0 KV, PARA DISTRIBUIÇÃO - FORNECIMENTO E INSTALAÇÃO</t>
  </si>
  <si>
    <t>12.00.016</t>
  </si>
  <si>
    <t>92994</t>
  </si>
  <si>
    <t>CABO DE COBRE FLEXÍVEL, ISOLADO, 120 MM², ANTI-CHAMA, PARA DISTRIBUIÇÃO - FORNECIMENTO E INSTALAÇÃO</t>
  </si>
  <si>
    <t>12.00.017</t>
  </si>
  <si>
    <t>92996</t>
  </si>
  <si>
    <t>CABO DE COBRE FLEXÍVEL, ISOLADO, 150 MM², ANTI-CHAMA, PARA DISTRIBUIÇÃO - FORNECIMENTO E INSTALAÇÃO</t>
  </si>
  <si>
    <t>12.00.018</t>
  </si>
  <si>
    <t>ELETRODUTO RÍGIDO ROSCÁVEL, PVC, DN 3/4", APARENTE, INSTALADO EM TETO - FORNECIMENTO E INSTALAÇÃO</t>
  </si>
  <si>
    <t>12.00.019</t>
  </si>
  <si>
    <t>91868</t>
  </si>
  <si>
    <t>ELETRODUTO RÍGIDO ROSCÁVEL, PVC, DN 1", APARENTE, INSTALADO EM TETO - FORNECIMENTO E INSTALAÇÃO</t>
  </si>
  <si>
    <t>12.00.020</t>
  </si>
  <si>
    <t>91869</t>
  </si>
  <si>
    <t>ELETRODUTO RÍGIDO ROSCÁVEL, PVC, DN 1 1/4", APARENTE, INSTALADO EM TETO - FORNECIMENTO E INSTALAÇÃO</t>
  </si>
  <si>
    <t>12.00.021</t>
  </si>
  <si>
    <t>93008</t>
  </si>
  <si>
    <t>ELETRODUTO RÍGIDO ROSCÁVEL, PVC, DN 1 1/2" - FORNECIMENTO E INSTALAÇÃO</t>
  </si>
  <si>
    <t>12.00.022</t>
  </si>
  <si>
    <t>93009</t>
  </si>
  <si>
    <t>ELETRODUTO RÍGIDO ROSCÁVEL, PVC, DN 2" - FORNECIMENTO E INSTALAÇÃO</t>
  </si>
  <si>
    <t>12.00.023</t>
  </si>
  <si>
    <t>93012</t>
  </si>
  <si>
    <t>ELETRODUTO RÍGIDO ROSCÁVEL, PVC, DN 4" - FORNECIMENTO E INSTALAÇÃO</t>
  </si>
  <si>
    <t>12.00.024</t>
  </si>
  <si>
    <t>91871</t>
  </si>
  <si>
    <t>ELETRODUTO RÍGIDO ROSCÁVEL, PVC, DN 3/4", APARENTE, INSTALADO EM PAREDE - FORNECIMENTO E INSTALAÇÃO</t>
  </si>
  <si>
    <t>12.00.025</t>
  </si>
  <si>
    <t>91872</t>
  </si>
  <si>
    <t>ELETRODUTO RÍGIDO ROSCÁVEL, PVC, DN 1", APARENTE, INSTALADO EM PAREDE - FORNECIMENTO E INSTALAÇÃO</t>
  </si>
  <si>
    <t>12.00.026</t>
  </si>
  <si>
    <t>ELETRODUTO RÍGIDO ROSCÁVEL, PVC, DN 1 1/4", APARENTE, INSTALADO EM PAREDE - FORNECIMENTO E INSTALAÇÃO</t>
  </si>
  <si>
    <t>12.00.027</t>
  </si>
  <si>
    <t>95752</t>
  </si>
  <si>
    <t>ELETRODUTO DE AÇO GALVANIZADO, CLASSE SEMI-PESADO, DN 40 MM (1 1/2"), APARENTE, INSTALADO EM PAREDE - FORNECIMENTO E INSTALAÇÃO</t>
  </si>
  <si>
    <t>12.00.028</t>
  </si>
  <si>
    <t>95750</t>
  </si>
  <si>
    <t>ELETRODUTO DE AÇO GALVANIZADO, CLASSE LEVE, DN 25 MM (1"), APARENTE, INSTALADO EM PAREDE - FORNECIMENTO E INSTALAÇÃO</t>
  </si>
  <si>
    <t>12.00.029</t>
  </si>
  <si>
    <t>97670</t>
  </si>
  <si>
    <t>ELETRODUTO FLEXÍVEL CORRUGADO, PEAD, DN 100 (4") - FORNECIMENTO E INSTALAÇÃO</t>
  </si>
  <si>
    <t>12.00.030</t>
  </si>
  <si>
    <t>91879</t>
  </si>
  <si>
    <t>LUVA PARA ELETRODUTO, PVC, ROSCÁVEL, DN 3/4", APARENTE, INSTALADA EM TETO - FORNECIMENTO E INSTALAÇÃO</t>
  </si>
  <si>
    <t>12.00.031</t>
  </si>
  <si>
    <t>LUVA PARA ELETRODUTO, PVC, ROSCÁVEL, DN 1", APARENTE, INSTALADA EM TETO - FORNECIMENTO E INSTALAÇÃO</t>
  </si>
  <si>
    <t>12.00.032</t>
  </si>
  <si>
    <t>91881</t>
  </si>
  <si>
    <t>LUVA PARA ELETRODUTO, PVC, ROSCÁVEL, DN 1 1/4", APARENTE, INSTALADA EM TETO - FORNECIMENTO E INSTALAÇÃO</t>
  </si>
  <si>
    <t>12.00.033</t>
  </si>
  <si>
    <t>93013</t>
  </si>
  <si>
    <t>LUVA PARA ELETRODUTO, PVC, ROSCÁVEL, DN 50 MM (1 1/2") - FORNECIMENTO E INSTALAÇÃO</t>
  </si>
  <si>
    <t>12.00.034</t>
  </si>
  <si>
    <t>93014</t>
  </si>
  <si>
    <t>LUVA PARA ELETRODUTO, PVC, ROSCÁVEL, DN 60 MM (2") - FORNECIMENTO E INSTALAÇÃO</t>
  </si>
  <si>
    <t>12.00.035</t>
  </si>
  <si>
    <t>93017</t>
  </si>
  <si>
    <t>LUVA PARA ELETRODUTO, PVC, ROSCÁVEL, DN 110 MM (4") - FORNECIMENTO E INSTALAÇÃO</t>
  </si>
  <si>
    <t>12.00.036</t>
  </si>
  <si>
    <t>91884</t>
  </si>
  <si>
    <t>LUVA PARA ELETRODUTO, PVC, ROSCÁVEL, DN 3/4", APARENTE, INSTALADA EM PAREDE - FORNECIMENTO E INSTALAÇÃO</t>
  </si>
  <si>
    <t>12.00.037</t>
  </si>
  <si>
    <t>91885</t>
  </si>
  <si>
    <t>LUVA PARA ELETRODUTO, PVC, ROSCÁVEL, DN 1", APARENTE, INSTALADA EM PAREDE - FORNECIMENTO E INSTALAÇÃO</t>
  </si>
  <si>
    <t>12.00.038</t>
  </si>
  <si>
    <t>LUVA PARA ELETRODUTO, PVC, ROSCÁVEL, DN 1 1/4", APARENTE, INSTALADA EM PAREDE - FORNECIMENTO E INSTALAÇÃO</t>
  </si>
  <si>
    <t>12.00.039</t>
  </si>
  <si>
    <t>95760</t>
  </si>
  <si>
    <t>LUVA DE EMENDA PARA ELETRODUTO, AÇO GALVANIZADO, DN 40 MM (1 1/2"), APARENTE, INSTALADA EM PAREDE</t>
  </si>
  <si>
    <t>12.00.040</t>
  </si>
  <si>
    <t>CURVA 90º PARA ELETRODUTO, PVC, ROSCÁVEL, DN 3/4", APARENTE, INSTALADA EM TETO - FORNECIMENTO E INSTALAÇÃO</t>
  </si>
  <si>
    <t>12.00.041</t>
  </si>
  <si>
    <t>91905</t>
  </si>
  <si>
    <t>CURVA 90º PARA ELETRODUTO, PVC, ROSCÁVEL, DN 1", APARENTE, INSTALADA EM TETO - FORNECIMENTO E INSTALAÇÃO</t>
  </si>
  <si>
    <t>12.00.042</t>
  </si>
  <si>
    <t>91908</t>
  </si>
  <si>
    <t>CURVA 90º PARA ELETRODUTO, PVC, ROSCÁVEL, DN 1 1/4", APARENTE, INSTALADA EM TETO - FORNECIMENTO E INSTALAÇÃO</t>
  </si>
  <si>
    <t>12.00.043</t>
  </si>
  <si>
    <t>93018</t>
  </si>
  <si>
    <t>CURVA 90 GRAUS PARA ELETRODUTO, PVC, ROSCÁVEL, DN 50 MM (1 1/2") - FORNECIMENTO E INSTALAÇÃO</t>
  </si>
  <si>
    <t>12.00.044</t>
  </si>
  <si>
    <t>93020</t>
  </si>
  <si>
    <t>CURVA 90 GRAUS PARA ELETRODUTO, PVC, ROSCÁVEL, DN 60 MM (2") - FORNECIMENTO E INSTALAÇÃO</t>
  </si>
  <si>
    <t>12.00.045</t>
  </si>
  <si>
    <t>93026</t>
  </si>
  <si>
    <t>CURVA 90 GRAUS PARA ELETRODUTO, PVC, ROSCÁVEL, DN 110 MM (4") - FORNECIMENTO E INSTALAÇÃO</t>
  </si>
  <si>
    <t>12.00.046</t>
  </si>
  <si>
    <t>COMP-COL-ELE-005</t>
  </si>
  <si>
    <t>CURVA 90 GRAUS, PARA ELETRODUTO, EM AÇO GALVANIZADO ELETROLITICO, DIÂMETRO DE 40 MM (1 1/2") - FORNECIMENTO E INSTALAÇÃO</t>
  </si>
  <si>
    <t>12.00.047</t>
  </si>
  <si>
    <t>COMP-COL-ELE-006</t>
  </si>
  <si>
    <t>CONDULETE DE ALUMÍNIO, TIPO "E", PARA ELETRODUTO DE PVC RÍGIDO 3/4" - FORNECIMENTO E INSTALAÇÃO</t>
  </si>
  <si>
    <t>12.00.048</t>
  </si>
  <si>
    <t>COMP-COL-ELE-007</t>
  </si>
  <si>
    <t>CONDULETE DE ALUMÍNIO, TIPO "C", PARA ELETRODUTO DE PVC RÍGIDO 3/4" - FORNECIMENTO E INSTALAÇÃO</t>
  </si>
  <si>
    <t>12.00.049</t>
  </si>
  <si>
    <t>COMP-COL-ELE-008</t>
  </si>
  <si>
    <t>CONDULETE DE ALUMÍNIO, TIPO "T", PARA ELETRODUTO DE PVC RÍGIDO 3/4" - FORNECIMENTO E INSTALAÇÃO</t>
  </si>
  <si>
    <t>12.00.050</t>
  </si>
  <si>
    <t>95795</t>
  </si>
  <si>
    <t>CONDULETE DE ALUMÍNIO, TIPO "T", PARA ELETRODUTO DE PVC RÍGIDO 3/4", COM TAMPA CEGA - FORNECIMENTO E INSTALAÇÃO</t>
  </si>
  <si>
    <t>12.00.051</t>
  </si>
  <si>
    <t>COMP-COL-ELE-009</t>
  </si>
  <si>
    <t>CONDULETE DE ALUMÍNIO, TIPO "X", PARA ELETRODUTO DE PVC RÍGIDO 3/4" - FORNECIMENTO E INSTALAÇÃO</t>
  </si>
  <si>
    <t>12.00.052</t>
  </si>
  <si>
    <t>COMP-COL-ELE-010</t>
  </si>
  <si>
    <t>CONDULETE DE ALUMÍNIO, TIPO "LR", PARA ELETRODUTO DE PVC RÍGIDO 3/4" - FORNECIMENTO E INSTALAÇÃO</t>
  </si>
  <si>
    <t>12.00.053</t>
  </si>
  <si>
    <t>95787</t>
  </si>
  <si>
    <t>CONDULETE DE ALUMÍNIO, TIPO "LR", PARA ELETRODUTO DE PVC RÍGIDO 3/4", COM TAMPA CEGA - FORNECIMENTO E INSTALAÇÃO</t>
  </si>
  <si>
    <t>12.00.054</t>
  </si>
  <si>
    <t>COMP-COL-ELE-011</t>
  </si>
  <si>
    <t>CONDULETE DE ALUMÍNIO, TIPO "LL", PARA ELETRODUTO DE PVC RÍGIDO 3/4" - FORNECIMENTO E INSTALAÇÃO</t>
  </si>
  <si>
    <t>12.00.055</t>
  </si>
  <si>
    <t>COMP-COL-ELE-012</t>
  </si>
  <si>
    <t>CONDULETE DE ALUMÍNIO, TIPO "LL", PARA ELETRODUTO DE PVC RÍGIDO 3/4", COM TAMPA CEGA - FORNECIMENTO E INSTALAÇÃO</t>
  </si>
  <si>
    <t>12.00.056</t>
  </si>
  <si>
    <t>95796</t>
  </si>
  <si>
    <t>CONDULETE DE ALUMÍNIO, TIPO "T", PARA ELETRODUTO DE PVC RÍGIDO 1", COM TAMPA CEGA - FORNECIMENTO E INSTALAÇÃO</t>
  </si>
  <si>
    <t>12.00.057</t>
  </si>
  <si>
    <t>COMP-COL-ELE-013</t>
  </si>
  <si>
    <t>CONDULETE DE ALUMÍNIO, TIPO "X", PARA ELETRODUTO DE PVC RÍGIDO 1" - FORNECIMENTO E INSTALAÇÃO</t>
  </si>
  <si>
    <t>12.00.058</t>
  </si>
  <si>
    <t>COMP-COL-ELE-014</t>
  </si>
  <si>
    <t>CONDULETE DE ALUMÍNIO, TIPO "LR", PARA ELETRODUTO DE PVC RÍGIDO 1" - FORNECIMENTO E INSTALAÇÃO</t>
  </si>
  <si>
    <t>12.00.059</t>
  </si>
  <si>
    <t>CONDULETE DE ALUMÍNIO, TIPO "T", PARA ELETRODUTO DE PVC RÍGIDO 1 1/4", COM TAMPA CEGA - FORNECIMENTO E INSTALAÇÃO</t>
  </si>
  <si>
    <t>12.00.060</t>
  </si>
  <si>
    <t>COMP-COL-ELE-015</t>
  </si>
  <si>
    <t>CONDULETE DE ALUMÍNIO, TIPO "C", PARA ELETRODUTO DE PVC RÍGIDO 1 1/2" - FORNECIMENTO E INSTALAÇÃO</t>
  </si>
  <si>
    <t>12.00.061</t>
  </si>
  <si>
    <t>COMP-COL-ELE-016</t>
  </si>
  <si>
    <t>CONDULETE DE ALUMÍNIO, TIPO "T", PARA ELETRODUTO DE PVC RÍGIDO 1 1/2", COM TAMPA CEGA - FORNECIMENTO E INSTALAÇÃO</t>
  </si>
  <si>
    <t>12.00.062</t>
  </si>
  <si>
    <t>COMP-COL-ELE-017</t>
  </si>
  <si>
    <t>CONDULETE DE ALUMÍNIO, TIPO "LR", PARA ELETRODUTO DE PVC RÍGIDO 1 1/2", COM TAMPA CEGA - FORNECIMENTO E INSTALAÇÃO</t>
  </si>
  <si>
    <t>12.00.063</t>
  </si>
  <si>
    <t>COMP-COL-ELE-018</t>
  </si>
  <si>
    <t>CONDULETE DE ALUMÍNIO, TIPO "LL", PARA ELETRODUTO DE PVC RÍGIDO 1 1/2", COM TAMPA CEGA - FORNECIMENTO E INSTALAÇÃO</t>
  </si>
  <si>
    <t>12.00.064</t>
  </si>
  <si>
    <t>COMP-COL-ELE-019</t>
  </si>
  <si>
    <t>CONDULETE DE ALUMÍNIO, TIPO "X", PARA ELETRODUTO DE PVC RÍGIDO 2", COM TAMPA CEGA - FORNECIMENTO E INSTALAÇÃO</t>
  </si>
  <si>
    <t>12.00.065</t>
  </si>
  <si>
    <t>COMP-COL-ELE-020</t>
  </si>
  <si>
    <t>BUCHA E ARRUELA DE ALUMÍNIO, PARA ELETRODUTO RÍGIDO PVC 1" - FORNECIMENTO E INSTALAÇÃO</t>
  </si>
  <si>
    <t>CJ</t>
  </si>
  <si>
    <t>12.00.066</t>
  </si>
  <si>
    <t>COMP-COL-ELE-021</t>
  </si>
  <si>
    <t>BUCHA E ARRUELA DE ALUMÍNIO, PARA ELETRODUTO RÍGIDO PVC 1 1/2" - FORNECIMENTO E INSTALAÇÃO</t>
  </si>
  <si>
    <t>12.00.067</t>
  </si>
  <si>
    <t>COMP-COL-ELE-022</t>
  </si>
  <si>
    <t>BUCHA E ARRUELA DE ALUMÍNIO, PARA ELETRODUTO RÍGIDO PVC 2" - FORNECIMENTO E INSTALAÇÃO</t>
  </si>
  <si>
    <t>12.00.068</t>
  </si>
  <si>
    <t>COMP-COL-ELE-023</t>
  </si>
  <si>
    <t>BUCHA E ARRUELA DE ALUMÍNIO, PARA ELETRODUTO RÍGIDO PVC 4" - FORNECIMENTO E INSTALAÇÃO</t>
  </si>
  <si>
    <t>12.00.069</t>
  </si>
  <si>
    <t>COMP-COL-ELE-024</t>
  </si>
  <si>
    <t>BUCHA DE REDUÇÃO EM ALUMÍNIO, COM ROSCA, DE 1" x 3/4", PARA ELETRODUTO - FORNECIMENTO E INSTALAÇÃO</t>
  </si>
  <si>
    <t>12.00.070</t>
  </si>
  <si>
    <t>COMP-COL-ELE-025</t>
  </si>
  <si>
    <t>BUCHA DE REDUÇÃO EM ALUMÍNIO, COM ROSCA, DE 1 1/4" x 3/4", PARA ELETRODUTO - FORNECIMENTO E INSTALAÇÃO</t>
  </si>
  <si>
    <t>12.00.071</t>
  </si>
  <si>
    <t>COMP-COL-ELE-026</t>
  </si>
  <si>
    <t>BUCHA DE REDUÇÃO EM ALUMÍNIO, COM ROSCA, DE 1 1/4" x 1", PARA ELETRODUTO - FORNECIMENTO E INSTALAÇÃO</t>
  </si>
  <si>
    <t>12.00.072</t>
  </si>
  <si>
    <t>COMP-COL-ELE-027</t>
  </si>
  <si>
    <t>BUCHA DE REDUÇÃO EM ALUMÍNIO, COM ROSCA, DE 1 1/2" x 3/4", PARA ELETRODUTO - FORNECIMENTO E INSTALAÇÃO</t>
  </si>
  <si>
    <t>12.00.073</t>
  </si>
  <si>
    <t>COMP-COL-ELE-028</t>
  </si>
  <si>
    <t>BUCHA DE REDUÇÃO EM ALUMÍNIO, COM ROSCA, DE 1 1/2" x 1", PARA ELETRODUTO - FORNECIMENTO E INSTALAÇÃO</t>
  </si>
  <si>
    <t>12.00.074</t>
  </si>
  <si>
    <t>COMP-COL-ELE-029</t>
  </si>
  <si>
    <t>BUCHA DE REDUÇÃO EM ALUMÍNIO, COM ROSCA, DE 1 1/2" x 1 1/4", PARA ELETRODUTO - FORNECIMENTO E INSTALAÇÃO</t>
  </si>
  <si>
    <t>12.00.075</t>
  </si>
  <si>
    <t>COMP-COL-ELE-030</t>
  </si>
  <si>
    <t>BUCHA DE REDUÇÃO EM ALUMÍNIO, COM ROSCA, DE 2" x 3/4", PARA ELETRODUTO - FORNECIMENTO E INSTALAÇÃO</t>
  </si>
  <si>
    <t>12.00.076</t>
  </si>
  <si>
    <t>COMP-COL-ELE-031</t>
  </si>
  <si>
    <t>BUCHA DE REDUÇÃO EM ALUMÍNIO, COM ROSCA, DE 2" x 1 1/2", PARA ELETRODUTO - FORNECIMENTO E INSTALAÇÃO</t>
  </si>
  <si>
    <t>12.00.077</t>
  </si>
  <si>
    <t>COMP-COL-ELE-032</t>
  </si>
  <si>
    <t>CONECTOR DE ALUMÍNIO TIPO PRENSA CABO, BITOLA 1 1/2", PARA CABOS DE DIÂMETRO DE 37 A 40 MM - FORNECIMENTO E INSTALAÇÃO</t>
  </si>
  <si>
    <t>12.00.078</t>
  </si>
  <si>
    <t xml:space="preserve">TOMADA BAIXA DE EMBUTIR (1 MÓDULO), 2P+T, 10 A, INCLUINDO SUPORTE E PLACA - FORNECIMENTO E INSTALAÇÃO </t>
  </si>
  <si>
    <t>12.00.079</t>
  </si>
  <si>
    <t xml:space="preserve">TOMADA BAIXA DE EMBUTIR (2 MÓDULOS), 2P+T, 10 A, INCLUINDO SUPORTE E PLACA - FORNECIMENTO E INSTALAÇÃO </t>
  </si>
  <si>
    <t>12.00.080</t>
  </si>
  <si>
    <t xml:space="preserve">TOMADA MÉDIA DE EMBUTIR (1 MÓDULO), 2P+T, 10 A, INCLUINDO SUPORTE E PLACA - FORNECIMENTO E INSTALAÇÃO </t>
  </si>
  <si>
    <t>12.00.081</t>
  </si>
  <si>
    <t xml:space="preserve">TOMADA MÉDIA DE EMBUTIR (1 MÓDULO), 2P+T, 20 A, INCLUINDO SUPORTE E PLACA - FORNECIMENTO E INSTALAÇÃO </t>
  </si>
  <si>
    <t>12.00.082</t>
  </si>
  <si>
    <t xml:space="preserve">TOMADA ALTA DE EMBUTIR (1 MÓDULO), 2P+T, 10 A, INCLUINDO SUPORTE E PLACA - FORNECIMENTO E INSTALAÇÃO </t>
  </si>
  <si>
    <t>12.00.083</t>
  </si>
  <si>
    <t xml:space="preserve">TOMADA ALTA DE EMBUTIR (1 MÓDULO), 2P+T, 20 A, INCLUINDO SUPORTE E PLACA - FORNECIMENTO E INSTALAÇÃO </t>
  </si>
  <si>
    <t>12.00.084</t>
  </si>
  <si>
    <t>INTERRUPTOR SIMPLES (1 MÓDULO), 10 A/250 V, INCLUINDO SUPORTE E PLACA - FORNECIMENTO E INSTALAÇÃO</t>
  </si>
  <si>
    <t>12.00.085</t>
  </si>
  <si>
    <t>91959</t>
  </si>
  <si>
    <t>INTERRUPTOR SIMPLES (2 MÓDULOS), 10 A/250 V, INCLUINDO SUPORTE E PLACA - FORNECIMENTO E INSTALAÇÃO</t>
  </si>
  <si>
    <t>12.00.086</t>
  </si>
  <si>
    <t>92023</t>
  </si>
  <si>
    <t>INTERRUPTOR SIMPLES (1 MÓDULO) COM 1 TOMADA DE EMBUTIR 2P+T 10 A, INCLUINDO SUPORTE E PLACA - FORNECIMENTO E INSTALAÇÃO</t>
  </si>
  <si>
    <t>12.00.087</t>
  </si>
  <si>
    <t>INTERRUPTOR PARALELO (1 MÓDULO), 10 A/250 V, INCLUINDO SUPORTE E PLACA - FORNECIMENTO E INSTALAÇÃO</t>
  </si>
  <si>
    <t>12.00.088</t>
  </si>
  <si>
    <t>COMP-COL-ELE-033</t>
  </si>
  <si>
    <t>LUMINÁRIA TIPO CALHA, DE SOBREPOR, ALETADA, COM DUAS LÂMPADAS TUBULARES LED 9 W - FORNECIMENTO E INSTALAÇÃO</t>
  </si>
  <si>
    <t>12.00.089</t>
  </si>
  <si>
    <t>COMP-COL-ELE-034</t>
  </si>
  <si>
    <t>LUMINÁRIA TIPO CALHA, DE SOBREPOR, ALETADA, COM DUAS LÂMPADAS TUBULARES LED 18 W - FORNECIMENTO E INSTALAÇÃO</t>
  </si>
  <si>
    <t>12.00.090</t>
  </si>
  <si>
    <t>COMP-COL-ELE-035</t>
  </si>
  <si>
    <t>CABO PP, 3 CONDUTORES, 450/750 V, 6,0 MM² - FORNECIMENTO E INSTALAÇÃO</t>
  </si>
  <si>
    <t>12.00.091</t>
  </si>
  <si>
    <t>COMP-COL-ELE-036</t>
  </si>
  <si>
    <t>LUVA DE EMENDA A COMPRESSÃO PARA CABO DE COBRE 6,0 MM² - FORNECIMENTO E INSTALAÇÃO</t>
  </si>
  <si>
    <t>12.00.092</t>
  </si>
  <si>
    <t>COMP-COL-ELE-037</t>
  </si>
  <si>
    <t>TERMINAL A COMPRESSÃO PARA CABO DE COBRE 150,0 MM² - FORNECIMENTO E INSTALAÇÃO</t>
  </si>
  <si>
    <t>12.00.093</t>
  </si>
  <si>
    <t>TERMINAL A COMPRESSÃO PARA CABO DE COBRE 120,0 MM² - FORNECIMENTO E INSTALAÇÃO</t>
  </si>
  <si>
    <t>12.00.094</t>
  </si>
  <si>
    <t>COMP-COL-ELE-038</t>
  </si>
  <si>
    <t>TERMINAL A COMPRESSÃO PARA CABO DE COBRE 95,0 MM² - FORNECIMENTO E INSTALAÇÃO</t>
  </si>
  <si>
    <t>12.00.095</t>
  </si>
  <si>
    <t>COMP-COL-ELE-039</t>
  </si>
  <si>
    <t>TERMINAL A COMPRESSÃO PARA CABO DE COBRE 50,0 MM² - FORNECIMENTO E INSTALAÇÃO</t>
  </si>
  <si>
    <t>12.00.096</t>
  </si>
  <si>
    <t>COMP-COL-ELE-040</t>
  </si>
  <si>
    <t>PLACA (ESPELHO) CEGO, REDONDO, 3"X3" - FORNECIMENTO E INSTALAÇÃO</t>
  </si>
  <si>
    <t>12.00.097</t>
  </si>
  <si>
    <t>COMP-COL-ELE-041</t>
  </si>
  <si>
    <t>ABRAÇADEIRA DE AÇO PARA ELETRODUTO, TIPO "U" SIMPLES, 1 1/2" - FORNECIMENTO E INSTALAÇÃO</t>
  </si>
  <si>
    <t>12.00.098</t>
  </si>
  <si>
    <t>COMP-COL-ELE-042</t>
  </si>
  <si>
    <t>HASTE DE ATERRAMENTO TIPO COPPERWELD, 5/8" X 2,40 M, ALTA CAMADA DE COBRE - FORNECIMENTO E INSTALAÇÃO</t>
  </si>
  <si>
    <t>12.00.099</t>
  </si>
  <si>
    <t>98111</t>
  </si>
  <si>
    <t>CAIXA DE INSPEÇÃO PARA ATERRAMENTO, CIRCULAR, EM POLIETILENO, DIÂMETRO 0,3 M - FORNECIMENTO E INSTALAÇÃO</t>
  </si>
  <si>
    <t>12.00.100</t>
  </si>
  <si>
    <t>COMP-COL-ELE-043</t>
  </si>
  <si>
    <t>CABO DE COBRE NÚ, MEIO DURO, 50 MM² - FORNECIMENTO E INSTALAÇÃO</t>
  </si>
  <si>
    <t>12.00.101</t>
  </si>
  <si>
    <t>97887</t>
  </si>
  <si>
    <t xml:space="preserve">CAIXA ENTERRADA ELÉTRICA RETANGULAR, EM ALVENARIA COM TIJOLOS CERÂMICOS MACIÇOS, FUNDO COM BRITA, DIMENSÕES INTERNAS 0,4X0,4X0,4M </t>
  </si>
  <si>
    <t>12.00.102</t>
  </si>
  <si>
    <t>97889</t>
  </si>
  <si>
    <t xml:space="preserve">CAIXA ENTERRADA ELÉTRICA RETANGULAR, EM ALVENARIA COM TIJOLOS CERÂMICOS MACIÇOS, FUNDO COM BRITA, DIMENSÕES INTERNAS 0,8X0,8X0,6M </t>
  </si>
  <si>
    <t>12.00.103</t>
  </si>
  <si>
    <t>22098</t>
  </si>
  <si>
    <t>DEMOLIÇÃO PISO DE CONCRETO ATÉ 20 CM COM MARTELETE ELÉTRICO</t>
  </si>
  <si>
    <t>12.00.104</t>
  </si>
  <si>
    <t>98682</t>
  </si>
  <si>
    <t>PISO CIMENTADO, TRAÇO 1:3 (CIMENTO E AREIA), ACABAMENTO RÚSTICO, ESPESSURA 3 CM, PREPARO MECÂNICO DA ARGAMASSA</t>
  </si>
  <si>
    <t>12.00.105</t>
  </si>
  <si>
    <t>ESCAVAÇÃO MANUAL DE VALA COM PROFUNDIDADE MENOR OU IGUAL A 1,30 M</t>
  </si>
  <si>
    <t>12.00.106</t>
  </si>
  <si>
    <t>COMP-COL-ELE-044</t>
  </si>
  <si>
    <t>LUMINÁRIA COM MÓDULO SOLAR E SENSOR DE PRESENÇA, IP 65, 20 W, 78 LEDS, ÁREA DE CAPTAÇÃO MÁXIMA 3 A 5 M.</t>
  </si>
  <si>
    <t>12.00.107</t>
  </si>
  <si>
    <t>COMP-COL-ELE-045</t>
  </si>
  <si>
    <t>SUPORTE EM METAL PARA FIXAÇÃO DE ELETRODUTOS E CONDULETES  EM  ISNTALAÇÕES NAS LAJES H= 40CM, EM PERFIL 'L" DE ABAS IGUAIS 2"X 3/16" FIXADOS NAS LAJE SCOM CHUMADORES DO TIPO CBA 3/8"X 21/2" INCLUSOS , FORNECIMENTO E INSTALAÇÃO</t>
  </si>
  <si>
    <t>12.00.108</t>
  </si>
  <si>
    <t>DISPOSITIVO DIFERENCIAL DR ALTA SENSIB.(30mA) TETRAPOLAR 25A TIPO AC - FORNECIMENTO E INSTALAÇÃO</t>
  </si>
  <si>
    <t>12.00.109</t>
  </si>
  <si>
    <t>93670</t>
  </si>
  <si>
    <t xml:space="preserve">DISJUNTOR TRIPOLAR TIPO DIN, CORRENTE NOMINAL 25A, CURVA C - FORNECIMENTO E INSTALAÇÃO  </t>
  </si>
  <si>
    <t>12.00.110</t>
  </si>
  <si>
    <t>COMP-COL-ELE-046</t>
  </si>
  <si>
    <t>CABO PP, 3 CONDUTORES, 450/750 V, 4,0 MM² - FORNECIMENTO E INSTALAÇÃO</t>
  </si>
  <si>
    <t>12.00.111</t>
  </si>
  <si>
    <t>063300</t>
  </si>
  <si>
    <t>CABO PP, 3 CONDUTORES, 450/750 V, 2,5 MM² - FORNECIMENTO E INSTALAÇÃO</t>
  </si>
  <si>
    <t>12.00.112</t>
  </si>
  <si>
    <t>COMP-COL-ELE-047</t>
  </si>
  <si>
    <t>CABO PP, 4 CONDUTORES, 450/750 V, 6,0 MM² - FORNECIMENTO E INSTALAÇÃO</t>
  </si>
  <si>
    <t>12.00.113</t>
  </si>
  <si>
    <t>COMP-COL-ELE-048</t>
  </si>
  <si>
    <t>LUVA DE EMENDA A COMPRESSÃO PARA CABO DE COBRE 4,0 MM² - FORNECIMENTO E INSTALAÇÃO</t>
  </si>
  <si>
    <t>12.00.114</t>
  </si>
  <si>
    <t>COMP-COL-ELE-049</t>
  </si>
  <si>
    <t>LUVA DE EMENDA A COMPRESSÃO PARA CABO DE COBRE 2,5 MM² - FORNECIMENTO E INSTALAÇÃO</t>
  </si>
  <si>
    <t>12.00.115</t>
  </si>
  <si>
    <t>COMP-COL-ELE-50</t>
  </si>
  <si>
    <t>DISPOSITIVO DE PROTEÇÃO CONTRA SURTOS DPS, CLASSE II, 1 PÓLO, TENSÃO MÁXIMA 175 V, CORRENTE MÁXIMA 45 KA - FORNECIMENTO E INSTALAÇÃO NO QDLF</t>
  </si>
  <si>
    <t>13.00.000</t>
  </si>
  <si>
    <t>13.00.001</t>
  </si>
  <si>
    <t>059639</t>
  </si>
  <si>
    <t>MINI RACK PAREDE 6Ux450 MM 19" COR PRETO PORTA COM VISOR DE ACRÍLICO - FORNECIMENTO E INSTALAÇÃO</t>
  </si>
  <si>
    <t>13.00.002</t>
  </si>
  <si>
    <t>079156</t>
  </si>
  <si>
    <t>CONVERSOR DE MÍDIA RJ45 PARA FIBRA ÓTICA - FORNECIMENTO E INSTALAÇÃO</t>
  </si>
  <si>
    <t>13.00.003</t>
  </si>
  <si>
    <t>PATCH PANEL 24 PORTAS, CATEGORIA 6 - FORNECIMENTO E INSTALAÇÃO</t>
  </si>
  <si>
    <t>13.00.004</t>
  </si>
  <si>
    <t>059252</t>
  </si>
  <si>
    <t>SWITCH WIRED TP - LINK GIGABIT 24 PORTAS TL - SG1024D. FORNECIMENTO E INSTALAÇÃO</t>
  </si>
  <si>
    <t>13.00.005</t>
  </si>
  <si>
    <t>059460</t>
  </si>
  <si>
    <t>RÉGUA DE TOMADAS PARA RACK 19" COM 8 TOMADAS 10A - FORNECIMENTO E INSTALAÇÃO</t>
  </si>
  <si>
    <t>13.00.006</t>
  </si>
  <si>
    <t>059441</t>
  </si>
  <si>
    <t>PATCH CORD RJ45 CAT6 C/2,0 M - FORNECIMENTO E INSTALAÇÃO</t>
  </si>
  <si>
    <t>13.00.007</t>
  </si>
  <si>
    <t>CABO ELETRÔNICO CATEGORIA 6, INSTALADO EM EDIFICAÇÃO INSTITUCIONAL - FORNECIMENTO E INSTALAÇÃO</t>
  </si>
  <si>
    <t>13.00.008</t>
  </si>
  <si>
    <t>059560</t>
  </si>
  <si>
    <t>CABO DE FIBRA ÓTICA COM 2 FIBRAS MONOMODO - FORNECIMENTO E INSTALAÇÃO</t>
  </si>
  <si>
    <t>13.00.009</t>
  </si>
  <si>
    <t>TOMADA DE REDE RJ45 - FORNECIMENTO E INSTALAÇÃO</t>
  </si>
  <si>
    <t>13.00.010</t>
  </si>
  <si>
    <t>COMP-COL-LOG-001</t>
  </si>
  <si>
    <t>TOMADA DE REDE DUPLA RJ45 - FORNECIMENTO E INSTALAÇÃO</t>
  </si>
  <si>
    <t>13.00.011</t>
  </si>
  <si>
    <t>91867</t>
  </si>
  <si>
    <t>13.00.012</t>
  </si>
  <si>
    <t>13.00.013</t>
  </si>
  <si>
    <t>COMP-COL-LOGI-002</t>
  </si>
  <si>
    <t>ELETRODUTO RÍGIDO ROSCÁVEL, PVC, DN 3/4", INSTALADO EM PISO DE CONCRETO COM ABERTURA E FECHAMENTO DO RASGO (5X5 CM) - FORNECIMENTO E INSTALAÇÃO</t>
  </si>
  <si>
    <t>13.00.014</t>
  </si>
  <si>
    <t>COMP-COL-LOGI-003</t>
  </si>
  <si>
    <t>13.00.015</t>
  </si>
  <si>
    <t>COMP-COL-LOGI-004</t>
  </si>
  <si>
    <t>13.00.016</t>
  </si>
  <si>
    <t>COMP-COL-LOGI-005</t>
  </si>
  <si>
    <t>13.00.017</t>
  </si>
  <si>
    <t>COMP-COL-LOGI-006</t>
  </si>
  <si>
    <t>CONDULETE DE ALUMÍNIO, TIPO "B", PARA ELETRODUTO DE PVC RÍGIDO 3/4" - FORNECIMENTO E INSTALAÇÃO</t>
  </si>
  <si>
    <t>13.00.018</t>
  </si>
  <si>
    <t>COMP-COL-LOGI-007</t>
  </si>
  <si>
    <t>13.00.019</t>
  </si>
  <si>
    <t>COMP-COL-LOGI-008</t>
  </si>
  <si>
    <t>13.00.020</t>
  </si>
  <si>
    <t>91902</t>
  </si>
  <si>
    <t>SiNAPI</t>
  </si>
  <si>
    <t>13.00.021</t>
  </si>
  <si>
    <t>91914</t>
  </si>
  <si>
    <t>CURVA 90º PARA ELETRODUTO, PVC, ROSCÁVEL, DN 3/4, APARENTE, INSTALADA EM PAREDE/PISO - FORNECIMENTO E INSTALAÇÃO</t>
  </si>
  <si>
    <t>13.00.022</t>
  </si>
  <si>
    <t>13.00.023</t>
  </si>
  <si>
    <t>LUVA PARA ELETRODUTO, PVC, ROSCÁVEL, DN 3/4", APARENTE, INSTALADA EM PAREDE/PISO - FORNECIMENTO E INSTALAÇÃO</t>
  </si>
  <si>
    <t>13.00.024</t>
  </si>
  <si>
    <t>068163</t>
  </si>
  <si>
    <t>BUCHA E ARRUELA DE ALUMÍNIO, PARA ELETRODUTO RÍGIDO PVC 3/4" - FORNECIMENTO E INSTALAÇÃO</t>
  </si>
  <si>
    <t>13.00.025</t>
  </si>
  <si>
    <t>COMP-COL-LOGI-009</t>
  </si>
  <si>
    <t>CAIXA DE PASSAGEM ELÉTRICA DE PAREDE, DE SOBREPOR, EM TERMOPLASTICO/PVC, COM TAMPA APARAFUSADA, DIMENSÕES 150X150X100 MM - FORNECIMENTO E INSTALAÇÃO</t>
  </si>
  <si>
    <t>13.00.026</t>
  </si>
  <si>
    <t>CAIXA ENTERRADA ELÉTRICA RETANGULAR, EM ALVENARIA COM TIJOLOS CERÂMICOS MACIÇOS, FUNDO COM BRITA, DIMENSÕES INTERNAS 0,3X0,3X0,3M</t>
  </si>
  <si>
    <t>13.00.027</t>
  </si>
  <si>
    <t>DEMOLIÇÃO PISO CONCRETO ATÉ 20 CM COM MARTELETE ELÉTRICO</t>
  </si>
  <si>
    <t>13.00.028</t>
  </si>
  <si>
    <t>14.00.000</t>
  </si>
  <si>
    <t>14.01.000</t>
  </si>
  <si>
    <t>EXTINTORES PORTÁTEIS</t>
  </si>
  <si>
    <t>14.01.001</t>
  </si>
  <si>
    <t>55861</t>
  </si>
  <si>
    <t>EXTINTOR PO QUIMICO SECO 4 kg NBR 11716 ABC</t>
  </si>
  <si>
    <t>14.02.000</t>
  </si>
  <si>
    <t>SISTEMA DE ILUMINAÇÃO DE EMERGÊNCIA</t>
  </si>
  <si>
    <t>14.02.001</t>
  </si>
  <si>
    <t>060680</t>
  </si>
  <si>
    <t>LUMINÁRIA DE EMERGÊNCIA PARA ACLARAMENTO, 30 LEDS, BIVOLT, (100 LÚMENS), AUTONOMIA MÍNIMA DE 06 HORAS, BATERIA DE LÍTIO, NORMA NBR 10898, GRAU PROTEÇÃO IP-20.  FORNECIMENTO E INSTALAÇÃO.</t>
  </si>
  <si>
    <t>14.03.000</t>
  </si>
  <si>
    <t>SISTEMA DE SINALIZAÇÃO DE SEGURANÇA</t>
  </si>
  <si>
    <t>14.03.001</t>
  </si>
  <si>
    <t>COMP QUIL 14</t>
  </si>
  <si>
    <t>PLACA DE SINALIZACAO DE SEGURANCA CONTRA INCENDIO, FOTOLUMINESCENTE, QUADRADA/TRIANGULAR, 300 MM LARGURA, EM PVC *2* MM ANTI-CHAMAS, COM SIMBOLOS, CORES E PICTOGRAMAS CONFORME NBR 16820:2020. FORNECIMENTO E INSTALAÇÃO.</t>
  </si>
  <si>
    <t>14.03.002</t>
  </si>
  <si>
    <t>COMP QUIL 15</t>
  </si>
  <si>
    <t>PLACA DE SINALIZACAO DE SEGURANCA CONTRA INCENDIO, FOTOLUMINESCENTE, RETANGULAR, 300 MM X 150MM, EM PVC *2* MM ANTI-CHAMAS, COM SIMBOLOS, CORES E PICTOGRAMAS CONFORME NBR 16820:2020.  FORNECIMENTO E INSTALAÇÃO.</t>
  </si>
  <si>
    <t>14.03.003</t>
  </si>
  <si>
    <t>COMP- COL-INCE-001</t>
  </si>
  <si>
    <t xml:space="preserve">PLACA DE SINALIZACAO DE SEGURANCA CONTRA INCENDIO - ALERTA, TRIANGULAR, BASE DE *30* CM, EM PVC *2* MM ANTI-CHAMAS COM SIMBOLOS, CORES E PICTOGRAMAS CONFORME NBR 16820:2020.  FORNECIMENTO E INSTALAÇÃO. </t>
  </si>
  <si>
    <t>15.00.000</t>
  </si>
  <si>
    <t>15.01.000</t>
  </si>
  <si>
    <t>INSTALAÇÃO DE SPDA</t>
  </si>
  <si>
    <t>15.01.001</t>
  </si>
  <si>
    <t>COMP-COL-SPDA-001</t>
  </si>
  <si>
    <t>CABO DE COBRE NÚ, MEIO DURO, 35 MM² - FORNECIMENTO E INSTALAÇÃO</t>
  </si>
  <si>
    <t>15.01.002</t>
  </si>
  <si>
    <t>COMP-COL-SPDA-002</t>
  </si>
  <si>
    <t>15.01.003</t>
  </si>
  <si>
    <t>COMP-COL-SPDA-003</t>
  </si>
  <si>
    <t>HASTE DE ATERRAMENTO TIPO COPPERWELD, 5/8" X 2,40 M, ALTA CAMADA DE COBRE, COM 1 GRAMPO DE CONEXÃO - FORNECIMENTO E INSTALAÇÃO</t>
  </si>
  <si>
    <t>15.01.004</t>
  </si>
  <si>
    <t>COMP-COL-SPDA-004</t>
  </si>
  <si>
    <t>HASTE DE ATERRAMENTO TIPO COPPERWELD, 5/8" X 2,40 M, ALTA CAMADA DE COBRE, COM 2 GRAMPOS DE CONEXÃO - FORNECIMENTO E INSTALAÇÃO</t>
  </si>
  <si>
    <t>15.01.005</t>
  </si>
  <si>
    <t>15.01.006</t>
  </si>
  <si>
    <t>COMP-COL-SPDA-005</t>
  </si>
  <si>
    <t>FITA METÁLICA PERFURADA,L = 18 MM - FORNECIMENTO E INSTALAÇÃO</t>
  </si>
  <si>
    <t>15.01.007</t>
  </si>
  <si>
    <t>078181</t>
  </si>
  <si>
    <t>CONECTOR METÁLICO TIPO PARAFUSO FENDIDO (SPLIT BOLT), PARA CABOS 35,0 MM² - FORNECIMENTO E INSTALAÇÃO</t>
  </si>
  <si>
    <t>15.01.008</t>
  </si>
  <si>
    <t>078038</t>
  </si>
  <si>
    <t>FIXADOR ÔMEGA PARA CABOS 35,0 MM² - FORNECIMENTO E INSTALAÇÃO</t>
  </si>
  <si>
    <t>15.01.009</t>
  </si>
  <si>
    <t>COMP-COL-SPDA-006</t>
  </si>
  <si>
    <t>TERMINAL METÁLICO A PRESSÃO PARA CABO 35,0 MM², COM 1 FURO PARA FIXAÇÃO - FORNECIMENTO E INSTALAÇÃO</t>
  </si>
  <si>
    <t>15.01.010</t>
  </si>
  <si>
    <t>COMP-COL-SPDA-007</t>
  </si>
  <si>
    <t>15.01.011</t>
  </si>
  <si>
    <t>COMP-COL-SPDA-008</t>
  </si>
  <si>
    <t>TERMINAL A COMPRESSÃO PARA CABO DE COBRE 35,0 MM² - FORNECIMENTO E INSTALAÇÃO</t>
  </si>
  <si>
    <t>15.01.012</t>
  </si>
  <si>
    <t>COMP-COL-SPDA-009</t>
  </si>
  <si>
    <t>TERMINAL A COMPRESSÃO PARA CABO DE COBRE 16,0 MM² - FORNECIMENTO E INSTALAÇÃO</t>
  </si>
  <si>
    <t>15.01.013</t>
  </si>
  <si>
    <t>COMP-COL-SPDA-010</t>
  </si>
  <si>
    <t>TERMINAL A COMPRESSÃO PARA CABO DE COBRE 6,0 MM² - FORNECIMENTO E INSTALAÇÃO</t>
  </si>
  <si>
    <t>15.01.014</t>
  </si>
  <si>
    <t>78389</t>
  </si>
  <si>
    <t>CONECTOR DE MEDIÇÃO COM 4 PARAFUSOS -FORNECIMENTO E INSTALAÇÃO</t>
  </si>
  <si>
    <t>15.01.015</t>
  </si>
  <si>
    <t>15.01.016</t>
  </si>
  <si>
    <t>COMP-COL-SPDA-011</t>
  </si>
  <si>
    <t>ELETRODUTO RÍGIDO ROSCÁVEL, PVC, DN 1", INSTALADO EM PISO DE CONCRETO COM ABERTURA E FECHAMENTO DO RASGO (5X5 CM) - FORNECIMENTO E INSTALAÇÃO</t>
  </si>
  <si>
    <t>15.01.017</t>
  </si>
  <si>
    <t>CURVA 90º PARA ELETRODUTO, PVC, ROSCÁVEL, DN 1", APARENTE, INSTALADA EM PAREDE/PISO - FORNECIMENTO E INSTALAÇÃO</t>
  </si>
  <si>
    <t>15.01.018</t>
  </si>
  <si>
    <t>LUVA PARA ELETRODUTO, PVC, ROSCÁVEL, DN 1", APARENTE, INSTALADA EM PAREDE/PISO - FORNECIMENTO E INSTALAÇÃO</t>
  </si>
  <si>
    <t>15.01.019</t>
  </si>
  <si>
    <t>95781</t>
  </si>
  <si>
    <t>CONDULETE DE ALUMÍNIO, TIPO "C", PARA ELETRODUTO DE PVC RÍGIDO 1", COM TAMPA CEGA - FORNECIMENTO E INSTALAÇÃO</t>
  </si>
  <si>
    <t>15.01.020</t>
  </si>
  <si>
    <t>COMP-COL-SPDA-012</t>
  </si>
  <si>
    <t>QUADRO DE PROTEÇÃO E EQUIPOTENCIALIZAÇÃO COM BARRAMENTPOS - FORNECIMENTO E INSTALAÇÃO</t>
  </si>
  <si>
    <t>15.01.021</t>
  </si>
  <si>
    <t>COMP-COL-SPDA-013</t>
  </si>
  <si>
    <t>DISPOSITIVO DE PROTEÇÃO CONTRA SURTOS DPS, CLASSE II, 1 PÓLO, TENSÃO MÁXIMA 175 V, CORRENTE MÁXIMA 45 KA - FORNECIMENTO E INSTALAÇÃO</t>
  </si>
  <si>
    <t>15.01.022</t>
  </si>
  <si>
    <t>15.01.023</t>
  </si>
  <si>
    <t>15.01.024</t>
  </si>
  <si>
    <t>15.01.025</t>
  </si>
  <si>
    <t>78016</t>
  </si>
  <si>
    <t>MEDIÇÃO DA MALHA DE ATERRAMENTO INCLUSIVE ART</t>
  </si>
  <si>
    <t>15.01.026</t>
  </si>
  <si>
    <t>92984</t>
  </si>
  <si>
    <t>CABO DE COBRE FLEXÍVEL, ISOLADO, 25 MM², ANTI-CHAMA, PARA DISTRIBUIÇÃO - FORNECIMENTO E INSTALAÇÃO</t>
  </si>
  <si>
    <t>15.01.027</t>
  </si>
  <si>
    <t>COMP-COL-SPDA-014</t>
  </si>
  <si>
    <t>TERMINAL A COMPRESSÃO PARA CABO DE COBRE 25,0 MM² - FORNECIMENTO E INSTALAÇÃO</t>
  </si>
  <si>
    <t>15.02.000</t>
  </si>
  <si>
    <t>INSTALAÇÃO DE ALARMES</t>
  </si>
  <si>
    <t>15.02.001</t>
  </si>
  <si>
    <t>202125</t>
  </si>
  <si>
    <t>FORNECIMENTO E INSTALAÇÃO DE ALARME AUDIOVISUAL COM INSTALAÇÃO SEM FIO (WIRELESS), INCLUSIVE BOTOEIRA, PARA PCD.</t>
  </si>
  <si>
    <t>16.00.000</t>
  </si>
  <si>
    <t>16.00.001</t>
  </si>
  <si>
    <t>070385</t>
  </si>
  <si>
    <t>DIFUSOR DE AR EM ALUMINIO 4 VIAS 198 x 198mm</t>
  </si>
  <si>
    <t>16.00.002</t>
  </si>
  <si>
    <t>070355</t>
  </si>
  <si>
    <t>AR CONDICIONADO SPLIT LG DUAL INVERTER ECONOMICO OU SIMILAR EQUIVALENTE 9.000 BTUS,FORNECIMENTO E INSTALAÇÃO</t>
  </si>
  <si>
    <t>16.00.003</t>
  </si>
  <si>
    <t>070479</t>
  </si>
  <si>
    <t>AR CONDICIONADO SPLIT PISO/TETO CARRIER SIMILAR EQUIVALENTE 24.000 BTU'S, FORNECIMENTO E INSTALAÇÃO</t>
  </si>
  <si>
    <t>16.00.004</t>
  </si>
  <si>
    <t>070585</t>
  </si>
  <si>
    <t>AR CONDICIONADO SPLIT PISO/TETO CARRIER OU SIMILAR EQUIVALENTE  60000 BTU'S, FORNECIMENTO E INSTALAÇÃO</t>
  </si>
  <si>
    <t>16.00.005</t>
  </si>
  <si>
    <t>COM-COL-AR-001</t>
  </si>
  <si>
    <t>AR CONDICIONADO SPLIT PISO/TETO CARRIER OU SIMILAR EQUIVALENTE  36.000 BTU'S, FORNECIMENTO E INSTALAÇÃO</t>
  </si>
  <si>
    <t>16.00.006</t>
  </si>
  <si>
    <t>97330</t>
  </si>
  <si>
    <t>TUBO EM COBRE FLEXÍVEL, DN 5/8", COM ISOLAMENTO, INSTALADO EM RAMAL DE ALIMENTAÇÃO DE AR CONDICIONADO COM CONDENSADORA INDIVIDUAL  FORNECIMENTO E INSTALAÇÃO. AF_12/2015</t>
  </si>
  <si>
    <t>16.00.007</t>
  </si>
  <si>
    <t>97328</t>
  </si>
  <si>
    <t>TUBO EM COBRE FLEXÍVEL, DN 3/8", COM ISOLAMENTO, INSTALADO EM RAMAL DE ALIMENTAÇÃO DE AR CONDICIONADO COM CONDENSADORA INDIVIDUAL  FORNECIMENTO E INSTALAÇÃO. AF_12/2015</t>
  </si>
  <si>
    <t>16.00.008</t>
  </si>
  <si>
    <t>97327</t>
  </si>
  <si>
    <t>TUBO EM COBRE FLEXÍVEL, DN 1/4, COM ISOLAMENTO, INSTALADO EM RAMAL DE ALIMENTAÇÃO DE AR CONDICIONADO COM CONDENSADORA INDIVIDUAL FORNECIMENTO E INSTALAÇÃO. AF_12/2015</t>
  </si>
  <si>
    <t>16.00.009</t>
  </si>
  <si>
    <t>97329</t>
  </si>
  <si>
    <t>TUBO EM COBRE FLEXÍVEL, DN 1/2", COM ISOLAMENTO, INSTALADO EM RAMAL DE ALIMENTAÇÃO DE AR CONDICIONADO COM CONDENSADORA INDIVIDUAL  FORNECIMENTO E INSTALAÇÃO. AF_12/2015</t>
  </si>
  <si>
    <t>16.00.010</t>
  </si>
  <si>
    <t>COM-COL-AR-002</t>
  </si>
  <si>
    <t xml:space="preserve">TUBO EM COBRE FLEXÍVEL, DN 3/4"", COM ISOLAMENTO, INSTALADO EM RAMAL DE ALIMENTAÇÃO DE AR CONDICIONADO COM CONDENSADORA INDIVIDUAL  FORNECIMENTO E INSTALAÇÃO. </t>
  </si>
  <si>
    <t>16.00.011</t>
  </si>
  <si>
    <t>073803</t>
  </si>
  <si>
    <t>DUTO CHAPA GALVANIZADA NUM 26 P/ AR CONDICIONADO P/ DUTOS, FORNECIMENTO E INSTALAÇÃO</t>
  </si>
  <si>
    <t>17.00.000</t>
  </si>
  <si>
    <t>17.01.000</t>
  </si>
  <si>
    <t>Paredes</t>
  </si>
  <si>
    <t>17.01.001</t>
  </si>
  <si>
    <t>87879</t>
  </si>
  <si>
    <t xml:space="preserve">CHAPISCO APLICADO EM ALVENARIAS E ESTRUTURAS DE CONCRETO INTERNAS, COM COLHER DE PEDREIRO. ARGAMASSA TRAÇO 1:3 COM PREPARO EM BETONEIRA 400L </t>
  </si>
  <si>
    <t>17.01.002</t>
  </si>
  <si>
    <t xml:space="preserve">87527
</t>
  </si>
  <si>
    <t xml:space="preserve">EMBOÇO, PARA RECEBIMENTO DE CERÂMICA, EM ARGAMASSA TRAÇO 1:2:8, PREPAR MECÂNICO COM BETONEIRA 400L, APLICADO MANUALMENTE EM FACES INTERNAS DE PAREDES, PARA AMBIENTE COM ÁREA MENOR QUE 5M2, ESPESSURA DE 20MM, COM EXECUÇÃO DE TALISCAS
</t>
  </si>
  <si>
    <t>17.01.003</t>
  </si>
  <si>
    <t>87529</t>
  </si>
  <si>
    <t xml:space="preserve">MASSA ÚNICA, PARA RECEBIMENTO DE PINTURA, EM ARGAMASSA TRAÇO 1:2:8, PREPARO MECÂNICO COM BETONEIRA 400L, APLICADA MANUALMENTE EM FACES INTERNAS DE PAREDES, ESPESSURA DE 20MM, COM EXECUÇÃO DE TALISCAS </t>
  </si>
  <si>
    <t>17.01.004</t>
  </si>
  <si>
    <t>87265</t>
  </si>
  <si>
    <t>REVESTIMENTO CERÂMICO PARA PAREDES INTERNAS COM PLACAS TIPO ESMALTADA EXTRA DE DIMENSÕES 20X20 CM APLICADAS EM AMBIENTES DE ÁREA MAIOR QUE 5 M² NA ALTURA INTEIRA DAS PAREDES</t>
  </si>
  <si>
    <t>17.01.005</t>
  </si>
  <si>
    <t>120126</t>
  </si>
  <si>
    <t>PASTILHA 5 x 5cm AZUL INDÍGO COLADA EM PAREDES , DOS BANHEIROS DOS ALUNOS DE ACORDO COM O PROJETO, FORNECIMENTO E INSTALAÇÃO.</t>
  </si>
  <si>
    <t>17.02.000</t>
  </si>
  <si>
    <t>Tetos</t>
  </si>
  <si>
    <t>17.02.001</t>
  </si>
  <si>
    <t>120004</t>
  </si>
  <si>
    <t xml:space="preserve"> EMBOCO LISO TETO COM CIMENTO E AREIA TRACO 1:4+31,7 L/agua </t>
  </si>
  <si>
    <t>17.03.000</t>
  </si>
  <si>
    <t>Mármores e Granitos</t>
  </si>
  <si>
    <t>17.03.001</t>
  </si>
  <si>
    <t>COMP-COL-REVEST-001</t>
  </si>
  <si>
    <t>BANCADA EM GRANITO VERDE UBATUBA P/04 CUBAS DE EMBUTIR OVAL MEDIDAS 3,68X,55 M, FORNECIMENTO E INSTALAÇÃO, REFORÇADA COM SUPORTES METALICOS DO TIPO MÃO FRANCESA 40CM, FIXADOS COM PARAFUSOS</t>
  </si>
  <si>
    <t>17.03.002</t>
  </si>
  <si>
    <t>COMP-COL-REVEST-002</t>
  </si>
  <si>
    <t>BANCADA DE PIA DE COZINHA EM GRANITO POLIDO, VERDE UBATUBA  E = 2,5 a 3,0 CM, 1,60 M X 0,60 M. INCLUSO  FRONTISPICIO DE 0,20M, E SAIA DE 0,10 M REFORÇADA COM 02 SUPORTES DO TIPO MÃO FRANCESA 40CM , FORNECIMENTO E INSTALAÇÃO.</t>
  </si>
  <si>
    <t>17.03.003</t>
  </si>
  <si>
    <t>COMP-COL-REVEST-003</t>
  </si>
  <si>
    <t xml:space="preserve">DIVISORIA SANITARIA DE GRANITO VERDE UBATUBA  E+3CM H=1,80 COM FERRAGENS   
</t>
  </si>
  <si>
    <t>17.03.004</t>
  </si>
  <si>
    <t>170317</t>
  </si>
  <si>
    <t xml:space="preserve">FILETE EM GRANITO VERDE UBATUBA, POLIDO, LARGURA ATÉ 5 CM, ESPESSURA 2 CM, ASSENTADO COM MASSA COLANTE, FORNECIMENTO E INSTALAÇÃO. </t>
  </si>
  <si>
    <t>17.03.005</t>
  </si>
  <si>
    <t>190442</t>
  </si>
  <si>
    <t xml:space="preserve">FRONTAO 10cm EM GRANITO VERDE UBATUBA.
FORNECIMENTO E INSTALAÇÃO.
2*((0,55*2)+3,68) </t>
  </si>
  <si>
    <t>17.03.006</t>
  </si>
  <si>
    <t>120211</t>
  </si>
  <si>
    <t>TESTEIRA EM GRANITO  POLIDO VERDE UBATUBA 17CM, NOS VESTIÁRIOS. VER ALTURA E LARGURA NO PROJETO, FORNECIMENTO E INSTALAÇÃO. 2*(0,82+2,17)+2*2,42</t>
  </si>
  <si>
    <t>17.03.007</t>
  </si>
  <si>
    <t xml:space="preserve">190397 </t>
  </si>
  <si>
    <t>SAIA DE BANCADA EM GRANITO VERDE UTBATUBA, POLIDO, H=10 CM, ESPESSURA 2,5 A 3 CM, FIXADO NAS BANCADA DOS VESTIÁRIOS EM "MEIA ESQUADRIA", FORNECIMENTO E INSTALAÇÃO.</t>
  </si>
  <si>
    <t>17.03.008</t>
  </si>
  <si>
    <t>190093</t>
  </si>
  <si>
    <t xml:space="preserve">   BANCO EM GRANITO VERDE UBATUBA E=3 CM, COM SUPORTE DE REFORÇO DO TIPO MÃO FRANCESA   EM METAL QUE ACOMPANHAM O ITEM, FORNECIMENTO E INSTALAÇÃO</t>
  </si>
  <si>
    <t>17.03.009</t>
  </si>
  <si>
    <t>190054</t>
  </si>
  <si>
    <t>TENTO DE BOX EM GRANITO VERDE UBATUBA, POLIDO, ALTURA 10 CM, ESPESSURA 2 CM,  ASSENTADO COM MASSA COLANTE NA PARTE INFERIOR E NAS LATERAIS, FORNECIMENTO E INSTALAÇÃO.</t>
  </si>
  <si>
    <t>17.03.010</t>
  </si>
  <si>
    <t>98689</t>
  </si>
  <si>
    <t>SOLEIRA EM GRANITO, LARGURA 15 CM, ESPESSURA 2,0 CM. AF_09/2020, FORNECIMENTO E INSTALAÇÃO</t>
  </si>
  <si>
    <t>17.03.011</t>
  </si>
  <si>
    <t>190720</t>
  </si>
  <si>
    <t>PRATELEIRAS EM GRANITO CINZA CORUMBA, COM BORDAS ARREDONDADAS, NOS BANHEIROS ACESSIVEIS, DIMENSÕES 0,15X0,30M, FORNECIMENTO E INSTALAÇÃO.</t>
  </si>
  <si>
    <t>18.00.000</t>
  </si>
  <si>
    <t>18.00.001</t>
  </si>
  <si>
    <t>98557</t>
  </si>
  <si>
    <t>IMPERMEABILIZAÇÃO DE SUPERFÍCIE COM EMULSÃO ASFÁLTICA, 2 DEMÃOS AF_06/2018,FORNECIMENTO E INSTALAÇÃO (FUNDAÇÃO)</t>
  </si>
  <si>
    <t>18.00.002</t>
  </si>
  <si>
    <t xml:space="preserve"> 102488 </t>
  </si>
  <si>
    <t>PREPARO DO PISO CIMENTADO PARA PINTURA- IMPERMEABILIZAÇÃO,  LAJE, PLATIBANDA E MURETA - LIXAMENTO E LIMPEZA. AF_05/2021, FORNECIMENTO E INSTALAÇÃO .</t>
  </si>
  <si>
    <t>18.00.003</t>
  </si>
  <si>
    <t xml:space="preserve"> UFF-018-IMP-002 </t>
  </si>
  <si>
    <t xml:space="preserve">APLICAÇÃO DE IMPERMEABILIZANTE FLEXIVEL BRANCO DE BASE ACRILICA PARA COBERTURAS, EM CONCRETO, LAJE, PLATIBANDA E MURETA - QUATRO DEMÃOS,FORNECIMENTO E INSTALAÇÃO </t>
  </si>
  <si>
    <t>19.00.000</t>
  </si>
  <si>
    <t>19.00.001</t>
  </si>
  <si>
    <t>19.00.002</t>
  </si>
  <si>
    <t>UFF-019-DVS-007</t>
  </si>
  <si>
    <t>(ADPTADA SINAPI 72183) PISO EM CONCRETO 30 MPA PREPARO MECÂNICO, ESPESSURA 7CM. AF_09/2020</t>
  </si>
  <si>
    <t>19.00.003</t>
  </si>
  <si>
    <t>87680</t>
  </si>
  <si>
    <t>CONTRAPISO EM ARGAMASSA TRAÇO 1:4 (CIMENTO E AREIA), PREPARO MECÂNICO COM BETONEIRA 400 L, APLICADO EM ÁREAS SECAS SOBRE LAJE, NÃO ADERIDO, ACABAMENTO NÃO REFORÇADO, ESPESSURA 4CM. AF_07/2021, espessura 3,5 cm</t>
  </si>
  <si>
    <t>19.00.004</t>
  </si>
  <si>
    <t>101752</t>
  </si>
  <si>
    <t xml:space="preserve">SINAPI  </t>
  </si>
  <si>
    <t>PISO EM GRANILITE, MARMORITE OU GRANITINA EM AMBIENTES INTERNOS. AF_09/2020</t>
  </si>
  <si>
    <t>19.00.005</t>
  </si>
  <si>
    <t>101741</t>
  </si>
  <si>
    <t>RODAPÉ EM MARMORITE, ALTURA 10CM. AF_09/2020 FORNECIMENTO E INSTALAÇÃO</t>
  </si>
  <si>
    <t>19.00.006</t>
  </si>
  <si>
    <t>170496</t>
  </si>
  <si>
    <t>PISO VINILICO ACQUAFLOOR STICK - COR NOGUEIRA- PERTECH
Piso vinílico padrão madeirado em reguas de aprox. 120 cm x 18 cm, com essperussa de 7 mm a 8 mm fixadas conforme indicação do fabricante, Fornecimento e instalação.</t>
  </si>
  <si>
    <t>19.00.007</t>
  </si>
  <si>
    <t>98688</t>
  </si>
  <si>
    <t>RODAPÉ EM POLIESTIRENO, ALTURA 5 CM. AF_09/2020, FORNECIMENTO E INSTALAÇÃO</t>
  </si>
  <si>
    <t>20.00.000</t>
  </si>
  <si>
    <t>20.01.000</t>
  </si>
  <si>
    <t>Pintura Interna Paredes</t>
  </si>
  <si>
    <t>20.01.001</t>
  </si>
  <si>
    <t xml:space="preserve">APLICAÇÃO E LIXAMENTO DE MASSA LÁTEX EM PAREDES, DUAS DEMÃOS. AF_06/2014
</t>
  </si>
  <si>
    <t>20.01.002</t>
  </si>
  <si>
    <t>APLICAÇÃO  DE FUNDO SELADOR ACRÍLICO EM PAREDES, UMA DEMÃO,FORNECIMENTO E INSTALAÇÃO
Cobertura clarabóias (inferior da laje cobertura): 1,90 m x 12
Paredes internas clarabóias: 12 x ((0,43 m x 2)+(0,30 m x2))</t>
  </si>
  <si>
    <t>20.01.003</t>
  </si>
  <si>
    <t xml:space="preserve">APLICAÇÃO MANUAL DE PINTURA COM TINTA LÁTEX ACRÍLICA EM PAREDES, NA COR BRANCA, DUAS DEMÃOS,FORNECIMENTO E INSTALAÇÃO
</t>
  </si>
  <si>
    <t>20.02.000</t>
  </si>
  <si>
    <t>Pintura Externa Paredes</t>
  </si>
  <si>
    <t>20.02.001</t>
  </si>
  <si>
    <t>APLICAÇÃO MANUAL DE FUNDO SELADOR ACRÍLICO EM PAREDES EXTERNAS DE CASAS. AF_06/2014</t>
  </si>
  <si>
    <t>20.02.002</t>
  </si>
  <si>
    <t>APLICAÇÃO MANUAL DE MASSA ACRÍLICA EM PAREDES EXTERNAS DE CASAS, UMA DEMÃO. AF_05/2017</t>
  </si>
  <si>
    <t>20.02.003</t>
  </si>
  <si>
    <t xml:space="preserve">APLICAÇÃO MANUAL DE TINTA LÁTEX ACRÍLICA EM PAREDE EXTERNAS DE CASAS, DUAS DEMÃOS. AF_11/2016 </t>
  </si>
  <si>
    <t>20.03.000</t>
  </si>
  <si>
    <t>Pintura Interna e Externa em Tetos</t>
  </si>
  <si>
    <t>20.03.001</t>
  </si>
  <si>
    <t>APLICAÇÃO DE FUNDO SELADOR ACRÍLICO EM TETO, UMA DEMÃO. AF_06/2014</t>
  </si>
  <si>
    <t>20.03.002</t>
  </si>
  <si>
    <t>APLICAÇÃO E LIXAMENTO DE MASSA LÁTEX EM TETO, UMA DEMÃO. AF_06/2014</t>
  </si>
  <si>
    <t>20.03.003</t>
  </si>
  <si>
    <t>APLICAÇÃO MANUAL DE PINTURA COM TINTA LÁTEX PVA EM TETO, DUAS DEMÃOS. AF_06/2014</t>
  </si>
  <si>
    <t>20.04.000</t>
  </si>
  <si>
    <t>Pintura de grades e demais elementos de ferro</t>
  </si>
  <si>
    <t>20.04.001</t>
  </si>
  <si>
    <t>LIXAMENTO MANUAL EM SUPERFÍCIES METÁLICAS EM OBRA. AF_01/2020 ( grades das clarabóias)</t>
  </si>
  <si>
    <t>20.04.002</t>
  </si>
  <si>
    <t xml:space="preserve">  PINTURA DUAS DEMAOS TINTA ESMALTE EM SUPERFICIE METALICA (Grades das claraboias.  Cor grafite.)    </t>
  </si>
  <si>
    <t>20.05.000</t>
  </si>
  <si>
    <t>PINTURA  DA QUADRA POLIESPORTIVA</t>
  </si>
  <si>
    <t>20.05.001</t>
  </si>
  <si>
    <t>17.040.0024-A</t>
  </si>
  <si>
    <t>PINTURA DE PISO CIMENTADO LISO COM TINTA 100% ACRILICA,INCLUSIVE LIXAMENTO,LIMPEZA E TRES DEMAOS DE ACABAMENTO APLICADASA ROLO DE LA,DILUICAO EM AGUA A 20%</t>
  </si>
  <si>
    <t>20.05.002</t>
  </si>
  <si>
    <t>102504</t>
  </si>
  <si>
    <t>PINTURA DE DEMARCAÇÃO DE QUADRA POLIESPORTIVA COM TINTA ACRÍLICA, E = 5 CM, APLICAÇÃO MANUAL. AF_05/2021</t>
  </si>
  <si>
    <t>21.00.000</t>
  </si>
  <si>
    <t>21.00.001</t>
  </si>
  <si>
    <t>150104</t>
  </si>
  <si>
    <t>ESPELHO EM CRISTAL 4mm MOLDURA ALUMINIO-COMPENSADO 9mm, FORNECIMENTO E INSTALAÇÃO</t>
  </si>
  <si>
    <t>22.00.000</t>
  </si>
  <si>
    <t>22.00.001</t>
  </si>
  <si>
    <t>052988</t>
  </si>
  <si>
    <t>BOILER ELÉTRICO DE 300 L DISPOSITIVOS MÍNIMOS: TERMOSTATO; LIMITADOR DA TEMPERATURA, VÁLVULA DE SEGURANÇA POTÊNCIA: 3 KW, TENSÃO: 220 V BIFÁSICO, FORNECIMENTO E INSTALAÇÃO</t>
  </si>
  <si>
    <t>22.00.002</t>
  </si>
  <si>
    <t>070254</t>
  </si>
  <si>
    <t>CAIXA VENTILADORA COM FILTRO-VAZAO DE AR 1.700m3/h, FORNECIMENTO E INSTALAÇÃO</t>
  </si>
  <si>
    <t>22.00.003</t>
  </si>
  <si>
    <t>99837</t>
  </si>
  <si>
    <t>GUARDA-CORPO DE AÇO GALVANIZADO DE 1,10M, MONTANTES TUBULARES DE 1.1/4" ESPAÇADOS DE 1,20M, TRAVESSA SUPERIOR DE 1.1/2", GRADIL FORMADO POR TUBOS HORIZONTAIS DE 1" E VERTICAIS DE 3/4", FIXADO COM CHUMBADOR MECÂNICO. AF_04/2019_P</t>
  </si>
  <si>
    <t>22.00.004</t>
  </si>
  <si>
    <t>74194/001</t>
  </si>
  <si>
    <t>ESCADA TIPO MARINHEIRO EM TUBO ACO GALVANIZADO 1 1/2" 5 DEGRAUS</t>
  </si>
  <si>
    <t>22.00.005</t>
  </si>
  <si>
    <t>COMP-COL-EQUIP-001</t>
  </si>
  <si>
    <t>ESPALDAR COM BARRA FIXA EM MADEIRA DIMENSÕES 2,24X0,90 CAPACIDADE 140Kg FIXADO NA PAREDE</t>
  </si>
  <si>
    <t>22.00.006</t>
  </si>
  <si>
    <t>COMP-COL-EQUIP-002</t>
  </si>
  <si>
    <t>BARRA DE APOIO BALLET/ DANÇA/FISIOTERAPIA  c/1,50m , FIXADA NA PAREDE NA ALTURA DE 1,00M</t>
  </si>
  <si>
    <t>22.00.007</t>
  </si>
  <si>
    <t xml:space="preserve">CABO PP CORDPLAST 3 CONDUTORES 450/750V 2,50mm2 </t>
  </si>
  <si>
    <t>23.00.000</t>
  </si>
  <si>
    <t>23.00.001</t>
  </si>
  <si>
    <t>96113</t>
  </si>
  <si>
    <t>FORRO EM PLACAS DE GESSO, PARA AMBIENTES COMERCIAIS. AF_05/2017_P, FORNECIMENTO E INSTALAÇÃO.</t>
  </si>
  <si>
    <t>24.00.000</t>
  </si>
  <si>
    <t>PAISAGISMO / URBANIZAÇÃO</t>
  </si>
  <si>
    <t>25.00.000</t>
  </si>
  <si>
    <t>25.01.000</t>
  </si>
  <si>
    <t>TRANSPORTE DE MATERIAIS</t>
  </si>
  <si>
    <t>25.01.001</t>
  </si>
  <si>
    <t>04.014.0095-A</t>
  </si>
  <si>
    <t>RETIRADA DE ENTULHO DE OBRA COM CACAMBA DE ACO TIPO CONTAINER COM 5M3 DE CAPACIDADE,INCLUSIVE CARREGAMENTO,TRANSPORTE EDESCARREGAMENTO.CUSTO POR UNIDADE DE CACAMBA E INCLUI A TAXA PARA DESCARGA EM LOCAIS AUTORIZADOS</t>
  </si>
  <si>
    <t>25.01.002</t>
  </si>
  <si>
    <t>UFF-025-DVS-002</t>
  </si>
  <si>
    <t>DEMOLIÇÃO BARRACÃO [ADAPTADA ORSE 8328]</t>
  </si>
  <si>
    <t>25.02.000</t>
  </si>
  <si>
    <t>Limpeza da Obra</t>
  </si>
  <si>
    <t>25.02.001</t>
  </si>
  <si>
    <t>UFF-025-LIM-001</t>
  </si>
  <si>
    <t>LIMPEZA FINAL DA OBRA</t>
  </si>
  <si>
    <t>PERCENTUAL DE DESCONTO E VALOR TOTAL PARA A CONTRATAÇÃO</t>
  </si>
  <si>
    <t>CREA/CAU:</t>
  </si>
  <si>
    <t>OBSERVAÇÃO</t>
  </si>
  <si>
    <t>Orçamento realizado em Dez/2021;</t>
  </si>
  <si>
    <t>Incluso BDI desonerado sobre preço unitário de: 28,97 %</t>
  </si>
  <si>
    <r>
      <rPr>
        <sz val="10"/>
        <color rgb="FFFF0000"/>
        <rFont val="Verdana"/>
        <charset val="134"/>
      </rPr>
      <t>A referência utilizada como base de custos é o SINAPI, SCO, SBC de Dez</t>
    </r>
    <r>
      <rPr>
        <sz val="10"/>
        <color indexed="10"/>
        <rFont val="Verdana"/>
        <charset val="134"/>
      </rPr>
      <t>/2021 e EMOP de Out/2021;</t>
    </r>
  </si>
  <si>
    <t>Planilha protegida por senha, com exceção de partes editáveis como cabeçalho (A1:A2), percentual de desconto (J427) e linhas inferiores;</t>
  </si>
  <si>
    <t>Para complementar a planilha basta a licitante digitar o percentual de desconto proposto na célula acima (coluna J e linha 427), substituindo o valor 0,00%;</t>
  </si>
  <si>
    <t xml:space="preserve">As composições que não constam no SINAPI, procedeu-se a obtenção da composição em outra fonte (SBC) e utilizou-se como base de cálculo os insumos do SINAPI. </t>
  </si>
  <si>
    <t>No caso em que não houve o insumo no SINAPI, foi mantido a referência de valor indicada na cotação de mercado;</t>
  </si>
  <si>
    <t>A planilha deve ser assinada pelo responsável técnico pela sua confecção (Art. 14 Lei 5.194/66), identificado através de carimbo com número do CREA e pelo representante legal da empresa, com carimbo do CNPJ.</t>
  </si>
  <si>
    <t>ANEXO III-C DO EDITAL DE LICITAÇÃO POR PREGÃO ELETRÔNICO N.º 26/2022</t>
  </si>
  <si>
    <t>PLANILHA DE CRONOGRAMA FÍSICO E FINANCEIRO</t>
  </si>
  <si>
    <t>DISCRIMINAÇÃO DO SERVIÇO</t>
  </si>
  <si>
    <t>VALOR (R$)</t>
  </si>
  <si>
    <t>PERÍODO</t>
  </si>
  <si>
    <t>TOTAL DO ITEM</t>
  </si>
  <si>
    <t>MÊS 1</t>
  </si>
  <si>
    <t>MÊS 2</t>
  </si>
  <si>
    <t>MÊS 3</t>
  </si>
  <si>
    <t>MÊS 4</t>
  </si>
  <si>
    <t>MÊS 5</t>
  </si>
  <si>
    <t>MÊS 6</t>
  </si>
  <si>
    <t>MÊS 7</t>
  </si>
  <si>
    <t>MÊS 8</t>
  </si>
  <si>
    <t>1</t>
  </si>
  <si>
    <t>2</t>
  </si>
  <si>
    <t>3</t>
  </si>
  <si>
    <t>4</t>
  </si>
  <si>
    <t>5</t>
  </si>
  <si>
    <t>8</t>
  </si>
  <si>
    <t>10</t>
  </si>
  <si>
    <t>11</t>
  </si>
  <si>
    <t>12</t>
  </si>
  <si>
    <t>13</t>
  </si>
  <si>
    <t>14</t>
  </si>
  <si>
    <t>15</t>
  </si>
  <si>
    <t>16</t>
  </si>
  <si>
    <t>17</t>
  </si>
  <si>
    <t>18</t>
  </si>
  <si>
    <t>19</t>
  </si>
  <si>
    <t>20</t>
  </si>
  <si>
    <t>21</t>
  </si>
  <si>
    <t>22</t>
  </si>
  <si>
    <t>23</t>
  </si>
  <si>
    <t>25</t>
  </si>
  <si>
    <t>Total do orçamento</t>
  </si>
  <si>
    <t>Total do orçamento sem Administração</t>
  </si>
  <si>
    <t>Total mensal executado sem Administração</t>
  </si>
  <si>
    <t>Percentual correspondente à Administração</t>
  </si>
  <si>
    <t>Total mensal excutado com Administração</t>
  </si>
  <si>
    <t>Total acumulado</t>
  </si>
  <si>
    <t>Percentual Acumulado</t>
  </si>
  <si>
    <t>assinatura representante legal da empresa e carimbro CNPJ</t>
  </si>
  <si>
    <t>- A planilha deve ser assinada pelo responsável técnico pela sua confecção (Art. 14 Lei 5.194/66), identificado através de carimbo com número do CREA/CAU</t>
  </si>
</sst>
</file>

<file path=xl/styles.xml><?xml version="1.0" encoding="utf-8"?>
<styleSheet xmlns="http://schemas.openxmlformats.org/spreadsheetml/2006/main">
  <numFmts count="10">
    <numFmt numFmtId="176" formatCode="_-* #,##0.00_-;\-* #,##0.00_-;_-* &quot;-&quot;??_-;_-@_-"/>
    <numFmt numFmtId="177" formatCode="General_)"/>
    <numFmt numFmtId="178" formatCode="_-&quot;R$ &quot;* #,##0.00_-;&quot;-R$ &quot;* #,##0.00_-;_-&quot;R$ &quot;* \-??_-;_-@_-"/>
    <numFmt numFmtId="179" formatCode="_-* #,##0_-;\-* #,##0_-;_-* &quot;-&quot;_-;_-@_-"/>
    <numFmt numFmtId="180" formatCode="_-* #,##0.00_-;\-* #,##0.00_-;_-* \-??_-;_-@_-"/>
    <numFmt numFmtId="181" formatCode="_-&quot;R$&quot;\ * #,##0_-;\-&quot;R$&quot;\ * #,##0_-;_-&quot;R$&quot;\ * &quot;-&quot;_-;_-@_-"/>
    <numFmt numFmtId="182" formatCode="_(* #,##0.00_);_(* \(#,##0.00\);_(* \-??_);_(@_)"/>
    <numFmt numFmtId="183" formatCode="_-&quot;R$&quot;\ * #,##0.00_-;\-&quot;R$&quot;\ * #,##0.00_-;_-&quot;R$&quot;\ * &quot;-&quot;??_-;_-@_-"/>
    <numFmt numFmtId="184" formatCode="_(\$* #,##0.00_);_(\$* \(#,##0.00\);_(\$* \-??_);_(@_)"/>
    <numFmt numFmtId="185" formatCode="_(* #,##0.00_);_(* \(#,##0.00\);_(* &quot;-&quot;??_);_(@_)"/>
  </numFmts>
  <fonts count="96">
    <font>
      <sz val="11"/>
      <color theme="1"/>
      <name val="Calibri"/>
      <charset val="134"/>
      <scheme val="minor"/>
    </font>
    <font>
      <b/>
      <sz val="12"/>
      <color rgb="FFFF0000"/>
      <name val="Verdana"/>
      <charset val="134"/>
    </font>
    <font>
      <b/>
      <sz val="12"/>
      <name val="Verdana"/>
      <charset val="134"/>
    </font>
    <font>
      <b/>
      <sz val="11"/>
      <name val="Verdana"/>
      <charset val="134"/>
    </font>
    <font>
      <b/>
      <sz val="11"/>
      <color theme="1"/>
      <name val="Verdana"/>
      <charset val="134"/>
    </font>
    <font>
      <b/>
      <sz val="9"/>
      <color theme="1"/>
      <name val="Verdana"/>
      <charset val="134"/>
    </font>
    <font>
      <b/>
      <sz val="9"/>
      <name val="Verdana"/>
      <charset val="134"/>
    </font>
    <font>
      <sz val="9"/>
      <color rgb="FF000000"/>
      <name val="Verdana"/>
      <charset val="134"/>
    </font>
    <font>
      <sz val="8"/>
      <color rgb="FF333399"/>
      <name val="Verdana"/>
      <charset val="134"/>
    </font>
    <font>
      <sz val="9"/>
      <color rgb="FF333399"/>
      <name val="Verdana"/>
      <charset val="134"/>
    </font>
    <font>
      <sz val="9"/>
      <color theme="1"/>
      <name val="Verdana"/>
      <charset val="134"/>
    </font>
    <font>
      <sz val="9"/>
      <name val="Verdana"/>
      <charset val="134"/>
    </font>
    <font>
      <b/>
      <sz val="9"/>
      <color rgb="FF000000"/>
      <name val="Verdana"/>
      <charset val="134"/>
    </font>
    <font>
      <i/>
      <sz val="7"/>
      <name val="Verdana"/>
      <charset val="134"/>
    </font>
    <font>
      <i/>
      <sz val="7"/>
      <color indexed="8"/>
      <name val="Verdana"/>
      <charset val="134"/>
    </font>
    <font>
      <b/>
      <sz val="9"/>
      <color rgb="FFFF0000"/>
      <name val="Verdana"/>
      <charset val="134"/>
    </font>
    <font>
      <sz val="9"/>
      <color rgb="FFFF0000"/>
      <name val="Verdana"/>
      <charset val="134"/>
    </font>
    <font>
      <sz val="9"/>
      <color indexed="10"/>
      <name val="Verdana"/>
      <charset val="134"/>
    </font>
    <font>
      <b/>
      <sz val="12"/>
      <color indexed="10"/>
      <name val="Verdana"/>
      <charset val="134"/>
    </font>
    <font>
      <b/>
      <sz val="10"/>
      <color theme="1"/>
      <name val="Verdana"/>
      <charset val="134"/>
    </font>
    <font>
      <b/>
      <sz val="9"/>
      <color indexed="10"/>
      <name val="Verdana"/>
      <charset val="134"/>
    </font>
    <font>
      <sz val="10"/>
      <name val="Arial"/>
      <charset val="134"/>
    </font>
    <font>
      <b/>
      <sz val="10"/>
      <name val="Arial"/>
      <charset val="134"/>
    </font>
    <font>
      <b/>
      <sz val="10"/>
      <name val="Arial"/>
      <charset val="1"/>
    </font>
    <font>
      <i/>
      <sz val="7"/>
      <color rgb="FF000000"/>
      <name val="Verdana"/>
      <charset val="134"/>
    </font>
    <font>
      <b/>
      <sz val="10"/>
      <color rgb="FFFF0000"/>
      <name val="Verdana"/>
      <charset val="134"/>
    </font>
    <font>
      <sz val="10"/>
      <color rgb="FFFF0000"/>
      <name val="Verdana"/>
      <charset val="134"/>
    </font>
    <font>
      <sz val="10"/>
      <color indexed="10"/>
      <name val="Verdana"/>
      <charset val="134"/>
    </font>
    <font>
      <sz val="12"/>
      <name val="Arial"/>
      <charset val="134"/>
    </font>
    <font>
      <b/>
      <sz val="10"/>
      <name val="Verdana"/>
      <charset val="134"/>
    </font>
    <font>
      <sz val="8"/>
      <name val="Verdana"/>
      <charset val="134"/>
    </font>
    <font>
      <b/>
      <sz val="8"/>
      <name val="Verdana"/>
      <charset val="134"/>
    </font>
    <font>
      <sz val="9"/>
      <name val="Arial"/>
      <charset val="134"/>
    </font>
    <font>
      <i/>
      <sz val="10"/>
      <color indexed="8"/>
      <name val="Verdana"/>
      <charset val="134"/>
    </font>
    <font>
      <b/>
      <sz val="7"/>
      <color rgb="FFFF0000"/>
      <name val="Verdana"/>
      <charset val="134"/>
    </font>
    <font>
      <sz val="11"/>
      <color indexed="8"/>
      <name val="Calibri"/>
      <charset val="134"/>
    </font>
    <font>
      <sz val="11"/>
      <color theme="1"/>
      <name val="Calibri"/>
      <charset val="0"/>
      <scheme val="minor"/>
    </font>
    <font>
      <sz val="11"/>
      <color rgb="FF000000"/>
      <name val="Calibri"/>
      <charset val="1"/>
    </font>
    <font>
      <sz val="11"/>
      <color theme="0"/>
      <name val="Calibri"/>
      <charset val="0"/>
      <scheme val="minor"/>
    </font>
    <font>
      <sz val="11"/>
      <color rgb="FFFFFFFF"/>
      <name val="Calibri"/>
      <charset val="1"/>
    </font>
    <font>
      <sz val="12"/>
      <name val="Courier"/>
      <charset val="134"/>
    </font>
    <font>
      <sz val="10"/>
      <color theme="1"/>
      <name val="Calibri"/>
      <charset val="134"/>
      <scheme val="minor"/>
    </font>
    <font>
      <b/>
      <sz val="18"/>
      <color rgb="FF003366"/>
      <name val="Cambria"/>
      <charset val="1"/>
    </font>
    <font>
      <sz val="10"/>
      <name val="Arial"/>
      <charset val="1"/>
    </font>
    <font>
      <b/>
      <sz val="11"/>
      <color rgb="FFFFFFFF"/>
      <name val="Calibri"/>
      <charset val="1"/>
    </font>
    <font>
      <sz val="11"/>
      <color rgb="FFFF0000"/>
      <name val="Calibri"/>
      <charset val="0"/>
      <scheme val="minor"/>
    </font>
    <font>
      <sz val="11"/>
      <color rgb="FF008000"/>
      <name val="Calibri"/>
      <charset val="1"/>
    </font>
    <font>
      <b/>
      <sz val="11"/>
      <color indexed="63"/>
      <name val="Calibri"/>
      <charset val="134"/>
    </font>
    <font>
      <i/>
      <sz val="11"/>
      <color rgb="FF7F7F7F"/>
      <name val="Calibri"/>
      <charset val="0"/>
      <scheme val="minor"/>
    </font>
    <font>
      <sz val="11"/>
      <color indexed="9"/>
      <name val="Calibri"/>
      <charset val="134"/>
    </font>
    <font>
      <sz val="11"/>
      <color rgb="FFFF9900"/>
      <name val="Calibri"/>
      <charset val="1"/>
    </font>
    <font>
      <b/>
      <sz val="11"/>
      <color theme="3"/>
      <name val="Calibri"/>
      <charset val="134"/>
      <scheme val="minor"/>
    </font>
    <font>
      <sz val="11"/>
      <color rgb="FFFA7D00"/>
      <name val="Calibri"/>
      <charset val="0"/>
      <scheme val="minor"/>
    </font>
    <font>
      <b/>
      <sz val="11"/>
      <color rgb="FF3F3F3F"/>
      <name val="Calibri"/>
      <charset val="0"/>
      <scheme val="minor"/>
    </font>
    <font>
      <b/>
      <sz val="11"/>
      <color rgb="FFFFFFFF"/>
      <name val="Calibri"/>
      <charset val="0"/>
      <scheme val="minor"/>
    </font>
    <font>
      <sz val="11"/>
      <color indexed="14"/>
      <name val="Calibri"/>
      <charset val="134"/>
    </font>
    <font>
      <sz val="11"/>
      <color rgb="FF9C0006"/>
      <name val="Calibri"/>
      <charset val="0"/>
      <scheme val="minor"/>
    </font>
    <font>
      <b/>
      <sz val="11"/>
      <color indexed="9"/>
      <name val="Calibri"/>
      <charset val="134"/>
    </font>
    <font>
      <b/>
      <sz val="18"/>
      <color theme="3"/>
      <name val="Calibri"/>
      <charset val="134"/>
      <scheme val="minor"/>
    </font>
    <font>
      <sz val="11"/>
      <color indexed="17"/>
      <name val="Calibri"/>
      <charset val="134"/>
    </font>
    <font>
      <u/>
      <sz val="11"/>
      <color rgb="FF800080"/>
      <name val="Calibri"/>
      <charset val="0"/>
      <scheme val="minor"/>
    </font>
    <font>
      <sz val="11"/>
      <color indexed="10"/>
      <name val="Calibri"/>
      <charset val="134"/>
    </font>
    <font>
      <u/>
      <sz val="11"/>
      <color rgb="FF0000FF"/>
      <name val="Calibri"/>
      <charset val="0"/>
      <scheme val="minor"/>
    </font>
    <font>
      <b/>
      <sz val="11"/>
      <color theme="1"/>
      <name val="Calibri"/>
      <charset val="0"/>
      <scheme val="minor"/>
    </font>
    <font>
      <b/>
      <sz val="13"/>
      <color theme="3"/>
      <name val="Calibri"/>
      <charset val="134"/>
      <scheme val="minor"/>
    </font>
    <font>
      <sz val="11"/>
      <color rgb="FF3F3F76"/>
      <name val="Calibri"/>
      <charset val="0"/>
      <scheme val="minor"/>
    </font>
    <font>
      <b/>
      <sz val="15"/>
      <color theme="3"/>
      <name val="Calibri"/>
      <charset val="134"/>
      <scheme val="minor"/>
    </font>
    <font>
      <sz val="11"/>
      <color rgb="FF333399"/>
      <name val="Calibri"/>
      <charset val="1"/>
    </font>
    <font>
      <b/>
      <sz val="15"/>
      <color rgb="FF333399"/>
      <name val="Calibri"/>
      <charset val="1"/>
    </font>
    <font>
      <b/>
      <sz val="11"/>
      <color rgb="FFFA7D00"/>
      <name val="Calibri"/>
      <charset val="0"/>
      <scheme val="minor"/>
    </font>
    <font>
      <sz val="11"/>
      <color rgb="FF006100"/>
      <name val="Calibri"/>
      <charset val="0"/>
      <scheme val="minor"/>
    </font>
    <font>
      <sz val="11"/>
      <color rgb="FF9C6500"/>
      <name val="Calibri"/>
      <charset val="0"/>
      <scheme val="minor"/>
    </font>
    <font>
      <b/>
      <sz val="11"/>
      <color indexed="62"/>
      <name val="Calibri"/>
      <charset val="134"/>
    </font>
    <font>
      <b/>
      <sz val="11"/>
      <color rgb="FFFF9900"/>
      <name val="Calibri"/>
      <charset val="1"/>
    </font>
    <font>
      <b/>
      <sz val="18"/>
      <color rgb="FF333399"/>
      <name val="Cambria"/>
      <charset val="1"/>
    </font>
    <font>
      <b/>
      <sz val="18"/>
      <color indexed="56"/>
      <name val="Cambria"/>
      <charset val="134"/>
    </font>
    <font>
      <sz val="11"/>
      <color rgb="FFFF00FF"/>
      <name val="Calibri"/>
      <charset val="1"/>
    </font>
    <font>
      <b/>
      <sz val="11"/>
      <color indexed="52"/>
      <name val="Calibri"/>
      <charset val="134"/>
    </font>
    <font>
      <b/>
      <sz val="11"/>
      <color rgb="FF333333"/>
      <name val="Calibri"/>
      <charset val="1"/>
    </font>
    <font>
      <i/>
      <sz val="11"/>
      <color indexed="23"/>
      <name val="Calibri"/>
      <charset val="134"/>
    </font>
    <font>
      <i/>
      <sz val="11"/>
      <color rgb="FF808080"/>
      <name val="Calibri"/>
      <charset val="1"/>
    </font>
    <font>
      <b/>
      <sz val="15"/>
      <color indexed="62"/>
      <name val="Calibri"/>
      <charset val="134"/>
    </font>
    <font>
      <b/>
      <sz val="13"/>
      <color indexed="62"/>
      <name val="Calibri"/>
      <charset val="134"/>
    </font>
    <font>
      <b/>
      <sz val="13"/>
      <color rgb="FF333399"/>
      <name val="Calibri"/>
      <charset val="1"/>
    </font>
    <font>
      <b/>
      <sz val="11"/>
      <color rgb="FF333399"/>
      <name val="Calibri"/>
      <charset val="1"/>
    </font>
    <font>
      <sz val="11"/>
      <color indexed="62"/>
      <name val="Calibri"/>
      <charset val="134"/>
    </font>
    <font>
      <sz val="11"/>
      <color indexed="52"/>
      <name val="Calibri"/>
      <charset val="134"/>
    </font>
    <font>
      <b/>
      <sz val="15"/>
      <color indexed="56"/>
      <name val="Calibri"/>
      <charset val="134"/>
    </font>
    <font>
      <sz val="11"/>
      <color rgb="FFFF0000"/>
      <name val="Calibri"/>
      <charset val="1"/>
    </font>
    <font>
      <b/>
      <sz val="15"/>
      <color rgb="FF003366"/>
      <name val="Calibri"/>
      <charset val="1"/>
    </font>
    <font>
      <sz val="11"/>
      <color indexed="60"/>
      <name val="Calibri"/>
      <charset val="134"/>
    </font>
    <font>
      <sz val="11"/>
      <color rgb="FF993300"/>
      <name val="Calibri"/>
      <charset val="1"/>
    </font>
    <font>
      <sz val="11"/>
      <name val="Arial"/>
      <charset val="1"/>
    </font>
    <font>
      <sz val="12"/>
      <name val="Courier New"/>
      <charset val="1"/>
    </font>
    <font>
      <sz val="11"/>
      <color rgb="FF000000"/>
      <name val="Calibri"/>
      <charset val="134"/>
    </font>
    <font>
      <b/>
      <sz val="18"/>
      <color indexed="62"/>
      <name val="Cambria"/>
      <charset val="134"/>
    </font>
  </fonts>
  <fills count="7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8EB4E3"/>
      </patternFill>
    </fill>
    <fill>
      <patternFill patternType="solid">
        <fgColor theme="3" tint="0.799981688894314"/>
        <bgColor rgb="FF8EB4E3"/>
      </patternFill>
    </fill>
    <fill>
      <patternFill patternType="solid">
        <fgColor theme="0"/>
        <bgColor rgb="FFFFFFCC"/>
      </patternFill>
    </fill>
    <fill>
      <patternFill patternType="solid">
        <fgColor theme="3" tint="0.799981688894314"/>
        <bgColor indexed="64"/>
      </patternFill>
    </fill>
    <fill>
      <patternFill patternType="solid">
        <fgColor theme="4" tint="0.799981688894314"/>
        <bgColor indexed="64"/>
      </patternFill>
    </fill>
    <fill>
      <patternFill patternType="solid">
        <fgColor theme="4" tint="0.799981688894314"/>
        <bgColor rgb="FF8EB4E3"/>
      </patternFill>
    </fill>
    <fill>
      <patternFill patternType="solid">
        <fgColor theme="3" tint="0.799981688894314"/>
        <bgColor rgb="FFFF9900"/>
      </patternFill>
    </fill>
    <fill>
      <patternFill patternType="solid">
        <fgColor theme="3" tint="0.799981688894314"/>
        <bgColor rgb="FFFFFFCC"/>
      </patternFill>
    </fill>
    <fill>
      <patternFill patternType="solid">
        <fgColor theme="4" tint="0.799981688894314"/>
        <bgColor rgb="FFFFFFCC"/>
      </patternFill>
    </fill>
    <fill>
      <patternFill patternType="solid">
        <fgColor indexed="26"/>
        <bgColor indexed="64"/>
      </patternFill>
    </fill>
    <fill>
      <patternFill patternType="solid">
        <fgColor theme="5" tint="0.599993896298105"/>
        <bgColor indexed="64"/>
      </patternFill>
    </fill>
    <fill>
      <patternFill patternType="solid">
        <fgColor rgb="FFFFCC99"/>
        <bgColor rgb="FFD9D9D9"/>
      </patternFill>
    </fill>
    <fill>
      <patternFill patternType="solid">
        <fgColor theme="6" tint="0.799981688894314"/>
        <bgColor indexed="64"/>
      </patternFill>
    </fill>
    <fill>
      <patternFill patternType="solid">
        <fgColor indexed="22"/>
        <bgColor indexed="64"/>
      </patternFill>
    </fill>
    <fill>
      <patternFill patternType="solid">
        <fgColor theme="9"/>
        <bgColor indexed="64"/>
      </patternFill>
    </fill>
    <fill>
      <patternFill patternType="solid">
        <fgColor theme="7" tint="0.599993896298105"/>
        <bgColor indexed="64"/>
      </patternFill>
    </fill>
    <fill>
      <patternFill patternType="solid">
        <fgColor rgb="FF99CCFF"/>
        <bgColor rgb="FF8EB4E3"/>
      </patternFill>
    </fill>
    <fill>
      <patternFill patternType="solid">
        <fgColor theme="4"/>
        <bgColor indexed="64"/>
      </patternFill>
    </fill>
    <fill>
      <patternFill patternType="solid">
        <fgColor rgb="FF33CCCC"/>
        <bgColor rgb="FF00CCFF"/>
      </patternFill>
    </fill>
    <fill>
      <patternFill patternType="solid">
        <fgColor theme="4" tint="0.799981688894314"/>
        <bgColor indexed="64"/>
      </patternFill>
    </fill>
    <fill>
      <patternFill patternType="solid">
        <fgColor rgb="FF969696"/>
        <bgColor rgb="FF808080"/>
      </patternFill>
    </fill>
    <fill>
      <patternFill patternType="solid">
        <fgColor rgb="FFCCFFCC"/>
        <bgColor rgb="FFCCFFFF"/>
      </patternFill>
    </fill>
    <fill>
      <patternFill patternType="solid">
        <fgColor indexed="9"/>
        <bgColor indexed="64"/>
      </patternFill>
    </fill>
    <fill>
      <patternFill patternType="solid">
        <fgColor rgb="FF808000"/>
        <bgColor rgb="FF808080"/>
      </patternFill>
    </fill>
    <fill>
      <patternFill patternType="solid">
        <fgColor indexed="47"/>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indexed="54"/>
        <bgColor indexed="64"/>
      </patternFill>
    </fill>
    <fill>
      <patternFill patternType="solid">
        <fgColor indexed="45"/>
        <bgColor indexed="64"/>
      </patternFill>
    </fill>
    <fill>
      <patternFill patternType="solid">
        <fgColor rgb="FFFFC7CE"/>
        <bgColor indexed="64"/>
      </patternFill>
    </fill>
    <fill>
      <patternFill patternType="solid">
        <fgColor indexed="55"/>
        <bgColor indexed="64"/>
      </patternFill>
    </fill>
    <fill>
      <patternFill patternType="solid">
        <fgColor indexed="42"/>
        <bgColor indexed="64"/>
      </patternFill>
    </fill>
    <fill>
      <patternFill patternType="solid">
        <fgColor rgb="FFFFFFCC"/>
        <bgColor indexed="64"/>
      </patternFill>
    </fill>
    <fill>
      <patternFill patternType="solid">
        <fgColor theme="8"/>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indexed="27"/>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FFFF"/>
        <bgColor rgb="FFFFFFCC"/>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0C0C0"/>
        <bgColor rgb="FFCCCCCC"/>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FFCC"/>
        <bgColor rgb="FFFFFFFF"/>
      </patternFill>
    </fill>
    <fill>
      <patternFill patternType="solid">
        <fgColor rgb="FFCCFFFF"/>
        <bgColor rgb="FFCCFFCC"/>
      </patternFill>
    </fill>
    <fill>
      <patternFill patternType="solid">
        <fgColor indexed="29"/>
        <bgColor indexed="64"/>
      </patternFill>
    </fill>
    <fill>
      <patternFill patternType="solid">
        <fgColor rgb="FFFF8080"/>
        <bgColor rgb="FFFF99CC"/>
      </patternFill>
    </fill>
    <fill>
      <patternFill patternType="solid">
        <fgColor indexed="53"/>
        <bgColor indexed="64"/>
      </patternFill>
    </fill>
    <fill>
      <patternFill patternType="solid">
        <fgColor indexed="43"/>
        <bgColor indexed="64"/>
      </patternFill>
    </fill>
    <fill>
      <patternFill patternType="solid">
        <fgColor rgb="FFFF6600"/>
        <bgColor rgb="FFFF8000"/>
      </patternFill>
    </fill>
    <fill>
      <patternFill patternType="solid">
        <fgColor rgb="FFFFFF99"/>
        <bgColor rgb="FFFFFFCC"/>
      </patternFill>
    </fill>
    <fill>
      <patternFill patternType="solid">
        <fgColor indexed="44"/>
        <bgColor indexed="64"/>
      </patternFill>
    </fill>
    <fill>
      <patternFill patternType="solid">
        <fgColor indexed="19"/>
        <bgColor indexed="64"/>
      </patternFill>
    </fill>
    <fill>
      <patternFill patternType="solid">
        <fgColor indexed="49"/>
        <bgColor indexed="64"/>
      </patternFill>
    </fill>
    <fill>
      <patternFill patternType="solid">
        <fgColor rgb="FF666699"/>
        <bgColor rgb="FF808080"/>
      </patternFill>
    </fill>
    <fill>
      <patternFill patternType="solid">
        <fgColor rgb="FFFF99CC"/>
        <bgColor rgb="FFFF8080"/>
      </patternFill>
    </fill>
  </fills>
  <borders count="88">
    <border>
      <left/>
      <right/>
      <top/>
      <bottom/>
      <diagonal/>
    </border>
    <border>
      <left style="double">
        <color rgb="FF000000"/>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double">
        <color rgb="FF000000"/>
      </left>
      <right style="hair">
        <color auto="1"/>
      </right>
      <top style="thin">
        <color rgb="FF000000"/>
      </top>
      <bottom/>
      <diagonal/>
    </border>
    <border>
      <left style="hair">
        <color auto="1"/>
      </left>
      <right style="hair">
        <color auto="1"/>
      </right>
      <top style="thin">
        <color rgb="FF000000"/>
      </top>
      <bottom/>
      <diagonal/>
    </border>
    <border>
      <left style="hair">
        <color auto="1"/>
      </left>
      <right style="hair">
        <color auto="1"/>
      </right>
      <top/>
      <bottom style="hair">
        <color auto="1"/>
      </bottom>
      <diagonal/>
    </border>
    <border>
      <left style="double">
        <color rgb="FF000000"/>
      </left>
      <right style="hair">
        <color auto="1"/>
      </right>
      <top/>
      <bottom style="hair">
        <color auto="1"/>
      </bottom>
      <diagonal/>
    </border>
    <border>
      <left style="hair">
        <color auto="1"/>
      </left>
      <right style="hair">
        <color auto="1"/>
      </right>
      <top style="hair">
        <color auto="1"/>
      </top>
      <bottom style="hair">
        <color auto="1"/>
      </bottom>
      <diagonal/>
    </border>
    <border>
      <left style="double">
        <color rgb="FF000000"/>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double">
        <color rgb="FF000000"/>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double">
        <color rgb="FF000000"/>
      </left>
      <right/>
      <top style="thin">
        <color auto="1"/>
      </top>
      <bottom style="hair">
        <color rgb="FF000000"/>
      </bottom>
      <diagonal/>
    </border>
    <border>
      <left/>
      <right style="hair">
        <color rgb="FF000000"/>
      </right>
      <top style="thin">
        <color auto="1"/>
      </top>
      <bottom style="hair">
        <color rgb="FF000000"/>
      </bottom>
      <diagonal/>
    </border>
    <border>
      <left style="hair">
        <color rgb="FF000000"/>
      </left>
      <right style="hair">
        <color rgb="FF000000"/>
      </right>
      <top style="thin">
        <color auto="1"/>
      </top>
      <bottom style="hair">
        <color rgb="FF000000"/>
      </bottom>
      <diagonal/>
    </border>
    <border>
      <left style="hair">
        <color rgb="FF000000"/>
      </left>
      <right style="hair">
        <color rgb="FF000000"/>
      </right>
      <top style="thin">
        <color auto="1"/>
      </top>
      <bottom/>
      <diagonal/>
    </border>
    <border diagonalUp="1">
      <left style="hair">
        <color rgb="FF000000"/>
      </left>
      <right style="hair">
        <color rgb="FF000000"/>
      </right>
      <top style="thin">
        <color auto="1"/>
      </top>
      <bottom style="hair">
        <color rgb="FF000000"/>
      </bottom>
      <diagonal style="hair">
        <color rgb="FF000000"/>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diagonalUp="1">
      <left style="hair">
        <color rgb="FF000000"/>
      </left>
      <right style="hair">
        <color rgb="FF000000"/>
      </right>
      <top style="hair">
        <color rgb="FF000000"/>
      </top>
      <bottom style="hair">
        <color rgb="FF000000"/>
      </bottom>
      <diagonal style="hair">
        <color rgb="FF000000"/>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diagonal/>
    </border>
    <border>
      <left style="thin">
        <color auto="1"/>
      </left>
      <right style="double">
        <color auto="1"/>
      </right>
      <top style="double">
        <color auto="1"/>
      </top>
      <bottom/>
      <diagonal/>
    </border>
    <border>
      <left style="double">
        <color auto="1"/>
      </left>
      <right/>
      <top/>
      <bottom/>
      <diagonal/>
    </border>
    <border>
      <left style="hair">
        <color rgb="FF000000"/>
      </left>
      <right/>
      <top style="hair">
        <color rgb="FF000000"/>
      </top>
      <bottom style="thin">
        <color rgb="FF000000"/>
      </bottom>
      <diagonal/>
    </border>
    <border>
      <left style="thin">
        <color auto="1"/>
      </left>
      <right style="double">
        <color auto="1"/>
      </right>
      <top/>
      <bottom style="thin">
        <color auto="1"/>
      </bottom>
      <diagonal/>
    </border>
    <border>
      <left style="hair">
        <color auto="1"/>
      </left>
      <right/>
      <top/>
      <bottom style="hair">
        <color auto="1"/>
      </bottom>
      <diagonal/>
    </border>
    <border>
      <left style="thin">
        <color auto="1"/>
      </left>
      <right style="double">
        <color auto="1"/>
      </right>
      <top style="thin">
        <color auto="1"/>
      </top>
      <bottom/>
      <diagonal/>
    </border>
    <border>
      <left style="thin">
        <color auto="1"/>
      </left>
      <right style="double">
        <color auto="1"/>
      </right>
      <top style="hair">
        <color auto="1"/>
      </top>
      <bottom style="hair">
        <color auto="1"/>
      </bottom>
      <diagonal/>
    </border>
    <border>
      <left style="hair">
        <color auto="1"/>
      </left>
      <right/>
      <top style="hair">
        <color auto="1"/>
      </top>
      <bottom style="thin">
        <color auto="1"/>
      </bottom>
      <diagonal/>
    </border>
    <border>
      <left style="thin">
        <color auto="1"/>
      </left>
      <right style="double">
        <color auto="1"/>
      </right>
      <top style="hair">
        <color auto="1"/>
      </top>
      <bottom style="double">
        <color auto="1"/>
      </bottom>
      <diagonal/>
    </border>
    <border diagonalUp="1">
      <left style="hair">
        <color rgb="FF000000"/>
      </left>
      <right/>
      <top style="thin">
        <color auto="1"/>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thin">
        <color auto="1"/>
      </left>
      <right style="double">
        <color auto="1"/>
      </right>
      <top/>
      <bottom style="double">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style="double">
        <color rgb="FF333333"/>
      </left>
      <right style="double">
        <color rgb="FF333333"/>
      </right>
      <top style="double">
        <color rgb="FF333333"/>
      </top>
      <bottom style="double">
        <color rgb="FF333333"/>
      </bottom>
      <diagonal/>
    </border>
    <border>
      <left style="thin">
        <color indexed="63"/>
      </left>
      <right style="thin">
        <color indexed="63"/>
      </right>
      <top style="thin">
        <color indexed="63"/>
      </top>
      <bottom style="thin">
        <color indexed="63"/>
      </bottom>
      <diagonal/>
    </border>
    <border>
      <left/>
      <right/>
      <top/>
      <bottom style="double">
        <color rgb="FFFF99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right/>
      <top/>
      <bottom style="thick">
        <color rgb="FF33CCCC"/>
      </bottom>
      <diagonal/>
    </border>
    <border>
      <left/>
      <right/>
      <top/>
      <bottom style="medium">
        <color theme="4" tint="0.49998474074526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333333"/>
      </left>
      <right style="thin">
        <color rgb="FF333333"/>
      </right>
      <top style="thin">
        <color rgb="FF333333"/>
      </top>
      <bottom style="thin">
        <color rgb="FF333333"/>
      </bottom>
      <diagonal/>
    </border>
    <border>
      <left/>
      <right/>
      <top/>
      <bottom style="thick">
        <color indexed="49"/>
      </bottom>
      <diagonal/>
    </border>
    <border>
      <left/>
      <right/>
      <top/>
      <bottom style="thick">
        <color indexed="22"/>
      </bottom>
      <diagonal/>
    </border>
    <border>
      <left/>
      <right/>
      <top/>
      <bottom style="thick">
        <color rgb="FFC0C0C0"/>
      </bottom>
      <diagonal/>
    </border>
    <border>
      <left/>
      <right/>
      <top/>
      <bottom style="medium">
        <color rgb="FF33CCCC"/>
      </bottom>
      <diagonal/>
    </border>
    <border>
      <left/>
      <right/>
      <top/>
      <bottom style="double">
        <color indexed="52"/>
      </bottom>
      <diagonal/>
    </border>
    <border>
      <left/>
      <right/>
      <top/>
      <bottom style="thick">
        <color indexed="62"/>
      </bottom>
      <diagonal/>
    </border>
    <border>
      <left style="thin">
        <color rgb="FFC0C0C0"/>
      </left>
      <right style="thin">
        <color rgb="FFC0C0C0"/>
      </right>
      <top style="thin">
        <color rgb="FFC0C0C0"/>
      </top>
      <bottom style="thin">
        <color rgb="FFC0C0C0"/>
      </bottom>
      <diagonal/>
    </border>
    <border>
      <left/>
      <right/>
      <top/>
      <bottom style="thick">
        <color rgb="FF333399"/>
      </bottom>
      <diagonal/>
    </border>
  </borders>
  <cellStyleXfs count="206">
    <xf numFmtId="0" fontId="0" fillId="0" borderId="0"/>
    <xf numFmtId="0" fontId="35" fillId="17" borderId="0" applyNumberFormat="0" applyBorder="0" applyAlignment="0" applyProtection="0"/>
    <xf numFmtId="176" fontId="41" fillId="0" borderId="0" applyFont="0" applyFill="0" applyBorder="0" applyAlignment="0" applyProtection="0">
      <alignment vertical="center"/>
    </xf>
    <xf numFmtId="179" fontId="41" fillId="0" borderId="0" applyFont="0" applyFill="0" applyBorder="0" applyAlignment="0" applyProtection="0">
      <alignment vertical="center"/>
    </xf>
    <xf numFmtId="0" fontId="36" fillId="19" borderId="0" applyNumberFormat="0" applyBorder="0" applyAlignment="0" applyProtection="0">
      <alignment vertical="center"/>
    </xf>
    <xf numFmtId="0" fontId="35" fillId="13" borderId="0" applyNumberFormat="0" applyBorder="0" applyAlignment="0" applyProtection="0"/>
    <xf numFmtId="0" fontId="50" fillId="0" borderId="64" applyProtection="0"/>
    <xf numFmtId="9" fontId="35" fillId="0" borderId="0" applyFont="0" applyFill="0" applyBorder="0" applyAlignment="0" applyProtection="0"/>
    <xf numFmtId="0" fontId="52" fillId="0" borderId="65" applyNumberFormat="0" applyFill="0" applyAlignment="0" applyProtection="0">
      <alignment vertical="center"/>
    </xf>
    <xf numFmtId="0" fontId="54" fillId="31" borderId="67" applyNumberFormat="0" applyAlignment="0" applyProtection="0">
      <alignment vertical="center"/>
    </xf>
    <xf numFmtId="181" fontId="41" fillId="0" borderId="0" applyFont="0" applyFill="0" applyBorder="0" applyAlignment="0" applyProtection="0">
      <alignment vertical="center"/>
    </xf>
    <xf numFmtId="183" fontId="41" fillId="0" borderId="0" applyFont="0" applyFill="0" applyBorder="0" applyAlignment="0" applyProtection="0">
      <alignment vertical="center"/>
    </xf>
    <xf numFmtId="0" fontId="37" fillId="15" borderId="0" applyBorder="0" applyProtection="0"/>
    <xf numFmtId="0" fontId="21" fillId="0" borderId="0"/>
    <xf numFmtId="0" fontId="36" fillId="16" borderId="0" applyNumberFormat="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1" fillId="37" borderId="69" applyNumberFormat="0" applyFont="0" applyAlignment="0" applyProtection="0">
      <alignment vertical="center"/>
    </xf>
    <xf numFmtId="0" fontId="36" fillId="14" borderId="0" applyNumberFormat="0" applyBorder="0" applyAlignment="0" applyProtection="0">
      <alignment vertical="center"/>
    </xf>
    <xf numFmtId="0" fontId="35" fillId="26" borderId="0" applyNumberFormat="0" applyBorder="0" applyAlignment="0" applyProtection="0"/>
    <xf numFmtId="0" fontId="36" fillId="39" borderId="0" applyNumberFormat="0" applyBorder="0" applyAlignment="0" applyProtection="0">
      <alignment vertical="center"/>
    </xf>
    <xf numFmtId="0" fontId="35" fillId="41" borderId="0" applyNumberFormat="0" applyBorder="0" applyAlignment="0" applyProtection="0"/>
    <xf numFmtId="0" fontId="45" fillId="0" borderId="0" applyNumberFormat="0" applyFill="0" applyBorder="0" applyAlignment="0" applyProtection="0">
      <alignment vertical="center"/>
    </xf>
    <xf numFmtId="0" fontId="39" fillId="22" borderId="0" applyBorder="0" applyProtection="0"/>
    <xf numFmtId="0" fontId="58" fillId="0" borderId="0" applyNumberFormat="0" applyFill="0" applyBorder="0" applyAlignment="0" applyProtection="0">
      <alignment vertical="center"/>
    </xf>
    <xf numFmtId="0" fontId="43" fillId="0" borderId="0"/>
    <xf numFmtId="0" fontId="48" fillId="0" borderId="0" applyNumberFormat="0" applyFill="0" applyBorder="0" applyAlignment="0" applyProtection="0">
      <alignment vertical="center"/>
    </xf>
    <xf numFmtId="0" fontId="66" fillId="0" borderId="71" applyNumberFormat="0" applyFill="0" applyAlignment="0" applyProtection="0">
      <alignment vertical="center"/>
    </xf>
    <xf numFmtId="0" fontId="38" fillId="30" borderId="0" applyNumberFormat="0" applyBorder="0" applyAlignment="0" applyProtection="0">
      <alignment vertical="center"/>
    </xf>
    <xf numFmtId="0" fontId="64" fillId="0" borderId="71" applyNumberFormat="0" applyFill="0" applyAlignment="0" applyProtection="0">
      <alignment vertical="center"/>
    </xf>
    <xf numFmtId="0" fontId="38" fillId="43" borderId="0" applyNumberFormat="0" applyBorder="0" applyAlignment="0" applyProtection="0">
      <alignment vertical="center"/>
    </xf>
    <xf numFmtId="0" fontId="51" fillId="0" borderId="75" applyNumberFormat="0" applyFill="0" applyAlignment="0" applyProtection="0">
      <alignment vertical="center"/>
    </xf>
    <xf numFmtId="0" fontId="38" fillId="38" borderId="0" applyNumberFormat="0" applyBorder="0" applyAlignment="0" applyProtection="0">
      <alignment vertical="center"/>
    </xf>
    <xf numFmtId="0" fontId="51" fillId="0" borderId="0" applyNumberFormat="0" applyFill="0" applyBorder="0" applyAlignment="0" applyProtection="0">
      <alignment vertical="center"/>
    </xf>
    <xf numFmtId="0" fontId="38" fillId="18" borderId="0" applyNumberFormat="0" applyBorder="0" applyAlignment="0" applyProtection="0">
      <alignment vertical="center"/>
    </xf>
    <xf numFmtId="0" fontId="65" fillId="42" borderId="72" applyNumberFormat="0" applyAlignment="0" applyProtection="0">
      <alignment vertical="center"/>
    </xf>
    <xf numFmtId="0" fontId="53" fillId="29" borderId="66" applyNumberFormat="0" applyAlignment="0" applyProtection="0">
      <alignment vertical="center"/>
    </xf>
    <xf numFmtId="0" fontId="39" fillId="27" borderId="0" applyBorder="0" applyProtection="0"/>
    <xf numFmtId="0" fontId="69" fillId="29" borderId="72" applyNumberFormat="0" applyAlignment="0" applyProtection="0">
      <alignment vertical="center"/>
    </xf>
    <xf numFmtId="0" fontId="63" fillId="0" borderId="70" applyNumberFormat="0" applyFill="0" applyAlignment="0" applyProtection="0">
      <alignment vertical="center"/>
    </xf>
    <xf numFmtId="0" fontId="36" fillId="40" borderId="0" applyNumberFormat="0" applyBorder="0" applyAlignment="0" applyProtection="0">
      <alignment vertical="center"/>
    </xf>
    <xf numFmtId="0" fontId="70" fillId="45" borderId="0" applyNumberFormat="0" applyBorder="0" applyAlignment="0" applyProtection="0">
      <alignment vertical="center"/>
    </xf>
    <xf numFmtId="0" fontId="56" fillId="34" borderId="0" applyNumberFormat="0" applyBorder="0" applyAlignment="0" applyProtection="0">
      <alignment vertical="center"/>
    </xf>
    <xf numFmtId="183" fontId="35" fillId="0" borderId="0" applyFont="0" applyFill="0" applyBorder="0" applyAlignment="0" applyProtection="0"/>
    <xf numFmtId="0" fontId="71" fillId="46" borderId="0" applyNumberFormat="0" applyBorder="0" applyAlignment="0" applyProtection="0">
      <alignment vertical="center"/>
    </xf>
    <xf numFmtId="0" fontId="36" fillId="47" borderId="0" applyNumberFormat="0" applyBorder="0" applyAlignment="0" applyProtection="0">
      <alignment vertical="center"/>
    </xf>
    <xf numFmtId="0" fontId="38" fillId="21" borderId="0" applyNumberFormat="0" applyBorder="0" applyAlignment="0" applyProtection="0">
      <alignment vertical="center"/>
    </xf>
    <xf numFmtId="0" fontId="68" fillId="0" borderId="74" applyProtection="0"/>
    <xf numFmtId="0" fontId="36" fillId="23" borderId="0" applyNumberFormat="0" applyBorder="0" applyAlignment="0" applyProtection="0">
      <alignment vertical="center"/>
    </xf>
    <xf numFmtId="0" fontId="37" fillId="15" borderId="0" applyBorder="0" applyProtection="0"/>
    <xf numFmtId="0" fontId="38" fillId="44" borderId="0" applyNumberFormat="0" applyBorder="0" applyAlignment="0" applyProtection="0">
      <alignment vertical="center"/>
    </xf>
    <xf numFmtId="0" fontId="36" fillId="49" borderId="0" applyNumberFormat="0" applyBorder="0" applyAlignment="0" applyProtection="0">
      <alignment vertical="center"/>
    </xf>
    <xf numFmtId="0" fontId="37" fillId="50" borderId="0" applyBorder="0" applyProtection="0"/>
    <xf numFmtId="176" fontId="35" fillId="0" borderId="0" applyFont="0" applyFill="0" applyBorder="0" applyAlignment="0" applyProtection="0"/>
    <xf numFmtId="0" fontId="38" fillId="52" borderId="0" applyNumberFormat="0" applyBorder="0" applyAlignment="0" applyProtection="0">
      <alignment vertical="center"/>
    </xf>
    <xf numFmtId="0" fontId="36" fillId="54" borderId="0" applyNumberFormat="0" applyBorder="0" applyAlignment="0" applyProtection="0">
      <alignment vertical="center"/>
    </xf>
    <xf numFmtId="0" fontId="38" fillId="56" borderId="0" applyNumberFormat="0" applyBorder="0" applyAlignment="0" applyProtection="0">
      <alignment vertical="center"/>
    </xf>
    <xf numFmtId="0" fontId="36" fillId="51" borderId="0" applyNumberFormat="0" applyBorder="0" applyAlignment="0" applyProtection="0">
      <alignment vertical="center"/>
    </xf>
    <xf numFmtId="0" fontId="35" fillId="28" borderId="0" applyNumberFormat="0" applyBorder="0" applyAlignment="0" applyProtection="0"/>
    <xf numFmtId="0" fontId="38" fillId="53" borderId="0" applyNumberFormat="0" applyBorder="0" applyAlignment="0" applyProtection="0">
      <alignment vertical="center"/>
    </xf>
    <xf numFmtId="0" fontId="43" fillId="0" borderId="0"/>
    <xf numFmtId="0" fontId="36" fillId="57" borderId="0" applyNumberFormat="0" applyBorder="0" applyAlignment="0" applyProtection="0">
      <alignment vertical="center"/>
    </xf>
    <xf numFmtId="0" fontId="37" fillId="55" borderId="0" applyBorder="0" applyProtection="0"/>
    <xf numFmtId="0" fontId="38" fillId="48" borderId="0" applyNumberFormat="0" applyBorder="0" applyAlignment="0" applyProtection="0">
      <alignment vertical="center"/>
    </xf>
    <xf numFmtId="0" fontId="36" fillId="58" borderId="0" applyNumberFormat="0" applyBorder="0" applyAlignment="0" applyProtection="0">
      <alignment vertical="center"/>
    </xf>
    <xf numFmtId="0" fontId="35" fillId="26" borderId="0" applyNumberFormat="0" applyBorder="0" applyAlignment="0" applyProtection="0"/>
    <xf numFmtId="0" fontId="38" fillId="59" borderId="0" applyNumberFormat="0" applyBorder="0" applyAlignment="0" applyProtection="0">
      <alignment vertical="center"/>
    </xf>
    <xf numFmtId="0" fontId="38" fillId="60" borderId="0" applyNumberFormat="0" applyBorder="0" applyAlignment="0" applyProtection="0">
      <alignment vertical="center"/>
    </xf>
    <xf numFmtId="0" fontId="37" fillId="15" borderId="0" applyBorder="0" applyProtection="0"/>
    <xf numFmtId="0" fontId="72" fillId="0" borderId="76" applyNumberFormat="0" applyFill="0" applyAlignment="0" applyProtection="0"/>
    <xf numFmtId="0" fontId="37" fillId="61" borderId="0" applyBorder="0" applyProtection="0"/>
    <xf numFmtId="0" fontId="37" fillId="50" borderId="0" applyBorder="0" applyProtection="0"/>
    <xf numFmtId="0" fontId="37" fillId="62" borderId="0" applyBorder="0" applyProtection="0"/>
    <xf numFmtId="0" fontId="35" fillId="28" borderId="0" applyNumberFormat="0" applyBorder="0" applyAlignment="0" applyProtection="0"/>
    <xf numFmtId="0" fontId="35" fillId="63" borderId="0" applyNumberFormat="0" applyBorder="0" applyAlignment="0" applyProtection="0"/>
    <xf numFmtId="0" fontId="37" fillId="64" borderId="0" applyBorder="0" applyProtection="0"/>
    <xf numFmtId="0" fontId="35" fillId="66" borderId="0" applyNumberFormat="0" applyBorder="0" applyAlignment="0" applyProtection="0"/>
    <xf numFmtId="0" fontId="37" fillId="68" borderId="0" applyBorder="0" applyProtection="0"/>
    <xf numFmtId="0" fontId="35" fillId="17" borderId="0" applyNumberFormat="0" applyBorder="0" applyAlignment="0" applyProtection="0"/>
    <xf numFmtId="0" fontId="37" fillId="55" borderId="0" applyBorder="0" applyProtection="0"/>
    <xf numFmtId="0" fontId="35" fillId="69" borderId="0" applyNumberFormat="0" applyBorder="0" applyAlignment="0" applyProtection="0"/>
    <xf numFmtId="0" fontId="37" fillId="20" borderId="0" applyBorder="0" applyProtection="0"/>
    <xf numFmtId="0" fontId="35" fillId="28" borderId="0" applyNumberFormat="0" applyBorder="0" applyAlignment="0" applyProtection="0"/>
    <xf numFmtId="0" fontId="49" fillId="71" borderId="0" applyNumberFormat="0" applyBorder="0" applyAlignment="0" applyProtection="0"/>
    <xf numFmtId="0" fontId="39" fillId="22" borderId="0" applyBorder="0" applyProtection="0"/>
    <xf numFmtId="0" fontId="74" fillId="0" borderId="0" applyBorder="0" applyProtection="0"/>
    <xf numFmtId="0" fontId="49" fillId="63" borderId="0" applyNumberFormat="0" applyBorder="0" applyAlignment="0" applyProtection="0"/>
    <xf numFmtId="0" fontId="39" fillId="64" borderId="0" applyBorder="0" applyProtection="0"/>
    <xf numFmtId="0" fontId="49" fillId="66" borderId="0" applyNumberFormat="0" applyBorder="0" applyAlignment="0" applyProtection="0"/>
    <xf numFmtId="0" fontId="55" fillId="33" borderId="0" applyNumberFormat="0" applyBorder="0" applyAlignment="0" applyProtection="0"/>
    <xf numFmtId="0" fontId="39" fillId="68" borderId="0" applyBorder="0" applyProtection="0"/>
    <xf numFmtId="0" fontId="49" fillId="17" borderId="0" applyNumberFormat="0" applyBorder="0" applyAlignment="0" applyProtection="0"/>
    <xf numFmtId="0" fontId="39" fillId="55" borderId="0" applyBorder="0" applyProtection="0"/>
    <xf numFmtId="0" fontId="49" fillId="71" borderId="0" applyNumberFormat="0" applyBorder="0" applyAlignment="0" applyProtection="0"/>
    <xf numFmtId="0" fontId="39" fillId="22" borderId="0" applyBorder="0" applyProtection="0"/>
    <xf numFmtId="0" fontId="49" fillId="28" borderId="0" applyNumberFormat="0" applyBorder="0" applyAlignment="0" applyProtection="0"/>
    <xf numFmtId="0" fontId="39" fillId="15" borderId="0" applyBorder="0" applyProtection="0"/>
    <xf numFmtId="0" fontId="49" fillId="71" borderId="0" applyNumberFormat="0" applyBorder="0" applyAlignment="0" applyProtection="0"/>
    <xf numFmtId="0" fontId="39" fillId="22" borderId="0" applyBorder="0" applyProtection="0"/>
    <xf numFmtId="0" fontId="49" fillId="70" borderId="0" applyNumberFormat="0" applyBorder="0" applyAlignment="0" applyProtection="0"/>
    <xf numFmtId="0" fontId="39" fillId="27" borderId="0" applyBorder="0" applyProtection="0"/>
    <xf numFmtId="0" fontId="49" fillId="70" borderId="0" applyNumberFormat="0" applyBorder="0" applyAlignment="0" applyProtection="0"/>
    <xf numFmtId="0" fontId="49" fillId="32" borderId="0" applyNumberFormat="0" applyBorder="0" applyAlignment="0" applyProtection="0"/>
    <xf numFmtId="0" fontId="49" fillId="65" borderId="0" applyNumberFormat="0" applyBorder="0" applyAlignment="0" applyProtection="0"/>
    <xf numFmtId="0" fontId="39" fillId="72" borderId="0" applyBorder="0" applyProtection="0"/>
    <xf numFmtId="0" fontId="49" fillId="71" borderId="0" applyNumberFormat="0" applyBorder="0" applyAlignment="0" applyProtection="0"/>
    <xf numFmtId="0" fontId="39" fillId="67" borderId="0" applyBorder="0" applyProtection="0"/>
    <xf numFmtId="0" fontId="76" fillId="73" borderId="0" applyBorder="0" applyProtection="0"/>
    <xf numFmtId="0" fontId="77" fillId="26" borderId="78" applyNumberFormat="0" applyAlignment="0" applyProtection="0"/>
    <xf numFmtId="0" fontId="73" fillId="50" borderId="73" applyProtection="0"/>
    <xf numFmtId="180" fontId="37" fillId="0" borderId="0"/>
    <xf numFmtId="0" fontId="57" fillId="35" borderId="68" applyNumberFormat="0" applyAlignment="0" applyProtection="0"/>
    <xf numFmtId="0" fontId="44" fillId="24" borderId="62" applyProtection="0"/>
    <xf numFmtId="0" fontId="75" fillId="0" borderId="0" applyNumberFormat="0" applyFill="0" applyBorder="0" applyAlignment="0" applyProtection="0"/>
    <xf numFmtId="184" fontId="21" fillId="0" borderId="0" applyFill="0" applyBorder="0" applyAlignment="0" applyProtection="0"/>
    <xf numFmtId="0" fontId="78" fillId="50" borderId="79" applyProtection="0"/>
    <xf numFmtId="0" fontId="43" fillId="0" borderId="0"/>
    <xf numFmtId="0" fontId="79" fillId="0" borderId="0" applyNumberFormat="0" applyFill="0" applyBorder="0" applyAlignment="0" applyProtection="0"/>
    <xf numFmtId="0" fontId="80" fillId="0" borderId="0" applyBorder="0" applyProtection="0"/>
    <xf numFmtId="9" fontId="35" fillId="0" borderId="0"/>
    <xf numFmtId="0" fontId="59" fillId="36" borderId="0" applyNumberFormat="0" applyBorder="0" applyAlignment="0" applyProtection="0"/>
    <xf numFmtId="9" fontId="37" fillId="0" borderId="0"/>
    <xf numFmtId="0" fontId="46" fillId="25" borderId="0" applyBorder="0" applyProtection="0"/>
    <xf numFmtId="0" fontId="81" fillId="0" borderId="80" applyNumberFormat="0" applyFill="0" applyAlignment="0" applyProtection="0"/>
    <xf numFmtId="0" fontId="82" fillId="0" borderId="81" applyNumberFormat="0" applyFill="0" applyAlignment="0" applyProtection="0"/>
    <xf numFmtId="0" fontId="83" fillId="0" borderId="82" applyProtection="0"/>
    <xf numFmtId="0" fontId="84" fillId="0" borderId="83" applyProtection="0"/>
    <xf numFmtId="0" fontId="72" fillId="0" borderId="0" applyNumberFormat="0" applyFill="0" applyBorder="0" applyAlignment="0" applyProtection="0"/>
    <xf numFmtId="0" fontId="84" fillId="0" borderId="0" applyBorder="0" applyProtection="0"/>
    <xf numFmtId="180" fontId="37" fillId="0" borderId="0" applyBorder="0" applyProtection="0"/>
    <xf numFmtId="0" fontId="85" fillId="28" borderId="78" applyNumberFormat="0" applyAlignment="0" applyProtection="0"/>
    <xf numFmtId="0" fontId="67" fillId="15" borderId="73" applyProtection="0"/>
    <xf numFmtId="0" fontId="86" fillId="0" borderId="84" applyNumberFormat="0" applyFill="0" applyAlignment="0" applyProtection="0"/>
    <xf numFmtId="183" fontId="35" fillId="0" borderId="0" applyFont="0" applyFill="0" applyBorder="0" applyAlignment="0" applyProtection="0"/>
    <xf numFmtId="178" fontId="37" fillId="0" borderId="0" applyBorder="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0" fontId="61" fillId="0" borderId="0" applyNumberFormat="0" applyFill="0" applyBorder="0" applyAlignment="0" applyProtection="0"/>
    <xf numFmtId="183" fontId="35" fillId="0" borderId="0" applyFont="0" applyFill="0" applyBorder="0" applyAlignment="0" applyProtection="0"/>
    <xf numFmtId="0" fontId="88" fillId="0" borderId="0" applyBorder="0" applyProtection="0"/>
    <xf numFmtId="178" fontId="37" fillId="0" borderId="0" applyBorder="0" applyProtection="0"/>
    <xf numFmtId="183" fontId="35" fillId="0" borderId="0" applyFont="0" applyFill="0" applyBorder="0" applyAlignment="0" applyProtection="0"/>
    <xf numFmtId="176"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3" fontId="35" fillId="0" borderId="0" applyFont="0" applyFill="0" applyBorder="0" applyAlignment="0" applyProtection="0"/>
    <xf numFmtId="178" fontId="37" fillId="0" borderId="0" applyBorder="0" applyProtection="0"/>
    <xf numFmtId="185" fontId="21" fillId="0" borderId="0" applyFill="0" applyBorder="0" applyAlignment="0" applyProtection="0"/>
    <xf numFmtId="0" fontId="90" fillId="66" borderId="0" applyNumberFormat="0" applyBorder="0" applyAlignment="0" applyProtection="0"/>
    <xf numFmtId="0" fontId="87" fillId="0" borderId="85" applyNumberFormat="0" applyFill="0" applyAlignment="0" applyProtection="0"/>
    <xf numFmtId="0" fontId="91" fillId="68" borderId="0" applyBorder="0" applyProtection="0"/>
    <xf numFmtId="0" fontId="21" fillId="0" borderId="0"/>
    <xf numFmtId="0" fontId="43" fillId="0" borderId="0"/>
    <xf numFmtId="0" fontId="92" fillId="0" borderId="0"/>
    <xf numFmtId="0" fontId="21" fillId="0" borderId="0"/>
    <xf numFmtId="0" fontId="43" fillId="0" borderId="0"/>
    <xf numFmtId="0" fontId="21" fillId="0" borderId="0"/>
    <xf numFmtId="0" fontId="43" fillId="0" borderId="0"/>
    <xf numFmtId="0" fontId="42" fillId="0" borderId="0" applyBorder="0" applyProtection="0"/>
    <xf numFmtId="177" fontId="40" fillId="0" borderId="0"/>
    <xf numFmtId="177" fontId="93" fillId="0" borderId="0"/>
    <xf numFmtId="0" fontId="21" fillId="0" borderId="0"/>
    <xf numFmtId="0" fontId="21" fillId="0" borderId="0"/>
    <xf numFmtId="0" fontId="43" fillId="0" borderId="0"/>
    <xf numFmtId="0" fontId="37" fillId="0" borderId="0"/>
    <xf numFmtId="0" fontId="94" fillId="0" borderId="0"/>
    <xf numFmtId="0" fontId="21" fillId="13" borderId="77" applyNumberFormat="0" applyFont="0" applyAlignment="0" applyProtection="0"/>
    <xf numFmtId="0" fontId="37" fillId="61" borderId="86" applyProtection="0"/>
    <xf numFmtId="0" fontId="47" fillId="26" borderId="63" applyNumberFormat="0" applyAlignment="0" applyProtection="0"/>
    <xf numFmtId="9" fontId="21" fillId="0" borderId="0" applyFill="0" applyBorder="0" applyAlignment="0" applyProtection="0"/>
    <xf numFmtId="9" fontId="43" fillId="0" borderId="0" applyBorder="0" applyProtection="0"/>
    <xf numFmtId="9" fontId="35" fillId="0" borderId="0" applyFont="0" applyFill="0" applyBorder="0" applyAlignment="0" applyProtection="0"/>
    <xf numFmtId="0" fontId="75" fillId="0" borderId="0" applyNumberFormat="0" applyFill="0" applyBorder="0" applyAlignment="0" applyProtection="0"/>
    <xf numFmtId="9" fontId="37" fillId="0" borderId="0" applyBorder="0" applyProtection="0"/>
    <xf numFmtId="9" fontId="37" fillId="0" borderId="0" applyBorder="0" applyProtection="0"/>
    <xf numFmtId="180" fontId="37" fillId="0" borderId="0" applyBorder="0" applyProtection="0"/>
    <xf numFmtId="176" fontId="35" fillId="0" borderId="0" applyFont="0" applyFill="0" applyBorder="0" applyAlignment="0" applyProtection="0"/>
    <xf numFmtId="180" fontId="37" fillId="0" borderId="0" applyBorder="0" applyProtection="0"/>
    <xf numFmtId="185" fontId="21" fillId="0" borderId="0" applyFill="0" applyBorder="0" applyAlignment="0" applyProtection="0"/>
    <xf numFmtId="0" fontId="87" fillId="0" borderId="85" applyNumberFormat="0" applyFill="0" applyAlignment="0" applyProtection="0"/>
    <xf numFmtId="182" fontId="43" fillId="0" borderId="0" applyBorder="0" applyProtection="0"/>
    <xf numFmtId="182" fontId="43" fillId="0" borderId="0" applyBorder="0" applyProtection="0"/>
    <xf numFmtId="180" fontId="35" fillId="0" borderId="0"/>
    <xf numFmtId="185" fontId="21" fillId="0" borderId="0" applyFont="0" applyFill="0" applyBorder="0" applyAlignment="0" applyProtection="0"/>
    <xf numFmtId="182" fontId="37" fillId="0" borderId="0" applyBorder="0" applyProtection="0"/>
    <xf numFmtId="0" fontId="95" fillId="0" borderId="0" applyNumberFormat="0" applyFill="0" applyBorder="0" applyAlignment="0" applyProtection="0"/>
    <xf numFmtId="0" fontId="89" fillId="0" borderId="87" applyProtection="0"/>
    <xf numFmtId="0" fontId="89" fillId="0" borderId="87" applyProtection="0"/>
    <xf numFmtId="0" fontId="75" fillId="0" borderId="0" applyNumberFormat="0" applyFill="0" applyBorder="0" applyAlignment="0" applyProtection="0"/>
    <xf numFmtId="0" fontId="42" fillId="0" borderId="0" applyBorder="0" applyProtection="0"/>
    <xf numFmtId="182" fontId="21" fillId="0" borderId="0"/>
    <xf numFmtId="182" fontId="43" fillId="0" borderId="0"/>
  </cellStyleXfs>
  <cellXfs count="308">
    <xf numFmtId="0" fontId="0" fillId="0" borderId="0" xfId="0"/>
    <xf numFmtId="0" fontId="1" fillId="0" borderId="0" xfId="0" applyFont="1" applyBorder="1" applyAlignment="1">
      <alignment horizontal="center"/>
    </xf>
    <xf numFmtId="0" fontId="2" fillId="0" borderId="0" xfId="0" applyFont="1" applyBorder="1" applyAlignment="1">
      <alignment horizontal="center"/>
    </xf>
    <xf numFmtId="0" fontId="3" fillId="2" borderId="0"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xf>
    <xf numFmtId="0" fontId="6" fillId="0" borderId="2" xfId="0" applyFont="1" applyBorder="1" applyAlignment="1">
      <alignment horizontal="center" vertical="center"/>
    </xf>
    <xf numFmtId="0" fontId="6" fillId="3" borderId="2" xfId="0" applyFont="1" applyFill="1" applyBorder="1" applyAlignment="1">
      <alignment horizontal="center"/>
    </xf>
    <xf numFmtId="0" fontId="5" fillId="3" borderId="3" xfId="0" applyFont="1" applyFill="1" applyBorder="1" applyAlignment="1">
      <alignment horizontal="center" vertical="center"/>
    </xf>
    <xf numFmtId="0" fontId="6" fillId="0" borderId="4" xfId="0" applyFont="1" applyBorder="1" applyAlignment="1">
      <alignment horizontal="center" vertical="center"/>
    </xf>
    <xf numFmtId="0" fontId="5" fillId="3" borderId="4" xfId="0" applyFont="1" applyFill="1" applyBorder="1" applyAlignment="1">
      <alignment horizontal="center"/>
    </xf>
    <xf numFmtId="49" fontId="6" fillId="3" borderId="5" xfId="0" applyNumberFormat="1" applyFont="1" applyFill="1" applyBorder="1" applyAlignment="1">
      <alignment horizontal="center" vertical="center" wrapText="1"/>
    </xf>
    <xf numFmtId="2" fontId="6" fillId="2" borderId="6" xfId="0" applyNumberFormat="1" applyFont="1" applyFill="1" applyBorder="1" applyAlignment="1" applyProtection="1">
      <alignment horizontal="center" vertical="center" wrapText="1"/>
    </xf>
    <xf numFmtId="4" fontId="7" fillId="3" borderId="6" xfId="0" applyNumberFormat="1" applyFont="1" applyFill="1" applyBorder="1" applyAlignment="1">
      <alignment horizontal="center" vertical="center"/>
    </xf>
    <xf numFmtId="10" fontId="7" fillId="3" borderId="7" xfId="185" applyNumberFormat="1" applyFont="1" applyFill="1" applyBorder="1" applyAlignment="1">
      <alignment horizontal="center" vertical="center"/>
    </xf>
    <xf numFmtId="10" fontId="8" fillId="4" borderId="7" xfId="0" applyNumberFormat="1" applyFont="1" applyFill="1" applyBorder="1" applyAlignment="1">
      <alignment horizontal="center" vertical="center"/>
    </xf>
    <xf numFmtId="10" fontId="8" fillId="5" borderId="7" xfId="0" applyNumberFormat="1" applyFont="1" applyFill="1" applyBorder="1" applyAlignment="1">
      <alignment horizontal="center" vertical="center"/>
    </xf>
    <xf numFmtId="10" fontId="8" fillId="4" borderId="7" xfId="0" applyNumberFormat="1" applyFont="1" applyFill="1" applyBorder="1" applyAlignment="1">
      <alignment horizontal="center"/>
    </xf>
    <xf numFmtId="49" fontId="6" fillId="3" borderId="8" xfId="0" applyNumberFormat="1" applyFont="1" applyFill="1" applyBorder="1" applyAlignment="1">
      <alignment horizontal="center" vertical="center" wrapText="1"/>
    </xf>
    <xf numFmtId="2" fontId="6" fillId="2" borderId="7" xfId="0" applyNumberFormat="1" applyFont="1" applyFill="1" applyBorder="1" applyAlignment="1" applyProtection="1">
      <alignment horizontal="center" vertical="center" wrapText="1"/>
    </xf>
    <xf numFmtId="4" fontId="7" fillId="3" borderId="7" xfId="0" applyNumberFormat="1" applyFont="1" applyFill="1" applyBorder="1" applyAlignment="1">
      <alignment horizontal="center" vertical="center"/>
    </xf>
    <xf numFmtId="10" fontId="7" fillId="3" borderId="9" xfId="185" applyNumberFormat="1" applyFont="1" applyFill="1" applyBorder="1" applyAlignment="1">
      <alignment horizontal="center" vertical="center"/>
    </xf>
    <xf numFmtId="4" fontId="9" fillId="0" borderId="9" xfId="0" applyNumberFormat="1" applyFont="1" applyBorder="1" applyAlignment="1">
      <alignment horizontal="center"/>
    </xf>
    <xf numFmtId="4" fontId="9" fillId="2" borderId="9" xfId="0" applyNumberFormat="1" applyFont="1" applyFill="1" applyBorder="1" applyAlignment="1">
      <alignment horizontal="center"/>
    </xf>
    <xf numFmtId="49" fontId="6" fillId="3" borderId="10" xfId="0" applyNumberFormat="1" applyFont="1" applyFill="1" applyBorder="1" applyAlignment="1">
      <alignment horizontal="center" vertical="center" wrapText="1"/>
    </xf>
    <xf numFmtId="4" fontId="6" fillId="2" borderId="11" xfId="173" applyNumberFormat="1" applyFont="1" applyFill="1" applyBorder="1" applyAlignment="1">
      <alignment horizontal="center" vertical="center" wrapText="1"/>
    </xf>
    <xf numFmtId="4" fontId="7" fillId="3" borderId="11" xfId="0" applyNumberFormat="1" applyFont="1" applyFill="1" applyBorder="1" applyAlignment="1">
      <alignment horizontal="center" vertical="center"/>
    </xf>
    <xf numFmtId="10" fontId="8" fillId="4" borderId="9" xfId="0" applyNumberFormat="1" applyFont="1" applyFill="1" applyBorder="1" applyAlignment="1">
      <alignment horizontal="center" vertical="center"/>
    </xf>
    <xf numFmtId="10" fontId="8" fillId="5" borderId="9" xfId="0" applyNumberFormat="1" applyFont="1" applyFill="1" applyBorder="1" applyAlignment="1">
      <alignment horizontal="center" vertical="center"/>
    </xf>
    <xf numFmtId="4" fontId="6" fillId="2" borderId="7" xfId="173" applyNumberFormat="1" applyFont="1" applyFill="1" applyBorder="1" applyAlignment="1">
      <alignment horizontal="center" vertical="center" wrapText="1"/>
    </xf>
    <xf numFmtId="4" fontId="9" fillId="0" borderId="9" xfId="0" applyNumberFormat="1" applyFont="1" applyBorder="1" applyAlignment="1">
      <alignment horizontal="center" vertical="center"/>
    </xf>
    <xf numFmtId="4" fontId="6" fillId="6" borderId="11" xfId="173" applyNumberFormat="1" applyFont="1" applyFill="1" applyBorder="1" applyAlignment="1">
      <alignment horizontal="center" vertical="center" wrapText="1"/>
    </xf>
    <xf numFmtId="10" fontId="10" fillId="4" borderId="9" xfId="0" applyNumberFormat="1" applyFont="1" applyFill="1" applyBorder="1" applyAlignment="1">
      <alignment horizontal="center" vertical="center"/>
    </xf>
    <xf numFmtId="4" fontId="6" fillId="6" borderId="7" xfId="173"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xf>
    <xf numFmtId="4" fontId="11" fillId="0" borderId="11" xfId="0" applyNumberFormat="1" applyFont="1" applyBorder="1" applyAlignment="1">
      <alignment horizontal="center" vertical="center"/>
    </xf>
    <xf numFmtId="10" fontId="9" fillId="0" borderId="9" xfId="7" applyNumberFormat="1" applyFont="1" applyBorder="1" applyAlignment="1">
      <alignment horizontal="center" vertical="center"/>
    </xf>
    <xf numFmtId="10" fontId="8" fillId="2" borderId="9" xfId="7" applyNumberFormat="1" applyFont="1" applyFill="1" applyBorder="1" applyAlignment="1">
      <alignment horizontal="center" vertical="center"/>
    </xf>
    <xf numFmtId="10" fontId="8" fillId="7" borderId="9" xfId="7" applyNumberFormat="1" applyFont="1" applyFill="1" applyBorder="1" applyAlignment="1">
      <alignment horizontal="center" vertical="center"/>
    </xf>
    <xf numFmtId="4" fontId="11" fillId="0" borderId="7" xfId="0" applyNumberFormat="1" applyFont="1" applyBorder="1" applyAlignment="1">
      <alignment horizontal="center" vertical="center"/>
    </xf>
    <xf numFmtId="9" fontId="9" fillId="0" borderId="9" xfId="7" applyFont="1" applyBorder="1" applyAlignment="1">
      <alignment horizontal="center" vertical="center"/>
    </xf>
    <xf numFmtId="9" fontId="9" fillId="2" borderId="9" xfId="7" applyFont="1" applyFill="1" applyBorder="1" applyAlignment="1">
      <alignment horizontal="center" vertical="center"/>
    </xf>
    <xf numFmtId="10" fontId="8" fillId="7" borderId="12" xfId="7" applyNumberFormat="1" applyFont="1" applyFill="1" applyBorder="1" applyAlignment="1">
      <alignment horizontal="center" vertical="center"/>
    </xf>
    <xf numFmtId="10" fontId="9" fillId="2" borderId="9" xfId="7" applyNumberFormat="1" applyFont="1" applyFill="1" applyBorder="1" applyAlignment="1">
      <alignment horizontal="center" vertical="center"/>
    </xf>
    <xf numFmtId="10" fontId="8" fillId="8" borderId="9" xfId="7" applyNumberFormat="1" applyFont="1" applyFill="1" applyBorder="1" applyAlignment="1">
      <alignment horizontal="center" vertical="center"/>
    </xf>
    <xf numFmtId="2" fontId="6" fillId="2" borderId="13" xfId="0" applyNumberFormat="1" applyFont="1" applyFill="1" applyBorder="1" applyAlignment="1" applyProtection="1">
      <alignment vertical="center" wrapText="1"/>
    </xf>
    <xf numFmtId="2" fontId="6" fillId="2" borderId="14" xfId="0" applyNumberFormat="1" applyFont="1" applyFill="1" applyBorder="1" applyAlignment="1" applyProtection="1">
      <alignment vertical="center" wrapText="1"/>
    </xf>
    <xf numFmtId="4" fontId="6" fillId="0" borderId="15" xfId="0" applyNumberFormat="1" applyFont="1" applyBorder="1" applyAlignment="1">
      <alignment horizontal="center" vertical="center"/>
    </xf>
    <xf numFmtId="10" fontId="6" fillId="0" borderId="15" xfId="7" applyNumberFormat="1" applyFont="1" applyBorder="1" applyAlignment="1">
      <alignment horizontal="center" vertical="center"/>
    </xf>
    <xf numFmtId="4" fontId="5" fillId="3" borderId="15"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4" fontId="6" fillId="3" borderId="18" xfId="0" applyNumberFormat="1" applyFont="1" applyFill="1" applyBorder="1" applyAlignment="1">
      <alignment vertical="center"/>
    </xf>
    <xf numFmtId="10" fontId="6" fillId="3" borderId="19" xfId="7" applyNumberFormat="1" applyFont="1" applyFill="1" applyBorder="1" applyAlignment="1">
      <alignment horizontal="center" vertical="center"/>
    </xf>
    <xf numFmtId="4" fontId="12" fillId="3" borderId="20" xfId="0" applyNumberFormat="1" applyFont="1" applyFill="1" applyBorder="1" applyAlignment="1">
      <alignment horizontal="center"/>
    </xf>
    <xf numFmtId="0" fontId="10" fillId="0" borderId="20" xfId="0" applyFont="1" applyBorder="1"/>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6" fillId="3" borderId="23" xfId="0" applyNumberFormat="1" applyFont="1" applyFill="1" applyBorder="1" applyAlignment="1"/>
    <xf numFmtId="10" fontId="6" fillId="3" borderId="23" xfId="7" applyNumberFormat="1" applyFont="1" applyFill="1" applyBorder="1" applyAlignment="1">
      <alignment horizontal="center" vertical="center"/>
    </xf>
    <xf numFmtId="4" fontId="10" fillId="3" borderId="24" xfId="0" applyNumberFormat="1" applyFont="1" applyFill="1" applyBorder="1" applyAlignment="1">
      <alignment horizontal="center"/>
    </xf>
    <xf numFmtId="10" fontId="6" fillId="3" borderId="21" xfId="0" applyNumberFormat="1" applyFont="1" applyFill="1" applyBorder="1" applyAlignment="1">
      <alignment horizontal="center"/>
    </xf>
    <xf numFmtId="10" fontId="6" fillId="3" borderId="25" xfId="0" applyNumberFormat="1" applyFont="1" applyFill="1" applyBorder="1" applyAlignment="1">
      <alignment horizontal="center"/>
    </xf>
    <xf numFmtId="10" fontId="6" fillId="3" borderId="22" xfId="0" applyNumberFormat="1" applyFont="1" applyFill="1" applyBorder="1" applyAlignment="1">
      <alignment horizontal="center"/>
    </xf>
    <xf numFmtId="4" fontId="7" fillId="3" borderId="23" xfId="0" applyNumberFormat="1" applyFont="1" applyFill="1" applyBorder="1" applyAlignment="1">
      <alignment horizontal="center"/>
    </xf>
    <xf numFmtId="10" fontId="11" fillId="0" borderId="23" xfId="7" applyNumberFormat="1" applyFont="1" applyFill="1" applyBorder="1" applyAlignment="1">
      <alignment horizontal="center" vertical="center" wrapText="1"/>
    </xf>
    <xf numFmtId="4" fontId="11" fillId="0" borderId="26" xfId="7" applyNumberFormat="1" applyFont="1" applyFill="1" applyBorder="1" applyAlignment="1">
      <alignment horizontal="center" vertical="center" wrapText="1"/>
    </xf>
    <xf numFmtId="4" fontId="6" fillId="0" borderId="26" xfId="7" applyNumberFormat="1" applyFont="1" applyFill="1" applyBorder="1" applyAlignment="1">
      <alignment horizontal="center" vertical="center" wrapText="1"/>
    </xf>
    <xf numFmtId="10" fontId="6" fillId="3" borderId="27" xfId="0" applyNumberFormat="1" applyFont="1" applyFill="1" applyBorder="1" applyAlignment="1">
      <alignment horizontal="center" vertical="center"/>
    </xf>
    <xf numFmtId="10" fontId="6" fillId="3" borderId="28" xfId="0" applyNumberFormat="1" applyFont="1" applyFill="1" applyBorder="1" applyAlignment="1">
      <alignment horizontal="center" vertical="center"/>
    </xf>
    <xf numFmtId="10" fontId="6" fillId="3" borderId="29" xfId="0" applyNumberFormat="1" applyFont="1" applyFill="1" applyBorder="1" applyAlignment="1">
      <alignment horizontal="center" vertical="center"/>
    </xf>
    <xf numFmtId="10" fontId="5" fillId="0" borderId="30" xfId="0" applyNumberFormat="1" applyFont="1" applyBorder="1" applyAlignment="1">
      <alignment horizontal="center"/>
    </xf>
    <xf numFmtId="10" fontId="12" fillId="3" borderId="30" xfId="0" applyNumberFormat="1" applyFont="1" applyFill="1" applyBorder="1" applyAlignment="1">
      <alignment horizontal="center"/>
    </xf>
    <xf numFmtId="0" fontId="13" fillId="0" borderId="31"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4" xfId="0" applyFont="1" applyBorder="1" applyAlignment="1">
      <alignment horizontal="center" vertical="top" wrapText="1"/>
    </xf>
    <xf numFmtId="0" fontId="14" fillId="0" borderId="25"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5" fillId="0" borderId="35" xfId="0" applyFont="1" applyBorder="1" applyAlignment="1">
      <alignment horizontal="center"/>
    </xf>
    <xf numFmtId="0" fontId="11" fillId="0" borderId="0" xfId="0" applyFont="1" applyBorder="1" applyAlignment="1">
      <alignment horizontal="center"/>
    </xf>
    <xf numFmtId="0" fontId="16" fillId="0" borderId="0" xfId="0" applyFont="1" applyAlignment="1"/>
    <xf numFmtId="2" fontId="11" fillId="0" borderId="0" xfId="0" applyNumberFormat="1" applyFont="1" applyAlignment="1">
      <alignment horizontal="center"/>
    </xf>
    <xf numFmtId="4" fontId="16" fillId="0" borderId="0" xfId="0" applyNumberFormat="1" applyFont="1"/>
    <xf numFmtId="0" fontId="17" fillId="0" borderId="0" xfId="0" applyFont="1" applyBorder="1" applyAlignment="1">
      <alignment horizontal="left" vertical="top" wrapText="1"/>
    </xf>
    <xf numFmtId="0" fontId="16" fillId="0" borderId="0" xfId="0" applyFont="1" applyAlignment="1">
      <alignment horizontal="left" vertical="center" wrapText="1"/>
    </xf>
    <xf numFmtId="0" fontId="1" fillId="0" borderId="0" xfId="0" applyFont="1" applyBorder="1" applyAlignment="1"/>
    <xf numFmtId="0" fontId="18" fillId="0" borderId="0" xfId="0" applyFont="1" applyBorder="1" applyAlignment="1"/>
    <xf numFmtId="183" fontId="11" fillId="0" borderId="0" xfId="133" applyFont="1"/>
    <xf numFmtId="183" fontId="6" fillId="0" borderId="0" xfId="133" applyFont="1"/>
    <xf numFmtId="0" fontId="6" fillId="0" borderId="0" xfId="0" applyFont="1"/>
    <xf numFmtId="0" fontId="6" fillId="2" borderId="0" xfId="0" applyFont="1" applyFill="1" applyBorder="1" applyAlignment="1">
      <alignment vertical="center"/>
    </xf>
    <xf numFmtId="0" fontId="6" fillId="0" borderId="0" xfId="0" applyFont="1" applyAlignment="1">
      <alignment vertical="center" wrapText="1"/>
    </xf>
    <xf numFmtId="0" fontId="19" fillId="0" borderId="0" xfId="0" applyFont="1" applyAlignment="1">
      <alignment vertical="center"/>
    </xf>
    <xf numFmtId="0" fontId="6" fillId="3" borderId="31" xfId="0" applyFont="1" applyFill="1" applyBorder="1" applyAlignment="1">
      <alignment horizontal="center"/>
    </xf>
    <xf numFmtId="0" fontId="5" fillId="0" borderId="36" xfId="0" applyFont="1" applyBorder="1" applyAlignment="1">
      <alignment horizontal="center" vertical="center" wrapText="1"/>
    </xf>
    <xf numFmtId="0" fontId="10" fillId="0" borderId="37" xfId="0" applyFont="1" applyBorder="1"/>
    <xf numFmtId="0" fontId="5" fillId="3" borderId="38" xfId="0" applyFont="1" applyFill="1" applyBorder="1" applyAlignment="1">
      <alignment horizontal="center"/>
    </xf>
    <xf numFmtId="0" fontId="5" fillId="0" borderId="39" xfId="0" applyFont="1" applyBorder="1" applyAlignment="1">
      <alignment horizontal="center" vertical="center" wrapText="1"/>
    </xf>
    <xf numFmtId="10" fontId="8" fillId="4" borderId="40" xfId="0" applyNumberFormat="1" applyFont="1" applyFill="1" applyBorder="1" applyAlignment="1">
      <alignment horizontal="center"/>
    </xf>
    <xf numFmtId="10" fontId="8" fillId="9" borderId="40" xfId="0" applyNumberFormat="1" applyFont="1" applyFill="1" applyBorder="1" applyAlignment="1">
      <alignment horizontal="center"/>
    </xf>
    <xf numFmtId="10" fontId="8" fillId="0" borderId="41" xfId="0" applyNumberFormat="1" applyFont="1" applyBorder="1" applyAlignment="1">
      <alignment horizontal="center" vertical="center"/>
    </xf>
    <xf numFmtId="4" fontId="9" fillId="2" borderId="12" xfId="0" applyNumberFormat="1" applyFont="1" applyFill="1" applyBorder="1" applyAlignment="1">
      <alignment horizontal="center"/>
    </xf>
    <xf numFmtId="4" fontId="10" fillId="0" borderId="42" xfId="0" applyNumberFormat="1" applyFont="1" applyBorder="1" applyAlignment="1">
      <alignment horizontal="center"/>
    </xf>
    <xf numFmtId="0" fontId="10" fillId="0" borderId="0" xfId="0" applyFont="1" applyBorder="1"/>
    <xf numFmtId="10" fontId="8" fillId="0" borderId="42" xfId="0" applyNumberFormat="1" applyFont="1" applyBorder="1" applyAlignment="1">
      <alignment horizontal="center" vertical="center"/>
    </xf>
    <xf numFmtId="4" fontId="10" fillId="0" borderId="42" xfId="0" applyNumberFormat="1" applyFont="1" applyBorder="1" applyAlignment="1">
      <alignment horizontal="center" vertical="center"/>
    </xf>
    <xf numFmtId="10" fontId="10" fillId="4" borderId="12" xfId="0" applyNumberFormat="1" applyFont="1" applyFill="1" applyBorder="1" applyAlignment="1">
      <alignment horizontal="center" vertical="center"/>
    </xf>
    <xf numFmtId="10" fontId="10" fillId="0" borderId="42" xfId="0" applyNumberFormat="1" applyFont="1" applyBorder="1" applyAlignment="1">
      <alignment horizontal="center" vertical="center"/>
    </xf>
    <xf numFmtId="4" fontId="9" fillId="2" borderId="12" xfId="0" applyNumberFormat="1" applyFont="1" applyFill="1" applyBorder="1" applyAlignment="1">
      <alignment horizontal="center" vertical="center"/>
    </xf>
    <xf numFmtId="10" fontId="9" fillId="0" borderId="12" xfId="7" applyNumberFormat="1" applyFont="1" applyBorder="1" applyAlignment="1">
      <alignment horizontal="center" vertical="center"/>
    </xf>
    <xf numFmtId="4" fontId="9" fillId="0" borderId="12" xfId="0" applyNumberFormat="1" applyFont="1" applyBorder="1" applyAlignment="1">
      <alignment horizontal="center" vertical="center"/>
    </xf>
    <xf numFmtId="9" fontId="9" fillId="0" borderId="12" xfId="7" applyFont="1" applyBorder="1" applyAlignment="1">
      <alignment horizontal="center" vertical="center"/>
    </xf>
    <xf numFmtId="10" fontId="8" fillId="2" borderId="12" xfId="7" applyNumberFormat="1" applyFont="1" applyFill="1" applyBorder="1" applyAlignment="1">
      <alignment horizontal="center" vertical="center"/>
    </xf>
    <xf numFmtId="10" fontId="10" fillId="0" borderId="0" xfId="7" applyNumberFormat="1" applyFont="1" applyBorder="1" applyAlignment="1">
      <alignment horizontal="center"/>
    </xf>
    <xf numFmtId="4" fontId="0" fillId="0" borderId="0" xfId="0" applyNumberFormat="1"/>
    <xf numFmtId="10" fontId="0" fillId="0" borderId="0" xfId="7" applyNumberFormat="1" applyFont="1" applyAlignment="1">
      <alignment horizontal="center"/>
    </xf>
    <xf numFmtId="10" fontId="8" fillId="8" borderId="12" xfId="7" applyNumberFormat="1" applyFont="1" applyFill="1" applyBorder="1" applyAlignment="1">
      <alignment horizontal="center" vertical="center"/>
    </xf>
    <xf numFmtId="4" fontId="5" fillId="3" borderId="43" xfId="0" applyNumberFormat="1" applyFont="1" applyFill="1" applyBorder="1" applyAlignment="1">
      <alignment horizontal="center" vertical="center"/>
    </xf>
    <xf numFmtId="0" fontId="10" fillId="0" borderId="44" xfId="0" applyFont="1" applyBorder="1" applyAlignment="1">
      <alignment horizontal="center" vertical="center"/>
    </xf>
    <xf numFmtId="0" fontId="10" fillId="0" borderId="45" xfId="0" applyFont="1" applyBorder="1"/>
    <xf numFmtId="4" fontId="5" fillId="0" borderId="36" xfId="0" applyNumberFormat="1" applyFont="1" applyBorder="1" applyAlignment="1">
      <alignment horizontal="center" vertical="center"/>
    </xf>
    <xf numFmtId="0" fontId="10" fillId="0" borderId="0" xfId="0" applyFont="1"/>
    <xf numFmtId="4" fontId="10" fillId="3" borderId="46" xfId="0" applyNumberFormat="1" applyFont="1" applyFill="1" applyBorder="1" applyAlignment="1">
      <alignment horizontal="center"/>
    </xf>
    <xf numFmtId="0" fontId="5" fillId="0" borderId="47" xfId="0" applyFont="1" applyBorder="1" applyAlignment="1">
      <alignment horizontal="center" vertical="center"/>
    </xf>
    <xf numFmtId="2" fontId="11" fillId="0" borderId="0" xfId="0" applyNumberFormat="1" applyFont="1" applyAlignment="1">
      <alignment horizontal="right"/>
    </xf>
    <xf numFmtId="0" fontId="11" fillId="0" borderId="0" xfId="0" applyFont="1"/>
    <xf numFmtId="0" fontId="17" fillId="0" borderId="0" xfId="0" applyFont="1" applyBorder="1" applyAlignment="1">
      <alignment vertical="distributed" wrapText="1"/>
    </xf>
    <xf numFmtId="0" fontId="20" fillId="0" borderId="0" xfId="0" applyFont="1" applyBorder="1" applyAlignment="1">
      <alignment vertical="distributed" wrapText="1"/>
    </xf>
    <xf numFmtId="0" fontId="21" fillId="0" borderId="0" xfId="0" applyFont="1" applyBorder="1" applyAlignment="1">
      <alignment horizontal="center"/>
    </xf>
    <xf numFmtId="49" fontId="21" fillId="0" borderId="0" xfId="0" applyNumberFormat="1" applyFont="1" applyBorder="1" applyAlignment="1">
      <alignment horizontal="center"/>
    </xf>
    <xf numFmtId="0" fontId="21" fillId="0" borderId="0" xfId="0" applyFont="1" applyAlignment="1">
      <alignment horizontal="left" wrapText="1"/>
    </xf>
    <xf numFmtId="2" fontId="21" fillId="0" borderId="0" xfId="0" applyNumberFormat="1" applyFont="1" applyAlignment="1">
      <alignment horizontal="center"/>
    </xf>
    <xf numFmtId="176" fontId="21" fillId="0" borderId="0" xfId="0" applyNumberFormat="1" applyFont="1" applyAlignment="1">
      <alignment horizontal="right"/>
    </xf>
    <xf numFmtId="2" fontId="21" fillId="0" borderId="0" xfId="0" applyNumberFormat="1" applyFont="1" applyAlignment="1">
      <alignment horizontal="right"/>
    </xf>
    <xf numFmtId="183" fontId="21" fillId="0" borderId="0" xfId="133" applyFont="1"/>
    <xf numFmtId="183" fontId="22" fillId="0" borderId="0" xfId="133" applyFont="1"/>
    <xf numFmtId="0" fontId="22" fillId="0" borderId="0" xfId="0" applyFont="1"/>
    <xf numFmtId="0" fontId="21" fillId="0" borderId="0" xfId="0" applyFont="1"/>
    <xf numFmtId="0" fontId="1" fillId="0" borderId="0" xfId="0" applyFont="1" applyBorder="1" applyAlignment="1" applyProtection="1">
      <alignment horizontal="center"/>
      <protection locked="0"/>
    </xf>
    <xf numFmtId="49" fontId="11" fillId="0" borderId="0" xfId="0" applyNumberFormat="1" applyFont="1" applyBorder="1" applyAlignment="1">
      <alignment horizontal="center"/>
    </xf>
    <xf numFmtId="0" fontId="11" fillId="0" borderId="0" xfId="0" applyFont="1" applyAlignment="1">
      <alignment horizontal="left" wrapText="1"/>
    </xf>
    <xf numFmtId="176" fontId="11" fillId="0" borderId="0" xfId="0" applyNumberFormat="1" applyFont="1" applyAlignment="1">
      <alignment horizontal="right"/>
    </xf>
    <xf numFmtId="0" fontId="2" fillId="2" borderId="0"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Border="1" applyAlignment="1">
      <alignment horizontal="left" wrapText="1"/>
    </xf>
    <xf numFmtId="0" fontId="6" fillId="8" borderId="48" xfId="0" applyFont="1" applyFill="1" applyBorder="1" applyAlignment="1">
      <alignment horizontal="center" vertical="center" wrapText="1"/>
    </xf>
    <xf numFmtId="0" fontId="6" fillId="8" borderId="49" xfId="0" applyFont="1" applyFill="1" applyBorder="1" applyAlignment="1">
      <alignment horizontal="center" vertical="center"/>
    </xf>
    <xf numFmtId="0" fontId="6" fillId="8" borderId="48" xfId="0" applyFont="1" applyFill="1" applyBorder="1" applyAlignment="1" applyProtection="1">
      <alignment horizontal="center" vertical="center" wrapText="1"/>
    </xf>
    <xf numFmtId="2" fontId="6" fillId="8" borderId="9" xfId="0" applyNumberFormat="1" applyFont="1" applyFill="1" applyBorder="1" applyAlignment="1">
      <alignment horizontal="center" vertical="center"/>
    </xf>
    <xf numFmtId="176" fontId="6" fillId="8" borderId="9" xfId="0" applyNumberFormat="1"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50" xfId="0" applyFont="1" applyFill="1" applyBorder="1" applyAlignment="1">
      <alignment horizontal="center" vertical="center"/>
    </xf>
    <xf numFmtId="0" fontId="6" fillId="8" borderId="9" xfId="0" applyFont="1" applyFill="1" applyBorder="1" applyAlignment="1" applyProtection="1">
      <alignment horizontal="center" vertical="center" wrapText="1"/>
    </xf>
    <xf numFmtId="0" fontId="23" fillId="10" borderId="9" xfId="178" applyFont="1" applyFill="1" applyBorder="1" applyAlignment="1">
      <alignment horizontal="center" vertical="center"/>
    </xf>
    <xf numFmtId="49" fontId="23" fillId="10" borderId="9" xfId="178" applyNumberFormat="1" applyFont="1" applyFill="1" applyBorder="1" applyAlignment="1">
      <alignment horizontal="center" vertical="center"/>
    </xf>
    <xf numFmtId="0" fontId="23" fillId="10" borderId="9" xfId="178" applyFont="1" applyFill="1" applyBorder="1" applyAlignment="1" applyProtection="1">
      <alignment horizontal="center" vertical="center" wrapText="1"/>
    </xf>
    <xf numFmtId="2" fontId="6" fillId="7" borderId="9" xfId="0" applyNumberFormat="1" applyFont="1" applyFill="1" applyBorder="1" applyAlignment="1" applyProtection="1">
      <alignment horizontal="left" vertical="center" wrapText="1"/>
    </xf>
    <xf numFmtId="2" fontId="6" fillId="7" borderId="9" xfId="0" applyNumberFormat="1" applyFont="1" applyFill="1" applyBorder="1" applyAlignment="1">
      <alignment horizontal="center" vertical="center"/>
    </xf>
    <xf numFmtId="176" fontId="6" fillId="7" borderId="9" xfId="0" applyNumberFormat="1" applyFont="1" applyFill="1" applyBorder="1" applyAlignment="1">
      <alignment horizontal="center" vertical="center" wrapText="1"/>
    </xf>
    <xf numFmtId="0" fontId="6" fillId="7" borderId="9" xfId="0" applyFont="1" applyFill="1" applyBorder="1" applyAlignment="1">
      <alignment horizontal="center" vertical="center" wrapText="1"/>
    </xf>
    <xf numFmtId="0" fontId="11" fillId="6" borderId="50" xfId="178" applyFont="1" applyFill="1" applyBorder="1" applyAlignment="1" applyProtection="1">
      <alignment horizontal="center" vertical="center" wrapText="1"/>
    </xf>
    <xf numFmtId="49" fontId="11" fillId="6" borderId="9" xfId="178" applyNumberFormat="1" applyFont="1" applyFill="1" applyBorder="1" applyAlignment="1" applyProtection="1">
      <alignment horizontal="center" vertical="center" wrapText="1"/>
    </xf>
    <xf numFmtId="0" fontId="11" fillId="6" borderId="9" xfId="178" applyFont="1" applyFill="1" applyBorder="1" applyAlignment="1" applyProtection="1">
      <alignment horizontal="center" vertical="center" wrapText="1"/>
    </xf>
    <xf numFmtId="2" fontId="11" fillId="2" borderId="9" xfId="0" applyNumberFormat="1" applyFont="1" applyFill="1" applyBorder="1" applyAlignment="1" applyProtection="1">
      <alignment horizontal="left" vertical="center" wrapText="1"/>
    </xf>
    <xf numFmtId="0" fontId="11" fillId="2" borderId="9" xfId="0" applyFont="1" applyFill="1" applyBorder="1" applyAlignment="1">
      <alignment horizontal="center" vertical="center" wrapText="1"/>
    </xf>
    <xf numFmtId="2" fontId="11" fillId="2" borderId="9" xfId="0" applyNumberFormat="1" applyFont="1" applyFill="1" applyBorder="1" applyAlignment="1">
      <alignment horizontal="right" vertical="center" wrapText="1"/>
    </xf>
    <xf numFmtId="176" fontId="11" fillId="2" borderId="9" xfId="0" applyNumberFormat="1" applyFont="1" applyFill="1" applyBorder="1" applyAlignment="1">
      <alignment horizontal="right" vertical="center"/>
    </xf>
    <xf numFmtId="10" fontId="11" fillId="2" borderId="9" xfId="7" applyNumberFormat="1" applyFont="1" applyFill="1" applyBorder="1" applyAlignment="1">
      <alignment horizontal="right" vertical="center"/>
    </xf>
    <xf numFmtId="9" fontId="11" fillId="2" borderId="9" xfId="0" applyNumberFormat="1" applyFont="1" applyFill="1" applyBorder="1" applyAlignment="1">
      <alignment horizontal="center" vertical="center" wrapText="1"/>
    </xf>
    <xf numFmtId="4" fontId="11" fillId="6" borderId="9" xfId="178" applyNumberFormat="1" applyFont="1" applyFill="1" applyBorder="1" applyAlignment="1">
      <alignment horizontal="right" vertical="center" wrapText="1"/>
    </xf>
    <xf numFmtId="180" fontId="11" fillId="6" borderId="9" xfId="178" applyNumberFormat="1" applyFont="1" applyFill="1" applyBorder="1" applyAlignment="1">
      <alignment horizontal="right" vertical="center"/>
    </xf>
    <xf numFmtId="0" fontId="11" fillId="6" borderId="50" xfId="174" applyNumberFormat="1" applyFont="1" applyFill="1" applyBorder="1" applyAlignment="1">
      <alignment horizontal="center" vertical="center"/>
    </xf>
    <xf numFmtId="49" fontId="7" fillId="6" borderId="9" xfId="174" applyNumberFormat="1" applyFont="1" applyFill="1" applyBorder="1" applyAlignment="1">
      <alignment horizontal="center" vertical="center" wrapText="1"/>
    </xf>
    <xf numFmtId="177" fontId="7" fillId="6" borderId="9" xfId="174" applyFont="1" applyFill="1" applyBorder="1" applyAlignment="1">
      <alignment horizontal="center" vertical="center"/>
    </xf>
    <xf numFmtId="4" fontId="10" fillId="2" borderId="9" xfId="173" applyNumberFormat="1" applyFont="1" applyFill="1" applyBorder="1" applyAlignment="1">
      <alignment vertical="center" wrapText="1"/>
    </xf>
    <xf numFmtId="0" fontId="6" fillId="11" borderId="50" xfId="174" applyNumberFormat="1" applyFont="1" applyFill="1" applyBorder="1" applyAlignment="1">
      <alignment horizontal="center" vertical="center"/>
    </xf>
    <xf numFmtId="49" fontId="6" fillId="11" borderId="9" xfId="174" applyNumberFormat="1" applyFont="1" applyFill="1" applyBorder="1" applyAlignment="1">
      <alignment horizontal="center" vertical="center" wrapText="1"/>
    </xf>
    <xf numFmtId="0" fontId="6" fillId="11" borderId="9" xfId="174" applyNumberFormat="1" applyFont="1" applyFill="1" applyBorder="1" applyAlignment="1">
      <alignment horizontal="center" vertical="center"/>
    </xf>
    <xf numFmtId="4" fontId="6" fillId="7" borderId="9" xfId="173" applyNumberFormat="1" applyFont="1" applyFill="1" applyBorder="1" applyAlignment="1">
      <alignment vertical="center" wrapText="1"/>
    </xf>
    <xf numFmtId="4" fontId="6" fillId="11" borderId="9" xfId="178" applyNumberFormat="1" applyFont="1" applyFill="1" applyBorder="1" applyAlignment="1">
      <alignment horizontal="right" vertical="center" wrapText="1"/>
    </xf>
    <xf numFmtId="180" fontId="6" fillId="11" borderId="9" xfId="178" applyNumberFormat="1" applyFont="1" applyFill="1" applyBorder="1" applyAlignment="1">
      <alignment horizontal="right" vertical="center"/>
    </xf>
    <xf numFmtId="10" fontId="6" fillId="7" borderId="9" xfId="7" applyNumberFormat="1" applyFont="1" applyFill="1" applyBorder="1" applyAlignment="1">
      <alignment horizontal="right" vertical="center"/>
    </xf>
    <xf numFmtId="49" fontId="11" fillId="6" borderId="9" xfId="174" applyNumberFormat="1" applyFont="1" applyFill="1" applyBorder="1" applyAlignment="1">
      <alignment horizontal="center" vertical="center" wrapText="1"/>
    </xf>
    <xf numFmtId="0" fontId="11" fillId="6" borderId="9" xfId="174" applyNumberFormat="1" applyFont="1" applyFill="1" applyBorder="1" applyAlignment="1">
      <alignment horizontal="center" vertical="center"/>
    </xf>
    <xf numFmtId="4" fontId="11" fillId="2" borderId="9" xfId="173" applyNumberFormat="1" applyFont="1" applyFill="1" applyBorder="1" applyAlignment="1">
      <alignment vertical="center" wrapText="1"/>
    </xf>
    <xf numFmtId="10" fontId="11" fillId="6" borderId="9" xfId="7" applyNumberFormat="1" applyFont="1" applyFill="1" applyBorder="1" applyAlignment="1">
      <alignment horizontal="right" vertical="center" wrapText="1"/>
    </xf>
    <xf numFmtId="0" fontId="11" fillId="12" borderId="50" xfId="174" applyNumberFormat="1" applyFont="1" applyFill="1" applyBorder="1" applyAlignment="1">
      <alignment horizontal="center" vertical="center"/>
    </xf>
    <xf numFmtId="49" fontId="7" fillId="12" borderId="9" xfId="174" applyNumberFormat="1" applyFont="1" applyFill="1" applyBorder="1" applyAlignment="1">
      <alignment horizontal="center" vertical="center" wrapText="1"/>
    </xf>
    <xf numFmtId="177" fontId="7" fillId="12" borderId="9" xfId="174" applyFont="1" applyFill="1" applyBorder="1" applyAlignment="1">
      <alignment horizontal="center" vertical="center"/>
    </xf>
    <xf numFmtId="4" fontId="10" fillId="8" borderId="9" xfId="173" applyNumberFormat="1" applyFont="1" applyFill="1" applyBorder="1" applyAlignment="1">
      <alignment vertical="center" wrapText="1"/>
    </xf>
    <xf numFmtId="0" fontId="11" fillId="8" borderId="9" xfId="0" applyFont="1" applyFill="1" applyBorder="1" applyAlignment="1">
      <alignment horizontal="center" vertical="center" wrapText="1"/>
    </xf>
    <xf numFmtId="4" fontId="11" fillId="12" borderId="9" xfId="178" applyNumberFormat="1" applyFont="1" applyFill="1" applyBorder="1" applyAlignment="1">
      <alignment horizontal="center" vertical="center" wrapText="1"/>
    </xf>
    <xf numFmtId="180" fontId="11" fillId="12" borderId="9" xfId="178" applyNumberFormat="1" applyFont="1" applyFill="1" applyBorder="1" applyAlignment="1">
      <alignment horizontal="right" vertical="center"/>
    </xf>
    <xf numFmtId="2" fontId="11" fillId="8" borderId="9" xfId="0" applyNumberFormat="1" applyFont="1" applyFill="1" applyBorder="1" applyAlignment="1">
      <alignment horizontal="right"/>
    </xf>
    <xf numFmtId="4" fontId="11" fillId="6" borderId="9" xfId="173" applyNumberFormat="1" applyFont="1" applyFill="1" applyBorder="1" applyAlignment="1">
      <alignment vertical="center" wrapText="1"/>
    </xf>
    <xf numFmtId="0" fontId="11" fillId="6" borderId="9" xfId="0" applyFont="1" applyFill="1" applyBorder="1" applyAlignment="1">
      <alignment horizontal="center" vertical="center" wrapText="1"/>
    </xf>
    <xf numFmtId="4" fontId="11" fillId="6" borderId="9" xfId="178" applyNumberFormat="1" applyFont="1" applyFill="1" applyBorder="1" applyAlignment="1">
      <alignment horizontal="center" vertical="center" wrapText="1"/>
    </xf>
    <xf numFmtId="49" fontId="11" fillId="12" borderId="9" xfId="174" applyNumberFormat="1" applyFont="1" applyFill="1" applyBorder="1" applyAlignment="1">
      <alignment horizontal="center" vertical="center" wrapText="1"/>
    </xf>
    <xf numFmtId="0" fontId="11" fillId="12" borderId="9" xfId="174" applyNumberFormat="1" applyFont="1" applyFill="1" applyBorder="1" applyAlignment="1">
      <alignment horizontal="center" vertical="center"/>
    </xf>
    <xf numFmtId="4" fontId="11" fillId="8" borderId="9" xfId="173" applyNumberFormat="1" applyFont="1" applyFill="1" applyBorder="1" applyAlignment="1">
      <alignment vertical="center" wrapText="1"/>
    </xf>
    <xf numFmtId="10" fontId="11" fillId="8" borderId="9" xfId="7" applyNumberFormat="1" applyFont="1" applyFill="1" applyBorder="1" applyAlignment="1">
      <alignment horizontal="right" vertical="center"/>
    </xf>
    <xf numFmtId="4" fontId="11" fillId="12" borderId="9" xfId="173" applyNumberFormat="1" applyFont="1" applyFill="1" applyBorder="1" applyAlignment="1">
      <alignment vertical="center" wrapText="1"/>
    </xf>
    <xf numFmtId="0" fontId="11" fillId="12" borderId="9" xfId="0" applyFont="1" applyFill="1" applyBorder="1" applyAlignment="1">
      <alignment horizontal="center" vertical="center" wrapText="1"/>
    </xf>
    <xf numFmtId="10" fontId="11" fillId="12" borderId="9" xfId="7" applyNumberFormat="1" applyFont="1" applyFill="1" applyBorder="1" applyAlignment="1">
      <alignment horizontal="right" vertical="center"/>
    </xf>
    <xf numFmtId="4" fontId="6" fillId="11" borderId="9" xfId="178" applyNumberFormat="1"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8" borderId="52" xfId="0" applyFont="1" applyFill="1" applyBorder="1" applyAlignment="1">
      <alignment horizontal="center" vertical="center" wrapText="1"/>
    </xf>
    <xf numFmtId="183" fontId="6" fillId="8" borderId="52" xfId="133" applyFont="1" applyFill="1" applyBorder="1" applyAlignment="1">
      <alignment horizontal="center" vertical="center" wrapText="1"/>
    </xf>
    <xf numFmtId="4" fontId="11" fillId="7" borderId="9" xfId="0" applyNumberFormat="1" applyFont="1" applyFill="1" applyBorder="1" applyAlignment="1">
      <alignment horizontal="right" vertical="center" wrapText="1"/>
    </xf>
    <xf numFmtId="4" fontId="6" fillId="7" borderId="52" xfId="133" applyNumberFormat="1" applyFont="1" applyFill="1" applyBorder="1" applyAlignment="1">
      <alignment horizontal="right" vertical="center" wrapText="1"/>
    </xf>
    <xf numFmtId="4" fontId="11" fillId="2" borderId="9" xfId="133" applyNumberFormat="1" applyFont="1" applyFill="1" applyBorder="1" applyAlignment="1">
      <alignment vertical="center"/>
    </xf>
    <xf numFmtId="10" fontId="11" fillId="2" borderId="12" xfId="7" applyNumberFormat="1" applyFont="1" applyFill="1" applyBorder="1" applyAlignment="1">
      <alignment vertical="center"/>
    </xf>
    <xf numFmtId="4" fontId="11" fillId="2" borderId="12" xfId="133" applyNumberFormat="1" applyFont="1" applyFill="1" applyBorder="1" applyAlignment="1">
      <alignment vertical="center"/>
    </xf>
    <xf numFmtId="4" fontId="11" fillId="2" borderId="12" xfId="133" applyNumberFormat="1" applyFont="1" applyFill="1" applyBorder="1" applyAlignment="1">
      <alignment horizontal="right" vertical="center"/>
    </xf>
    <xf numFmtId="4" fontId="11" fillId="2" borderId="52" xfId="0" applyNumberFormat="1" applyFont="1" applyFill="1" applyBorder="1" applyAlignment="1">
      <alignment horizontal="right" vertical="center"/>
    </xf>
    <xf numFmtId="4" fontId="11" fillId="2" borderId="52" xfId="0" applyNumberFormat="1" applyFont="1" applyFill="1" applyBorder="1" applyAlignment="1">
      <alignment vertical="center"/>
    </xf>
    <xf numFmtId="4" fontId="6" fillId="7" borderId="9" xfId="133" applyNumberFormat="1" applyFont="1" applyFill="1" applyBorder="1" applyAlignment="1">
      <alignment vertical="center"/>
    </xf>
    <xf numFmtId="10" fontId="6" fillId="7" borderId="12" xfId="7" applyNumberFormat="1" applyFont="1" applyFill="1" applyBorder="1" applyAlignment="1">
      <alignment vertical="center"/>
    </xf>
    <xf numFmtId="4" fontId="6" fillId="7" borderId="12" xfId="133" applyNumberFormat="1" applyFont="1" applyFill="1" applyBorder="1" applyAlignment="1">
      <alignment vertical="center"/>
    </xf>
    <xf numFmtId="4" fontId="11" fillId="7" borderId="12" xfId="133" applyNumberFormat="1" applyFont="1" applyFill="1" applyBorder="1" applyAlignment="1">
      <alignment horizontal="right" vertical="center"/>
    </xf>
    <xf numFmtId="4" fontId="6" fillId="7" borderId="52" xfId="0" applyNumberFormat="1" applyFont="1" applyFill="1" applyBorder="1" applyAlignment="1">
      <alignment horizontal="right" vertical="center"/>
    </xf>
    <xf numFmtId="4" fontId="11" fillId="7" borderId="12" xfId="133" applyNumberFormat="1" applyFont="1" applyFill="1" applyBorder="1" applyAlignment="1">
      <alignment vertical="center"/>
    </xf>
    <xf numFmtId="183" fontId="11" fillId="8" borderId="9" xfId="133" applyFont="1" applyFill="1" applyBorder="1"/>
    <xf numFmtId="183" fontId="11" fillId="8" borderId="12" xfId="133" applyFont="1" applyFill="1" applyBorder="1"/>
    <xf numFmtId="4" fontId="11" fillId="8" borderId="12" xfId="133" applyNumberFormat="1" applyFont="1" applyFill="1" applyBorder="1" applyAlignment="1">
      <alignment vertical="center"/>
    </xf>
    <xf numFmtId="4" fontId="11" fillId="6" borderId="12" xfId="133" applyNumberFormat="1" applyFont="1" applyFill="1" applyBorder="1" applyAlignment="1">
      <alignment vertical="center"/>
    </xf>
    <xf numFmtId="4" fontId="11" fillId="6" borderId="52" xfId="0" applyNumberFormat="1" applyFont="1" applyFill="1" applyBorder="1" applyAlignment="1">
      <alignment horizontal="right" vertical="center"/>
    </xf>
    <xf numFmtId="4" fontId="11" fillId="8" borderId="9" xfId="133" applyNumberFormat="1" applyFont="1" applyFill="1" applyBorder="1" applyAlignment="1">
      <alignment vertical="center"/>
    </xf>
    <xf numFmtId="10" fontId="11" fillId="8" borderId="12" xfId="7" applyNumberFormat="1" applyFont="1" applyFill="1" applyBorder="1" applyAlignment="1">
      <alignment vertical="center"/>
    </xf>
    <xf numFmtId="4" fontId="11" fillId="12" borderId="9" xfId="133" applyNumberFormat="1" applyFont="1" applyFill="1" applyBorder="1" applyAlignment="1">
      <alignment vertical="center"/>
    </xf>
    <xf numFmtId="10" fontId="11" fillId="12" borderId="12" xfId="7" applyNumberFormat="1" applyFont="1" applyFill="1" applyBorder="1" applyAlignment="1">
      <alignment vertical="center"/>
    </xf>
    <xf numFmtId="4" fontId="11" fillId="12" borderId="12" xfId="133" applyNumberFormat="1" applyFont="1" applyFill="1" applyBorder="1" applyAlignment="1">
      <alignment vertical="center"/>
    </xf>
    <xf numFmtId="0" fontId="6" fillId="12" borderId="50" xfId="174" applyNumberFormat="1" applyFont="1" applyFill="1" applyBorder="1" applyAlignment="1">
      <alignment horizontal="center" vertical="center"/>
    </xf>
    <xf numFmtId="49" fontId="6" fillId="12" borderId="9" xfId="174" applyNumberFormat="1" applyFont="1" applyFill="1" applyBorder="1" applyAlignment="1">
      <alignment horizontal="center" vertical="center" wrapText="1"/>
    </xf>
    <xf numFmtId="0" fontId="6" fillId="12" borderId="9" xfId="174" applyNumberFormat="1" applyFont="1" applyFill="1" applyBorder="1" applyAlignment="1">
      <alignment horizontal="center" vertical="center"/>
    </xf>
    <xf numFmtId="4" fontId="6" fillId="8" borderId="9" xfId="173" applyNumberFormat="1" applyFont="1" applyFill="1" applyBorder="1" applyAlignment="1">
      <alignment vertical="center" wrapText="1"/>
    </xf>
    <xf numFmtId="4" fontId="6" fillId="12" borderId="9" xfId="178" applyNumberFormat="1" applyFont="1" applyFill="1" applyBorder="1" applyAlignment="1">
      <alignment horizontal="center" vertical="center" wrapText="1"/>
    </xf>
    <xf numFmtId="180" fontId="6" fillId="12" borderId="9" xfId="178" applyNumberFormat="1" applyFont="1" applyFill="1" applyBorder="1" applyAlignment="1">
      <alignment horizontal="right" vertical="center"/>
    </xf>
    <xf numFmtId="10" fontId="6" fillId="8" borderId="9" xfId="7" applyNumberFormat="1" applyFont="1" applyFill="1" applyBorder="1" applyAlignment="1">
      <alignment horizontal="right" vertical="center"/>
    </xf>
    <xf numFmtId="0" fontId="6" fillId="7" borderId="5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13" fillId="0" borderId="9" xfId="0" applyFont="1" applyFill="1" applyBorder="1" applyAlignment="1" applyProtection="1">
      <alignment horizontal="center" vertical="top" wrapText="1"/>
      <protection locked="0"/>
    </xf>
    <xf numFmtId="0" fontId="24" fillId="0" borderId="9" xfId="0" applyFont="1" applyBorder="1" applyAlignment="1" applyProtection="1">
      <alignment horizontal="center" vertical="top" wrapText="1"/>
      <protection locked="0"/>
    </xf>
    <xf numFmtId="0" fontId="14" fillId="0" borderId="9" xfId="0" applyFont="1" applyBorder="1" applyAlignment="1" applyProtection="1">
      <alignment horizontal="center" vertical="top" wrapText="1"/>
      <protection locked="0"/>
    </xf>
    <xf numFmtId="0" fontId="25" fillId="0" borderId="55" xfId="0" applyFont="1" applyBorder="1" applyAlignment="1" applyProtection="1">
      <alignment horizontal="center" vertical="center" textRotation="255"/>
      <protection locked="0"/>
    </xf>
    <xf numFmtId="4" fontId="26" fillId="0" borderId="55" xfId="0" applyNumberFormat="1" applyFont="1" applyBorder="1" applyAlignment="1" applyProtection="1">
      <alignment horizontal="left" vertical="center" wrapText="1"/>
      <protection locked="0"/>
    </xf>
    <xf numFmtId="0" fontId="25" fillId="0" borderId="0" xfId="0" applyFont="1" applyBorder="1" applyAlignment="1" applyProtection="1">
      <alignment horizontal="center" vertical="center" textRotation="255"/>
      <protection locked="0"/>
    </xf>
    <xf numFmtId="4" fontId="26" fillId="0" borderId="0" xfId="0" applyNumberFormat="1" applyFont="1" applyAlignment="1" applyProtection="1">
      <alignment horizontal="left" vertical="center"/>
      <protection locked="0"/>
    </xf>
    <xf numFmtId="0" fontId="26" fillId="0" borderId="0" xfId="0" applyFont="1" applyAlignment="1" applyProtection="1">
      <alignment horizontal="left" vertical="center" wrapText="1"/>
      <protection locked="0"/>
    </xf>
    <xf numFmtId="4" fontId="26" fillId="0" borderId="0" xfId="0" applyNumberFormat="1" applyFont="1" applyAlignment="1" applyProtection="1">
      <alignment horizontal="left" vertical="center" wrapText="1"/>
      <protection locked="0"/>
    </xf>
    <xf numFmtId="4" fontId="25" fillId="0" borderId="0" xfId="0" applyNumberFormat="1" applyFont="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4" fontId="6" fillId="8" borderId="9" xfId="133" applyNumberFormat="1" applyFont="1" applyFill="1" applyBorder="1" applyAlignment="1">
      <alignment vertical="center"/>
    </xf>
    <xf numFmtId="10" fontId="6" fillId="8" borderId="12" xfId="7" applyNumberFormat="1" applyFont="1" applyFill="1" applyBorder="1" applyAlignment="1">
      <alignment vertical="center"/>
    </xf>
    <xf numFmtId="4" fontId="6" fillId="8" borderId="12" xfId="133" applyNumberFormat="1" applyFont="1" applyFill="1" applyBorder="1" applyAlignment="1">
      <alignment vertical="center"/>
    </xf>
    <xf numFmtId="10" fontId="6" fillId="7" borderId="56" xfId="7" applyNumberFormat="1" applyFont="1" applyFill="1" applyBorder="1" applyAlignment="1" applyProtection="1">
      <alignment vertical="center" wrapText="1"/>
      <protection locked="0"/>
    </xf>
    <xf numFmtId="4" fontId="6" fillId="7" borderId="56" xfId="0" applyNumberFormat="1" applyFont="1" applyFill="1" applyBorder="1" applyAlignment="1">
      <alignment vertical="center" wrapText="1"/>
    </xf>
    <xf numFmtId="4" fontId="6" fillId="7" borderId="57" xfId="0" applyNumberFormat="1" applyFont="1" applyFill="1" applyBorder="1" applyAlignment="1">
      <alignment vertical="center" wrapText="1"/>
    </xf>
    <xf numFmtId="4" fontId="21" fillId="0" borderId="0" xfId="0" applyNumberFormat="1" applyFont="1"/>
    <xf numFmtId="0" fontId="28" fillId="0" borderId="0" xfId="0" applyFont="1" applyAlignment="1">
      <alignment horizontal="center"/>
    </xf>
    <xf numFmtId="0" fontId="28" fillId="0" borderId="0" xfId="0" applyFont="1" applyAlignment="1">
      <alignment horizontal="left" wrapText="1"/>
    </xf>
    <xf numFmtId="0" fontId="28" fillId="0" borderId="0" xfId="0" applyFont="1"/>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29" fillId="0" borderId="0" xfId="0" applyFont="1" applyAlignment="1">
      <alignment horizontal="center"/>
    </xf>
    <xf numFmtId="0" fontId="3" fillId="0" borderId="0" xfId="0" applyFont="1" applyAlignment="1">
      <alignment vertical="center" wrapText="1"/>
    </xf>
    <xf numFmtId="0" fontId="4" fillId="0" borderId="0" xfId="0" applyFont="1" applyAlignment="1">
      <alignment vertical="center"/>
    </xf>
    <xf numFmtId="0" fontId="30" fillId="0" borderId="0" xfId="0" applyFont="1" applyAlignment="1">
      <alignment horizontal="center"/>
    </xf>
    <xf numFmtId="0" fontId="30" fillId="0" borderId="0" xfId="0" applyFont="1" applyAlignment="1">
      <alignment horizontal="left" wrapText="1"/>
    </xf>
    <xf numFmtId="4" fontId="31" fillId="2" borderId="58" xfId="133" applyNumberFormat="1" applyFont="1" applyFill="1" applyBorder="1" applyAlignment="1">
      <alignment horizontal="center" vertical="center"/>
    </xf>
    <xf numFmtId="4" fontId="31" fillId="2" borderId="40" xfId="133" applyNumberFormat="1" applyFont="1" applyFill="1" applyBorder="1" applyAlignment="1">
      <alignment horizontal="center" vertical="center"/>
    </xf>
    <xf numFmtId="0" fontId="31" fillId="7" borderId="9" xfId="0" applyFont="1" applyFill="1" applyBorder="1" applyAlignment="1">
      <alignment horizontal="center" vertical="center"/>
    </xf>
    <xf numFmtId="0" fontId="31" fillId="7" borderId="9" xfId="0" applyFont="1" applyFill="1" applyBorder="1" applyAlignment="1">
      <alignment horizontal="center" vertical="center" wrapText="1"/>
    </xf>
    <xf numFmtId="183" fontId="31" fillId="7" borderId="9" xfId="133" applyFont="1" applyFill="1" applyBorder="1" applyAlignment="1">
      <alignment horizontal="center" vertical="center" wrapText="1"/>
    </xf>
    <xf numFmtId="2" fontId="6" fillId="8" borderId="9" xfId="0" applyNumberFormat="1" applyFont="1" applyFill="1" applyBorder="1" applyAlignment="1" applyProtection="1">
      <alignment horizontal="left" vertical="center" wrapText="1"/>
    </xf>
    <xf numFmtId="10" fontId="11" fillId="8" borderId="9" xfId="185" applyNumberFormat="1" applyFont="1" applyFill="1" applyBorder="1" applyAlignment="1">
      <alignment horizontal="center" vertical="center"/>
    </xf>
    <xf numFmtId="4" fontId="6" fillId="8" borderId="9" xfId="0" applyNumberFormat="1" applyFont="1" applyFill="1" applyBorder="1" applyAlignment="1">
      <alignment vertical="center"/>
    </xf>
    <xf numFmtId="0" fontId="6" fillId="2" borderId="9" xfId="0" applyFont="1" applyFill="1" applyBorder="1" applyAlignment="1">
      <alignment horizontal="center" vertical="center" wrapText="1"/>
    </xf>
    <xf numFmtId="10" fontId="11" fillId="0" borderId="9" xfId="0" applyNumberFormat="1" applyFont="1" applyBorder="1"/>
    <xf numFmtId="0" fontId="11" fillId="0" borderId="9" xfId="0" applyFont="1" applyBorder="1"/>
    <xf numFmtId="4" fontId="6" fillId="8" borderId="9" xfId="0" applyNumberFormat="1" applyFont="1" applyFill="1" applyBorder="1"/>
    <xf numFmtId="10" fontId="11" fillId="2" borderId="9" xfId="0" applyNumberFormat="1" applyFont="1" applyFill="1" applyBorder="1"/>
    <xf numFmtId="0" fontId="6" fillId="0" borderId="9" xfId="0" applyFont="1" applyBorder="1"/>
    <xf numFmtId="10" fontId="28" fillId="0" borderId="0" xfId="7" applyNumberFormat="1" applyFont="1"/>
    <xf numFmtId="4" fontId="6" fillId="8" borderId="9" xfId="0" applyNumberFormat="1" applyFont="1" applyFill="1" applyBorder="1" applyAlignment="1">
      <alignment horizontal="right" vertical="center"/>
    </xf>
    <xf numFmtId="0" fontId="6" fillId="7" borderId="59" xfId="0" applyFont="1" applyFill="1" applyBorder="1" applyAlignment="1">
      <alignment horizontal="center" vertical="center" wrapText="1"/>
    </xf>
    <xf numFmtId="0" fontId="6" fillId="7" borderId="0" xfId="0" applyFont="1" applyFill="1" applyAlignment="1">
      <alignment horizontal="center" vertical="center" wrapText="1"/>
    </xf>
    <xf numFmtId="10" fontId="32" fillId="7" borderId="0" xfId="0" applyNumberFormat="1" applyFont="1" applyFill="1" applyAlignment="1">
      <alignment horizontal="center" vertical="center"/>
    </xf>
    <xf numFmtId="4" fontId="28" fillId="0" borderId="0" xfId="0" applyNumberFormat="1" applyFont="1"/>
    <xf numFmtId="0" fontId="13" fillId="0" borderId="9" xfId="0" applyFont="1" applyBorder="1" applyAlignment="1">
      <alignment horizontal="center" vertical="top" wrapText="1"/>
    </xf>
    <xf numFmtId="0" fontId="24" fillId="0" borderId="60" xfId="0" applyFont="1" applyBorder="1" applyAlignment="1" applyProtection="1">
      <alignment horizontal="center" vertical="top" wrapText="1"/>
      <protection locked="0"/>
    </xf>
    <xf numFmtId="0" fontId="24" fillId="0" borderId="61" xfId="0" applyFont="1" applyBorder="1" applyAlignment="1" applyProtection="1">
      <alignment horizontal="center" vertical="top" wrapText="1"/>
      <protection locked="0"/>
    </xf>
    <xf numFmtId="0" fontId="33" fillId="0" borderId="59"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14" fillId="0" borderId="9" xfId="0" applyFont="1" applyBorder="1" applyAlignment="1">
      <alignment horizontal="center" vertical="top" wrapText="1"/>
    </xf>
    <xf numFmtId="0" fontId="24" fillId="0" borderId="40" xfId="0" applyFont="1" applyBorder="1" applyAlignment="1" applyProtection="1">
      <alignment horizontal="center" vertical="top" wrapText="1"/>
      <protection locked="0"/>
    </xf>
    <xf numFmtId="0" fontId="24" fillId="0" borderId="58" xfId="0" applyFont="1" applyBorder="1" applyAlignment="1" applyProtection="1">
      <alignment horizontal="center" vertical="top" wrapText="1"/>
      <protection locked="0"/>
    </xf>
    <xf numFmtId="0" fontId="15" fillId="0" borderId="0" xfId="0" applyFont="1" applyAlignment="1">
      <alignment vertical="center" textRotation="255"/>
    </xf>
    <xf numFmtId="0" fontId="32" fillId="0" borderId="0" xfId="0" applyFont="1"/>
    <xf numFmtId="0" fontId="34" fillId="0" borderId="0" xfId="0" applyFont="1" applyAlignment="1">
      <alignment vertical="center" textRotation="255"/>
    </xf>
    <xf numFmtId="0" fontId="16" fillId="0" borderId="0" xfId="0" applyFont="1"/>
    <xf numFmtId="0" fontId="17" fillId="0" borderId="0" xfId="0" applyFont="1" applyAlignment="1">
      <alignment horizontal="left" vertical="distributed" wrapText="1"/>
    </xf>
    <xf numFmtId="0" fontId="11" fillId="0" borderId="0" xfId="0" applyFont="1" applyAlignment="1">
      <alignment horizontal="center"/>
    </xf>
    <xf numFmtId="0" fontId="27" fillId="0" borderId="0" xfId="0" applyFont="1" applyBorder="1" applyAlignment="1" applyProtection="1" quotePrefix="1">
      <alignment horizontal="left" vertical="center" wrapText="1"/>
      <protection locked="0"/>
    </xf>
    <xf numFmtId="0" fontId="17" fillId="0" borderId="0" xfId="0" applyFont="1" applyBorder="1" applyAlignment="1" quotePrefix="1">
      <alignment horizontal="left" vertical="top" wrapText="1"/>
    </xf>
  </cellXfs>
  <cellStyles count="206">
    <cellStyle name="Normal" xfId="0" builtinId="0"/>
    <cellStyle name="40% - Accent1" xfId="1"/>
    <cellStyle name="Comma" xfId="2" builtinId="3"/>
    <cellStyle name="Comma [0]" xfId="3" builtinId="6"/>
    <cellStyle name="40% - Ênfase 4" xfId="4" builtinId="43"/>
    <cellStyle name="20% - Accent3" xfId="5"/>
    <cellStyle name="Linked Cell 2" xfId="6"/>
    <cellStyle name="Porcentagem" xfId="7" builtinId="5"/>
    <cellStyle name="Célula Vinculada" xfId="8" builtinId="24"/>
    <cellStyle name="Célula de Verificação" xfId="9" builtinId="23"/>
    <cellStyle name="Moeda [0]" xfId="10" builtinId="7"/>
    <cellStyle name="Moeda" xfId="11" builtinId="4"/>
    <cellStyle name="20% - Accent6 2" xfId="12"/>
    <cellStyle name="Normal 3 2" xfId="13"/>
    <cellStyle name="20% - Ênfase 3" xfId="14" builtinId="38"/>
    <cellStyle name="Hyperlink seguido" xfId="15" builtinId="9"/>
    <cellStyle name="Hyperlink" xfId="16" builtinId="8"/>
    <cellStyle name="Observação" xfId="17" builtinId="10"/>
    <cellStyle name="40% - Ênfase 2" xfId="18" builtinId="35"/>
    <cellStyle name="20% - Accent1" xfId="19"/>
    <cellStyle name="40% - Ênfase 6" xfId="20" builtinId="51"/>
    <cellStyle name="20% - Accent5" xfId="21"/>
    <cellStyle name="Texto de Aviso" xfId="22" builtinId="11"/>
    <cellStyle name="Accent5 2" xfId="23"/>
    <cellStyle name="Título" xfId="24" builtinId="15"/>
    <cellStyle name="Normal 5 2" xfId="25"/>
    <cellStyle name="Texto Explicativo" xfId="26" builtinId="53"/>
    <cellStyle name="Título 1" xfId="27" builtinId="16"/>
    <cellStyle name="Ênfase 3" xfId="28" builtinId="37"/>
    <cellStyle name="Título 2" xfId="29" builtinId="17"/>
    <cellStyle name="Ênfase 4" xfId="30" builtinId="41"/>
    <cellStyle name="Título 3" xfId="31" builtinId="18"/>
    <cellStyle name="Ênfase 5" xfId="32" builtinId="45"/>
    <cellStyle name="Título 4" xfId="33" builtinId="19"/>
    <cellStyle name="Ênfase 6" xfId="34" builtinId="49"/>
    <cellStyle name="Entrada" xfId="35" builtinId="20"/>
    <cellStyle name="Saída" xfId="36" builtinId="21"/>
    <cellStyle name="Accent3 2" xfId="37"/>
    <cellStyle name="Cálculo" xfId="38" builtinId="22"/>
    <cellStyle name="Total" xfId="39" builtinId="25"/>
    <cellStyle name="40% - Ênfase 1" xfId="40" builtinId="31"/>
    <cellStyle name="Bom" xfId="41" builtinId="26"/>
    <cellStyle name="Ruim" xfId="42" builtinId="27"/>
    <cellStyle name="Moeda 10 2" xfId="43"/>
    <cellStyle name="Neutro" xfId="44" builtinId="28"/>
    <cellStyle name="20% - Ênfase 5" xfId="45" builtinId="46"/>
    <cellStyle name="Ênfase 1" xfId="46" builtinId="29"/>
    <cellStyle name="Heading 1 3" xfId="47"/>
    <cellStyle name="20% - Ênfase 1" xfId="48" builtinId="30"/>
    <cellStyle name="40% - Accent6 2" xfId="49"/>
    <cellStyle name="60% - Ênfase 1" xfId="50" builtinId="32"/>
    <cellStyle name="20% - Ênfase 6" xfId="51" builtinId="50"/>
    <cellStyle name="20% - Accent1 2" xfId="52"/>
    <cellStyle name="Separador de milhares 13 2" xfId="53"/>
    <cellStyle name="Ênfase 2" xfId="54" builtinId="33"/>
    <cellStyle name="20% - Ênfase 2" xfId="55" builtinId="34"/>
    <cellStyle name="60% - Ênfase 2" xfId="56" builtinId="36"/>
    <cellStyle name="40% - Ênfase 3" xfId="57" builtinId="39"/>
    <cellStyle name="20% - Accent2" xfId="58"/>
    <cellStyle name="60% - Ênfase 3" xfId="59" builtinId="40"/>
    <cellStyle name="Normal 3 3" xfId="60"/>
    <cellStyle name="20% - Ênfase 4" xfId="61" builtinId="42"/>
    <cellStyle name="40% - Accent1 2" xfId="62"/>
    <cellStyle name="60% - Ênfase 4" xfId="63" builtinId="44"/>
    <cellStyle name="40% - Ênfase 5" xfId="64" builtinId="47"/>
    <cellStyle name="20% - Accent4" xfId="65"/>
    <cellStyle name="60% - Ênfase 5" xfId="66" builtinId="48"/>
    <cellStyle name="60% - Ênfase 6" xfId="67" builtinId="52"/>
    <cellStyle name="20% - Accent2 2" xfId="68"/>
    <cellStyle name="Heading 3" xfId="69"/>
    <cellStyle name="20% - Accent3 2" xfId="70"/>
    <cellStyle name="20% - Accent4 2" xfId="71"/>
    <cellStyle name="20% - Accent5 2" xfId="72"/>
    <cellStyle name="20% - Accent6" xfId="73"/>
    <cellStyle name="40% - Accent2" xfId="74"/>
    <cellStyle name="40% - Accent2 2" xfId="75"/>
    <cellStyle name="40% - Accent3" xfId="76"/>
    <cellStyle name="40% - Accent3 2" xfId="77"/>
    <cellStyle name="40% - Accent4" xfId="78"/>
    <cellStyle name="40% - Accent4 2" xfId="79"/>
    <cellStyle name="40% - Accent5" xfId="80"/>
    <cellStyle name="40% - Accent5 2" xfId="81"/>
    <cellStyle name="40% - Accent6" xfId="82"/>
    <cellStyle name="60% - Accent1" xfId="83"/>
    <cellStyle name="60% - Accent1 2" xfId="84"/>
    <cellStyle name="Title 2" xfId="85"/>
    <cellStyle name="60% - Accent2" xfId="86"/>
    <cellStyle name="60% - Accent2 2" xfId="87"/>
    <cellStyle name="60% - Accent3" xfId="88"/>
    <cellStyle name="Bad" xfId="89"/>
    <cellStyle name="60% - Accent3 2" xfId="90"/>
    <cellStyle name="60% - Accent4" xfId="91"/>
    <cellStyle name="60% - Accent4 2" xfId="92"/>
    <cellStyle name="60% - Accent5" xfId="93"/>
    <cellStyle name="60% - Accent5 2" xfId="94"/>
    <cellStyle name="60% - Accent6" xfId="95"/>
    <cellStyle name="60% - Accent6 2" xfId="96"/>
    <cellStyle name="Accent1" xfId="97"/>
    <cellStyle name="Accent1 2" xfId="98"/>
    <cellStyle name="Accent2" xfId="99"/>
    <cellStyle name="Accent2 2" xfId="100"/>
    <cellStyle name="Accent3" xfId="101"/>
    <cellStyle name="Accent4" xfId="102"/>
    <cellStyle name="Accent6" xfId="103"/>
    <cellStyle name="Accent4 2" xfId="104"/>
    <cellStyle name="Accent5" xfId="105"/>
    <cellStyle name="Accent6 2" xfId="106"/>
    <cellStyle name="Bad 1" xfId="107"/>
    <cellStyle name="Calculation" xfId="108"/>
    <cellStyle name="Calculation 2" xfId="109"/>
    <cellStyle name="Separador de milhares 2 3 2" xfId="110"/>
    <cellStyle name="Check Cell" xfId="111"/>
    <cellStyle name="Check Cell 2" xfId="112"/>
    <cellStyle name="Título 6" xfId="113"/>
    <cellStyle name="Currency_Revised Pricing List to CISCEA" xfId="114"/>
    <cellStyle name="Output 2" xfId="115"/>
    <cellStyle name="Excel Built-in Normal_Mapa de Cotações Cinto tipo paraquedista." xfId="116"/>
    <cellStyle name="Explanatory Text" xfId="117"/>
    <cellStyle name="Explanatory Text 2" xfId="118"/>
    <cellStyle name="Porcentagem 2 2" xfId="119"/>
    <cellStyle name="Good" xfId="120"/>
    <cellStyle name="Porcentagem 2 2 2" xfId="121"/>
    <cellStyle name="Good 2" xfId="122"/>
    <cellStyle name="Heading 1" xfId="123"/>
    <cellStyle name="Heading 2" xfId="124"/>
    <cellStyle name="Heading 2 4" xfId="125"/>
    <cellStyle name="Heading 3 2" xfId="126"/>
    <cellStyle name="Heading 4" xfId="127"/>
    <cellStyle name="Heading 4 2" xfId="128"/>
    <cellStyle name="Separador de milhares 10 2 2" xfId="129"/>
    <cellStyle name="Input" xfId="130"/>
    <cellStyle name="Input 2" xfId="131"/>
    <cellStyle name="Linked Cell" xfId="132"/>
    <cellStyle name="Moeda 10" xfId="133"/>
    <cellStyle name="Moeda 10 2 2" xfId="134"/>
    <cellStyle name="Moeda 10 3" xfId="135"/>
    <cellStyle name="Moeda 13 2" xfId="136"/>
    <cellStyle name="Moeda 13 2 2" xfId="137"/>
    <cellStyle name="Moeda 14 2" xfId="138"/>
    <cellStyle name="Moeda 14 2 2" xfId="139"/>
    <cellStyle name="Moeda 15 2" xfId="140"/>
    <cellStyle name="Moeda 15 2 2" xfId="141"/>
    <cellStyle name="Moeda 2 2" xfId="142"/>
    <cellStyle name="Moeda 2 2 2" xfId="143"/>
    <cellStyle name="Warning Text" xfId="144"/>
    <cellStyle name="Moeda 3 2" xfId="145"/>
    <cellStyle name="Warning Text 2" xfId="146"/>
    <cellStyle name="Moeda 3 2 2" xfId="147"/>
    <cellStyle name="Moeda 4 2" xfId="148"/>
    <cellStyle name="Separador de milhares 10 2" xfId="149"/>
    <cellStyle name="Moeda 4 2 2" xfId="150"/>
    <cellStyle name="Moeda 5 2" xfId="151"/>
    <cellStyle name="Moeda 5 2 2" xfId="152"/>
    <cellStyle name="Moeda 6 2" xfId="153"/>
    <cellStyle name="Moeda 6 2 2" xfId="154"/>
    <cellStyle name="Moeda 7 2" xfId="155"/>
    <cellStyle name="Moeda 7 2 2" xfId="156"/>
    <cellStyle name="Moeda 8 2" xfId="157"/>
    <cellStyle name="Moeda 8 2 2" xfId="158"/>
    <cellStyle name="Moeda 9 2" xfId="159"/>
    <cellStyle name="Moeda 9 2 2" xfId="160"/>
    <cellStyle name="Separador de milhares 2 2" xfId="161"/>
    <cellStyle name="Neutral" xfId="162"/>
    <cellStyle name="Título 1 1 1" xfId="163"/>
    <cellStyle name="Neutral 5" xfId="164"/>
    <cellStyle name="Normal 2" xfId="165"/>
    <cellStyle name="Normal 2 2" xfId="166"/>
    <cellStyle name="Normal 2 3" xfId="167"/>
    <cellStyle name="Normal 3" xfId="168"/>
    <cellStyle name="Normal 3 2 2" xfId="169"/>
    <cellStyle name="Normal 4" xfId="170"/>
    <cellStyle name="Normal 4 2" xfId="171"/>
    <cellStyle name="Título 6 2" xfId="172"/>
    <cellStyle name="Normal 40" xfId="173"/>
    <cellStyle name="Normal 40 2" xfId="174"/>
    <cellStyle name="Normal 5" xfId="175"/>
    <cellStyle name="Normal 6" xfId="176"/>
    <cellStyle name="Normal 6 2" xfId="177"/>
    <cellStyle name="Normal 7" xfId="178"/>
    <cellStyle name="Normal 8" xfId="179"/>
    <cellStyle name="Note" xfId="180"/>
    <cellStyle name="Note 6" xfId="181"/>
    <cellStyle name="Output" xfId="182"/>
    <cellStyle name="Porcentagem 2" xfId="183"/>
    <cellStyle name="Porcentagem 2 3" xfId="184"/>
    <cellStyle name="Porcentagem 3" xfId="185"/>
    <cellStyle name="Título 5" xfId="186"/>
    <cellStyle name="Porcentagem 3 2" xfId="187"/>
    <cellStyle name="Porcentagem 4" xfId="188"/>
    <cellStyle name="Separador de milhares 13 2 2" xfId="189"/>
    <cellStyle name="Separador de milhares 15 2" xfId="190"/>
    <cellStyle name="Separador de milhares 15 2 2" xfId="191"/>
    <cellStyle name="Separador de milhares 2 2 2" xfId="192"/>
    <cellStyle name="Título 1 1" xfId="193"/>
    <cellStyle name="Separador de milhares 2 2 2 2" xfId="194"/>
    <cellStyle name="Separador de milhares 2 2 3" xfId="195"/>
    <cellStyle name="Separador de milhares 2 3" xfId="196"/>
    <cellStyle name="Separador de milhares 3 2" xfId="197"/>
    <cellStyle name="Separador de milhares 3 2 2" xfId="198"/>
    <cellStyle name="Title" xfId="199"/>
    <cellStyle name="Título 1 1 1 2" xfId="200"/>
    <cellStyle name="Título 1 1 2" xfId="201"/>
    <cellStyle name="Título 1 1_ANEXO A - 049.016.G00.PL.002.01Memória" xfId="202"/>
    <cellStyle name="Título 5 2" xfId="203"/>
    <cellStyle name="Vírgula 2" xfId="204"/>
    <cellStyle name="Vírgula 2 2" xfId="20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SFCO%202007\OR&#199;AMENTOS%20%202007\S&#237;tios%20no%20Estado%20de%20S&#227;o%20Paulo\CNMA%20-%20S&#227;o%20Jos&#233;%20dos%20CAmpos\Mem&#243;ria\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ADMINISTRATIVAS\OR&#199;AMENTO\RIO%20DE%20JANEIRO%20-%20RJ\CISCEA%20-%20RJ\NOVO%20SIST.%20CLIMATIZA&#199;&#195;O%20DA%20CISCEA\OR&#199;AMENTO\ANEXO%20A%20-%20265.06.U00.PL.008.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I%20F%20C%20%20-%20%202009\CIAAR%20-%20Lagoa%20Santa%20(MG)\OR&#199;AMENTO%20099.19.G00.PL.001.00\020-08-ENTREGA%20PARCIAL%20LOT%20E%20CLIENTE-%20EM%20DESENVOLVIMENTO%2025-05-2009\ALOJAMENTO%20ALUNOS%2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workbookViewId="0">
      <selection activeCell="A1" sqref="A1:D1"/>
    </sheetView>
  </sheetViews>
  <sheetFormatPr defaultColWidth="9" defaultRowHeight="15"/>
  <cols>
    <col min="1" max="1" width="5.57142857142857" style="263" customWidth="1"/>
    <col min="2" max="2" width="69.2857142857143" style="264" customWidth="1"/>
    <col min="3" max="3" width="17.2857142857143" style="265" customWidth="1"/>
    <col min="4" max="4" width="19.2857142857143" style="265" customWidth="1"/>
    <col min="5" max="16384" width="9.14285714285714" style="265"/>
  </cols>
  <sheetData>
    <row r="1" spans="1:14">
      <c r="A1" s="266" t="s">
        <v>0</v>
      </c>
      <c r="B1" s="266"/>
      <c r="C1" s="266"/>
      <c r="D1" s="266"/>
      <c r="E1" s="267"/>
      <c r="F1" s="267"/>
      <c r="G1" s="267"/>
      <c r="H1" s="267"/>
      <c r="I1" s="267"/>
      <c r="J1" s="267"/>
      <c r="K1" s="267"/>
      <c r="L1" s="267"/>
      <c r="M1" s="267"/>
      <c r="N1" s="267"/>
    </row>
    <row r="2" spans="1:4">
      <c r="A2" s="266" t="s">
        <v>1</v>
      </c>
      <c r="B2" s="266"/>
      <c r="C2" s="266"/>
      <c r="D2" s="266"/>
    </row>
    <row r="3" spans="1:4">
      <c r="A3" s="268" t="s">
        <v>2</v>
      </c>
      <c r="B3" s="268"/>
      <c r="C3" s="268"/>
      <c r="D3" s="268"/>
    </row>
    <row r="4" spans="1:4">
      <c r="A4" s="269" t="s">
        <v>3</v>
      </c>
      <c r="B4" s="269"/>
      <c r="C4" s="269"/>
      <c r="D4" s="269"/>
    </row>
    <row r="5" ht="31.5" customHeight="1" spans="1:14">
      <c r="A5" s="4" t="s">
        <v>4</v>
      </c>
      <c r="B5" s="4"/>
      <c r="C5" s="4"/>
      <c r="D5" s="4"/>
      <c r="E5" s="270"/>
      <c r="F5" s="270"/>
      <c r="G5" s="270"/>
      <c r="H5" s="270"/>
      <c r="I5" s="270"/>
      <c r="J5" s="270"/>
      <c r="K5" s="270"/>
      <c r="L5" s="270"/>
      <c r="M5" s="270"/>
      <c r="N5" s="270"/>
    </row>
    <row r="6" ht="30.75" customHeight="1" spans="1:14">
      <c r="A6" s="5" t="s">
        <v>5</v>
      </c>
      <c r="B6" s="5"/>
      <c r="C6" s="5"/>
      <c r="D6" s="5"/>
      <c r="E6" s="271"/>
      <c r="F6" s="271"/>
      <c r="G6" s="271"/>
      <c r="H6" s="271"/>
      <c r="I6" s="271"/>
      <c r="J6" s="271"/>
      <c r="K6" s="271"/>
      <c r="L6" s="271"/>
      <c r="M6" s="4"/>
      <c r="N6" s="4"/>
    </row>
    <row r="7" ht="15.75" customHeight="1" spans="1:4">
      <c r="A7" s="272"/>
      <c r="B7" s="273"/>
      <c r="C7" s="274"/>
      <c r="D7" s="275"/>
    </row>
    <row r="8" spans="1:4">
      <c r="A8" s="276" t="s">
        <v>6</v>
      </c>
      <c r="B8" s="277" t="s">
        <v>7</v>
      </c>
      <c r="C8" s="278" t="s">
        <v>8</v>
      </c>
      <c r="D8" s="278" t="s">
        <v>9</v>
      </c>
    </row>
    <row r="9" spans="1:4">
      <c r="A9" s="276"/>
      <c r="B9" s="277"/>
      <c r="C9" s="278" t="s">
        <v>10</v>
      </c>
      <c r="D9" s="278"/>
    </row>
    <row r="10" spans="1:4">
      <c r="A10" s="154" t="s">
        <v>11</v>
      </c>
      <c r="B10" s="279" t="s">
        <v>12</v>
      </c>
      <c r="C10" s="280">
        <f>D10/$D$52</f>
        <v>0.0132156281393256</v>
      </c>
      <c r="D10" s="281">
        <f>Orçamento!$N$11</f>
        <v>11487.939</v>
      </c>
    </row>
    <row r="11" ht="6.95" customHeight="1" spans="1:4">
      <c r="A11" s="282"/>
      <c r="B11" s="168"/>
      <c r="C11" s="283"/>
      <c r="D11" s="284"/>
    </row>
    <row r="12" spans="1:4">
      <c r="A12" s="154" t="s">
        <v>13</v>
      </c>
      <c r="B12" s="279" t="s">
        <v>14</v>
      </c>
      <c r="C12" s="280">
        <f>D12/$D$52</f>
        <v>0.0659194844437672</v>
      </c>
      <c r="D12" s="285">
        <f>Orçamento!$N$15</f>
        <v>57301.78</v>
      </c>
    </row>
    <row r="13" ht="6.95" customHeight="1" spans="1:4">
      <c r="A13" s="282"/>
      <c r="B13" s="168"/>
      <c r="C13" s="286"/>
      <c r="D13" s="287"/>
    </row>
    <row r="14" spans="1:4">
      <c r="A14" s="154" t="s">
        <v>15</v>
      </c>
      <c r="B14" s="239" t="s">
        <v>16</v>
      </c>
      <c r="C14" s="280">
        <f>D14/$D$52</f>
        <v>0.0482104975671761</v>
      </c>
      <c r="D14" s="285">
        <f>Orçamento!$N$17</f>
        <v>41907.9024752</v>
      </c>
    </row>
    <row r="15" ht="6.95" customHeight="1" spans="1:4">
      <c r="A15" s="282"/>
      <c r="B15" s="168"/>
      <c r="C15" s="283"/>
      <c r="D15" s="287"/>
    </row>
    <row r="16" spans="1:4">
      <c r="A16" s="154" t="s">
        <v>17</v>
      </c>
      <c r="B16" s="239" t="s">
        <v>18</v>
      </c>
      <c r="C16" s="280">
        <f>D16/$D$52</f>
        <v>0.00900347678196548</v>
      </c>
      <c r="D16" s="285">
        <f>Orçamento!$N$46</f>
        <v>7826.4454</v>
      </c>
    </row>
    <row r="17" ht="6.95" customHeight="1" spans="1:4">
      <c r="A17" s="282"/>
      <c r="B17" s="282"/>
      <c r="C17" s="283"/>
      <c r="D17" s="287"/>
    </row>
    <row r="18" spans="1:4">
      <c r="A18" s="154" t="s">
        <v>19</v>
      </c>
      <c r="B18" s="239" t="s">
        <v>20</v>
      </c>
      <c r="C18" s="280">
        <f>D18/$D$52</f>
        <v>0.0554211100587794</v>
      </c>
      <c r="D18" s="285">
        <f>Orçamento!$N$50</f>
        <v>48175.8661</v>
      </c>
    </row>
    <row r="19" ht="6.95" customHeight="1" spans="1:4">
      <c r="A19" s="282"/>
      <c r="B19" s="282"/>
      <c r="C19" s="283"/>
      <c r="D19" s="287"/>
    </row>
    <row r="20" spans="1:4">
      <c r="A20" s="154">
        <v>8</v>
      </c>
      <c r="B20" s="239" t="s">
        <v>21</v>
      </c>
      <c r="C20" s="280">
        <f>D20/$D$52</f>
        <v>0.00941298602779159</v>
      </c>
      <c r="D20" s="285">
        <f>Orçamento!$N$74</f>
        <v>8182.41919</v>
      </c>
    </row>
    <row r="21" ht="6.95" customHeight="1" spans="1:4">
      <c r="A21" s="282"/>
      <c r="B21" s="168"/>
      <c r="C21" s="283"/>
      <c r="D21" s="287"/>
    </row>
    <row r="22" spans="1:4">
      <c r="A22" s="154" t="s">
        <v>22</v>
      </c>
      <c r="B22" s="239" t="s">
        <v>23</v>
      </c>
      <c r="C22" s="280">
        <f>D22/$D$52</f>
        <v>0.0596071213561773</v>
      </c>
      <c r="D22" s="285">
        <f>Orçamento!$N$79</f>
        <v>51814.63695</v>
      </c>
    </row>
    <row r="23" ht="6.95" customHeight="1" spans="1:4">
      <c r="A23" s="282"/>
      <c r="B23" s="168"/>
      <c r="C23" s="283"/>
      <c r="D23" s="287"/>
    </row>
    <row r="24" spans="1:4">
      <c r="A24" s="154" t="s">
        <v>24</v>
      </c>
      <c r="B24" s="239" t="s">
        <v>25</v>
      </c>
      <c r="C24" s="280">
        <f>D24/$D$52</f>
        <v>0.162326504448354</v>
      </c>
      <c r="D24" s="285">
        <f>Orçamento!$N$89</f>
        <v>141105.4368</v>
      </c>
    </row>
    <row r="25" ht="6.95" customHeight="1" spans="1:4">
      <c r="A25" s="282"/>
      <c r="B25" s="168"/>
      <c r="C25" s="283"/>
      <c r="D25" s="287"/>
    </row>
    <row r="26" spans="1:4">
      <c r="A26" s="154" t="s">
        <v>26</v>
      </c>
      <c r="B26" s="239" t="s">
        <v>27</v>
      </c>
      <c r="C26" s="280">
        <f>D26/$D$52</f>
        <v>0.170027831122215</v>
      </c>
      <c r="D26" s="285">
        <f>Orçamento!$N$153</f>
        <v>147799.963168</v>
      </c>
    </row>
    <row r="27" ht="6.95" customHeight="1" spans="1:4">
      <c r="A27" s="282"/>
      <c r="B27" s="168"/>
      <c r="C27" s="283"/>
      <c r="D27" s="287"/>
    </row>
    <row r="28" spans="1:4">
      <c r="A28" s="154" t="s">
        <v>28</v>
      </c>
      <c r="B28" s="239" t="s">
        <v>29</v>
      </c>
      <c r="C28" s="280">
        <f>D28/$D$52</f>
        <v>0.0139153328148581</v>
      </c>
      <c r="D28" s="285">
        <f>Orçamento!$N$269</f>
        <v>12096.17075</v>
      </c>
    </row>
    <row r="29" ht="6.95" customHeight="1" spans="1:4">
      <c r="A29" s="282"/>
      <c r="B29" s="168"/>
      <c r="C29" s="283"/>
      <c r="D29" s="287"/>
    </row>
    <row r="30" spans="1:7">
      <c r="A30" s="154" t="s">
        <v>30</v>
      </c>
      <c r="B30" s="239" t="s">
        <v>31</v>
      </c>
      <c r="C30" s="280">
        <f>D30/$D$52</f>
        <v>0.00195696560511429</v>
      </c>
      <c r="D30" s="285">
        <f>Orçamento!$N$298</f>
        <v>1701.13</v>
      </c>
      <c r="G30" s="288"/>
    </row>
    <row r="31" ht="6.95" customHeight="1" spans="1:4">
      <c r="A31" s="282"/>
      <c r="B31" s="168"/>
      <c r="C31" s="283"/>
      <c r="D31" s="287"/>
    </row>
    <row r="32" spans="1:4">
      <c r="A32" s="154" t="s">
        <v>32</v>
      </c>
      <c r="B32" s="239" t="s">
        <v>33</v>
      </c>
      <c r="C32" s="280">
        <f>D32/$D$52</f>
        <v>0.0260981344846191</v>
      </c>
      <c r="D32" s="285">
        <f>Orçamento!$N$307</f>
        <v>22686.305472</v>
      </c>
    </row>
    <row r="33" ht="6.95" customHeight="1" spans="1:4">
      <c r="A33" s="282"/>
      <c r="B33" s="168"/>
      <c r="C33" s="283"/>
      <c r="D33" s="287"/>
    </row>
    <row r="34" customHeight="1" spans="1:4">
      <c r="A34" s="154" t="s">
        <v>34</v>
      </c>
      <c r="B34" s="239" t="s">
        <v>35</v>
      </c>
      <c r="C34" s="280">
        <f>D34/$D$52</f>
        <v>0.0805762437602871</v>
      </c>
      <c r="D34" s="289">
        <f>Orçamento!$N$338</f>
        <v>70042.45</v>
      </c>
    </row>
    <row r="35" ht="6.95" customHeight="1" spans="1:4">
      <c r="A35" s="282"/>
      <c r="B35" s="168"/>
      <c r="C35" s="283"/>
      <c r="D35" s="287"/>
    </row>
    <row r="36" customHeight="1" spans="1:4">
      <c r="A36" s="154" t="s">
        <v>36</v>
      </c>
      <c r="B36" s="239" t="s">
        <v>37</v>
      </c>
      <c r="C36" s="280">
        <f>D36/$D$52</f>
        <v>0.0760762164801263</v>
      </c>
      <c r="D36" s="285">
        <f>Orçamento!$N$350</f>
        <v>66130.714716</v>
      </c>
    </row>
    <row r="37" ht="6.95" customHeight="1" spans="1:4">
      <c r="A37" s="282"/>
      <c r="B37" s="168"/>
      <c r="C37" s="283"/>
      <c r="D37" s="287"/>
    </row>
    <row r="38" customHeight="1" spans="1:4">
      <c r="A38" s="154" t="s">
        <v>38</v>
      </c>
      <c r="B38" s="239" t="s">
        <v>39</v>
      </c>
      <c r="C38" s="280">
        <f>D38/$D$52</f>
        <v>0.0194081012716916</v>
      </c>
      <c r="D38" s="285">
        <f>Orçamento!$N$371</f>
        <v>16870.8654</v>
      </c>
    </row>
    <row r="39" ht="6.95" customHeight="1" spans="1:4">
      <c r="A39" s="282"/>
      <c r="B39" s="168"/>
      <c r="C39" s="283"/>
      <c r="D39" s="287"/>
    </row>
    <row r="40" customHeight="1" spans="1:4">
      <c r="A40" s="154" t="s">
        <v>40</v>
      </c>
      <c r="B40" s="239" t="s">
        <v>41</v>
      </c>
      <c r="C40" s="280">
        <f>D40/$D$52</f>
        <v>0.0457937430062237</v>
      </c>
      <c r="D40" s="285">
        <f>Orçamento!$N$375</f>
        <v>39807.09208</v>
      </c>
    </row>
    <row r="41" ht="6.95" customHeight="1" spans="1:4">
      <c r="A41" s="282"/>
      <c r="B41" s="168"/>
      <c r="C41" s="283"/>
      <c r="D41" s="287"/>
    </row>
    <row r="42" customHeight="1" spans="1:4">
      <c r="A42" s="154" t="s">
        <v>42</v>
      </c>
      <c r="B42" s="239" t="s">
        <v>43</v>
      </c>
      <c r="C42" s="280">
        <f>D42/$D$52</f>
        <v>0.0607902771671178</v>
      </c>
      <c r="D42" s="285">
        <f>Orçamento!$N$383</f>
        <v>52843.1179</v>
      </c>
    </row>
    <row r="43" ht="6.95" customHeight="1" spans="1:4">
      <c r="A43" s="282"/>
      <c r="B43" s="168"/>
      <c r="C43" s="283"/>
      <c r="D43" s="287"/>
    </row>
    <row r="44" customHeight="1" spans="1:4">
      <c r="A44" s="154" t="s">
        <v>44</v>
      </c>
      <c r="B44" s="239" t="s">
        <v>45</v>
      </c>
      <c r="C44" s="280">
        <f>D44/$D$52</f>
        <v>0.00891972988648984</v>
      </c>
      <c r="D44" s="285">
        <f>Orçamento!$N$402</f>
        <v>7753.6468</v>
      </c>
    </row>
    <row r="45" ht="6.95" customHeight="1" spans="1:4">
      <c r="A45" s="282"/>
      <c r="B45" s="168"/>
      <c r="C45" s="283"/>
      <c r="D45" s="287"/>
    </row>
    <row r="46" customHeight="1" spans="1:4">
      <c r="A46" s="154" t="s">
        <v>46</v>
      </c>
      <c r="B46" s="239" t="s">
        <v>47</v>
      </c>
      <c r="C46" s="280">
        <f>D46/$D$52</f>
        <v>0.0655796702790093</v>
      </c>
      <c r="D46" s="285">
        <f>Orçamento!$N$404</f>
        <v>57006.39</v>
      </c>
    </row>
    <row r="47" ht="6.95" customHeight="1" spans="1:4">
      <c r="A47" s="282"/>
      <c r="B47" s="168"/>
      <c r="C47" s="283"/>
      <c r="D47" s="287"/>
    </row>
    <row r="48" spans="1:4">
      <c r="A48" s="154" t="s">
        <v>48</v>
      </c>
      <c r="B48" s="239" t="s">
        <v>49</v>
      </c>
      <c r="C48" s="280">
        <f>D48/$D$52</f>
        <v>0.000282047252258143</v>
      </c>
      <c r="D48" s="285">
        <f>Orçamento!$N$412</f>
        <v>245.175</v>
      </c>
    </row>
    <row r="49" ht="6.95" customHeight="1" spans="1:4">
      <c r="A49" s="282"/>
      <c r="B49" s="168"/>
      <c r="C49" s="283"/>
      <c r="D49" s="287"/>
    </row>
    <row r="50" customHeight="1" spans="1:4">
      <c r="A50" s="154" t="s">
        <v>50</v>
      </c>
      <c r="B50" s="239" t="s">
        <v>51</v>
      </c>
      <c r="C50" s="280">
        <f>D50/$D$52</f>
        <v>0.00745889804665289</v>
      </c>
      <c r="D50" s="285">
        <f>Orçamento!$N$416</f>
        <v>6483.79062</v>
      </c>
    </row>
    <row r="51" ht="6.95" customHeight="1" spans="1:4">
      <c r="A51" s="282"/>
      <c r="B51" s="168"/>
      <c r="C51" s="283"/>
      <c r="D51" s="287"/>
    </row>
    <row r="52" customHeight="1" spans="1:5">
      <c r="A52" s="290" t="s">
        <v>52</v>
      </c>
      <c r="B52" s="291"/>
      <c r="C52" s="292">
        <f>SUM(C10:C51)</f>
        <v>1</v>
      </c>
      <c r="D52" s="222">
        <f>SUM(D10:D50)</f>
        <v>869269.2378212</v>
      </c>
      <c r="E52" s="293"/>
    </row>
    <row r="53" ht="19.5" customHeight="1" spans="1:10">
      <c r="A53" s="294" t="s">
        <v>53</v>
      </c>
      <c r="B53" s="294"/>
      <c r="C53" s="295" t="s">
        <v>54</v>
      </c>
      <c r="D53" s="296"/>
      <c r="E53" s="297"/>
      <c r="F53" s="298"/>
      <c r="G53" s="298"/>
      <c r="H53" s="298"/>
      <c r="I53" s="298"/>
      <c r="J53" s="298"/>
    </row>
    <row r="54" ht="42.75" customHeight="1" spans="1:10">
      <c r="A54" s="299" t="s">
        <v>55</v>
      </c>
      <c r="B54" s="299"/>
      <c r="C54" s="300"/>
      <c r="D54" s="301"/>
      <c r="E54" s="297"/>
      <c r="F54" s="298"/>
      <c r="G54" s="298"/>
      <c r="H54" s="298"/>
      <c r="I54" s="298"/>
      <c r="J54" s="298"/>
    </row>
    <row r="55" spans="1:4">
      <c r="A55" s="302"/>
      <c r="B55" s="144"/>
      <c r="C55" s="303"/>
      <c r="D55" s="303"/>
    </row>
    <row r="56" spans="1:2">
      <c r="A56" s="304"/>
      <c r="B56" s="144"/>
    </row>
    <row r="57" spans="1:4">
      <c r="A57" s="304"/>
      <c r="B57" s="88"/>
      <c r="C57" s="88"/>
      <c r="D57" s="88"/>
    </row>
    <row r="58" spans="1:4">
      <c r="A58" s="304"/>
      <c r="B58" s="88"/>
      <c r="C58" s="88"/>
      <c r="D58" s="88"/>
    </row>
    <row r="59" spans="1:2">
      <c r="A59" s="304"/>
      <c r="B59" s="305"/>
    </row>
    <row r="60" ht="24" customHeight="1" spans="1:4">
      <c r="A60" s="304"/>
      <c r="B60" s="306"/>
      <c r="C60" s="306"/>
      <c r="D60" s="306"/>
    </row>
    <row r="61" spans="1:2">
      <c r="A61" s="307"/>
      <c r="B61" s="144"/>
    </row>
    <row r="62" spans="1:2">
      <c r="A62" s="307"/>
      <c r="B62" s="144"/>
    </row>
    <row r="63" spans="1:2">
      <c r="A63" s="307"/>
      <c r="B63" s="144"/>
    </row>
    <row r="64" spans="1:2">
      <c r="A64" s="307"/>
      <c r="B64" s="144"/>
    </row>
    <row r="65" spans="1:2">
      <c r="A65" s="307"/>
      <c r="B65" s="144"/>
    </row>
    <row r="66" spans="1:2">
      <c r="A66" s="307"/>
      <c r="B66" s="144"/>
    </row>
    <row r="67" spans="1:2">
      <c r="A67" s="307"/>
      <c r="B67" s="144"/>
    </row>
    <row r="68" spans="1:2">
      <c r="A68" s="307"/>
      <c r="B68" s="144"/>
    </row>
    <row r="69" spans="1:2">
      <c r="A69" s="307"/>
      <c r="B69" s="144"/>
    </row>
    <row r="70" spans="1:2">
      <c r="A70" s="307"/>
      <c r="B70" s="144"/>
    </row>
    <row r="71" spans="1:2">
      <c r="A71" s="307"/>
      <c r="B71" s="144"/>
    </row>
    <row r="72" spans="1:2">
      <c r="A72" s="307"/>
      <c r="B72" s="144"/>
    </row>
    <row r="73" spans="1:2">
      <c r="A73" s="307"/>
      <c r="B73" s="144"/>
    </row>
    <row r="74" spans="1:2">
      <c r="A74" s="307"/>
      <c r="B74" s="144"/>
    </row>
    <row r="75" spans="1:2">
      <c r="A75" s="307"/>
      <c r="B75" s="144"/>
    </row>
    <row r="76" spans="1:2">
      <c r="A76" s="307"/>
      <c r="B76" s="144"/>
    </row>
    <row r="77" spans="1:2">
      <c r="A77" s="307"/>
      <c r="B77" s="144"/>
    </row>
    <row r="78" spans="1:2">
      <c r="A78" s="307"/>
      <c r="B78" s="144"/>
    </row>
    <row r="79" spans="1:2">
      <c r="A79" s="307"/>
      <c r="B79" s="144"/>
    </row>
    <row r="80" spans="1:2">
      <c r="A80" s="307"/>
      <c r="B80" s="144"/>
    </row>
    <row r="81" spans="1:2">
      <c r="A81" s="307"/>
      <c r="B81" s="144"/>
    </row>
    <row r="82" spans="1:2">
      <c r="A82" s="307"/>
      <c r="B82" s="144"/>
    </row>
    <row r="83" spans="1:2">
      <c r="A83" s="307"/>
      <c r="B83" s="144"/>
    </row>
    <row r="84" spans="1:2">
      <c r="A84" s="307"/>
      <c r="B84" s="144"/>
    </row>
    <row r="85" spans="1:2">
      <c r="A85" s="307"/>
      <c r="B85" s="144"/>
    </row>
    <row r="86" spans="1:2">
      <c r="A86" s="307"/>
      <c r="B86" s="144"/>
    </row>
    <row r="87" spans="1:2">
      <c r="A87" s="307"/>
      <c r="B87" s="144"/>
    </row>
    <row r="88" spans="1:2">
      <c r="A88" s="307"/>
      <c r="B88" s="144"/>
    </row>
    <row r="89" spans="1:2">
      <c r="A89" s="307"/>
      <c r="B89" s="144"/>
    </row>
  </sheetData>
  <mergeCells count="17">
    <mergeCell ref="A1:D1"/>
    <mergeCell ref="A2:D2"/>
    <mergeCell ref="A3:D3"/>
    <mergeCell ref="A4:D4"/>
    <mergeCell ref="A5:D5"/>
    <mergeCell ref="A6:D6"/>
    <mergeCell ref="C7:D7"/>
    <mergeCell ref="A52:B52"/>
    <mergeCell ref="A53:B53"/>
    <mergeCell ref="A54:B54"/>
    <mergeCell ref="B57:D57"/>
    <mergeCell ref="B58:D58"/>
    <mergeCell ref="B60:D60"/>
    <mergeCell ref="A8:A9"/>
    <mergeCell ref="B8:B9"/>
    <mergeCell ref="D8:D9"/>
    <mergeCell ref="C53:D54"/>
  </mergeCells>
  <printOptions horizontalCentered="1"/>
  <pageMargins left="0" right="0" top="1.18110236220472" bottom="0.551181102362205" header="0.31496062992126" footer="0.354330708661417"/>
  <pageSetup paperSize="9" scale="80" fitToHeight="16" orientation="portrait"/>
  <headerFooter>
    <oddHeader>&amp;R&amp;"Verdana,Normal"&amp;8Fls.:______
Processo n.º 23069.159759/2020-61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5"/>
  <sheetViews>
    <sheetView workbookViewId="0">
      <selection activeCell="A1" sqref="A1:N1"/>
    </sheetView>
  </sheetViews>
  <sheetFormatPr defaultColWidth="9" defaultRowHeight="12.75"/>
  <cols>
    <col min="1" max="1" width="10.7142857142857" style="132" customWidth="1"/>
    <col min="2" max="2" width="14.5714285714286" style="133" customWidth="1"/>
    <col min="3" max="3" width="9.14285714285714" style="132" customWidth="1"/>
    <col min="4" max="4" width="42.1428571428571" style="134" customWidth="1"/>
    <col min="5" max="5" width="7" style="135" customWidth="1"/>
    <col min="6" max="6" width="9.14285714285714" style="135" customWidth="1"/>
    <col min="7" max="7" width="11.2857142857143" style="136" customWidth="1"/>
    <col min="8" max="8" width="8.28571428571429" style="137" customWidth="1"/>
    <col min="9" max="9" width="12.8571428571429" style="138" customWidth="1"/>
    <col min="10" max="10" width="12.5714285714286" style="138" customWidth="1"/>
    <col min="11" max="11" width="11.7142857142857" style="138" customWidth="1"/>
    <col min="12" max="12" width="10.1428571428571" style="138" customWidth="1"/>
    <col min="13" max="13" width="14.7142857142857" style="139" customWidth="1"/>
    <col min="14" max="14" width="14.2857142857143" style="140" customWidth="1"/>
    <col min="15" max="15" width="9.14285714285714" style="141"/>
    <col min="16" max="16" width="15.1428571428571" style="141" customWidth="1"/>
    <col min="17" max="16384" width="9.14285714285714" style="141"/>
  </cols>
  <sheetData>
    <row r="1" ht="15" spans="1:14">
      <c r="A1" s="142" t="s">
        <v>0</v>
      </c>
      <c r="B1" s="142"/>
      <c r="C1" s="142"/>
      <c r="D1" s="142"/>
      <c r="E1" s="142"/>
      <c r="F1" s="142"/>
      <c r="G1" s="142"/>
      <c r="H1" s="142"/>
      <c r="I1" s="142"/>
      <c r="J1" s="142"/>
      <c r="K1" s="142"/>
      <c r="L1" s="142"/>
      <c r="M1" s="142"/>
      <c r="N1" s="142"/>
    </row>
    <row r="2" ht="15" spans="1:14">
      <c r="A2" s="142" t="s">
        <v>1</v>
      </c>
      <c r="B2" s="142"/>
      <c r="C2" s="142"/>
      <c r="D2" s="142"/>
      <c r="E2" s="142"/>
      <c r="F2" s="142"/>
      <c r="G2" s="142"/>
      <c r="H2" s="142"/>
      <c r="I2" s="142"/>
      <c r="J2" s="142"/>
      <c r="K2" s="142"/>
      <c r="L2" s="142"/>
      <c r="M2" s="142"/>
      <c r="N2" s="142"/>
    </row>
    <row r="3" ht="15" spans="1:14">
      <c r="A3" s="2" t="s">
        <v>56</v>
      </c>
      <c r="B3" s="2"/>
      <c r="C3" s="2"/>
      <c r="D3" s="2"/>
      <c r="E3" s="2"/>
      <c r="F3" s="2"/>
      <c r="G3" s="2"/>
      <c r="H3" s="2"/>
      <c r="I3" s="2"/>
      <c r="J3" s="2"/>
      <c r="K3" s="2"/>
      <c r="L3" s="2"/>
      <c r="M3" s="2"/>
      <c r="N3" s="2"/>
    </row>
    <row r="4" spans="1:14">
      <c r="A4" s="83"/>
      <c r="B4" s="143"/>
      <c r="C4" s="83"/>
      <c r="D4" s="144"/>
      <c r="E4" s="85"/>
      <c r="F4" s="85"/>
      <c r="G4" s="145"/>
      <c r="H4" s="128"/>
      <c r="I4" s="91"/>
      <c r="J4" s="91"/>
      <c r="K4" s="91"/>
      <c r="L4" s="91"/>
      <c r="M4" s="92"/>
      <c r="N4" s="93"/>
    </row>
    <row r="5" ht="15" spans="1:14">
      <c r="A5" s="146" t="s">
        <v>57</v>
      </c>
      <c r="B5" s="146"/>
      <c r="C5" s="146"/>
      <c r="D5" s="146"/>
      <c r="E5" s="146"/>
      <c r="F5" s="146"/>
      <c r="G5" s="146"/>
      <c r="H5" s="146"/>
      <c r="I5" s="146"/>
      <c r="J5" s="146"/>
      <c r="K5" s="146"/>
      <c r="L5" s="146"/>
      <c r="M5" s="146"/>
      <c r="N5" s="146"/>
    </row>
    <row r="6" ht="21" customHeight="1" spans="1:14">
      <c r="A6" s="4" t="s">
        <v>4</v>
      </c>
      <c r="B6" s="4"/>
      <c r="C6" s="4"/>
      <c r="D6" s="4"/>
      <c r="E6" s="4"/>
      <c r="F6" s="4"/>
      <c r="G6" s="4"/>
      <c r="H6" s="4"/>
      <c r="I6" s="4"/>
      <c r="J6" s="4"/>
      <c r="K6" s="4"/>
      <c r="L6" s="4"/>
      <c r="M6" s="4"/>
      <c r="N6" s="4"/>
    </row>
    <row r="7" ht="21" customHeight="1" spans="1:14">
      <c r="A7" s="147" t="s">
        <v>5</v>
      </c>
      <c r="B7" s="147"/>
      <c r="C7" s="147"/>
      <c r="D7" s="147"/>
      <c r="E7" s="147"/>
      <c r="F7" s="147"/>
      <c r="G7" s="147"/>
      <c r="H7" s="147"/>
      <c r="I7" s="147"/>
      <c r="J7" s="147"/>
      <c r="K7" s="147"/>
      <c r="L7" s="147"/>
      <c r="M7" s="4" t="s">
        <v>58</v>
      </c>
      <c r="N7" s="4" t="s">
        <v>59</v>
      </c>
    </row>
    <row r="8" ht="15.75" customHeight="1" spans="1:14">
      <c r="A8" s="83"/>
      <c r="B8" s="143"/>
      <c r="C8" s="83"/>
      <c r="D8" s="148"/>
      <c r="E8" s="149" t="s">
        <v>60</v>
      </c>
      <c r="F8" s="149"/>
      <c r="G8" s="149"/>
      <c r="H8" s="149"/>
      <c r="I8" s="149"/>
      <c r="J8" s="149" t="s">
        <v>61</v>
      </c>
      <c r="K8" s="149"/>
      <c r="L8" s="149"/>
      <c r="M8" s="149"/>
      <c r="N8" s="209"/>
    </row>
    <row r="9" ht="15.75" customHeight="1" spans="1:14">
      <c r="A9" s="150" t="s">
        <v>6</v>
      </c>
      <c r="B9" s="151" t="s">
        <v>62</v>
      </c>
      <c r="C9" s="151" t="s">
        <v>63</v>
      </c>
      <c r="D9" s="149" t="s">
        <v>7</v>
      </c>
      <c r="E9" s="152" t="s">
        <v>64</v>
      </c>
      <c r="F9" s="152" t="s">
        <v>65</v>
      </c>
      <c r="G9" s="153" t="s">
        <v>66</v>
      </c>
      <c r="H9" s="154" t="s">
        <v>67</v>
      </c>
      <c r="I9" s="154" t="s">
        <v>68</v>
      </c>
      <c r="J9" s="154" t="s">
        <v>69</v>
      </c>
      <c r="K9" s="154" t="s">
        <v>70</v>
      </c>
      <c r="L9" s="154"/>
      <c r="M9" s="154"/>
      <c r="N9" s="210"/>
    </row>
    <row r="10" ht="22.5" spans="1:14">
      <c r="A10" s="155"/>
      <c r="B10" s="156"/>
      <c r="C10" s="156"/>
      <c r="D10" s="154"/>
      <c r="E10" s="152"/>
      <c r="F10" s="152"/>
      <c r="G10" s="153"/>
      <c r="H10" s="154"/>
      <c r="I10" s="154"/>
      <c r="J10" s="154"/>
      <c r="K10" s="154" t="s">
        <v>71</v>
      </c>
      <c r="L10" s="154" t="s">
        <v>72</v>
      </c>
      <c r="M10" s="154" t="s">
        <v>73</v>
      </c>
      <c r="N10" s="211" t="s">
        <v>74</v>
      </c>
    </row>
    <row r="11" spans="1:14">
      <c r="A11" s="157" t="s">
        <v>75</v>
      </c>
      <c r="B11" s="158"/>
      <c r="C11" s="159"/>
      <c r="D11" s="160" t="s">
        <v>76</v>
      </c>
      <c r="E11" s="161"/>
      <c r="F11" s="161"/>
      <c r="G11" s="162"/>
      <c r="H11" s="163"/>
      <c r="I11" s="163"/>
      <c r="J11" s="163"/>
      <c r="K11" s="163"/>
      <c r="L11" s="163"/>
      <c r="M11" s="212">
        <f>SUM(L12:L14)</f>
        <v>11487.939</v>
      </c>
      <c r="N11" s="213">
        <f>M11</f>
        <v>11487.939</v>
      </c>
    </row>
    <row r="12" spans="1:14">
      <c r="A12" s="164" t="s">
        <v>77</v>
      </c>
      <c r="B12" s="165" t="s">
        <v>78</v>
      </c>
      <c r="C12" s="166" t="s">
        <v>79</v>
      </c>
      <c r="D12" s="167" t="s">
        <v>80</v>
      </c>
      <c r="E12" s="168" t="s">
        <v>81</v>
      </c>
      <c r="F12" s="169">
        <v>238.092</v>
      </c>
      <c r="G12" s="170">
        <v>10.2</v>
      </c>
      <c r="H12" s="171">
        <v>0.2897</v>
      </c>
      <c r="I12" s="214">
        <f>ROUND(G12*(1+H12),2)</f>
        <v>13.15</v>
      </c>
      <c r="J12" s="215">
        <f>$J$423</f>
        <v>0</v>
      </c>
      <c r="K12" s="216">
        <f>I12*(1-J12)</f>
        <v>13.15</v>
      </c>
      <c r="L12" s="216">
        <f>F12*K12</f>
        <v>3130.9098</v>
      </c>
      <c r="M12" s="217"/>
      <c r="N12" s="218"/>
    </row>
    <row r="13" ht="22.5" spans="1:14">
      <c r="A13" s="164" t="s">
        <v>82</v>
      </c>
      <c r="B13" s="165" t="s">
        <v>83</v>
      </c>
      <c r="C13" s="166" t="s">
        <v>79</v>
      </c>
      <c r="D13" s="167" t="s">
        <v>84</v>
      </c>
      <c r="E13" s="172" t="s">
        <v>81</v>
      </c>
      <c r="F13" s="173">
        <v>238.092</v>
      </c>
      <c r="G13" s="174">
        <v>18.11</v>
      </c>
      <c r="H13" s="171">
        <v>0.2897</v>
      </c>
      <c r="I13" s="214">
        <f t="shared" ref="I13:I14" si="0">ROUND(G13*(1+H13),2)</f>
        <v>23.36</v>
      </c>
      <c r="J13" s="215">
        <f t="shared" ref="J13:J14" si="1">$J$423</f>
        <v>0</v>
      </c>
      <c r="K13" s="216">
        <f t="shared" ref="K13:K14" si="2">I13*(1-J13)</f>
        <v>23.36</v>
      </c>
      <c r="L13" s="216">
        <f t="shared" ref="L13:L14" si="3">F13*K13</f>
        <v>5561.82912</v>
      </c>
      <c r="M13" s="217"/>
      <c r="N13" s="219"/>
    </row>
    <row r="14" spans="1:14">
      <c r="A14" s="175" t="s">
        <v>85</v>
      </c>
      <c r="B14" s="176" t="s">
        <v>86</v>
      </c>
      <c r="C14" s="177" t="s">
        <v>79</v>
      </c>
      <c r="D14" s="178" t="s">
        <v>87</v>
      </c>
      <c r="E14" s="168" t="s">
        <v>81</v>
      </c>
      <c r="F14" s="173">
        <v>238.092</v>
      </c>
      <c r="G14" s="174">
        <v>9.1</v>
      </c>
      <c r="H14" s="171">
        <v>0.2897</v>
      </c>
      <c r="I14" s="214">
        <f t="shared" si="0"/>
        <v>11.74</v>
      </c>
      <c r="J14" s="215">
        <f t="shared" si="1"/>
        <v>0</v>
      </c>
      <c r="K14" s="216">
        <f t="shared" si="2"/>
        <v>11.74</v>
      </c>
      <c r="L14" s="216">
        <f t="shared" si="3"/>
        <v>2795.20008</v>
      </c>
      <c r="M14" s="217"/>
      <c r="N14" s="218"/>
    </row>
    <row r="15" ht="22.5" spans="1:14">
      <c r="A15" s="179" t="s">
        <v>88</v>
      </c>
      <c r="B15" s="180"/>
      <c r="C15" s="181"/>
      <c r="D15" s="182" t="s">
        <v>89</v>
      </c>
      <c r="E15" s="163"/>
      <c r="F15" s="183"/>
      <c r="G15" s="184"/>
      <c r="H15" s="185"/>
      <c r="I15" s="220"/>
      <c r="J15" s="221"/>
      <c r="K15" s="222"/>
      <c r="L15" s="222"/>
      <c r="M15" s="223">
        <f>SUM(L16)</f>
        <v>57301.78</v>
      </c>
      <c r="N15" s="224">
        <f>M15</f>
        <v>57301.78</v>
      </c>
    </row>
    <row r="16" ht="45" spans="1:14">
      <c r="A16" s="175" t="s">
        <v>90</v>
      </c>
      <c r="B16" s="186" t="s">
        <v>91</v>
      </c>
      <c r="C16" s="187" t="s">
        <v>92</v>
      </c>
      <c r="D16" s="188" t="s">
        <v>93</v>
      </c>
      <c r="E16" s="168" t="s">
        <v>94</v>
      </c>
      <c r="F16" s="189">
        <v>1</v>
      </c>
      <c r="G16" s="174">
        <v>44430.319872</v>
      </c>
      <c r="H16" s="171">
        <v>0.2897</v>
      </c>
      <c r="I16" s="214">
        <f>ROUND(G16*(1+H16),2)</f>
        <v>57301.78</v>
      </c>
      <c r="J16" s="215">
        <f>$J$423</f>
        <v>0</v>
      </c>
      <c r="K16" s="216">
        <f>I16*(1-J16)</f>
        <v>57301.78</v>
      </c>
      <c r="L16" s="216">
        <f>F16*K16</f>
        <v>57301.78</v>
      </c>
      <c r="M16" s="216"/>
      <c r="N16" s="218"/>
    </row>
    <row r="17" spans="1:14">
      <c r="A17" s="179" t="s">
        <v>95</v>
      </c>
      <c r="B17" s="180"/>
      <c r="C17" s="181"/>
      <c r="D17" s="182" t="s">
        <v>16</v>
      </c>
      <c r="E17" s="163"/>
      <c r="F17" s="183"/>
      <c r="G17" s="184"/>
      <c r="H17" s="185"/>
      <c r="I17" s="220"/>
      <c r="J17" s="221"/>
      <c r="K17" s="222"/>
      <c r="L17" s="222"/>
      <c r="M17" s="225"/>
      <c r="N17" s="224">
        <f>SUM(M18:M27)</f>
        <v>41907.9024752</v>
      </c>
    </row>
    <row r="18" spans="1:14">
      <c r="A18" s="190" t="s">
        <v>96</v>
      </c>
      <c r="B18" s="191"/>
      <c r="C18" s="192"/>
      <c r="D18" s="193" t="s">
        <v>97</v>
      </c>
      <c r="E18" s="194"/>
      <c r="F18" s="195"/>
      <c r="G18" s="196"/>
      <c r="H18" s="197"/>
      <c r="I18" s="226"/>
      <c r="J18" s="227"/>
      <c r="K18" s="227"/>
      <c r="L18" s="227"/>
      <c r="M18" s="228">
        <f>SUM(L19:L20)</f>
        <v>1045.31</v>
      </c>
      <c r="N18" s="218"/>
    </row>
    <row r="19" spans="1:14">
      <c r="A19" s="175" t="s">
        <v>98</v>
      </c>
      <c r="B19" s="186" t="s">
        <v>99</v>
      </c>
      <c r="C19" s="187" t="s">
        <v>100</v>
      </c>
      <c r="D19" s="198" t="s">
        <v>101</v>
      </c>
      <c r="E19" s="199" t="s">
        <v>94</v>
      </c>
      <c r="F19" s="200">
        <v>3</v>
      </c>
      <c r="G19" s="174">
        <v>233.94</v>
      </c>
      <c r="H19" s="171">
        <v>0.2897</v>
      </c>
      <c r="I19" s="214">
        <f t="shared" ref="I19:I20" si="4">ROUND(G19*(1+H19),2)</f>
        <v>301.71</v>
      </c>
      <c r="J19" s="215">
        <f t="shared" ref="J19:J20" si="5">$J$423</f>
        <v>0</v>
      </c>
      <c r="K19" s="216">
        <f t="shared" ref="K19:K20" si="6">I19*(1-J19)</f>
        <v>301.71</v>
      </c>
      <c r="L19" s="216">
        <f t="shared" ref="L19:L20" si="7">F19*K19</f>
        <v>905.13</v>
      </c>
      <c r="M19" s="229"/>
      <c r="N19" s="230"/>
    </row>
    <row r="20" spans="1:14">
      <c r="A20" s="175" t="s">
        <v>102</v>
      </c>
      <c r="B20" s="186" t="s">
        <v>103</v>
      </c>
      <c r="C20" s="187" t="s">
        <v>100</v>
      </c>
      <c r="D20" s="188" t="s">
        <v>104</v>
      </c>
      <c r="E20" s="168" t="s">
        <v>94</v>
      </c>
      <c r="F20" s="200">
        <v>1</v>
      </c>
      <c r="G20" s="174">
        <v>108.69</v>
      </c>
      <c r="H20" s="171">
        <v>0.2897</v>
      </c>
      <c r="I20" s="214">
        <f t="shared" si="4"/>
        <v>140.18</v>
      </c>
      <c r="J20" s="215">
        <f t="shared" si="5"/>
        <v>0</v>
      </c>
      <c r="K20" s="216">
        <f t="shared" si="6"/>
        <v>140.18</v>
      </c>
      <c r="L20" s="216">
        <f t="shared" si="7"/>
        <v>140.18</v>
      </c>
      <c r="M20" s="216"/>
      <c r="N20" s="218"/>
    </row>
    <row r="21" spans="1:14">
      <c r="A21" s="190" t="s">
        <v>105</v>
      </c>
      <c r="B21" s="201"/>
      <c r="C21" s="202"/>
      <c r="D21" s="203" t="s">
        <v>106</v>
      </c>
      <c r="E21" s="194"/>
      <c r="F21" s="195"/>
      <c r="G21" s="196"/>
      <c r="H21" s="204"/>
      <c r="I21" s="231"/>
      <c r="J21" s="232"/>
      <c r="K21" s="228"/>
      <c r="L21" s="228"/>
      <c r="M21" s="228">
        <f>SUM(L22:L26)</f>
        <v>17976.8496</v>
      </c>
      <c r="N21" s="218"/>
    </row>
    <row r="22" ht="135" spans="1:14">
      <c r="A22" s="175" t="s">
        <v>107</v>
      </c>
      <c r="B22" s="186" t="s">
        <v>108</v>
      </c>
      <c r="C22" s="187" t="s">
        <v>109</v>
      </c>
      <c r="D22" s="188" t="s">
        <v>110</v>
      </c>
      <c r="E22" s="168" t="s">
        <v>81</v>
      </c>
      <c r="F22" s="200">
        <v>12</v>
      </c>
      <c r="G22" s="174">
        <v>542.2</v>
      </c>
      <c r="H22" s="171">
        <v>0.2897</v>
      </c>
      <c r="I22" s="214">
        <f t="shared" ref="I22:I26" si="8">ROUND(G22*(1+H22),2)</f>
        <v>699.28</v>
      </c>
      <c r="J22" s="215">
        <f t="shared" ref="J22:J26" si="9">$J$423</f>
        <v>0</v>
      </c>
      <c r="K22" s="216">
        <f t="shared" ref="K22:K26" si="10">I22*(1-J22)</f>
        <v>699.28</v>
      </c>
      <c r="L22" s="216">
        <f t="shared" ref="L22:L26" si="11">F22*K22</f>
        <v>8391.36</v>
      </c>
      <c r="M22" s="216"/>
      <c r="N22" s="218"/>
    </row>
    <row r="23" ht="33.75" spans="1:14">
      <c r="A23" s="175" t="s">
        <v>111</v>
      </c>
      <c r="B23" s="186" t="s">
        <v>112</v>
      </c>
      <c r="C23" s="187" t="s">
        <v>113</v>
      </c>
      <c r="D23" s="188" t="s">
        <v>114</v>
      </c>
      <c r="E23" s="168" t="s">
        <v>115</v>
      </c>
      <c r="F23" s="200">
        <v>3.12</v>
      </c>
      <c r="G23" s="174">
        <v>462.57</v>
      </c>
      <c r="H23" s="171">
        <v>0.2897</v>
      </c>
      <c r="I23" s="214">
        <f t="shared" si="8"/>
        <v>596.58</v>
      </c>
      <c r="J23" s="215">
        <f t="shared" si="9"/>
        <v>0</v>
      </c>
      <c r="K23" s="216">
        <f t="shared" si="10"/>
        <v>596.58</v>
      </c>
      <c r="L23" s="216">
        <f t="shared" si="11"/>
        <v>1861.3296</v>
      </c>
      <c r="M23" s="216"/>
      <c r="N23" s="218"/>
    </row>
    <row r="24" ht="22.5" spans="1:14">
      <c r="A24" s="175" t="s">
        <v>116</v>
      </c>
      <c r="B24" s="186">
        <v>98459</v>
      </c>
      <c r="C24" s="187" t="s">
        <v>117</v>
      </c>
      <c r="D24" s="188" t="s">
        <v>118</v>
      </c>
      <c r="E24" s="168" t="s">
        <v>115</v>
      </c>
      <c r="F24" s="200">
        <v>41.5</v>
      </c>
      <c r="G24" s="174">
        <v>117.11</v>
      </c>
      <c r="H24" s="171">
        <v>0.2897</v>
      </c>
      <c r="I24" s="214">
        <f t="shared" si="8"/>
        <v>151.04</v>
      </c>
      <c r="J24" s="215">
        <f t="shared" si="9"/>
        <v>0</v>
      </c>
      <c r="K24" s="216">
        <f t="shared" si="10"/>
        <v>151.04</v>
      </c>
      <c r="L24" s="216">
        <f t="shared" si="11"/>
        <v>6268.16</v>
      </c>
      <c r="M24" s="216"/>
      <c r="N24" s="218"/>
    </row>
    <row r="25" ht="45" spans="1:14">
      <c r="A25" s="175" t="s">
        <v>119</v>
      </c>
      <c r="B25" s="186">
        <v>10527</v>
      </c>
      <c r="C25" s="187" t="s">
        <v>120</v>
      </c>
      <c r="D25" s="188" t="s">
        <v>121</v>
      </c>
      <c r="E25" s="168" t="s">
        <v>122</v>
      </c>
      <c r="F25" s="200">
        <v>48</v>
      </c>
      <c r="G25" s="174">
        <v>20</v>
      </c>
      <c r="H25" s="171">
        <v>0.2897</v>
      </c>
      <c r="I25" s="214">
        <f t="shared" si="8"/>
        <v>25.79</v>
      </c>
      <c r="J25" s="215">
        <f t="shared" si="9"/>
        <v>0</v>
      </c>
      <c r="K25" s="216">
        <f t="shared" si="10"/>
        <v>25.79</v>
      </c>
      <c r="L25" s="216">
        <f t="shared" si="11"/>
        <v>1237.92</v>
      </c>
      <c r="M25" s="216"/>
      <c r="N25" s="218"/>
    </row>
    <row r="26" ht="33.75" spans="1:14">
      <c r="A26" s="175" t="s">
        <v>123</v>
      </c>
      <c r="B26" s="186">
        <v>97064</v>
      </c>
      <c r="C26" s="187" t="s">
        <v>117</v>
      </c>
      <c r="D26" s="188" t="s">
        <v>124</v>
      </c>
      <c r="E26" s="168" t="s">
        <v>125</v>
      </c>
      <c r="F26" s="200">
        <v>8</v>
      </c>
      <c r="G26" s="174">
        <v>21.14</v>
      </c>
      <c r="H26" s="171">
        <v>0.2897</v>
      </c>
      <c r="I26" s="214">
        <f t="shared" si="8"/>
        <v>27.26</v>
      </c>
      <c r="J26" s="215">
        <f t="shared" si="9"/>
        <v>0</v>
      </c>
      <c r="K26" s="216">
        <f t="shared" si="10"/>
        <v>27.26</v>
      </c>
      <c r="L26" s="216">
        <f t="shared" si="11"/>
        <v>218.08</v>
      </c>
      <c r="M26" s="216"/>
      <c r="N26" s="218"/>
    </row>
    <row r="27" spans="1:14">
      <c r="A27" s="190" t="s">
        <v>126</v>
      </c>
      <c r="B27" s="201"/>
      <c r="C27" s="202"/>
      <c r="D27" s="205" t="s">
        <v>127</v>
      </c>
      <c r="E27" s="206"/>
      <c r="F27" s="195"/>
      <c r="G27" s="196"/>
      <c r="H27" s="207"/>
      <c r="I27" s="233"/>
      <c r="J27" s="234"/>
      <c r="K27" s="235"/>
      <c r="L27" s="235"/>
      <c r="M27" s="235">
        <f>SUM(L28:L45)</f>
        <v>22885.7428752</v>
      </c>
      <c r="N27" s="218"/>
    </row>
    <row r="28" ht="22.5" spans="1:14">
      <c r="A28" s="175" t="s">
        <v>128</v>
      </c>
      <c r="B28" s="186">
        <v>22241</v>
      </c>
      <c r="C28" s="187" t="s">
        <v>100</v>
      </c>
      <c r="D28" s="188" t="s">
        <v>129</v>
      </c>
      <c r="E28" s="168" t="s">
        <v>81</v>
      </c>
      <c r="F28" s="200">
        <v>5.28</v>
      </c>
      <c r="G28" s="174">
        <v>55.41</v>
      </c>
      <c r="H28" s="171">
        <v>0.2897</v>
      </c>
      <c r="I28" s="214">
        <f t="shared" ref="I28:I45" si="12">ROUND(G28*(1+H28),2)</f>
        <v>71.46</v>
      </c>
      <c r="J28" s="215">
        <f t="shared" ref="J28:J45" si="13">$J$423</f>
        <v>0</v>
      </c>
      <c r="K28" s="216">
        <f t="shared" ref="K28:K45" si="14">I28*(1-J28)</f>
        <v>71.46</v>
      </c>
      <c r="L28" s="216">
        <f t="shared" ref="L28:L45" si="15">F28*K28</f>
        <v>377.3088</v>
      </c>
      <c r="M28" s="216"/>
      <c r="N28" s="218"/>
    </row>
    <row r="29" ht="33.75" spans="1:14">
      <c r="A29" s="175" t="s">
        <v>130</v>
      </c>
      <c r="B29" s="186" t="s">
        <v>131</v>
      </c>
      <c r="C29" s="187" t="s">
        <v>132</v>
      </c>
      <c r="D29" s="188" t="s">
        <v>133</v>
      </c>
      <c r="E29" s="168" t="s">
        <v>81</v>
      </c>
      <c r="F29" s="200">
        <v>197.88</v>
      </c>
      <c r="G29" s="174">
        <v>22.25</v>
      </c>
      <c r="H29" s="171">
        <v>0.2897</v>
      </c>
      <c r="I29" s="214">
        <f t="shared" si="12"/>
        <v>28.7</v>
      </c>
      <c r="J29" s="215">
        <f t="shared" si="13"/>
        <v>0</v>
      </c>
      <c r="K29" s="216">
        <f t="shared" si="14"/>
        <v>28.7</v>
      </c>
      <c r="L29" s="216">
        <f t="shared" si="15"/>
        <v>5679.156</v>
      </c>
      <c r="M29" s="216"/>
      <c r="N29" s="218"/>
    </row>
    <row r="30" ht="33.75" spans="1:14">
      <c r="A30" s="175" t="s">
        <v>134</v>
      </c>
      <c r="B30" s="186">
        <v>97631</v>
      </c>
      <c r="C30" s="187" t="s">
        <v>117</v>
      </c>
      <c r="D30" s="188" t="s">
        <v>135</v>
      </c>
      <c r="E30" s="168" t="s">
        <v>81</v>
      </c>
      <c r="F30" s="200">
        <v>21.9024</v>
      </c>
      <c r="G30" s="174">
        <v>3.27</v>
      </c>
      <c r="H30" s="171">
        <v>0.2897</v>
      </c>
      <c r="I30" s="214">
        <f t="shared" si="12"/>
        <v>4.22</v>
      </c>
      <c r="J30" s="215">
        <f t="shared" si="13"/>
        <v>0</v>
      </c>
      <c r="K30" s="216">
        <f t="shared" si="14"/>
        <v>4.22</v>
      </c>
      <c r="L30" s="216">
        <f t="shared" si="15"/>
        <v>92.428128</v>
      </c>
      <c r="M30" s="216"/>
      <c r="N30" s="218"/>
    </row>
    <row r="31" spans="1:14">
      <c r="A31" s="175" t="s">
        <v>136</v>
      </c>
      <c r="B31" s="186">
        <v>22057</v>
      </c>
      <c r="C31" s="187" t="s">
        <v>100</v>
      </c>
      <c r="D31" s="188" t="s">
        <v>137</v>
      </c>
      <c r="E31" s="168" t="s">
        <v>138</v>
      </c>
      <c r="F31" s="200">
        <v>28.24</v>
      </c>
      <c r="G31" s="174">
        <v>6.37</v>
      </c>
      <c r="H31" s="171">
        <v>0.2897</v>
      </c>
      <c r="I31" s="214">
        <f t="shared" si="12"/>
        <v>8.22</v>
      </c>
      <c r="J31" s="215">
        <f t="shared" si="13"/>
        <v>0</v>
      </c>
      <c r="K31" s="216">
        <f t="shared" si="14"/>
        <v>8.22</v>
      </c>
      <c r="L31" s="216">
        <f t="shared" si="15"/>
        <v>232.1328</v>
      </c>
      <c r="M31" s="216"/>
      <c r="N31" s="218"/>
    </row>
    <row r="32" ht="33.75" spans="1:14">
      <c r="A32" s="175" t="s">
        <v>139</v>
      </c>
      <c r="B32" s="186" t="s">
        <v>140</v>
      </c>
      <c r="C32" s="187" t="s">
        <v>141</v>
      </c>
      <c r="D32" s="188" t="s">
        <v>142</v>
      </c>
      <c r="E32" s="168" t="s">
        <v>81</v>
      </c>
      <c r="F32" s="200">
        <v>24.25</v>
      </c>
      <c r="G32" s="174">
        <v>14.83</v>
      </c>
      <c r="H32" s="171">
        <v>0.2897</v>
      </c>
      <c r="I32" s="214">
        <f t="shared" si="12"/>
        <v>19.13</v>
      </c>
      <c r="J32" s="215">
        <f t="shared" si="13"/>
        <v>0</v>
      </c>
      <c r="K32" s="216">
        <f t="shared" si="14"/>
        <v>19.13</v>
      </c>
      <c r="L32" s="216">
        <f t="shared" si="15"/>
        <v>463.9025</v>
      </c>
      <c r="M32" s="216"/>
      <c r="N32" s="218"/>
    </row>
    <row r="33" ht="56.25" spans="1:14">
      <c r="A33" s="175" t="s">
        <v>143</v>
      </c>
      <c r="B33" s="186">
        <v>97634</v>
      </c>
      <c r="C33" s="187" t="s">
        <v>117</v>
      </c>
      <c r="D33" s="188" t="s">
        <v>144</v>
      </c>
      <c r="E33" s="168" t="s">
        <v>81</v>
      </c>
      <c r="F33" s="200">
        <v>91.716</v>
      </c>
      <c r="G33" s="174">
        <v>13.01</v>
      </c>
      <c r="H33" s="171">
        <v>0.2897</v>
      </c>
      <c r="I33" s="214">
        <f t="shared" si="12"/>
        <v>16.78</v>
      </c>
      <c r="J33" s="215">
        <f t="shared" si="13"/>
        <v>0</v>
      </c>
      <c r="K33" s="216">
        <f t="shared" si="14"/>
        <v>16.78</v>
      </c>
      <c r="L33" s="216">
        <f t="shared" si="15"/>
        <v>1538.99448</v>
      </c>
      <c r="M33" s="216"/>
      <c r="N33" s="218"/>
    </row>
    <row r="34" ht="33.75" spans="1:14">
      <c r="A34" s="175" t="s">
        <v>145</v>
      </c>
      <c r="B34" s="186">
        <v>97622</v>
      </c>
      <c r="C34" s="187" t="s">
        <v>117</v>
      </c>
      <c r="D34" s="188" t="s">
        <v>146</v>
      </c>
      <c r="E34" s="168" t="s">
        <v>147</v>
      </c>
      <c r="F34" s="200">
        <v>13.81</v>
      </c>
      <c r="G34" s="174">
        <v>56.17</v>
      </c>
      <c r="H34" s="171">
        <v>0.2897</v>
      </c>
      <c r="I34" s="214">
        <f t="shared" si="12"/>
        <v>72.44</v>
      </c>
      <c r="J34" s="215">
        <f t="shared" si="13"/>
        <v>0</v>
      </c>
      <c r="K34" s="216">
        <f t="shared" si="14"/>
        <v>72.44</v>
      </c>
      <c r="L34" s="216">
        <f t="shared" si="15"/>
        <v>1000.3964</v>
      </c>
      <c r="M34" s="216"/>
      <c r="N34" s="218"/>
    </row>
    <row r="35" ht="22.5" spans="1:14">
      <c r="A35" s="175" t="s">
        <v>148</v>
      </c>
      <c r="B35" s="186">
        <v>97644</v>
      </c>
      <c r="C35" s="187" t="s">
        <v>117</v>
      </c>
      <c r="D35" s="188" t="s">
        <v>149</v>
      </c>
      <c r="E35" s="168" t="s">
        <v>94</v>
      </c>
      <c r="F35" s="200">
        <v>8</v>
      </c>
      <c r="G35" s="174">
        <v>9.13</v>
      </c>
      <c r="H35" s="171">
        <v>0.2897</v>
      </c>
      <c r="I35" s="214">
        <f t="shared" si="12"/>
        <v>11.77</v>
      </c>
      <c r="J35" s="215">
        <f t="shared" si="13"/>
        <v>0</v>
      </c>
      <c r="K35" s="216">
        <f t="shared" si="14"/>
        <v>11.77</v>
      </c>
      <c r="L35" s="216">
        <f t="shared" si="15"/>
        <v>94.16</v>
      </c>
      <c r="M35" s="216"/>
      <c r="N35" s="218"/>
    </row>
    <row r="36" ht="33.75" spans="1:14">
      <c r="A36" s="175" t="s">
        <v>150</v>
      </c>
      <c r="B36" s="186">
        <v>97645</v>
      </c>
      <c r="C36" s="187" t="s">
        <v>117</v>
      </c>
      <c r="D36" s="188" t="s">
        <v>151</v>
      </c>
      <c r="E36" s="168" t="s">
        <v>115</v>
      </c>
      <c r="F36" s="200">
        <v>12.85</v>
      </c>
      <c r="G36" s="174">
        <v>32.62</v>
      </c>
      <c r="H36" s="171">
        <v>0.2897</v>
      </c>
      <c r="I36" s="214">
        <f t="shared" si="12"/>
        <v>42.07</v>
      </c>
      <c r="J36" s="215">
        <f t="shared" si="13"/>
        <v>0</v>
      </c>
      <c r="K36" s="216">
        <f t="shared" si="14"/>
        <v>42.07</v>
      </c>
      <c r="L36" s="216">
        <f t="shared" si="15"/>
        <v>540.5995</v>
      </c>
      <c r="M36" s="216"/>
      <c r="N36" s="218"/>
    </row>
    <row r="37" ht="22.5" spans="1:14">
      <c r="A37" s="175" t="s">
        <v>152</v>
      </c>
      <c r="B37" s="186">
        <v>72217</v>
      </c>
      <c r="C37" s="187" t="s">
        <v>117</v>
      </c>
      <c r="D37" s="188" t="s">
        <v>153</v>
      </c>
      <c r="E37" s="168" t="s">
        <v>81</v>
      </c>
      <c r="F37" s="200">
        <v>26.6</v>
      </c>
      <c r="G37" s="174">
        <v>10.77</v>
      </c>
      <c r="H37" s="171">
        <v>0.2897</v>
      </c>
      <c r="I37" s="214">
        <f t="shared" si="12"/>
        <v>13.89</v>
      </c>
      <c r="J37" s="215">
        <f t="shared" si="13"/>
        <v>0</v>
      </c>
      <c r="K37" s="216">
        <f t="shared" si="14"/>
        <v>13.89</v>
      </c>
      <c r="L37" s="216">
        <f t="shared" si="15"/>
        <v>369.474</v>
      </c>
      <c r="M37" s="216"/>
      <c r="N37" s="218"/>
    </row>
    <row r="38" ht="22.5" spans="1:14">
      <c r="A38" s="175" t="s">
        <v>154</v>
      </c>
      <c r="B38" s="186">
        <v>97665</v>
      </c>
      <c r="C38" s="187" t="s">
        <v>117</v>
      </c>
      <c r="D38" s="188" t="s">
        <v>155</v>
      </c>
      <c r="E38" s="168" t="s">
        <v>94</v>
      </c>
      <c r="F38" s="200">
        <v>20</v>
      </c>
      <c r="G38" s="174">
        <v>1.26</v>
      </c>
      <c r="H38" s="171">
        <v>0.2897</v>
      </c>
      <c r="I38" s="214">
        <f t="shared" si="12"/>
        <v>1.63</v>
      </c>
      <c r="J38" s="215">
        <f t="shared" si="13"/>
        <v>0</v>
      </c>
      <c r="K38" s="216">
        <f t="shared" si="14"/>
        <v>1.63</v>
      </c>
      <c r="L38" s="216">
        <f t="shared" si="15"/>
        <v>32.6</v>
      </c>
      <c r="M38" s="216"/>
      <c r="N38" s="218"/>
    </row>
    <row r="39" ht="22.5" spans="1:14">
      <c r="A39" s="175" t="s">
        <v>156</v>
      </c>
      <c r="B39" s="186">
        <v>97661</v>
      </c>
      <c r="C39" s="187" t="s">
        <v>117</v>
      </c>
      <c r="D39" s="188" t="s">
        <v>157</v>
      </c>
      <c r="E39" s="168" t="s">
        <v>125</v>
      </c>
      <c r="F39" s="200">
        <v>148</v>
      </c>
      <c r="G39" s="174">
        <v>0.66</v>
      </c>
      <c r="H39" s="171">
        <v>0.2897</v>
      </c>
      <c r="I39" s="214">
        <f t="shared" si="12"/>
        <v>0.85</v>
      </c>
      <c r="J39" s="215">
        <f t="shared" si="13"/>
        <v>0</v>
      </c>
      <c r="K39" s="216">
        <f t="shared" si="14"/>
        <v>0.85</v>
      </c>
      <c r="L39" s="216">
        <f t="shared" si="15"/>
        <v>125.8</v>
      </c>
      <c r="M39" s="216"/>
      <c r="N39" s="218"/>
    </row>
    <row r="40" ht="22.5" spans="1:14">
      <c r="A40" s="175" t="s">
        <v>158</v>
      </c>
      <c r="B40" s="186">
        <v>97660</v>
      </c>
      <c r="C40" s="187" t="s">
        <v>117</v>
      </c>
      <c r="D40" s="188" t="s">
        <v>159</v>
      </c>
      <c r="E40" s="168" t="s">
        <v>94</v>
      </c>
      <c r="F40" s="200">
        <v>20</v>
      </c>
      <c r="G40" s="174">
        <v>0.65</v>
      </c>
      <c r="H40" s="171">
        <v>0.2897</v>
      </c>
      <c r="I40" s="214">
        <f t="shared" si="12"/>
        <v>0.84</v>
      </c>
      <c r="J40" s="215">
        <f t="shared" si="13"/>
        <v>0</v>
      </c>
      <c r="K40" s="216">
        <f t="shared" si="14"/>
        <v>0.84</v>
      </c>
      <c r="L40" s="216">
        <f t="shared" si="15"/>
        <v>16.8</v>
      </c>
      <c r="M40" s="216"/>
      <c r="N40" s="218"/>
    </row>
    <row r="41" ht="33.75" spans="1:14">
      <c r="A41" s="175" t="s">
        <v>160</v>
      </c>
      <c r="B41" s="186">
        <v>97662</v>
      </c>
      <c r="C41" s="187" t="s">
        <v>117</v>
      </c>
      <c r="D41" s="188" t="s">
        <v>161</v>
      </c>
      <c r="E41" s="168" t="s">
        <v>125</v>
      </c>
      <c r="F41" s="200">
        <v>200</v>
      </c>
      <c r="G41" s="174">
        <v>0.48</v>
      </c>
      <c r="H41" s="171">
        <v>0.2897</v>
      </c>
      <c r="I41" s="214">
        <f t="shared" si="12"/>
        <v>0.62</v>
      </c>
      <c r="J41" s="215">
        <f t="shared" si="13"/>
        <v>0</v>
      </c>
      <c r="K41" s="216">
        <f t="shared" si="14"/>
        <v>0.62</v>
      </c>
      <c r="L41" s="216">
        <f t="shared" si="15"/>
        <v>124</v>
      </c>
      <c r="M41" s="216"/>
      <c r="N41" s="218"/>
    </row>
    <row r="42" ht="22.5" spans="1:14">
      <c r="A42" s="175" t="s">
        <v>162</v>
      </c>
      <c r="B42" s="186">
        <v>97663</v>
      </c>
      <c r="C42" s="187" t="s">
        <v>117</v>
      </c>
      <c r="D42" s="188" t="s">
        <v>163</v>
      </c>
      <c r="E42" s="168" t="s">
        <v>94</v>
      </c>
      <c r="F42" s="200">
        <v>50</v>
      </c>
      <c r="G42" s="174">
        <v>12.05</v>
      </c>
      <c r="H42" s="171">
        <v>0.2897</v>
      </c>
      <c r="I42" s="214">
        <f t="shared" si="12"/>
        <v>15.54</v>
      </c>
      <c r="J42" s="215">
        <f t="shared" si="13"/>
        <v>0</v>
      </c>
      <c r="K42" s="216">
        <f t="shared" si="14"/>
        <v>15.54</v>
      </c>
      <c r="L42" s="216">
        <f t="shared" si="15"/>
        <v>777</v>
      </c>
      <c r="M42" s="216"/>
      <c r="N42" s="218"/>
    </row>
    <row r="43" ht="33.75" spans="1:14">
      <c r="A43" s="175" t="s">
        <v>164</v>
      </c>
      <c r="B43" s="186">
        <v>97666</v>
      </c>
      <c r="C43" s="187" t="s">
        <v>117</v>
      </c>
      <c r="D43" s="188" t="s">
        <v>165</v>
      </c>
      <c r="E43" s="168" t="s">
        <v>94</v>
      </c>
      <c r="F43" s="200">
        <v>50</v>
      </c>
      <c r="G43" s="174">
        <v>8.79</v>
      </c>
      <c r="H43" s="171">
        <v>0.2897</v>
      </c>
      <c r="I43" s="214">
        <f t="shared" si="12"/>
        <v>11.34</v>
      </c>
      <c r="J43" s="215">
        <f t="shared" si="13"/>
        <v>0</v>
      </c>
      <c r="K43" s="216">
        <f t="shared" si="14"/>
        <v>11.34</v>
      </c>
      <c r="L43" s="216">
        <f t="shared" si="15"/>
        <v>567</v>
      </c>
      <c r="M43" s="216"/>
      <c r="N43" s="218"/>
    </row>
    <row r="44" ht="45" spans="1:14">
      <c r="A44" s="175" t="s">
        <v>166</v>
      </c>
      <c r="B44" s="186" t="s">
        <v>167</v>
      </c>
      <c r="C44" s="187" t="s">
        <v>117</v>
      </c>
      <c r="D44" s="188" t="s">
        <v>168</v>
      </c>
      <c r="E44" s="168" t="s">
        <v>147</v>
      </c>
      <c r="F44" s="200">
        <v>1.73376</v>
      </c>
      <c r="G44" s="174">
        <v>19.75</v>
      </c>
      <c r="H44" s="171">
        <v>0.2897</v>
      </c>
      <c r="I44" s="214">
        <f t="shared" si="12"/>
        <v>25.47</v>
      </c>
      <c r="J44" s="215">
        <f t="shared" si="13"/>
        <v>0</v>
      </c>
      <c r="K44" s="216">
        <f t="shared" si="14"/>
        <v>25.47</v>
      </c>
      <c r="L44" s="216">
        <f t="shared" si="15"/>
        <v>44.1588672</v>
      </c>
      <c r="M44" s="216"/>
      <c r="N44" s="218"/>
    </row>
    <row r="45" ht="22.5" spans="1:14">
      <c r="A45" s="175" t="s">
        <v>169</v>
      </c>
      <c r="B45" s="186">
        <v>97628</v>
      </c>
      <c r="C45" s="187" t="s">
        <v>117</v>
      </c>
      <c r="D45" s="188" t="s">
        <v>170</v>
      </c>
      <c r="E45" s="168" t="s">
        <v>147</v>
      </c>
      <c r="F45" s="200">
        <v>30.19</v>
      </c>
      <c r="G45" s="174">
        <v>277.63</v>
      </c>
      <c r="H45" s="171">
        <v>0.2897</v>
      </c>
      <c r="I45" s="214">
        <f t="shared" si="12"/>
        <v>358.06</v>
      </c>
      <c r="J45" s="215">
        <f t="shared" si="13"/>
        <v>0</v>
      </c>
      <c r="K45" s="216">
        <f t="shared" si="14"/>
        <v>358.06</v>
      </c>
      <c r="L45" s="216">
        <f t="shared" si="15"/>
        <v>10809.8314</v>
      </c>
      <c r="M45" s="216"/>
      <c r="N45" s="218"/>
    </row>
    <row r="46" spans="1:14">
      <c r="A46" s="179" t="s">
        <v>171</v>
      </c>
      <c r="B46" s="180"/>
      <c r="C46" s="181"/>
      <c r="D46" s="182" t="s">
        <v>18</v>
      </c>
      <c r="E46" s="163"/>
      <c r="F46" s="208"/>
      <c r="G46" s="184"/>
      <c r="H46" s="185"/>
      <c r="I46" s="220"/>
      <c r="J46" s="221"/>
      <c r="K46" s="222"/>
      <c r="L46" s="222"/>
      <c r="M46" s="225">
        <f>SUM(L47:L49)</f>
        <v>7826.4454</v>
      </c>
      <c r="N46" s="224">
        <f>M46</f>
        <v>7826.4454</v>
      </c>
    </row>
    <row r="47" ht="33.75" spans="1:14">
      <c r="A47" s="175" t="s">
        <v>172</v>
      </c>
      <c r="B47" s="186" t="s">
        <v>173</v>
      </c>
      <c r="C47" s="187" t="s">
        <v>117</v>
      </c>
      <c r="D47" s="188" t="s">
        <v>174</v>
      </c>
      <c r="E47" s="168" t="s">
        <v>147</v>
      </c>
      <c r="F47" s="200">
        <v>18.46</v>
      </c>
      <c r="G47" s="174">
        <v>85.21</v>
      </c>
      <c r="H47" s="171">
        <v>0.2897</v>
      </c>
      <c r="I47" s="214">
        <f t="shared" ref="I47:I49" si="16">ROUND(G47*(1+H47),2)</f>
        <v>109.9</v>
      </c>
      <c r="J47" s="215">
        <f t="shared" ref="J47:J49" si="17">$J$423</f>
        <v>0</v>
      </c>
      <c r="K47" s="216">
        <f t="shared" ref="K47:K49" si="18">I47*(1-J47)</f>
        <v>109.9</v>
      </c>
      <c r="L47" s="216">
        <f t="shared" ref="L47:L49" si="19">F47*K47</f>
        <v>2028.754</v>
      </c>
      <c r="M47" s="216"/>
      <c r="N47" s="218"/>
    </row>
    <row r="48" ht="45" spans="1:14">
      <c r="A48" s="175" t="s">
        <v>175</v>
      </c>
      <c r="B48" s="186" t="s">
        <v>176</v>
      </c>
      <c r="C48" s="187" t="s">
        <v>117</v>
      </c>
      <c r="D48" s="188" t="s">
        <v>177</v>
      </c>
      <c r="E48" s="168" t="s">
        <v>147</v>
      </c>
      <c r="F48" s="200">
        <v>26.64</v>
      </c>
      <c r="G48" s="174">
        <v>98.04</v>
      </c>
      <c r="H48" s="171">
        <v>0.2897</v>
      </c>
      <c r="I48" s="214">
        <f t="shared" si="16"/>
        <v>126.44</v>
      </c>
      <c r="J48" s="215">
        <f t="shared" si="17"/>
        <v>0</v>
      </c>
      <c r="K48" s="216">
        <f t="shared" si="18"/>
        <v>126.44</v>
      </c>
      <c r="L48" s="216">
        <f t="shared" si="19"/>
        <v>3368.3616</v>
      </c>
      <c r="M48" s="216"/>
      <c r="N48" s="218"/>
    </row>
    <row r="49" ht="22.5" spans="1:14">
      <c r="A49" s="175" t="s">
        <v>178</v>
      </c>
      <c r="B49" s="186">
        <v>96995</v>
      </c>
      <c r="C49" s="187" t="s">
        <v>117</v>
      </c>
      <c r="D49" s="188" t="s">
        <v>179</v>
      </c>
      <c r="E49" s="168" t="s">
        <v>147</v>
      </c>
      <c r="F49" s="200">
        <v>36.46</v>
      </c>
      <c r="G49" s="174">
        <v>51.66</v>
      </c>
      <c r="H49" s="171">
        <v>0.2897</v>
      </c>
      <c r="I49" s="214">
        <f t="shared" si="16"/>
        <v>66.63</v>
      </c>
      <c r="J49" s="215">
        <f t="shared" si="17"/>
        <v>0</v>
      </c>
      <c r="K49" s="216">
        <f t="shared" si="18"/>
        <v>66.63</v>
      </c>
      <c r="L49" s="216">
        <f t="shared" si="19"/>
        <v>2429.3298</v>
      </c>
      <c r="M49" s="216"/>
      <c r="N49" s="218"/>
    </row>
    <row r="50" ht="22.5" spans="1:14">
      <c r="A50" s="179" t="s">
        <v>180</v>
      </c>
      <c r="B50" s="180"/>
      <c r="C50" s="181"/>
      <c r="D50" s="182" t="s">
        <v>181</v>
      </c>
      <c r="E50" s="163"/>
      <c r="F50" s="208"/>
      <c r="G50" s="184"/>
      <c r="H50" s="185"/>
      <c r="I50" s="220"/>
      <c r="J50" s="221"/>
      <c r="K50" s="222"/>
      <c r="L50" s="222"/>
      <c r="M50" s="225"/>
      <c r="N50" s="224">
        <f>SUM(M51)</f>
        <v>48175.8661</v>
      </c>
    </row>
    <row r="51" spans="1:14">
      <c r="A51" s="190" t="s">
        <v>182</v>
      </c>
      <c r="B51" s="201"/>
      <c r="C51" s="202"/>
      <c r="D51" s="205" t="s">
        <v>183</v>
      </c>
      <c r="E51" s="206"/>
      <c r="F51" s="195"/>
      <c r="G51" s="196"/>
      <c r="H51" s="207"/>
      <c r="I51" s="233"/>
      <c r="J51" s="234"/>
      <c r="K51" s="235"/>
      <c r="L51" s="235"/>
      <c r="M51" s="235">
        <f>SUM(L53:L69)</f>
        <v>48175.8661</v>
      </c>
      <c r="N51" s="218"/>
    </row>
    <row r="52" spans="1:14">
      <c r="A52" s="175"/>
      <c r="B52" s="186"/>
      <c r="C52" s="187"/>
      <c r="D52" s="188" t="s">
        <v>184</v>
      </c>
      <c r="E52" s="168"/>
      <c r="F52" s="200"/>
      <c r="G52" s="174"/>
      <c r="H52" s="171"/>
      <c r="I52" s="214"/>
      <c r="J52" s="215"/>
      <c r="K52" s="216"/>
      <c r="L52" s="216"/>
      <c r="M52" s="216"/>
      <c r="N52" s="218"/>
    </row>
    <row r="53" ht="45" spans="1:14">
      <c r="A53" s="175" t="s">
        <v>185</v>
      </c>
      <c r="B53" s="186" t="s">
        <v>186</v>
      </c>
      <c r="C53" s="187" t="s">
        <v>117</v>
      </c>
      <c r="D53" s="188" t="s">
        <v>187</v>
      </c>
      <c r="E53" s="168" t="s">
        <v>81</v>
      </c>
      <c r="F53" s="200">
        <v>11.12</v>
      </c>
      <c r="G53" s="174">
        <v>341.95</v>
      </c>
      <c r="H53" s="171">
        <v>0.2897</v>
      </c>
      <c r="I53" s="214">
        <f t="shared" ref="I53:I56" si="20">ROUND(G53*(1+H53),2)</f>
        <v>441.01</v>
      </c>
      <c r="J53" s="215">
        <f t="shared" ref="J53:J56" si="21">$J$423</f>
        <v>0</v>
      </c>
      <c r="K53" s="216">
        <f t="shared" ref="K53:K56" si="22">I53*(1-J53)</f>
        <v>441.01</v>
      </c>
      <c r="L53" s="216">
        <f t="shared" ref="L53:L56" si="23">F53*K53</f>
        <v>4904.0312</v>
      </c>
      <c r="M53" s="216"/>
      <c r="N53" s="218"/>
    </row>
    <row r="54" ht="56.25" spans="1:14">
      <c r="A54" s="175" t="s">
        <v>188</v>
      </c>
      <c r="B54" s="186" t="s">
        <v>189</v>
      </c>
      <c r="C54" s="187" t="s">
        <v>117</v>
      </c>
      <c r="D54" s="188" t="s">
        <v>190</v>
      </c>
      <c r="E54" s="168" t="s">
        <v>191</v>
      </c>
      <c r="F54" s="200">
        <v>53.7</v>
      </c>
      <c r="G54" s="174">
        <v>17.24</v>
      </c>
      <c r="H54" s="171">
        <v>0.2897</v>
      </c>
      <c r="I54" s="214">
        <f t="shared" si="20"/>
        <v>22.23</v>
      </c>
      <c r="J54" s="215">
        <f t="shared" si="21"/>
        <v>0</v>
      </c>
      <c r="K54" s="216">
        <f t="shared" si="22"/>
        <v>22.23</v>
      </c>
      <c r="L54" s="216">
        <f t="shared" si="23"/>
        <v>1193.751</v>
      </c>
      <c r="M54" s="216"/>
      <c r="N54" s="218"/>
    </row>
    <row r="55" ht="67.5" spans="1:14">
      <c r="A55" s="175" t="s">
        <v>192</v>
      </c>
      <c r="B55" s="186" t="s">
        <v>193</v>
      </c>
      <c r="C55" s="187" t="s">
        <v>92</v>
      </c>
      <c r="D55" s="188" t="s">
        <v>194</v>
      </c>
      <c r="E55" s="168" t="s">
        <v>147</v>
      </c>
      <c r="F55" s="200">
        <v>0.8</v>
      </c>
      <c r="G55" s="174">
        <v>411.16</v>
      </c>
      <c r="H55" s="171">
        <v>0.2897</v>
      </c>
      <c r="I55" s="214">
        <f t="shared" si="20"/>
        <v>530.27</v>
      </c>
      <c r="J55" s="215">
        <f t="shared" si="21"/>
        <v>0</v>
      </c>
      <c r="K55" s="216">
        <f t="shared" si="22"/>
        <v>530.27</v>
      </c>
      <c r="L55" s="216">
        <f t="shared" si="23"/>
        <v>424.216</v>
      </c>
      <c r="M55" s="216"/>
      <c r="N55" s="218"/>
    </row>
    <row r="56" ht="78.75" spans="1:14">
      <c r="A56" s="175" t="s">
        <v>195</v>
      </c>
      <c r="B56" s="186" t="s">
        <v>196</v>
      </c>
      <c r="C56" s="187" t="s">
        <v>92</v>
      </c>
      <c r="D56" s="188" t="s">
        <v>197</v>
      </c>
      <c r="E56" s="168" t="s">
        <v>94</v>
      </c>
      <c r="F56" s="200">
        <v>12</v>
      </c>
      <c r="G56" s="174">
        <v>379.2082528</v>
      </c>
      <c r="H56" s="171">
        <v>0.2897</v>
      </c>
      <c r="I56" s="214">
        <f t="shared" si="20"/>
        <v>489.06</v>
      </c>
      <c r="J56" s="215">
        <f t="shared" si="21"/>
        <v>0</v>
      </c>
      <c r="K56" s="216">
        <f t="shared" si="22"/>
        <v>489.06</v>
      </c>
      <c r="L56" s="216">
        <f t="shared" si="23"/>
        <v>5868.72</v>
      </c>
      <c r="M56" s="216"/>
      <c r="N56" s="218"/>
    </row>
    <row r="57" spans="1:14">
      <c r="A57" s="175"/>
      <c r="B57" s="186"/>
      <c r="C57" s="187"/>
      <c r="D57" s="188" t="s">
        <v>198</v>
      </c>
      <c r="E57" s="168"/>
      <c r="F57" s="200"/>
      <c r="G57" s="174"/>
      <c r="H57" s="171"/>
      <c r="I57" s="214"/>
      <c r="J57" s="215"/>
      <c r="K57" s="216"/>
      <c r="L57" s="216"/>
      <c r="M57" s="216"/>
      <c r="N57" s="218"/>
    </row>
    <row r="58" ht="45" spans="1:14">
      <c r="A58" s="175" t="s">
        <v>199</v>
      </c>
      <c r="B58" s="186" t="s">
        <v>200</v>
      </c>
      <c r="C58" s="187" t="s">
        <v>117</v>
      </c>
      <c r="D58" s="188" t="s">
        <v>201</v>
      </c>
      <c r="E58" s="168" t="s">
        <v>81</v>
      </c>
      <c r="F58" s="200">
        <v>29.76</v>
      </c>
      <c r="G58" s="174">
        <v>303.19</v>
      </c>
      <c r="H58" s="171">
        <v>0.2897</v>
      </c>
      <c r="I58" s="214">
        <f t="shared" ref="I58:I64" si="24">ROUND(G58*(1+H58),2)</f>
        <v>391.02</v>
      </c>
      <c r="J58" s="215">
        <f t="shared" ref="J58:J64" si="25">$J$423</f>
        <v>0</v>
      </c>
      <c r="K58" s="216">
        <f t="shared" ref="K58:K64" si="26">I58*(1-J58)</f>
        <v>391.02</v>
      </c>
      <c r="L58" s="216">
        <f t="shared" ref="L58:L64" si="27">F58*K58</f>
        <v>11636.7552</v>
      </c>
      <c r="M58" s="216"/>
      <c r="N58" s="218"/>
    </row>
    <row r="59" ht="56.25" spans="1:14">
      <c r="A59" s="175" t="s">
        <v>202</v>
      </c>
      <c r="B59" s="186" t="s">
        <v>203</v>
      </c>
      <c r="C59" s="187" t="s">
        <v>117</v>
      </c>
      <c r="D59" s="188" t="s">
        <v>204</v>
      </c>
      <c r="E59" s="168" t="s">
        <v>191</v>
      </c>
      <c r="F59" s="200">
        <v>92.79</v>
      </c>
      <c r="G59" s="174">
        <v>18.91</v>
      </c>
      <c r="H59" s="171">
        <v>0.2897</v>
      </c>
      <c r="I59" s="214">
        <f t="shared" si="24"/>
        <v>24.39</v>
      </c>
      <c r="J59" s="215">
        <f t="shared" si="25"/>
        <v>0</v>
      </c>
      <c r="K59" s="216">
        <f t="shared" si="26"/>
        <v>24.39</v>
      </c>
      <c r="L59" s="216">
        <f t="shared" si="27"/>
        <v>2263.1481</v>
      </c>
      <c r="M59" s="216"/>
      <c r="N59" s="218"/>
    </row>
    <row r="60" ht="56.25" spans="1:14">
      <c r="A60" s="175" t="s">
        <v>205</v>
      </c>
      <c r="B60" s="186" t="s">
        <v>206</v>
      </c>
      <c r="C60" s="187" t="s">
        <v>117</v>
      </c>
      <c r="D60" s="188" t="s">
        <v>207</v>
      </c>
      <c r="E60" s="168" t="s">
        <v>191</v>
      </c>
      <c r="F60" s="200">
        <v>141.81</v>
      </c>
      <c r="G60" s="174">
        <v>16.39</v>
      </c>
      <c r="H60" s="171">
        <v>0.2897</v>
      </c>
      <c r="I60" s="214">
        <f t="shared" si="24"/>
        <v>21.14</v>
      </c>
      <c r="J60" s="215">
        <f t="shared" si="25"/>
        <v>0</v>
      </c>
      <c r="K60" s="216">
        <f t="shared" si="26"/>
        <v>21.14</v>
      </c>
      <c r="L60" s="216">
        <f t="shared" si="27"/>
        <v>2997.8634</v>
      </c>
      <c r="M60" s="216"/>
      <c r="N60" s="218"/>
    </row>
    <row r="61" ht="67.5" spans="1:14">
      <c r="A61" s="175" t="s">
        <v>208</v>
      </c>
      <c r="B61" s="186" t="s">
        <v>209</v>
      </c>
      <c r="C61" s="187" t="s">
        <v>92</v>
      </c>
      <c r="D61" s="188" t="s">
        <v>194</v>
      </c>
      <c r="E61" s="168" t="s">
        <v>81</v>
      </c>
      <c r="F61" s="200">
        <v>1.44</v>
      </c>
      <c r="G61" s="174">
        <v>428.72</v>
      </c>
      <c r="H61" s="171">
        <v>0.2897</v>
      </c>
      <c r="I61" s="214">
        <f t="shared" si="24"/>
        <v>552.92</v>
      </c>
      <c r="J61" s="215">
        <f t="shared" si="25"/>
        <v>0</v>
      </c>
      <c r="K61" s="216">
        <f t="shared" si="26"/>
        <v>552.92</v>
      </c>
      <c r="L61" s="216">
        <f t="shared" si="27"/>
        <v>796.2048</v>
      </c>
      <c r="M61" s="216"/>
      <c r="N61" s="218"/>
    </row>
    <row r="62" ht="56.25" spans="1:14">
      <c r="A62" s="175" t="s">
        <v>210</v>
      </c>
      <c r="B62" s="186" t="s">
        <v>211</v>
      </c>
      <c r="C62" s="187" t="s">
        <v>117</v>
      </c>
      <c r="D62" s="188" t="s">
        <v>212</v>
      </c>
      <c r="E62" s="168" t="s">
        <v>81</v>
      </c>
      <c r="F62" s="200">
        <v>29.28</v>
      </c>
      <c r="G62" s="174">
        <v>319.09</v>
      </c>
      <c r="H62" s="171">
        <v>0.2897</v>
      </c>
      <c r="I62" s="214">
        <f t="shared" si="24"/>
        <v>411.53</v>
      </c>
      <c r="J62" s="215">
        <f t="shared" si="25"/>
        <v>0</v>
      </c>
      <c r="K62" s="216">
        <f t="shared" si="26"/>
        <v>411.53</v>
      </c>
      <c r="L62" s="216">
        <f t="shared" si="27"/>
        <v>12049.5984</v>
      </c>
      <c r="M62" s="216"/>
      <c r="N62" s="218"/>
    </row>
    <row r="63" ht="67.5" spans="1:14">
      <c r="A63" s="175" t="s">
        <v>213</v>
      </c>
      <c r="B63" s="186" t="s">
        <v>214</v>
      </c>
      <c r="C63" s="187" t="s">
        <v>92</v>
      </c>
      <c r="D63" s="188" t="s">
        <v>215</v>
      </c>
      <c r="E63" s="168" t="s">
        <v>81</v>
      </c>
      <c r="F63" s="200">
        <v>1.34</v>
      </c>
      <c r="G63" s="174">
        <v>415.89</v>
      </c>
      <c r="H63" s="171">
        <v>0.2897</v>
      </c>
      <c r="I63" s="214">
        <f t="shared" si="24"/>
        <v>536.37</v>
      </c>
      <c r="J63" s="215">
        <f t="shared" si="25"/>
        <v>0</v>
      </c>
      <c r="K63" s="216">
        <f t="shared" si="26"/>
        <v>536.37</v>
      </c>
      <c r="L63" s="216">
        <f t="shared" si="27"/>
        <v>718.7358</v>
      </c>
      <c r="M63" s="216"/>
      <c r="N63" s="218"/>
    </row>
    <row r="64" ht="22.5" spans="1:14">
      <c r="A64" s="175" t="s">
        <v>216</v>
      </c>
      <c r="B64" s="186" t="s">
        <v>217</v>
      </c>
      <c r="C64" s="187" t="s">
        <v>117</v>
      </c>
      <c r="D64" s="188" t="s">
        <v>218</v>
      </c>
      <c r="E64" s="168" t="s">
        <v>125</v>
      </c>
      <c r="F64" s="200">
        <v>19.44</v>
      </c>
      <c r="G64" s="174">
        <v>38.26</v>
      </c>
      <c r="H64" s="171">
        <v>0.2897</v>
      </c>
      <c r="I64" s="214">
        <f t="shared" si="24"/>
        <v>49.34</v>
      </c>
      <c r="J64" s="215">
        <f t="shared" si="25"/>
        <v>0</v>
      </c>
      <c r="K64" s="216">
        <f t="shared" si="26"/>
        <v>49.34</v>
      </c>
      <c r="L64" s="216">
        <f t="shared" si="27"/>
        <v>959.1696</v>
      </c>
      <c r="M64" s="216"/>
      <c r="N64" s="218"/>
    </row>
    <row r="65" spans="1:14">
      <c r="A65" s="175"/>
      <c r="B65" s="186"/>
      <c r="C65" s="187"/>
      <c r="D65" s="188" t="s">
        <v>219</v>
      </c>
      <c r="E65" s="168"/>
      <c r="F65" s="200"/>
      <c r="G65" s="174"/>
      <c r="H65" s="171"/>
      <c r="I65" s="214"/>
      <c r="J65" s="215"/>
      <c r="K65" s="216"/>
      <c r="L65" s="216"/>
      <c r="M65" s="216"/>
      <c r="N65" s="218"/>
    </row>
    <row r="66" ht="33.75" spans="1:14">
      <c r="A66" s="175" t="s">
        <v>220</v>
      </c>
      <c r="B66" s="186" t="s">
        <v>221</v>
      </c>
      <c r="C66" s="187" t="s">
        <v>117</v>
      </c>
      <c r="D66" s="188" t="s">
        <v>222</v>
      </c>
      <c r="E66" s="168" t="s">
        <v>81</v>
      </c>
      <c r="F66" s="200">
        <v>6</v>
      </c>
      <c r="G66" s="174">
        <v>27.71</v>
      </c>
      <c r="H66" s="171">
        <v>0.2897</v>
      </c>
      <c r="I66" s="214">
        <f t="shared" ref="I66:I69" si="28">ROUND(G66*(1+H66),2)</f>
        <v>35.74</v>
      </c>
      <c r="J66" s="215">
        <f t="shared" ref="J66:J69" si="29">$J$423</f>
        <v>0</v>
      </c>
      <c r="K66" s="216">
        <f t="shared" ref="K66:K69" si="30">I66*(1-J66)</f>
        <v>35.74</v>
      </c>
      <c r="L66" s="216">
        <f t="shared" ref="L66:L69" si="31">F66*K66</f>
        <v>214.44</v>
      </c>
      <c r="M66" s="216"/>
      <c r="N66" s="218"/>
    </row>
    <row r="67" ht="45" spans="1:14">
      <c r="A67" s="175" t="s">
        <v>223</v>
      </c>
      <c r="B67" s="186" t="s">
        <v>224</v>
      </c>
      <c r="C67" s="187" t="s">
        <v>117</v>
      </c>
      <c r="D67" s="188" t="s">
        <v>225</v>
      </c>
      <c r="E67" s="168" t="s">
        <v>81</v>
      </c>
      <c r="F67" s="200">
        <v>3.6</v>
      </c>
      <c r="G67" s="174">
        <v>350.98</v>
      </c>
      <c r="H67" s="171">
        <v>0.2897</v>
      </c>
      <c r="I67" s="214">
        <f t="shared" si="28"/>
        <v>452.66</v>
      </c>
      <c r="J67" s="215">
        <f t="shared" si="29"/>
        <v>0</v>
      </c>
      <c r="K67" s="216">
        <f t="shared" si="30"/>
        <v>452.66</v>
      </c>
      <c r="L67" s="216">
        <f t="shared" si="31"/>
        <v>1629.576</v>
      </c>
      <c r="M67" s="216"/>
      <c r="N67" s="218"/>
    </row>
    <row r="68" ht="33.75" spans="1:14">
      <c r="A68" s="175" t="s">
        <v>226</v>
      </c>
      <c r="B68" s="186" t="s">
        <v>227</v>
      </c>
      <c r="C68" s="187" t="s">
        <v>117</v>
      </c>
      <c r="D68" s="188" t="s">
        <v>228</v>
      </c>
      <c r="E68" s="168" t="s">
        <v>191</v>
      </c>
      <c r="F68" s="200">
        <v>47.82</v>
      </c>
      <c r="G68" s="174">
        <v>19.89</v>
      </c>
      <c r="H68" s="171">
        <v>0.2897</v>
      </c>
      <c r="I68" s="214">
        <f t="shared" si="28"/>
        <v>25.65</v>
      </c>
      <c r="J68" s="215">
        <f t="shared" si="29"/>
        <v>0</v>
      </c>
      <c r="K68" s="216">
        <f t="shared" si="30"/>
        <v>25.65</v>
      </c>
      <c r="L68" s="216">
        <f t="shared" si="31"/>
        <v>1226.583</v>
      </c>
      <c r="M68" s="216"/>
      <c r="N68" s="218"/>
    </row>
    <row r="69" ht="33.75" spans="1:14">
      <c r="A69" s="175" t="s">
        <v>229</v>
      </c>
      <c r="B69" s="186" t="s">
        <v>230</v>
      </c>
      <c r="C69" s="187" t="s">
        <v>117</v>
      </c>
      <c r="D69" s="188" t="s">
        <v>231</v>
      </c>
      <c r="E69" s="168" t="s">
        <v>147</v>
      </c>
      <c r="F69" s="200">
        <v>2.14</v>
      </c>
      <c r="G69" s="174">
        <v>468.51</v>
      </c>
      <c r="H69" s="171">
        <v>0.2897</v>
      </c>
      <c r="I69" s="214">
        <f t="shared" si="28"/>
        <v>604.24</v>
      </c>
      <c r="J69" s="215">
        <f t="shared" si="29"/>
        <v>0</v>
      </c>
      <c r="K69" s="216">
        <f t="shared" si="30"/>
        <v>604.24</v>
      </c>
      <c r="L69" s="216">
        <f t="shared" si="31"/>
        <v>1293.0736</v>
      </c>
      <c r="M69" s="216"/>
      <c r="N69" s="218"/>
    </row>
    <row r="70" ht="22.5" spans="1:14">
      <c r="A70" s="179" t="s">
        <v>232</v>
      </c>
      <c r="B70" s="180"/>
      <c r="C70" s="181"/>
      <c r="D70" s="182" t="s">
        <v>233</v>
      </c>
      <c r="E70" s="163"/>
      <c r="F70" s="208"/>
      <c r="G70" s="184"/>
      <c r="H70" s="185"/>
      <c r="I70" s="220"/>
      <c r="J70" s="221"/>
      <c r="K70" s="222"/>
      <c r="L70" s="222"/>
      <c r="M70" s="225"/>
      <c r="N70" s="224"/>
    </row>
    <row r="71" spans="1:14">
      <c r="A71" s="175"/>
      <c r="B71" s="186"/>
      <c r="C71" s="187"/>
      <c r="D71" s="188" t="s">
        <v>234</v>
      </c>
      <c r="E71" s="168"/>
      <c r="F71" s="200"/>
      <c r="G71" s="174"/>
      <c r="H71" s="171"/>
      <c r="I71" s="214"/>
      <c r="J71" s="215"/>
      <c r="K71" s="216"/>
      <c r="L71" s="216"/>
      <c r="M71" s="216"/>
      <c r="N71" s="218"/>
    </row>
    <row r="72" spans="1:14">
      <c r="A72" s="179" t="s">
        <v>235</v>
      </c>
      <c r="B72" s="180"/>
      <c r="C72" s="181"/>
      <c r="D72" s="182" t="s">
        <v>236</v>
      </c>
      <c r="E72" s="163"/>
      <c r="F72" s="208"/>
      <c r="G72" s="184"/>
      <c r="H72" s="185"/>
      <c r="I72" s="220"/>
      <c r="J72" s="221"/>
      <c r="K72" s="222"/>
      <c r="L72" s="222"/>
      <c r="M72" s="225"/>
      <c r="N72" s="224"/>
    </row>
    <row r="73" spans="1:14">
      <c r="A73" s="175"/>
      <c r="B73" s="186"/>
      <c r="C73" s="187"/>
      <c r="D73" s="188" t="s">
        <v>234</v>
      </c>
      <c r="E73" s="168"/>
      <c r="F73" s="200"/>
      <c r="G73" s="174"/>
      <c r="H73" s="171"/>
      <c r="I73" s="214"/>
      <c r="J73" s="215"/>
      <c r="K73" s="216"/>
      <c r="L73" s="216"/>
      <c r="M73" s="216"/>
      <c r="N73" s="218"/>
    </row>
    <row r="74" spans="1:14">
      <c r="A74" s="179" t="s">
        <v>237</v>
      </c>
      <c r="B74" s="180"/>
      <c r="C74" s="181"/>
      <c r="D74" s="182" t="s">
        <v>21</v>
      </c>
      <c r="E74" s="163"/>
      <c r="F74" s="208"/>
      <c r="G74" s="184"/>
      <c r="H74" s="185"/>
      <c r="I74" s="220"/>
      <c r="J74" s="221"/>
      <c r="K74" s="222"/>
      <c r="L74" s="222"/>
      <c r="M74" s="225">
        <f>SUM(L75:L76)</f>
        <v>8182.41919</v>
      </c>
      <c r="N74" s="224">
        <f>M74</f>
        <v>8182.41919</v>
      </c>
    </row>
    <row r="75" ht="67.5" spans="1:14">
      <c r="A75" s="175" t="s">
        <v>238</v>
      </c>
      <c r="B75" s="186" t="s">
        <v>239</v>
      </c>
      <c r="C75" s="187" t="s">
        <v>117</v>
      </c>
      <c r="D75" s="188" t="s">
        <v>240</v>
      </c>
      <c r="E75" s="168" t="s">
        <v>81</v>
      </c>
      <c r="F75" s="200">
        <v>54.2113</v>
      </c>
      <c r="G75" s="174">
        <v>95.71</v>
      </c>
      <c r="H75" s="171">
        <v>0.2897</v>
      </c>
      <c r="I75" s="214">
        <f t="shared" ref="I75:I76" si="32">ROUND(G75*(1+H75),2)</f>
        <v>123.44</v>
      </c>
      <c r="J75" s="215">
        <f t="shared" ref="J75:J76" si="33">$J$423</f>
        <v>0</v>
      </c>
      <c r="K75" s="216">
        <f t="shared" ref="K75:K76" si="34">I75*(1-J75)</f>
        <v>123.44</v>
      </c>
      <c r="L75" s="216">
        <f t="shared" ref="L75:L76" si="35">F75*K75</f>
        <v>6691.842872</v>
      </c>
      <c r="M75" s="216"/>
      <c r="N75" s="218"/>
    </row>
    <row r="76" ht="67.5" spans="1:14">
      <c r="A76" s="175" t="s">
        <v>241</v>
      </c>
      <c r="B76" s="186" t="s">
        <v>242</v>
      </c>
      <c r="C76" s="187" t="s">
        <v>117</v>
      </c>
      <c r="D76" s="188" t="s">
        <v>243</v>
      </c>
      <c r="E76" s="168" t="s">
        <v>81</v>
      </c>
      <c r="F76" s="200">
        <v>10.8146</v>
      </c>
      <c r="G76" s="174">
        <v>106.87</v>
      </c>
      <c r="H76" s="171">
        <v>0.2897</v>
      </c>
      <c r="I76" s="214">
        <f t="shared" si="32"/>
        <v>137.83</v>
      </c>
      <c r="J76" s="215">
        <f t="shared" si="33"/>
        <v>0</v>
      </c>
      <c r="K76" s="216">
        <f t="shared" si="34"/>
        <v>137.83</v>
      </c>
      <c r="L76" s="216">
        <f t="shared" si="35"/>
        <v>1490.576318</v>
      </c>
      <c r="M76" s="216"/>
      <c r="N76" s="218"/>
    </row>
    <row r="77" spans="1:14">
      <c r="A77" s="179" t="s">
        <v>244</v>
      </c>
      <c r="B77" s="180"/>
      <c r="C77" s="181"/>
      <c r="D77" s="182" t="s">
        <v>245</v>
      </c>
      <c r="E77" s="163"/>
      <c r="F77" s="208"/>
      <c r="G77" s="184"/>
      <c r="H77" s="185"/>
      <c r="I77" s="220"/>
      <c r="J77" s="221"/>
      <c r="K77" s="222"/>
      <c r="L77" s="222"/>
      <c r="M77" s="225"/>
      <c r="N77" s="224"/>
    </row>
    <row r="78" spans="1:14">
      <c r="A78" s="175"/>
      <c r="B78" s="186"/>
      <c r="C78" s="187"/>
      <c r="D78" s="188" t="s">
        <v>234</v>
      </c>
      <c r="E78" s="168"/>
      <c r="F78" s="200"/>
      <c r="G78" s="174"/>
      <c r="H78" s="171"/>
      <c r="I78" s="214"/>
      <c r="J78" s="215"/>
      <c r="K78" s="216"/>
      <c r="L78" s="216"/>
      <c r="M78" s="216"/>
      <c r="N78" s="218"/>
    </row>
    <row r="79" spans="1:14">
      <c r="A79" s="179" t="s">
        <v>246</v>
      </c>
      <c r="B79" s="180"/>
      <c r="C79" s="181"/>
      <c r="D79" s="182" t="s">
        <v>23</v>
      </c>
      <c r="E79" s="163"/>
      <c r="F79" s="208"/>
      <c r="G79" s="184"/>
      <c r="H79" s="185"/>
      <c r="I79" s="220"/>
      <c r="J79" s="221"/>
      <c r="K79" s="222"/>
      <c r="L79" s="222"/>
      <c r="M79" s="225">
        <f>SUM(L80:L88)</f>
        <v>51814.63695</v>
      </c>
      <c r="N79" s="224">
        <f>M79</f>
        <v>51814.63695</v>
      </c>
    </row>
    <row r="80" ht="56.25" spans="1:14">
      <c r="A80" s="175" t="s">
        <v>247</v>
      </c>
      <c r="B80" s="186" t="s">
        <v>248</v>
      </c>
      <c r="C80" s="187" t="s">
        <v>117</v>
      </c>
      <c r="D80" s="188" t="s">
        <v>249</v>
      </c>
      <c r="E80" s="168" t="s">
        <v>81</v>
      </c>
      <c r="F80" s="200">
        <v>7.215</v>
      </c>
      <c r="G80" s="174">
        <v>801.08</v>
      </c>
      <c r="H80" s="171">
        <v>0.2897</v>
      </c>
      <c r="I80" s="214">
        <f t="shared" ref="I80:I88" si="36">ROUND(G80*(1+H80),2)</f>
        <v>1033.15</v>
      </c>
      <c r="J80" s="215">
        <f t="shared" ref="J80:J88" si="37">$J$423</f>
        <v>0</v>
      </c>
      <c r="K80" s="216">
        <f t="shared" ref="K80:K88" si="38">I80*(1-J80)</f>
        <v>1033.15</v>
      </c>
      <c r="L80" s="216">
        <f t="shared" ref="L80:L88" si="39">F80*K80</f>
        <v>7454.17725</v>
      </c>
      <c r="M80" s="216"/>
      <c r="N80" s="218"/>
    </row>
    <row r="81" ht="78.75" spans="1:14">
      <c r="A81" s="175" t="s">
        <v>250</v>
      </c>
      <c r="B81" s="186" t="s">
        <v>251</v>
      </c>
      <c r="C81" s="187" t="s">
        <v>117</v>
      </c>
      <c r="D81" s="188" t="s">
        <v>252</v>
      </c>
      <c r="E81" s="168" t="s">
        <v>81</v>
      </c>
      <c r="F81" s="200">
        <v>31.05</v>
      </c>
      <c r="G81" s="174">
        <v>630.78</v>
      </c>
      <c r="H81" s="171">
        <v>0.2897</v>
      </c>
      <c r="I81" s="214">
        <f t="shared" si="36"/>
        <v>813.52</v>
      </c>
      <c r="J81" s="215">
        <f t="shared" si="37"/>
        <v>0</v>
      </c>
      <c r="K81" s="216">
        <f t="shared" si="38"/>
        <v>813.52</v>
      </c>
      <c r="L81" s="216">
        <f t="shared" si="39"/>
        <v>25259.796</v>
      </c>
      <c r="M81" s="216"/>
      <c r="N81" s="218"/>
    </row>
    <row r="82" ht="56.25" spans="1:14">
      <c r="A82" s="175" t="s">
        <v>253</v>
      </c>
      <c r="B82" s="186" t="s">
        <v>254</v>
      </c>
      <c r="C82" s="187" t="s">
        <v>92</v>
      </c>
      <c r="D82" s="188" t="s">
        <v>255</v>
      </c>
      <c r="E82" s="168" t="s">
        <v>94</v>
      </c>
      <c r="F82" s="200">
        <v>2</v>
      </c>
      <c r="G82" s="174">
        <v>2512.95294</v>
      </c>
      <c r="H82" s="171">
        <v>0.2897</v>
      </c>
      <c r="I82" s="214">
        <f t="shared" si="36"/>
        <v>3240.96</v>
      </c>
      <c r="J82" s="215">
        <f t="shared" si="37"/>
        <v>0</v>
      </c>
      <c r="K82" s="216">
        <f t="shared" si="38"/>
        <v>3240.96</v>
      </c>
      <c r="L82" s="216">
        <f t="shared" si="39"/>
        <v>6481.92</v>
      </c>
      <c r="M82" s="216"/>
      <c r="N82" s="218"/>
    </row>
    <row r="83" ht="56.25" spans="1:14">
      <c r="A83" s="175" t="s">
        <v>256</v>
      </c>
      <c r="B83" s="186" t="s">
        <v>257</v>
      </c>
      <c r="C83" s="187" t="s">
        <v>100</v>
      </c>
      <c r="D83" s="188" t="s">
        <v>258</v>
      </c>
      <c r="E83" s="168" t="s">
        <v>81</v>
      </c>
      <c r="F83" s="200">
        <v>5.15</v>
      </c>
      <c r="G83" s="174">
        <v>382.56</v>
      </c>
      <c r="H83" s="171">
        <v>0.2897</v>
      </c>
      <c r="I83" s="214">
        <f t="shared" si="36"/>
        <v>493.39</v>
      </c>
      <c r="J83" s="215">
        <f t="shared" si="37"/>
        <v>0</v>
      </c>
      <c r="K83" s="216">
        <f t="shared" si="38"/>
        <v>493.39</v>
      </c>
      <c r="L83" s="216">
        <f t="shared" si="39"/>
        <v>2540.9585</v>
      </c>
      <c r="M83" s="216"/>
      <c r="N83" s="218"/>
    </row>
    <row r="84" ht="56.25" spans="1:14">
      <c r="A84" s="175" t="s">
        <v>259</v>
      </c>
      <c r="B84" s="186" t="s">
        <v>260</v>
      </c>
      <c r="C84" s="187" t="s">
        <v>100</v>
      </c>
      <c r="D84" s="188" t="s">
        <v>261</v>
      </c>
      <c r="E84" s="168" t="s">
        <v>81</v>
      </c>
      <c r="F84" s="200">
        <v>6.6</v>
      </c>
      <c r="G84" s="174">
        <v>563.25</v>
      </c>
      <c r="H84" s="171">
        <v>0.2897</v>
      </c>
      <c r="I84" s="214">
        <f t="shared" si="36"/>
        <v>726.42</v>
      </c>
      <c r="J84" s="215">
        <f t="shared" si="37"/>
        <v>0</v>
      </c>
      <c r="K84" s="216">
        <f t="shared" si="38"/>
        <v>726.42</v>
      </c>
      <c r="L84" s="216">
        <f t="shared" si="39"/>
        <v>4794.372</v>
      </c>
      <c r="M84" s="216"/>
      <c r="N84" s="218"/>
    </row>
    <row r="85" ht="78.75" spans="1:14">
      <c r="A85" s="175" t="s">
        <v>262</v>
      </c>
      <c r="B85" s="186" t="s">
        <v>263</v>
      </c>
      <c r="C85" s="187" t="s">
        <v>264</v>
      </c>
      <c r="D85" s="188" t="s">
        <v>265</v>
      </c>
      <c r="E85" s="168" t="s">
        <v>81</v>
      </c>
      <c r="F85" s="200">
        <v>2.88</v>
      </c>
      <c r="G85" s="174">
        <v>376.36</v>
      </c>
      <c r="H85" s="171">
        <v>0.2897</v>
      </c>
      <c r="I85" s="214">
        <f t="shared" si="36"/>
        <v>485.39</v>
      </c>
      <c r="J85" s="215">
        <f t="shared" si="37"/>
        <v>0</v>
      </c>
      <c r="K85" s="216">
        <f t="shared" si="38"/>
        <v>485.39</v>
      </c>
      <c r="L85" s="216">
        <f t="shared" si="39"/>
        <v>1397.9232</v>
      </c>
      <c r="M85" s="216"/>
      <c r="N85" s="218"/>
    </row>
    <row r="86" ht="67.5" spans="1:14">
      <c r="A86" s="175" t="s">
        <v>266</v>
      </c>
      <c r="B86" s="186" t="s">
        <v>267</v>
      </c>
      <c r="C86" s="187" t="s">
        <v>117</v>
      </c>
      <c r="D86" s="188" t="s">
        <v>268</v>
      </c>
      <c r="E86" s="168" t="s">
        <v>94</v>
      </c>
      <c r="F86" s="200">
        <v>8</v>
      </c>
      <c r="G86" s="174">
        <v>127.14</v>
      </c>
      <c r="H86" s="171">
        <v>0.2897</v>
      </c>
      <c r="I86" s="214">
        <f t="shared" si="36"/>
        <v>163.97</v>
      </c>
      <c r="J86" s="215">
        <f t="shared" si="37"/>
        <v>0</v>
      </c>
      <c r="K86" s="216">
        <f t="shared" si="38"/>
        <v>163.97</v>
      </c>
      <c r="L86" s="216">
        <f t="shared" si="39"/>
        <v>1311.76</v>
      </c>
      <c r="M86" s="216"/>
      <c r="N86" s="218"/>
    </row>
    <row r="87" ht="67.5" spans="1:14">
      <c r="A87" s="175" t="s">
        <v>269</v>
      </c>
      <c r="B87" s="186" t="s">
        <v>270</v>
      </c>
      <c r="C87" s="187" t="s">
        <v>117</v>
      </c>
      <c r="D87" s="188" t="s">
        <v>271</v>
      </c>
      <c r="E87" s="168" t="s">
        <v>94</v>
      </c>
      <c r="F87" s="200">
        <v>5</v>
      </c>
      <c r="G87" s="174">
        <v>128.47</v>
      </c>
      <c r="H87" s="171">
        <v>0.2897</v>
      </c>
      <c r="I87" s="214">
        <f t="shared" si="36"/>
        <v>165.69</v>
      </c>
      <c r="J87" s="215">
        <f t="shared" si="37"/>
        <v>0</v>
      </c>
      <c r="K87" s="216">
        <f t="shared" si="38"/>
        <v>165.69</v>
      </c>
      <c r="L87" s="216">
        <f t="shared" si="39"/>
        <v>828.45</v>
      </c>
      <c r="M87" s="216"/>
      <c r="N87" s="218"/>
    </row>
    <row r="88" ht="22.5" spans="1:14">
      <c r="A88" s="175" t="s">
        <v>272</v>
      </c>
      <c r="B88" s="186" t="s">
        <v>273</v>
      </c>
      <c r="C88" s="187" t="s">
        <v>117</v>
      </c>
      <c r="D88" s="188" t="s">
        <v>274</v>
      </c>
      <c r="E88" s="168" t="s">
        <v>94</v>
      </c>
      <c r="F88" s="200">
        <v>16</v>
      </c>
      <c r="G88" s="174">
        <v>84.58</v>
      </c>
      <c r="H88" s="171">
        <v>0.2897</v>
      </c>
      <c r="I88" s="214">
        <f t="shared" si="36"/>
        <v>109.08</v>
      </c>
      <c r="J88" s="215">
        <f t="shared" si="37"/>
        <v>0</v>
      </c>
      <c r="K88" s="216">
        <f t="shared" si="38"/>
        <v>109.08</v>
      </c>
      <c r="L88" s="216">
        <f t="shared" si="39"/>
        <v>1745.28</v>
      </c>
      <c r="M88" s="216"/>
      <c r="N88" s="218"/>
    </row>
    <row r="89" ht="22.5" spans="1:14">
      <c r="A89" s="179" t="s">
        <v>275</v>
      </c>
      <c r="B89" s="180"/>
      <c r="C89" s="181"/>
      <c r="D89" s="182" t="s">
        <v>25</v>
      </c>
      <c r="E89" s="163"/>
      <c r="F89" s="208"/>
      <c r="G89" s="184"/>
      <c r="H89" s="185"/>
      <c r="I89" s="220"/>
      <c r="J89" s="221"/>
      <c r="K89" s="222"/>
      <c r="L89" s="222"/>
      <c r="M89" s="225"/>
      <c r="N89" s="224">
        <f>SUM(M90:M139)</f>
        <v>141105.4368</v>
      </c>
    </row>
    <row r="90" spans="1:14">
      <c r="A90" s="190" t="s">
        <v>276</v>
      </c>
      <c r="B90" s="201"/>
      <c r="C90" s="202"/>
      <c r="D90" s="205" t="s">
        <v>277</v>
      </c>
      <c r="E90" s="206"/>
      <c r="F90" s="195"/>
      <c r="G90" s="196"/>
      <c r="H90" s="207"/>
      <c r="I90" s="233"/>
      <c r="J90" s="234"/>
      <c r="K90" s="235"/>
      <c r="L90" s="235"/>
      <c r="M90" s="235">
        <f>SUM(L91:L94)</f>
        <v>9793.8654</v>
      </c>
      <c r="N90" s="218"/>
    </row>
    <row r="91" ht="67.5" spans="1:14">
      <c r="A91" s="175" t="s">
        <v>278</v>
      </c>
      <c r="B91" s="186" t="s">
        <v>279</v>
      </c>
      <c r="C91" s="187" t="s">
        <v>117</v>
      </c>
      <c r="D91" s="188" t="s">
        <v>280</v>
      </c>
      <c r="E91" s="168" t="s">
        <v>125</v>
      </c>
      <c r="F91" s="200">
        <v>82.27</v>
      </c>
      <c r="G91" s="174">
        <v>44.87</v>
      </c>
      <c r="H91" s="171">
        <v>0.2897</v>
      </c>
      <c r="I91" s="214">
        <f t="shared" ref="I91:I94" si="40">ROUND(G91*(1+H91),2)</f>
        <v>57.87</v>
      </c>
      <c r="J91" s="215">
        <f t="shared" ref="J91:J94" si="41">$J$423</f>
        <v>0</v>
      </c>
      <c r="K91" s="216">
        <f t="shared" ref="K91:K94" si="42">I91*(1-J91)</f>
        <v>57.87</v>
      </c>
      <c r="L91" s="216">
        <f t="shared" ref="L91:L94" si="43">F91*K91</f>
        <v>4760.9649</v>
      </c>
      <c r="M91" s="216"/>
      <c r="N91" s="218"/>
    </row>
    <row r="92" ht="78.75" spans="1:14">
      <c r="A92" s="175" t="s">
        <v>281</v>
      </c>
      <c r="B92" s="186" t="s">
        <v>282</v>
      </c>
      <c r="C92" s="187" t="s">
        <v>117</v>
      </c>
      <c r="D92" s="188" t="s">
        <v>283</v>
      </c>
      <c r="E92" s="168" t="s">
        <v>125</v>
      </c>
      <c r="F92" s="200">
        <v>57.55</v>
      </c>
      <c r="G92" s="174">
        <v>44.61</v>
      </c>
      <c r="H92" s="171">
        <v>0.2897</v>
      </c>
      <c r="I92" s="214">
        <f t="shared" si="40"/>
        <v>57.53</v>
      </c>
      <c r="J92" s="215">
        <f t="shared" si="41"/>
        <v>0</v>
      </c>
      <c r="K92" s="216">
        <f t="shared" si="42"/>
        <v>57.53</v>
      </c>
      <c r="L92" s="216">
        <f t="shared" si="43"/>
        <v>3310.8515</v>
      </c>
      <c r="M92" s="216"/>
      <c r="N92" s="218"/>
    </row>
    <row r="93" ht="45" spans="1:14">
      <c r="A93" s="175" t="s">
        <v>284</v>
      </c>
      <c r="B93" s="186" t="s">
        <v>285</v>
      </c>
      <c r="C93" s="187" t="s">
        <v>117</v>
      </c>
      <c r="D93" s="188" t="s">
        <v>286</v>
      </c>
      <c r="E93" s="168" t="s">
        <v>94</v>
      </c>
      <c r="F93" s="200">
        <v>10</v>
      </c>
      <c r="G93" s="174">
        <v>105.08</v>
      </c>
      <c r="H93" s="171">
        <v>0.2897</v>
      </c>
      <c r="I93" s="214">
        <f t="shared" si="40"/>
        <v>135.52</v>
      </c>
      <c r="J93" s="215">
        <f t="shared" si="41"/>
        <v>0</v>
      </c>
      <c r="K93" s="216">
        <f t="shared" si="42"/>
        <v>135.52</v>
      </c>
      <c r="L93" s="216">
        <f t="shared" si="43"/>
        <v>1355.2</v>
      </c>
      <c r="M93" s="216"/>
      <c r="N93" s="218"/>
    </row>
    <row r="94" ht="67.5" spans="1:14">
      <c r="A94" s="175" t="s">
        <v>287</v>
      </c>
      <c r="B94" s="186">
        <v>91787</v>
      </c>
      <c r="C94" s="187" t="s">
        <v>117</v>
      </c>
      <c r="D94" s="188" t="s">
        <v>288</v>
      </c>
      <c r="E94" s="168" t="s">
        <v>125</v>
      </c>
      <c r="F94" s="200">
        <v>8.1</v>
      </c>
      <c r="G94" s="174">
        <v>35.12</v>
      </c>
      <c r="H94" s="171">
        <v>0.2897</v>
      </c>
      <c r="I94" s="214">
        <f t="shared" si="40"/>
        <v>45.29</v>
      </c>
      <c r="J94" s="215">
        <f t="shared" si="41"/>
        <v>0</v>
      </c>
      <c r="K94" s="216">
        <f t="shared" si="42"/>
        <v>45.29</v>
      </c>
      <c r="L94" s="216">
        <f t="shared" si="43"/>
        <v>366.849</v>
      </c>
      <c r="M94" s="216"/>
      <c r="N94" s="218"/>
    </row>
    <row r="95" spans="1:14">
      <c r="A95" s="190" t="s">
        <v>289</v>
      </c>
      <c r="B95" s="201"/>
      <c r="C95" s="202"/>
      <c r="D95" s="205" t="s">
        <v>290</v>
      </c>
      <c r="E95" s="206"/>
      <c r="F95" s="195"/>
      <c r="G95" s="196"/>
      <c r="H95" s="207"/>
      <c r="I95" s="233"/>
      <c r="J95" s="234"/>
      <c r="K95" s="235"/>
      <c r="L95" s="235"/>
      <c r="M95" s="235">
        <f>SUM(L96:L100)</f>
        <v>27001.0132</v>
      </c>
      <c r="N95" s="218"/>
    </row>
    <row r="96" ht="56.25" spans="1:14">
      <c r="A96" s="175" t="s">
        <v>291</v>
      </c>
      <c r="B96" s="186" t="s">
        <v>292</v>
      </c>
      <c r="C96" s="187" t="s">
        <v>117</v>
      </c>
      <c r="D96" s="188" t="s">
        <v>293</v>
      </c>
      <c r="E96" s="168" t="s">
        <v>94</v>
      </c>
      <c r="F96" s="200">
        <v>15</v>
      </c>
      <c r="G96" s="174">
        <v>298.36</v>
      </c>
      <c r="H96" s="171">
        <v>0.2897</v>
      </c>
      <c r="I96" s="214">
        <f t="shared" ref="I96:I100" si="44">ROUND(G96*(1+H96),2)</f>
        <v>384.79</v>
      </c>
      <c r="J96" s="215">
        <f t="shared" ref="J96:J100" si="45">$J$423</f>
        <v>0</v>
      </c>
      <c r="K96" s="216">
        <f t="shared" ref="K96:K100" si="46">I96*(1-J96)</f>
        <v>384.79</v>
      </c>
      <c r="L96" s="216">
        <f t="shared" ref="L96:L100" si="47">F96*K96</f>
        <v>5771.85</v>
      </c>
      <c r="M96" s="216"/>
      <c r="N96" s="218"/>
    </row>
    <row r="97" ht="45" spans="1:14">
      <c r="A97" s="175" t="s">
        <v>294</v>
      </c>
      <c r="B97" s="186" t="s">
        <v>295</v>
      </c>
      <c r="C97" s="187" t="s">
        <v>117</v>
      </c>
      <c r="D97" s="188" t="s">
        <v>296</v>
      </c>
      <c r="E97" s="168" t="s">
        <v>94</v>
      </c>
      <c r="F97" s="200">
        <v>34</v>
      </c>
      <c r="G97" s="174">
        <v>24.11</v>
      </c>
      <c r="H97" s="171">
        <v>0.2897</v>
      </c>
      <c r="I97" s="214">
        <f t="shared" si="44"/>
        <v>31.09</v>
      </c>
      <c r="J97" s="215">
        <f t="shared" si="45"/>
        <v>0</v>
      </c>
      <c r="K97" s="216">
        <f t="shared" si="46"/>
        <v>31.09</v>
      </c>
      <c r="L97" s="216">
        <f t="shared" si="47"/>
        <v>1057.06</v>
      </c>
      <c r="M97" s="216"/>
      <c r="N97" s="218"/>
    </row>
    <row r="98" ht="33.75" spans="1:14">
      <c r="A98" s="175" t="s">
        <v>297</v>
      </c>
      <c r="B98" s="186" t="s">
        <v>298</v>
      </c>
      <c r="C98" s="187" t="s">
        <v>117</v>
      </c>
      <c r="D98" s="188" t="s">
        <v>299</v>
      </c>
      <c r="E98" s="168" t="s">
        <v>94</v>
      </c>
      <c r="F98" s="200">
        <v>41</v>
      </c>
      <c r="G98" s="174">
        <v>87.71</v>
      </c>
      <c r="H98" s="171">
        <v>0.2897</v>
      </c>
      <c r="I98" s="214">
        <f t="shared" si="44"/>
        <v>113.12</v>
      </c>
      <c r="J98" s="215">
        <f t="shared" si="45"/>
        <v>0</v>
      </c>
      <c r="K98" s="216">
        <f t="shared" si="46"/>
        <v>113.12</v>
      </c>
      <c r="L98" s="216">
        <f t="shared" si="47"/>
        <v>4637.92</v>
      </c>
      <c r="M98" s="216"/>
      <c r="N98" s="218"/>
    </row>
    <row r="99" ht="45" spans="1:14">
      <c r="A99" s="175" t="s">
        <v>300</v>
      </c>
      <c r="B99" s="186" t="s">
        <v>301</v>
      </c>
      <c r="C99" s="187" t="s">
        <v>117</v>
      </c>
      <c r="D99" s="188" t="s">
        <v>302</v>
      </c>
      <c r="E99" s="168" t="s">
        <v>125</v>
      </c>
      <c r="F99" s="200">
        <v>28.39</v>
      </c>
      <c r="G99" s="174">
        <v>48.96</v>
      </c>
      <c r="H99" s="171">
        <v>0.2897</v>
      </c>
      <c r="I99" s="214">
        <f t="shared" si="44"/>
        <v>63.14</v>
      </c>
      <c r="J99" s="215">
        <f t="shared" si="45"/>
        <v>0</v>
      </c>
      <c r="K99" s="216">
        <f t="shared" si="46"/>
        <v>63.14</v>
      </c>
      <c r="L99" s="216">
        <f t="shared" si="47"/>
        <v>1792.5446</v>
      </c>
      <c r="M99" s="216"/>
      <c r="N99" s="218"/>
    </row>
    <row r="100" ht="33.75" spans="1:14">
      <c r="A100" s="175" t="s">
        <v>303</v>
      </c>
      <c r="B100" s="186" t="s">
        <v>304</v>
      </c>
      <c r="C100" s="187" t="s">
        <v>117</v>
      </c>
      <c r="D100" s="188" t="s">
        <v>305</v>
      </c>
      <c r="E100" s="168" t="s">
        <v>125</v>
      </c>
      <c r="F100" s="200">
        <v>134.34</v>
      </c>
      <c r="G100" s="174">
        <v>79.31</v>
      </c>
      <c r="H100" s="171">
        <v>0.2897</v>
      </c>
      <c r="I100" s="214">
        <f t="shared" si="44"/>
        <v>102.29</v>
      </c>
      <c r="J100" s="215">
        <f t="shared" si="45"/>
        <v>0</v>
      </c>
      <c r="K100" s="216">
        <f t="shared" si="46"/>
        <v>102.29</v>
      </c>
      <c r="L100" s="216">
        <f t="shared" si="47"/>
        <v>13741.6386</v>
      </c>
      <c r="M100" s="216"/>
      <c r="N100" s="218"/>
    </row>
    <row r="101" spans="1:14">
      <c r="A101" s="190" t="s">
        <v>306</v>
      </c>
      <c r="B101" s="201"/>
      <c r="C101" s="202"/>
      <c r="D101" s="205" t="s">
        <v>307</v>
      </c>
      <c r="E101" s="206"/>
      <c r="F101" s="195"/>
      <c r="G101" s="196"/>
      <c r="H101" s="207"/>
      <c r="I101" s="233"/>
      <c r="J101" s="234"/>
      <c r="K101" s="235"/>
      <c r="L101" s="235"/>
      <c r="M101" s="235">
        <f>SUM(L102:L111)</f>
        <v>22900.1067</v>
      </c>
      <c r="N101" s="218"/>
    </row>
    <row r="102" ht="78.75" spans="1:14">
      <c r="A102" s="175" t="s">
        <v>308</v>
      </c>
      <c r="B102" s="186">
        <v>91792</v>
      </c>
      <c r="C102" s="187" t="s">
        <v>117</v>
      </c>
      <c r="D102" s="188" t="s">
        <v>309</v>
      </c>
      <c r="E102" s="168" t="s">
        <v>125</v>
      </c>
      <c r="F102" s="200">
        <v>73.02</v>
      </c>
      <c r="G102" s="174">
        <v>60.66</v>
      </c>
      <c r="H102" s="171">
        <v>0.2897</v>
      </c>
      <c r="I102" s="214">
        <f t="shared" ref="I102:I111" si="48">ROUND(G102*(1+H102),2)</f>
        <v>78.23</v>
      </c>
      <c r="J102" s="215">
        <f t="shared" ref="J102:J111" si="49">$J$423</f>
        <v>0</v>
      </c>
      <c r="K102" s="216">
        <f t="shared" ref="K102:K111" si="50">I102*(1-J102)</f>
        <v>78.23</v>
      </c>
      <c r="L102" s="216">
        <f t="shared" ref="L102:L111" si="51">F102*K102</f>
        <v>5712.3546</v>
      </c>
      <c r="M102" s="216"/>
      <c r="N102" s="218"/>
    </row>
    <row r="103" ht="78.75" spans="1:14">
      <c r="A103" s="175" t="s">
        <v>310</v>
      </c>
      <c r="B103" s="186">
        <v>91793</v>
      </c>
      <c r="C103" s="187" t="s">
        <v>117</v>
      </c>
      <c r="D103" s="188" t="s">
        <v>311</v>
      </c>
      <c r="E103" s="168" t="s">
        <v>125</v>
      </c>
      <c r="F103" s="200">
        <v>9.02</v>
      </c>
      <c r="G103" s="174">
        <v>92.09</v>
      </c>
      <c r="H103" s="171">
        <v>0.2897</v>
      </c>
      <c r="I103" s="214">
        <f t="shared" si="48"/>
        <v>118.77</v>
      </c>
      <c r="J103" s="215">
        <f t="shared" si="49"/>
        <v>0</v>
      </c>
      <c r="K103" s="216">
        <f t="shared" si="50"/>
        <v>118.77</v>
      </c>
      <c r="L103" s="216">
        <f t="shared" si="51"/>
        <v>1071.3054</v>
      </c>
      <c r="M103" s="216"/>
      <c r="N103" s="218"/>
    </row>
    <row r="104" ht="78.75" spans="1:14">
      <c r="A104" s="175" t="s">
        <v>312</v>
      </c>
      <c r="B104" s="186">
        <v>91794</v>
      </c>
      <c r="C104" s="187" t="s">
        <v>117</v>
      </c>
      <c r="D104" s="188" t="s">
        <v>313</v>
      </c>
      <c r="E104" s="168" t="s">
        <v>125</v>
      </c>
      <c r="F104" s="200">
        <v>24</v>
      </c>
      <c r="G104" s="174">
        <v>44.42</v>
      </c>
      <c r="H104" s="171">
        <v>0.2897</v>
      </c>
      <c r="I104" s="214">
        <f t="shared" si="48"/>
        <v>57.29</v>
      </c>
      <c r="J104" s="215">
        <f t="shared" si="49"/>
        <v>0</v>
      </c>
      <c r="K104" s="216">
        <f t="shared" si="50"/>
        <v>57.29</v>
      </c>
      <c r="L104" s="216">
        <f t="shared" si="51"/>
        <v>1374.96</v>
      </c>
      <c r="M104" s="216"/>
      <c r="N104" s="218"/>
    </row>
    <row r="105" ht="90" spans="1:14">
      <c r="A105" s="175" t="s">
        <v>314</v>
      </c>
      <c r="B105" s="186">
        <v>93350</v>
      </c>
      <c r="C105" s="187" t="s">
        <v>117</v>
      </c>
      <c r="D105" s="188" t="s">
        <v>315</v>
      </c>
      <c r="E105" s="168" t="s">
        <v>94</v>
      </c>
      <c r="F105" s="200">
        <v>5.99</v>
      </c>
      <c r="G105" s="174">
        <v>1256.22</v>
      </c>
      <c r="H105" s="171">
        <v>0.2897</v>
      </c>
      <c r="I105" s="214">
        <f t="shared" si="48"/>
        <v>1620.15</v>
      </c>
      <c r="J105" s="215">
        <f t="shared" si="49"/>
        <v>0</v>
      </c>
      <c r="K105" s="216">
        <f t="shared" si="50"/>
        <v>1620.15</v>
      </c>
      <c r="L105" s="216">
        <f t="shared" si="51"/>
        <v>9704.6985</v>
      </c>
      <c r="M105" s="216"/>
      <c r="N105" s="218"/>
    </row>
    <row r="106" ht="33.75" spans="1:14">
      <c r="A106" s="175" t="s">
        <v>316</v>
      </c>
      <c r="B106" s="186">
        <v>101618</v>
      </c>
      <c r="C106" s="187" t="s">
        <v>117</v>
      </c>
      <c r="D106" s="188" t="s">
        <v>317</v>
      </c>
      <c r="E106" s="168" t="s">
        <v>147</v>
      </c>
      <c r="F106" s="200">
        <v>1.42</v>
      </c>
      <c r="G106" s="174">
        <v>202.15</v>
      </c>
      <c r="H106" s="171">
        <v>0.2897</v>
      </c>
      <c r="I106" s="214">
        <f t="shared" si="48"/>
        <v>260.71</v>
      </c>
      <c r="J106" s="215">
        <f t="shared" si="49"/>
        <v>0</v>
      </c>
      <c r="K106" s="216">
        <f t="shared" si="50"/>
        <v>260.71</v>
      </c>
      <c r="L106" s="216">
        <f t="shared" si="51"/>
        <v>370.2082</v>
      </c>
      <c r="M106" s="216"/>
      <c r="N106" s="218"/>
    </row>
    <row r="107" ht="56.25" spans="1:14">
      <c r="A107" s="175" t="s">
        <v>318</v>
      </c>
      <c r="B107" s="186" t="s">
        <v>319</v>
      </c>
      <c r="C107" s="187" t="s">
        <v>117</v>
      </c>
      <c r="D107" s="188" t="s">
        <v>320</v>
      </c>
      <c r="E107" s="168" t="s">
        <v>94</v>
      </c>
      <c r="F107" s="200">
        <v>7</v>
      </c>
      <c r="G107" s="174">
        <v>277.17</v>
      </c>
      <c r="H107" s="171">
        <v>0.2897</v>
      </c>
      <c r="I107" s="214">
        <f t="shared" si="48"/>
        <v>357.47</v>
      </c>
      <c r="J107" s="215">
        <f t="shared" si="49"/>
        <v>0</v>
      </c>
      <c r="K107" s="216">
        <f t="shared" si="50"/>
        <v>357.47</v>
      </c>
      <c r="L107" s="216">
        <f t="shared" si="51"/>
        <v>2502.29</v>
      </c>
      <c r="M107" s="216"/>
      <c r="N107" s="218"/>
    </row>
    <row r="108" ht="22.5" spans="1:14">
      <c r="A108" s="175" t="s">
        <v>321</v>
      </c>
      <c r="B108" s="186" t="s">
        <v>322</v>
      </c>
      <c r="C108" s="187" t="s">
        <v>117</v>
      </c>
      <c r="D108" s="188" t="s">
        <v>323</v>
      </c>
      <c r="E108" s="168" t="s">
        <v>94</v>
      </c>
      <c r="F108" s="200">
        <v>7</v>
      </c>
      <c r="G108" s="174">
        <v>40.69</v>
      </c>
      <c r="H108" s="171">
        <v>0.2897</v>
      </c>
      <c r="I108" s="214">
        <f t="shared" si="48"/>
        <v>52.48</v>
      </c>
      <c r="J108" s="215">
        <f t="shared" si="49"/>
        <v>0</v>
      </c>
      <c r="K108" s="216">
        <f t="shared" si="50"/>
        <v>52.48</v>
      </c>
      <c r="L108" s="216">
        <f t="shared" si="51"/>
        <v>367.36</v>
      </c>
      <c r="M108" s="216"/>
      <c r="N108" s="218"/>
    </row>
    <row r="109" ht="56.25" spans="1:14">
      <c r="A109" s="175" t="s">
        <v>324</v>
      </c>
      <c r="B109" s="186">
        <v>89707</v>
      </c>
      <c r="C109" s="187" t="s">
        <v>117</v>
      </c>
      <c r="D109" s="188" t="s">
        <v>325</v>
      </c>
      <c r="E109" s="168" t="s">
        <v>94</v>
      </c>
      <c r="F109" s="200">
        <v>20</v>
      </c>
      <c r="G109" s="174">
        <v>46.47</v>
      </c>
      <c r="H109" s="171">
        <v>0.2897</v>
      </c>
      <c r="I109" s="214">
        <f t="shared" si="48"/>
        <v>59.93</v>
      </c>
      <c r="J109" s="215">
        <f t="shared" si="49"/>
        <v>0</v>
      </c>
      <c r="K109" s="216">
        <f t="shared" si="50"/>
        <v>59.93</v>
      </c>
      <c r="L109" s="216">
        <f t="shared" si="51"/>
        <v>1198.6</v>
      </c>
      <c r="M109" s="216"/>
      <c r="N109" s="218"/>
    </row>
    <row r="110" ht="33.75" spans="1:14">
      <c r="A110" s="175" t="s">
        <v>326</v>
      </c>
      <c r="B110" s="186" t="s">
        <v>327</v>
      </c>
      <c r="C110" s="187" t="s">
        <v>100</v>
      </c>
      <c r="D110" s="188" t="s">
        <v>328</v>
      </c>
      <c r="E110" s="168" t="s">
        <v>94</v>
      </c>
      <c r="F110" s="200">
        <v>4</v>
      </c>
      <c r="G110" s="174">
        <v>80.05</v>
      </c>
      <c r="H110" s="171">
        <v>0.2897</v>
      </c>
      <c r="I110" s="214">
        <f t="shared" si="48"/>
        <v>103.24</v>
      </c>
      <c r="J110" s="215">
        <f t="shared" si="49"/>
        <v>0</v>
      </c>
      <c r="K110" s="216">
        <f t="shared" si="50"/>
        <v>103.24</v>
      </c>
      <c r="L110" s="216">
        <f t="shared" si="51"/>
        <v>412.96</v>
      </c>
      <c r="M110" s="216"/>
      <c r="N110" s="218"/>
    </row>
    <row r="111" ht="33.75" spans="1:14">
      <c r="A111" s="175" t="s">
        <v>329</v>
      </c>
      <c r="B111" s="186" t="s">
        <v>330</v>
      </c>
      <c r="C111" s="187" t="s">
        <v>100</v>
      </c>
      <c r="D111" s="188" t="s">
        <v>331</v>
      </c>
      <c r="E111" s="168" t="s">
        <v>94</v>
      </c>
      <c r="F111" s="200">
        <v>1</v>
      </c>
      <c r="G111" s="174">
        <v>143.73</v>
      </c>
      <c r="H111" s="171">
        <v>0.2897</v>
      </c>
      <c r="I111" s="214">
        <f t="shared" si="48"/>
        <v>185.37</v>
      </c>
      <c r="J111" s="215">
        <f t="shared" si="49"/>
        <v>0</v>
      </c>
      <c r="K111" s="216">
        <f t="shared" si="50"/>
        <v>185.37</v>
      </c>
      <c r="L111" s="216">
        <f t="shared" si="51"/>
        <v>185.37</v>
      </c>
      <c r="M111" s="216"/>
      <c r="N111" s="218"/>
    </row>
    <row r="112" spans="1:14">
      <c r="A112" s="190" t="s">
        <v>332</v>
      </c>
      <c r="B112" s="201"/>
      <c r="C112" s="202"/>
      <c r="D112" s="205" t="s">
        <v>333</v>
      </c>
      <c r="E112" s="206"/>
      <c r="F112" s="195"/>
      <c r="G112" s="196"/>
      <c r="H112" s="207"/>
      <c r="I112" s="233"/>
      <c r="J112" s="234"/>
      <c r="K112" s="235"/>
      <c r="L112" s="235"/>
      <c r="M112" s="235">
        <f>SUM(L113:L115)</f>
        <v>37238.1015</v>
      </c>
      <c r="N112" s="218"/>
    </row>
    <row r="113" ht="78.75" spans="1:14">
      <c r="A113" s="175" t="s">
        <v>334</v>
      </c>
      <c r="B113" s="186" t="s">
        <v>335</v>
      </c>
      <c r="C113" s="187" t="s">
        <v>117</v>
      </c>
      <c r="D113" s="188" t="s">
        <v>336</v>
      </c>
      <c r="E113" s="168" t="s">
        <v>125</v>
      </c>
      <c r="F113" s="200">
        <v>17.5</v>
      </c>
      <c r="G113" s="174">
        <v>76.3</v>
      </c>
      <c r="H113" s="171">
        <v>0.2897</v>
      </c>
      <c r="I113" s="214">
        <f t="shared" ref="I113:I115" si="52">ROUND(G113*(1+H113),2)</f>
        <v>98.4</v>
      </c>
      <c r="J113" s="215">
        <f t="shared" ref="J113:J115" si="53">$J$423</f>
        <v>0</v>
      </c>
      <c r="K113" s="216">
        <f t="shared" ref="K113:K115" si="54">I113*(1-J113)</f>
        <v>98.4</v>
      </c>
      <c r="L113" s="216">
        <f t="shared" ref="L113:L115" si="55">F113*K113</f>
        <v>1722</v>
      </c>
      <c r="M113" s="216"/>
      <c r="N113" s="218"/>
    </row>
    <row r="114" ht="90" spans="1:14">
      <c r="A114" s="175" t="s">
        <v>337</v>
      </c>
      <c r="B114" s="186" t="s">
        <v>338</v>
      </c>
      <c r="C114" s="187" t="s">
        <v>117</v>
      </c>
      <c r="D114" s="188" t="s">
        <v>315</v>
      </c>
      <c r="E114" s="168" t="s">
        <v>94</v>
      </c>
      <c r="F114" s="200">
        <v>10.01</v>
      </c>
      <c r="G114" s="174">
        <v>1256.22</v>
      </c>
      <c r="H114" s="171">
        <v>0.2897</v>
      </c>
      <c r="I114" s="214">
        <f t="shared" si="52"/>
        <v>1620.15</v>
      </c>
      <c r="J114" s="215">
        <f t="shared" si="53"/>
        <v>0</v>
      </c>
      <c r="K114" s="216">
        <f t="shared" si="54"/>
        <v>1620.15</v>
      </c>
      <c r="L114" s="216">
        <f t="shared" si="55"/>
        <v>16217.7015</v>
      </c>
      <c r="M114" s="216"/>
      <c r="N114" s="218"/>
    </row>
    <row r="115" ht="56.25" spans="1:14">
      <c r="A115" s="175" t="s">
        <v>339</v>
      </c>
      <c r="B115" s="186" t="s">
        <v>340</v>
      </c>
      <c r="C115" s="187" t="s">
        <v>117</v>
      </c>
      <c r="D115" s="188" t="s">
        <v>341</v>
      </c>
      <c r="E115" s="168" t="s">
        <v>94</v>
      </c>
      <c r="F115" s="200">
        <v>10</v>
      </c>
      <c r="G115" s="174">
        <v>1496.35</v>
      </c>
      <c r="H115" s="171">
        <v>0.2897</v>
      </c>
      <c r="I115" s="214">
        <f t="shared" si="52"/>
        <v>1929.84</v>
      </c>
      <c r="J115" s="215">
        <f t="shared" si="53"/>
        <v>0</v>
      </c>
      <c r="K115" s="216">
        <f t="shared" si="54"/>
        <v>1929.84</v>
      </c>
      <c r="L115" s="216">
        <f t="shared" si="55"/>
        <v>19298.4</v>
      </c>
      <c r="M115" s="216"/>
      <c r="N115" s="218"/>
    </row>
    <row r="116" spans="1:14">
      <c r="A116" s="190" t="s">
        <v>342</v>
      </c>
      <c r="B116" s="201"/>
      <c r="C116" s="202"/>
      <c r="D116" s="205" t="s">
        <v>343</v>
      </c>
      <c r="E116" s="206"/>
      <c r="F116" s="195"/>
      <c r="G116" s="196"/>
      <c r="H116" s="207"/>
      <c r="I116" s="233"/>
      <c r="J116" s="234"/>
      <c r="K116" s="235"/>
      <c r="L116" s="235"/>
      <c r="M116" s="235">
        <f>SUM(L118:L138)</f>
        <v>24069.47</v>
      </c>
      <c r="N116" s="218"/>
    </row>
    <row r="117" spans="1:14">
      <c r="A117" s="175"/>
      <c r="B117" s="186"/>
      <c r="C117" s="187"/>
      <c r="D117" s="188" t="s">
        <v>344</v>
      </c>
      <c r="E117" s="168"/>
      <c r="F117" s="200"/>
      <c r="G117" s="174"/>
      <c r="H117" s="171"/>
      <c r="I117" s="214"/>
      <c r="J117" s="215"/>
      <c r="K117" s="216"/>
      <c r="L117" s="216"/>
      <c r="M117" s="216"/>
      <c r="N117" s="218"/>
    </row>
    <row r="118" ht="45" spans="1:14">
      <c r="A118" s="175" t="s">
        <v>345</v>
      </c>
      <c r="B118" s="186">
        <v>95470</v>
      </c>
      <c r="C118" s="187" t="s">
        <v>117</v>
      </c>
      <c r="D118" s="188" t="s">
        <v>346</v>
      </c>
      <c r="E118" s="168" t="s">
        <v>94</v>
      </c>
      <c r="F118" s="200">
        <v>7</v>
      </c>
      <c r="G118" s="174">
        <v>297.27</v>
      </c>
      <c r="H118" s="171">
        <v>0.2897</v>
      </c>
      <c r="I118" s="214">
        <f t="shared" ref="I118:I124" si="56">ROUND(G118*(1+H118),2)</f>
        <v>383.39</v>
      </c>
      <c r="J118" s="215">
        <f t="shared" ref="J118:J124" si="57">$J$423</f>
        <v>0</v>
      </c>
      <c r="K118" s="216">
        <f t="shared" ref="K118:K124" si="58">I118*(1-J118)</f>
        <v>383.39</v>
      </c>
      <c r="L118" s="216">
        <f t="shared" ref="L118:L124" si="59">F118*K118</f>
        <v>2683.73</v>
      </c>
      <c r="M118" s="216"/>
      <c r="N118" s="218"/>
    </row>
    <row r="119" ht="45" spans="1:14">
      <c r="A119" s="175" t="s">
        <v>347</v>
      </c>
      <c r="B119" s="186">
        <v>95471</v>
      </c>
      <c r="C119" s="187" t="s">
        <v>117</v>
      </c>
      <c r="D119" s="188" t="s">
        <v>348</v>
      </c>
      <c r="E119" s="168" t="s">
        <v>94</v>
      </c>
      <c r="F119" s="200">
        <v>2</v>
      </c>
      <c r="G119" s="174">
        <v>715.16</v>
      </c>
      <c r="H119" s="171">
        <v>0.2897</v>
      </c>
      <c r="I119" s="214">
        <f t="shared" si="56"/>
        <v>922.34</v>
      </c>
      <c r="J119" s="215">
        <f t="shared" si="57"/>
        <v>0</v>
      </c>
      <c r="K119" s="216">
        <f t="shared" si="58"/>
        <v>922.34</v>
      </c>
      <c r="L119" s="216">
        <f t="shared" si="59"/>
        <v>1844.68</v>
      </c>
      <c r="M119" s="216"/>
      <c r="N119" s="218"/>
    </row>
    <row r="120" ht="33.75" spans="1:14">
      <c r="A120" s="175" t="s">
        <v>349</v>
      </c>
      <c r="B120" s="186">
        <v>100852</v>
      </c>
      <c r="C120" s="187" t="s">
        <v>117</v>
      </c>
      <c r="D120" s="188" t="s">
        <v>350</v>
      </c>
      <c r="E120" s="168" t="s">
        <v>94</v>
      </c>
      <c r="F120" s="200">
        <v>1</v>
      </c>
      <c r="G120" s="174">
        <v>236.16</v>
      </c>
      <c r="H120" s="171">
        <v>0.2897</v>
      </c>
      <c r="I120" s="214">
        <f t="shared" si="56"/>
        <v>304.58</v>
      </c>
      <c r="J120" s="215">
        <f t="shared" si="57"/>
        <v>0</v>
      </c>
      <c r="K120" s="216">
        <f t="shared" si="58"/>
        <v>304.58</v>
      </c>
      <c r="L120" s="216">
        <f t="shared" si="59"/>
        <v>304.58</v>
      </c>
      <c r="M120" s="216"/>
      <c r="N120" s="218"/>
    </row>
    <row r="121" ht="33.75" spans="1:14">
      <c r="A121" s="175" t="s">
        <v>351</v>
      </c>
      <c r="B121" s="186">
        <v>86901</v>
      </c>
      <c r="C121" s="187" t="s">
        <v>117</v>
      </c>
      <c r="D121" s="188" t="s">
        <v>352</v>
      </c>
      <c r="E121" s="168" t="s">
        <v>94</v>
      </c>
      <c r="F121" s="200">
        <v>8</v>
      </c>
      <c r="G121" s="174">
        <v>138.78</v>
      </c>
      <c r="H121" s="171">
        <v>0.2897</v>
      </c>
      <c r="I121" s="214">
        <f t="shared" si="56"/>
        <v>178.98</v>
      </c>
      <c r="J121" s="215">
        <f t="shared" si="57"/>
        <v>0</v>
      </c>
      <c r="K121" s="216">
        <f t="shared" si="58"/>
        <v>178.98</v>
      </c>
      <c r="L121" s="216">
        <f t="shared" si="59"/>
        <v>1431.84</v>
      </c>
      <c r="M121" s="216"/>
      <c r="N121" s="218"/>
    </row>
    <row r="122" ht="33.75" spans="1:14">
      <c r="A122" s="175" t="s">
        <v>353</v>
      </c>
      <c r="B122" s="186">
        <v>86904</v>
      </c>
      <c r="C122" s="187" t="s">
        <v>117</v>
      </c>
      <c r="D122" s="188" t="s">
        <v>354</v>
      </c>
      <c r="E122" s="168" t="s">
        <v>94</v>
      </c>
      <c r="F122" s="200">
        <v>3</v>
      </c>
      <c r="G122" s="174">
        <v>143.75</v>
      </c>
      <c r="H122" s="171">
        <v>0.2897</v>
      </c>
      <c r="I122" s="214">
        <f t="shared" si="56"/>
        <v>185.39</v>
      </c>
      <c r="J122" s="215">
        <f t="shared" si="57"/>
        <v>0</v>
      </c>
      <c r="K122" s="216">
        <f t="shared" si="58"/>
        <v>185.39</v>
      </c>
      <c r="L122" s="216">
        <f t="shared" si="59"/>
        <v>556.17</v>
      </c>
      <c r="M122" s="216"/>
      <c r="N122" s="218"/>
    </row>
    <row r="123" ht="45" spans="1:14">
      <c r="A123" s="175" t="s">
        <v>355</v>
      </c>
      <c r="B123" s="186" t="s">
        <v>356</v>
      </c>
      <c r="C123" s="187" t="s">
        <v>92</v>
      </c>
      <c r="D123" s="188" t="s">
        <v>357</v>
      </c>
      <c r="E123" s="168" t="s">
        <v>94</v>
      </c>
      <c r="F123" s="200">
        <v>2</v>
      </c>
      <c r="G123" s="174">
        <v>497.319274</v>
      </c>
      <c r="H123" s="171">
        <v>0.2897</v>
      </c>
      <c r="I123" s="214">
        <f t="shared" si="56"/>
        <v>641.39</v>
      </c>
      <c r="J123" s="215">
        <f t="shared" si="57"/>
        <v>0</v>
      </c>
      <c r="K123" s="216">
        <f t="shared" si="58"/>
        <v>641.39</v>
      </c>
      <c r="L123" s="216">
        <f t="shared" si="59"/>
        <v>1282.78</v>
      </c>
      <c r="M123" s="216"/>
      <c r="N123" s="218"/>
    </row>
    <row r="124" ht="45" spans="1:14">
      <c r="A124" s="175" t="s">
        <v>358</v>
      </c>
      <c r="B124" s="186" t="s">
        <v>359</v>
      </c>
      <c r="C124" s="187" t="s">
        <v>92</v>
      </c>
      <c r="D124" s="188" t="s">
        <v>360</v>
      </c>
      <c r="E124" s="168" t="s">
        <v>94</v>
      </c>
      <c r="F124" s="200">
        <v>2</v>
      </c>
      <c r="G124" s="174">
        <v>376.22089</v>
      </c>
      <c r="H124" s="171">
        <v>0.2897</v>
      </c>
      <c r="I124" s="214">
        <f t="shared" si="56"/>
        <v>485.21</v>
      </c>
      <c r="J124" s="215">
        <f t="shared" si="57"/>
        <v>0</v>
      </c>
      <c r="K124" s="216">
        <f t="shared" si="58"/>
        <v>485.21</v>
      </c>
      <c r="L124" s="216">
        <f t="shared" si="59"/>
        <v>970.42</v>
      </c>
      <c r="M124" s="216"/>
      <c r="N124" s="218"/>
    </row>
    <row r="125" spans="1:14">
      <c r="A125" s="175"/>
      <c r="B125" s="186"/>
      <c r="C125" s="187"/>
      <c r="D125" s="188" t="s">
        <v>361</v>
      </c>
      <c r="E125" s="168"/>
      <c r="F125" s="200"/>
      <c r="G125" s="174"/>
      <c r="H125" s="171"/>
      <c r="I125" s="214"/>
      <c r="J125" s="215"/>
      <c r="K125" s="216"/>
      <c r="L125" s="216"/>
      <c r="M125" s="216"/>
      <c r="N125" s="218"/>
    </row>
    <row r="126" ht="45" spans="1:14">
      <c r="A126" s="175" t="s">
        <v>362</v>
      </c>
      <c r="B126" s="186" t="s">
        <v>363</v>
      </c>
      <c r="C126" s="187" t="s">
        <v>117</v>
      </c>
      <c r="D126" s="188" t="s">
        <v>364</v>
      </c>
      <c r="E126" s="168" t="s">
        <v>94</v>
      </c>
      <c r="F126" s="200">
        <v>2</v>
      </c>
      <c r="G126" s="174">
        <v>326.33</v>
      </c>
      <c r="H126" s="171">
        <v>0.2897</v>
      </c>
      <c r="I126" s="214">
        <f t="shared" ref="I126:I138" si="60">ROUND(G126*(1+H126),2)</f>
        <v>420.87</v>
      </c>
      <c r="J126" s="215">
        <f t="shared" ref="J126:J138" si="61">$J$423</f>
        <v>0</v>
      </c>
      <c r="K126" s="216">
        <f t="shared" ref="K126:K138" si="62">I126*(1-J126)</f>
        <v>420.87</v>
      </c>
      <c r="L126" s="216">
        <f t="shared" ref="L126:L138" si="63">F126*K126</f>
        <v>841.74</v>
      </c>
      <c r="M126" s="216"/>
      <c r="N126" s="218"/>
    </row>
    <row r="127" ht="22.5" spans="1:14">
      <c r="A127" s="175" t="s">
        <v>365</v>
      </c>
      <c r="B127" s="186" t="s">
        <v>366</v>
      </c>
      <c r="C127" s="187" t="s">
        <v>117</v>
      </c>
      <c r="D127" s="188" t="s">
        <v>367</v>
      </c>
      <c r="E127" s="168" t="s">
        <v>94</v>
      </c>
      <c r="F127" s="200">
        <v>30</v>
      </c>
      <c r="G127" s="174">
        <v>24.54</v>
      </c>
      <c r="H127" s="171">
        <v>0.2897</v>
      </c>
      <c r="I127" s="214">
        <f t="shared" si="60"/>
        <v>31.65</v>
      </c>
      <c r="J127" s="215">
        <f t="shared" si="61"/>
        <v>0</v>
      </c>
      <c r="K127" s="216">
        <f t="shared" si="62"/>
        <v>31.65</v>
      </c>
      <c r="L127" s="216">
        <f t="shared" si="63"/>
        <v>949.5</v>
      </c>
      <c r="M127" s="216"/>
      <c r="N127" s="218"/>
    </row>
    <row r="128" ht="33.75" spans="1:14">
      <c r="A128" s="175" t="s">
        <v>368</v>
      </c>
      <c r="B128" s="186" t="s">
        <v>369</v>
      </c>
      <c r="C128" s="187" t="s">
        <v>370</v>
      </c>
      <c r="D128" s="188" t="s">
        <v>371</v>
      </c>
      <c r="E128" s="168" t="s">
        <v>94</v>
      </c>
      <c r="F128" s="200">
        <v>7</v>
      </c>
      <c r="G128" s="174">
        <v>307.43</v>
      </c>
      <c r="H128" s="171">
        <v>0.2897</v>
      </c>
      <c r="I128" s="214">
        <f t="shared" si="60"/>
        <v>396.49</v>
      </c>
      <c r="J128" s="215">
        <f t="shared" si="61"/>
        <v>0</v>
      </c>
      <c r="K128" s="216">
        <f t="shared" si="62"/>
        <v>396.49</v>
      </c>
      <c r="L128" s="216">
        <f t="shared" si="63"/>
        <v>2775.43</v>
      </c>
      <c r="M128" s="216"/>
      <c r="N128" s="218"/>
    </row>
    <row r="129" ht="22.5" spans="1:14">
      <c r="A129" s="175" t="s">
        <v>372</v>
      </c>
      <c r="B129" s="186" t="s">
        <v>373</v>
      </c>
      <c r="C129" s="187" t="s">
        <v>79</v>
      </c>
      <c r="D129" s="188" t="s">
        <v>374</v>
      </c>
      <c r="E129" s="168" t="s">
        <v>94</v>
      </c>
      <c r="F129" s="200">
        <v>2</v>
      </c>
      <c r="G129" s="174">
        <v>563.74</v>
      </c>
      <c r="H129" s="171">
        <v>0.2897</v>
      </c>
      <c r="I129" s="214">
        <f t="shared" si="60"/>
        <v>727.06</v>
      </c>
      <c r="J129" s="215">
        <f t="shared" si="61"/>
        <v>0</v>
      </c>
      <c r="K129" s="216">
        <f t="shared" si="62"/>
        <v>727.06</v>
      </c>
      <c r="L129" s="216">
        <f t="shared" si="63"/>
        <v>1454.12</v>
      </c>
      <c r="M129" s="216"/>
      <c r="N129" s="218"/>
    </row>
    <row r="130" ht="45" spans="1:14">
      <c r="A130" s="175" t="s">
        <v>375</v>
      </c>
      <c r="B130" s="186" t="s">
        <v>376</v>
      </c>
      <c r="C130" s="187" t="s">
        <v>117</v>
      </c>
      <c r="D130" s="188" t="s">
        <v>377</v>
      </c>
      <c r="E130" s="168" t="s">
        <v>94</v>
      </c>
      <c r="F130" s="200">
        <v>13</v>
      </c>
      <c r="G130" s="174">
        <v>57.95</v>
      </c>
      <c r="H130" s="171">
        <v>0.2897</v>
      </c>
      <c r="I130" s="214">
        <f t="shared" si="60"/>
        <v>74.74</v>
      </c>
      <c r="J130" s="215">
        <f t="shared" si="61"/>
        <v>0</v>
      </c>
      <c r="K130" s="216">
        <f t="shared" si="62"/>
        <v>74.74</v>
      </c>
      <c r="L130" s="216">
        <f t="shared" si="63"/>
        <v>971.62</v>
      </c>
      <c r="M130" s="216"/>
      <c r="N130" s="218"/>
    </row>
    <row r="131" ht="33.75" spans="1:14">
      <c r="A131" s="175" t="s">
        <v>378</v>
      </c>
      <c r="B131" s="186" t="s">
        <v>379</v>
      </c>
      <c r="C131" s="187" t="s">
        <v>100</v>
      </c>
      <c r="D131" s="188" t="s">
        <v>380</v>
      </c>
      <c r="E131" s="168" t="s">
        <v>94</v>
      </c>
      <c r="F131" s="200">
        <v>15</v>
      </c>
      <c r="G131" s="174">
        <v>242.44</v>
      </c>
      <c r="H131" s="171">
        <v>0.2897</v>
      </c>
      <c r="I131" s="214">
        <f t="shared" si="60"/>
        <v>312.67</v>
      </c>
      <c r="J131" s="215">
        <f t="shared" si="61"/>
        <v>0</v>
      </c>
      <c r="K131" s="216">
        <f t="shared" si="62"/>
        <v>312.67</v>
      </c>
      <c r="L131" s="216">
        <f t="shared" si="63"/>
        <v>4690.05</v>
      </c>
      <c r="M131" s="216"/>
      <c r="N131" s="218"/>
    </row>
    <row r="132" ht="33.75" spans="1:14">
      <c r="A132" s="175" t="s">
        <v>381</v>
      </c>
      <c r="B132" s="186" t="s">
        <v>382</v>
      </c>
      <c r="C132" s="187" t="s">
        <v>79</v>
      </c>
      <c r="D132" s="188" t="s">
        <v>383</v>
      </c>
      <c r="E132" s="168" t="s">
        <v>94</v>
      </c>
      <c r="F132" s="200">
        <v>2</v>
      </c>
      <c r="G132" s="174">
        <v>140.17</v>
      </c>
      <c r="H132" s="171">
        <v>0.2897</v>
      </c>
      <c r="I132" s="214">
        <f t="shared" si="60"/>
        <v>180.78</v>
      </c>
      <c r="J132" s="215">
        <f t="shared" si="61"/>
        <v>0</v>
      </c>
      <c r="K132" s="216">
        <f t="shared" si="62"/>
        <v>180.78</v>
      </c>
      <c r="L132" s="216">
        <f t="shared" si="63"/>
        <v>361.56</v>
      </c>
      <c r="M132" s="216"/>
      <c r="N132" s="218"/>
    </row>
    <row r="133" ht="22.5" spans="1:14">
      <c r="A133" s="175" t="s">
        <v>384</v>
      </c>
      <c r="B133" s="186" t="s">
        <v>385</v>
      </c>
      <c r="C133" s="187" t="s">
        <v>117</v>
      </c>
      <c r="D133" s="188" t="s">
        <v>386</v>
      </c>
      <c r="E133" s="168" t="s">
        <v>94</v>
      </c>
      <c r="F133" s="200">
        <v>14</v>
      </c>
      <c r="G133" s="174">
        <v>46.62</v>
      </c>
      <c r="H133" s="171">
        <v>0.2897</v>
      </c>
      <c r="I133" s="214">
        <f t="shared" si="60"/>
        <v>60.13</v>
      </c>
      <c r="J133" s="215">
        <f t="shared" si="61"/>
        <v>0</v>
      </c>
      <c r="K133" s="216">
        <f t="shared" si="62"/>
        <v>60.13</v>
      </c>
      <c r="L133" s="216">
        <f t="shared" si="63"/>
        <v>841.82</v>
      </c>
      <c r="M133" s="216"/>
      <c r="N133" s="218"/>
    </row>
    <row r="134" ht="22.5" spans="1:14">
      <c r="A134" s="175" t="s">
        <v>387</v>
      </c>
      <c r="B134" s="186" t="s">
        <v>388</v>
      </c>
      <c r="C134" s="187" t="s">
        <v>117</v>
      </c>
      <c r="D134" s="188" t="s">
        <v>389</v>
      </c>
      <c r="E134" s="168" t="s">
        <v>94</v>
      </c>
      <c r="F134" s="200">
        <v>13</v>
      </c>
      <c r="G134" s="174">
        <v>16.9</v>
      </c>
      <c r="H134" s="171">
        <v>0.2897</v>
      </c>
      <c r="I134" s="214">
        <f t="shared" si="60"/>
        <v>21.8</v>
      </c>
      <c r="J134" s="215">
        <f t="shared" si="61"/>
        <v>0</v>
      </c>
      <c r="K134" s="216">
        <f t="shared" si="62"/>
        <v>21.8</v>
      </c>
      <c r="L134" s="216">
        <f t="shared" si="63"/>
        <v>283.4</v>
      </c>
      <c r="M134" s="216"/>
      <c r="N134" s="218"/>
    </row>
    <row r="135" ht="33.75" spans="1:14">
      <c r="A135" s="175" t="s">
        <v>390</v>
      </c>
      <c r="B135" s="186" t="s">
        <v>391</v>
      </c>
      <c r="C135" s="187" t="s">
        <v>117</v>
      </c>
      <c r="D135" s="188" t="s">
        <v>392</v>
      </c>
      <c r="E135" s="168" t="s">
        <v>94</v>
      </c>
      <c r="F135" s="200">
        <v>1</v>
      </c>
      <c r="G135" s="174">
        <v>29.76</v>
      </c>
      <c r="H135" s="171">
        <v>0.2897</v>
      </c>
      <c r="I135" s="214">
        <f t="shared" si="60"/>
        <v>38.38</v>
      </c>
      <c r="J135" s="215">
        <f t="shared" si="61"/>
        <v>0</v>
      </c>
      <c r="K135" s="216">
        <f t="shared" si="62"/>
        <v>38.38</v>
      </c>
      <c r="L135" s="216">
        <f t="shared" si="63"/>
        <v>38.38</v>
      </c>
      <c r="M135" s="216"/>
      <c r="N135" s="218"/>
    </row>
    <row r="136" ht="22.5" spans="1:14">
      <c r="A136" s="175" t="s">
        <v>393</v>
      </c>
      <c r="B136" s="186" t="s">
        <v>394</v>
      </c>
      <c r="C136" s="187" t="s">
        <v>79</v>
      </c>
      <c r="D136" s="188" t="s">
        <v>395</v>
      </c>
      <c r="E136" s="168" t="s">
        <v>94</v>
      </c>
      <c r="F136" s="200">
        <v>2</v>
      </c>
      <c r="G136" s="174">
        <v>162.34</v>
      </c>
      <c r="H136" s="171">
        <v>0.2897</v>
      </c>
      <c r="I136" s="214">
        <f t="shared" si="60"/>
        <v>209.37</v>
      </c>
      <c r="J136" s="215">
        <f t="shared" si="61"/>
        <v>0</v>
      </c>
      <c r="K136" s="216">
        <f t="shared" si="62"/>
        <v>209.37</v>
      </c>
      <c r="L136" s="216">
        <f t="shared" si="63"/>
        <v>418.74</v>
      </c>
      <c r="M136" s="216"/>
      <c r="N136" s="218"/>
    </row>
    <row r="137" ht="33.75" spans="1:14">
      <c r="A137" s="175" t="s">
        <v>396</v>
      </c>
      <c r="B137" s="186" t="s">
        <v>397</v>
      </c>
      <c r="C137" s="187" t="s">
        <v>117</v>
      </c>
      <c r="D137" s="188" t="s">
        <v>398</v>
      </c>
      <c r="E137" s="168" t="s">
        <v>94</v>
      </c>
      <c r="F137" s="200">
        <v>11</v>
      </c>
      <c r="G137" s="174">
        <v>89.05</v>
      </c>
      <c r="H137" s="171">
        <v>0.2897</v>
      </c>
      <c r="I137" s="214">
        <f t="shared" si="60"/>
        <v>114.85</v>
      </c>
      <c r="J137" s="215">
        <f t="shared" si="61"/>
        <v>0</v>
      </c>
      <c r="K137" s="216">
        <f t="shared" si="62"/>
        <v>114.85</v>
      </c>
      <c r="L137" s="216">
        <f t="shared" si="63"/>
        <v>1263.35</v>
      </c>
      <c r="M137" s="216"/>
      <c r="N137" s="218"/>
    </row>
    <row r="138" ht="45" spans="1:14">
      <c r="A138" s="175" t="s">
        <v>399</v>
      </c>
      <c r="B138" s="186" t="s">
        <v>400</v>
      </c>
      <c r="C138" s="187" t="s">
        <v>117</v>
      </c>
      <c r="D138" s="188" t="s">
        <v>401</v>
      </c>
      <c r="E138" s="168" t="s">
        <v>94</v>
      </c>
      <c r="F138" s="200">
        <v>1</v>
      </c>
      <c r="G138" s="174">
        <v>81.85</v>
      </c>
      <c r="H138" s="171">
        <v>0.2897</v>
      </c>
      <c r="I138" s="214">
        <f t="shared" si="60"/>
        <v>105.56</v>
      </c>
      <c r="J138" s="215">
        <f t="shared" si="61"/>
        <v>0</v>
      </c>
      <c r="K138" s="216">
        <f t="shared" si="62"/>
        <v>105.56</v>
      </c>
      <c r="L138" s="216">
        <f t="shared" si="63"/>
        <v>105.56</v>
      </c>
      <c r="M138" s="216"/>
      <c r="N138" s="218"/>
    </row>
    <row r="139" spans="1:14">
      <c r="A139" s="190" t="s">
        <v>402</v>
      </c>
      <c r="B139" s="201"/>
      <c r="C139" s="202"/>
      <c r="D139" s="205" t="s">
        <v>403</v>
      </c>
      <c r="E139" s="206"/>
      <c r="F139" s="195"/>
      <c r="G139" s="196"/>
      <c r="H139" s="207"/>
      <c r="I139" s="233"/>
      <c r="J139" s="234"/>
      <c r="K139" s="235"/>
      <c r="L139" s="235"/>
      <c r="M139" s="235">
        <f>SUM(L140:L152)</f>
        <v>20102.88</v>
      </c>
      <c r="N139" s="218"/>
    </row>
    <row r="140" ht="33.75" spans="1:14">
      <c r="A140" s="175" t="s">
        <v>404</v>
      </c>
      <c r="B140" s="186" t="s">
        <v>405</v>
      </c>
      <c r="C140" s="187" t="s">
        <v>100</v>
      </c>
      <c r="D140" s="188" t="s">
        <v>406</v>
      </c>
      <c r="E140" s="168" t="s">
        <v>94</v>
      </c>
      <c r="F140" s="200">
        <v>2</v>
      </c>
      <c r="G140" s="174">
        <v>201.08</v>
      </c>
      <c r="H140" s="171">
        <v>0.2897</v>
      </c>
      <c r="I140" s="214">
        <f t="shared" ref="I140:I152" si="64">ROUND(G140*(1+H140),2)</f>
        <v>259.33</v>
      </c>
      <c r="J140" s="215">
        <f t="shared" ref="J140:J152" si="65">$J$423</f>
        <v>0</v>
      </c>
      <c r="K140" s="216">
        <f t="shared" ref="K140:K152" si="66">I140*(1-J140)</f>
        <v>259.33</v>
      </c>
      <c r="L140" s="216">
        <f t="shared" ref="L140:L152" si="67">F140*K140</f>
        <v>518.66</v>
      </c>
      <c r="M140" s="216"/>
      <c r="N140" s="218"/>
    </row>
    <row r="141" ht="22.5" spans="1:14">
      <c r="A141" s="175" t="s">
        <v>407</v>
      </c>
      <c r="B141" s="186" t="s">
        <v>408</v>
      </c>
      <c r="C141" s="187" t="s">
        <v>117</v>
      </c>
      <c r="D141" s="188" t="s">
        <v>409</v>
      </c>
      <c r="E141" s="168" t="s">
        <v>94</v>
      </c>
      <c r="F141" s="200">
        <v>7</v>
      </c>
      <c r="G141" s="174">
        <v>41.09</v>
      </c>
      <c r="H141" s="171">
        <v>0.2897</v>
      </c>
      <c r="I141" s="214">
        <f t="shared" si="64"/>
        <v>52.99</v>
      </c>
      <c r="J141" s="215">
        <f t="shared" si="65"/>
        <v>0</v>
      </c>
      <c r="K141" s="216">
        <f t="shared" si="66"/>
        <v>52.99</v>
      </c>
      <c r="L141" s="216">
        <f t="shared" si="67"/>
        <v>370.93</v>
      </c>
      <c r="M141" s="216"/>
      <c r="N141" s="218"/>
    </row>
    <row r="142" ht="33.75" spans="1:14">
      <c r="A142" s="175" t="s">
        <v>410</v>
      </c>
      <c r="B142" s="186" t="s">
        <v>411</v>
      </c>
      <c r="C142" s="187" t="s">
        <v>117</v>
      </c>
      <c r="D142" s="188" t="s">
        <v>412</v>
      </c>
      <c r="E142" s="168" t="s">
        <v>94</v>
      </c>
      <c r="F142" s="200">
        <v>2</v>
      </c>
      <c r="G142" s="174">
        <v>895.21</v>
      </c>
      <c r="H142" s="171">
        <v>0.2897</v>
      </c>
      <c r="I142" s="214">
        <f t="shared" si="64"/>
        <v>1154.55</v>
      </c>
      <c r="J142" s="215">
        <f t="shared" si="65"/>
        <v>0</v>
      </c>
      <c r="K142" s="216">
        <f t="shared" si="66"/>
        <v>1154.55</v>
      </c>
      <c r="L142" s="216">
        <f t="shared" si="67"/>
        <v>2309.1</v>
      </c>
      <c r="M142" s="216"/>
      <c r="N142" s="218"/>
    </row>
    <row r="143" ht="33.75" spans="1:14">
      <c r="A143" s="175" t="s">
        <v>413</v>
      </c>
      <c r="B143" s="186" t="s">
        <v>414</v>
      </c>
      <c r="C143" s="187" t="s">
        <v>117</v>
      </c>
      <c r="D143" s="188" t="s">
        <v>415</v>
      </c>
      <c r="E143" s="168" t="s">
        <v>94</v>
      </c>
      <c r="F143" s="200">
        <v>2</v>
      </c>
      <c r="G143" s="174">
        <v>582.76</v>
      </c>
      <c r="H143" s="171">
        <v>0.2897</v>
      </c>
      <c r="I143" s="214">
        <f t="shared" si="64"/>
        <v>751.59</v>
      </c>
      <c r="J143" s="215">
        <f t="shared" si="65"/>
        <v>0</v>
      </c>
      <c r="K143" s="216">
        <f t="shared" si="66"/>
        <v>751.59</v>
      </c>
      <c r="L143" s="216">
        <f t="shared" si="67"/>
        <v>1503.18</v>
      </c>
      <c r="M143" s="216"/>
      <c r="N143" s="218"/>
    </row>
    <row r="144" ht="67.5" spans="1:14">
      <c r="A144" s="175" t="s">
        <v>416</v>
      </c>
      <c r="B144" s="186" t="s">
        <v>417</v>
      </c>
      <c r="C144" s="187" t="s">
        <v>113</v>
      </c>
      <c r="D144" s="188" t="s">
        <v>418</v>
      </c>
      <c r="E144" s="168" t="s">
        <v>94</v>
      </c>
      <c r="F144" s="200">
        <v>6</v>
      </c>
      <c r="G144" s="174">
        <v>104.6</v>
      </c>
      <c r="H144" s="171">
        <v>0.2897</v>
      </c>
      <c r="I144" s="214">
        <f t="shared" si="64"/>
        <v>134.9</v>
      </c>
      <c r="J144" s="215">
        <f t="shared" si="65"/>
        <v>0</v>
      </c>
      <c r="K144" s="216">
        <f t="shared" si="66"/>
        <v>134.9</v>
      </c>
      <c r="L144" s="216">
        <f t="shared" si="67"/>
        <v>809.4</v>
      </c>
      <c r="M144" s="216"/>
      <c r="N144" s="218"/>
    </row>
    <row r="145" ht="45" spans="1:14">
      <c r="A145" s="175" t="s">
        <v>419</v>
      </c>
      <c r="B145" s="186" t="s">
        <v>420</v>
      </c>
      <c r="C145" s="187" t="s">
        <v>117</v>
      </c>
      <c r="D145" s="188" t="s">
        <v>421</v>
      </c>
      <c r="E145" s="168" t="s">
        <v>94</v>
      </c>
      <c r="F145" s="200">
        <v>4</v>
      </c>
      <c r="G145" s="174">
        <v>304.33</v>
      </c>
      <c r="H145" s="171">
        <v>0.2897</v>
      </c>
      <c r="I145" s="214">
        <f t="shared" si="64"/>
        <v>392.49</v>
      </c>
      <c r="J145" s="215">
        <f t="shared" si="65"/>
        <v>0</v>
      </c>
      <c r="K145" s="216">
        <f t="shared" si="66"/>
        <v>392.49</v>
      </c>
      <c r="L145" s="216">
        <f t="shared" si="67"/>
        <v>1569.96</v>
      </c>
      <c r="M145" s="216"/>
      <c r="N145" s="218"/>
    </row>
    <row r="146" ht="45" spans="1:14">
      <c r="A146" s="175" t="s">
        <v>422</v>
      </c>
      <c r="B146" s="186" t="s">
        <v>423</v>
      </c>
      <c r="C146" s="187" t="s">
        <v>117</v>
      </c>
      <c r="D146" s="188" t="s">
        <v>424</v>
      </c>
      <c r="E146" s="168" t="s">
        <v>94</v>
      </c>
      <c r="F146" s="200">
        <v>4</v>
      </c>
      <c r="G146" s="174">
        <v>314.21</v>
      </c>
      <c r="H146" s="171">
        <v>0.2897</v>
      </c>
      <c r="I146" s="214">
        <f t="shared" si="64"/>
        <v>405.24</v>
      </c>
      <c r="J146" s="215">
        <f t="shared" si="65"/>
        <v>0</v>
      </c>
      <c r="K146" s="216">
        <f t="shared" si="66"/>
        <v>405.24</v>
      </c>
      <c r="L146" s="216">
        <f t="shared" si="67"/>
        <v>1620.96</v>
      </c>
      <c r="M146" s="216"/>
      <c r="N146" s="218"/>
    </row>
    <row r="147" ht="33.75" spans="1:14">
      <c r="A147" s="175" t="s">
        <v>425</v>
      </c>
      <c r="B147" s="186" t="s">
        <v>426</v>
      </c>
      <c r="C147" s="187" t="s">
        <v>79</v>
      </c>
      <c r="D147" s="188" t="s">
        <v>427</v>
      </c>
      <c r="E147" s="168" t="s">
        <v>94</v>
      </c>
      <c r="F147" s="200">
        <v>15</v>
      </c>
      <c r="G147" s="174">
        <v>98.77</v>
      </c>
      <c r="H147" s="171">
        <v>0.2897</v>
      </c>
      <c r="I147" s="214">
        <f t="shared" si="64"/>
        <v>127.38</v>
      </c>
      <c r="J147" s="215">
        <f t="shared" si="65"/>
        <v>0</v>
      </c>
      <c r="K147" s="216">
        <f t="shared" si="66"/>
        <v>127.38</v>
      </c>
      <c r="L147" s="216">
        <f t="shared" si="67"/>
        <v>1910.7</v>
      </c>
      <c r="M147" s="216"/>
      <c r="N147" s="218"/>
    </row>
    <row r="148" ht="22.5" spans="1:14">
      <c r="A148" s="175" t="s">
        <v>428</v>
      </c>
      <c r="B148" s="186" t="s">
        <v>429</v>
      </c>
      <c r="C148" s="187" t="s">
        <v>117</v>
      </c>
      <c r="D148" s="188" t="s">
        <v>430</v>
      </c>
      <c r="E148" s="168" t="s">
        <v>94</v>
      </c>
      <c r="F148" s="200">
        <v>17</v>
      </c>
      <c r="G148" s="174">
        <v>45.76</v>
      </c>
      <c r="H148" s="171">
        <v>0.2897</v>
      </c>
      <c r="I148" s="214">
        <f t="shared" si="64"/>
        <v>59.02</v>
      </c>
      <c r="J148" s="215">
        <f t="shared" si="65"/>
        <v>0</v>
      </c>
      <c r="K148" s="216">
        <f t="shared" si="66"/>
        <v>59.02</v>
      </c>
      <c r="L148" s="216">
        <f t="shared" si="67"/>
        <v>1003.34</v>
      </c>
      <c r="M148" s="216"/>
      <c r="N148" s="218"/>
    </row>
    <row r="149" ht="33.75" spans="1:14">
      <c r="A149" s="175" t="s">
        <v>431</v>
      </c>
      <c r="B149" s="186" t="s">
        <v>432</v>
      </c>
      <c r="C149" s="187" t="s">
        <v>100</v>
      </c>
      <c r="D149" s="188" t="s">
        <v>433</v>
      </c>
      <c r="E149" s="168" t="s">
        <v>94</v>
      </c>
      <c r="F149" s="200">
        <v>9</v>
      </c>
      <c r="G149" s="174">
        <v>341.12</v>
      </c>
      <c r="H149" s="171">
        <v>0.2897</v>
      </c>
      <c r="I149" s="214">
        <f t="shared" si="64"/>
        <v>439.94</v>
      </c>
      <c r="J149" s="215">
        <f t="shared" si="65"/>
        <v>0</v>
      </c>
      <c r="K149" s="216">
        <f t="shared" si="66"/>
        <v>439.94</v>
      </c>
      <c r="L149" s="216">
        <f t="shared" si="67"/>
        <v>3959.46</v>
      </c>
      <c r="M149" s="216"/>
      <c r="N149" s="218"/>
    </row>
    <row r="150" ht="45" spans="1:14">
      <c r="A150" s="175" t="s">
        <v>434</v>
      </c>
      <c r="B150" s="186" t="s">
        <v>435</v>
      </c>
      <c r="C150" s="187" t="s">
        <v>100</v>
      </c>
      <c r="D150" s="188" t="s">
        <v>436</v>
      </c>
      <c r="E150" s="168" t="s">
        <v>94</v>
      </c>
      <c r="F150" s="200">
        <v>9</v>
      </c>
      <c r="G150" s="174">
        <v>267.02</v>
      </c>
      <c r="H150" s="171">
        <v>0.2897</v>
      </c>
      <c r="I150" s="214">
        <f t="shared" si="64"/>
        <v>344.38</v>
      </c>
      <c r="J150" s="215">
        <f t="shared" si="65"/>
        <v>0</v>
      </c>
      <c r="K150" s="216">
        <f t="shared" si="66"/>
        <v>344.38</v>
      </c>
      <c r="L150" s="216">
        <f t="shared" si="67"/>
        <v>3099.42</v>
      </c>
      <c r="M150" s="216"/>
      <c r="N150" s="218"/>
    </row>
    <row r="151" ht="45" spans="1:14">
      <c r="A151" s="175" t="s">
        <v>437</v>
      </c>
      <c r="B151" s="186" t="s">
        <v>438</v>
      </c>
      <c r="C151" s="187" t="s">
        <v>117</v>
      </c>
      <c r="D151" s="188" t="s">
        <v>439</v>
      </c>
      <c r="E151" s="168" t="s">
        <v>94</v>
      </c>
      <c r="F151" s="200">
        <v>13</v>
      </c>
      <c r="G151" s="174">
        <v>72.18</v>
      </c>
      <c r="H151" s="171">
        <v>0.2897</v>
      </c>
      <c r="I151" s="214">
        <f t="shared" si="64"/>
        <v>93.09</v>
      </c>
      <c r="J151" s="215">
        <f t="shared" si="65"/>
        <v>0</v>
      </c>
      <c r="K151" s="216">
        <f t="shared" si="66"/>
        <v>93.09</v>
      </c>
      <c r="L151" s="216">
        <f t="shared" si="67"/>
        <v>1210.17</v>
      </c>
      <c r="M151" s="216"/>
      <c r="N151" s="218"/>
    </row>
    <row r="152" ht="67.5" spans="1:14">
      <c r="A152" s="175" t="s">
        <v>440</v>
      </c>
      <c r="B152" s="186" t="s">
        <v>441</v>
      </c>
      <c r="C152" s="187" t="s">
        <v>117</v>
      </c>
      <c r="D152" s="188" t="s">
        <v>442</v>
      </c>
      <c r="E152" s="168" t="s">
        <v>94</v>
      </c>
      <c r="F152" s="200">
        <v>4</v>
      </c>
      <c r="G152" s="174">
        <v>42.18</v>
      </c>
      <c r="H152" s="171">
        <v>0.2897</v>
      </c>
      <c r="I152" s="214">
        <f t="shared" si="64"/>
        <v>54.4</v>
      </c>
      <c r="J152" s="215">
        <f t="shared" si="65"/>
        <v>0</v>
      </c>
      <c r="K152" s="216">
        <f t="shared" si="66"/>
        <v>54.4</v>
      </c>
      <c r="L152" s="216">
        <f t="shared" si="67"/>
        <v>217.6</v>
      </c>
      <c r="M152" s="216"/>
      <c r="N152" s="218"/>
    </row>
    <row r="153" spans="1:14">
      <c r="A153" s="179" t="s">
        <v>443</v>
      </c>
      <c r="B153" s="180"/>
      <c r="C153" s="181"/>
      <c r="D153" s="182" t="s">
        <v>27</v>
      </c>
      <c r="E153" s="163"/>
      <c r="F153" s="208"/>
      <c r="G153" s="184"/>
      <c r="H153" s="185"/>
      <c r="I153" s="220"/>
      <c r="J153" s="221"/>
      <c r="K153" s="222"/>
      <c r="L153" s="222"/>
      <c r="M153" s="225">
        <f>SUM(L154:L268)</f>
        <v>147799.963168</v>
      </c>
      <c r="N153" s="224">
        <f>M153</f>
        <v>147799.963168</v>
      </c>
    </row>
    <row r="154" ht="56.25" spans="1:14">
      <c r="A154" s="175" t="s">
        <v>444</v>
      </c>
      <c r="B154" s="186" t="s">
        <v>445</v>
      </c>
      <c r="C154" s="187" t="s">
        <v>92</v>
      </c>
      <c r="D154" s="188" t="s">
        <v>446</v>
      </c>
      <c r="E154" s="168" t="s">
        <v>94</v>
      </c>
      <c r="F154" s="200">
        <v>1</v>
      </c>
      <c r="G154" s="174">
        <v>1809.272</v>
      </c>
      <c r="H154" s="171">
        <v>0.2897</v>
      </c>
      <c r="I154" s="214">
        <f t="shared" ref="I154:I217" si="68">ROUND(G154*(1+H154),2)</f>
        <v>2333.42</v>
      </c>
      <c r="J154" s="215">
        <f t="shared" ref="J154:J217" si="69">$J$423</f>
        <v>0</v>
      </c>
      <c r="K154" s="216">
        <f t="shared" ref="K154:K217" si="70">I154*(1-J154)</f>
        <v>2333.42</v>
      </c>
      <c r="L154" s="216">
        <f t="shared" ref="L154:L217" si="71">F154*K154</f>
        <v>2333.42</v>
      </c>
      <c r="M154" s="216"/>
      <c r="N154" s="218"/>
    </row>
    <row r="155" ht="56.25" spans="1:14">
      <c r="A155" s="175" t="s">
        <v>447</v>
      </c>
      <c r="B155" s="186" t="s">
        <v>448</v>
      </c>
      <c r="C155" s="187" t="s">
        <v>92</v>
      </c>
      <c r="D155" s="188" t="s">
        <v>449</v>
      </c>
      <c r="E155" s="168" t="s">
        <v>94</v>
      </c>
      <c r="F155" s="200">
        <v>1</v>
      </c>
      <c r="G155" s="174">
        <v>885.0244</v>
      </c>
      <c r="H155" s="171">
        <v>0.2897</v>
      </c>
      <c r="I155" s="214">
        <f t="shared" si="68"/>
        <v>1141.42</v>
      </c>
      <c r="J155" s="215">
        <f t="shared" si="69"/>
        <v>0</v>
      </c>
      <c r="K155" s="216">
        <f t="shared" si="70"/>
        <v>1141.42</v>
      </c>
      <c r="L155" s="216">
        <f t="shared" si="71"/>
        <v>1141.42</v>
      </c>
      <c r="M155" s="216"/>
      <c r="N155" s="218"/>
    </row>
    <row r="156" ht="33.75" spans="1:14">
      <c r="A156" s="175" t="s">
        <v>450</v>
      </c>
      <c r="B156" s="186" t="s">
        <v>451</v>
      </c>
      <c r="C156" s="187" t="s">
        <v>92</v>
      </c>
      <c r="D156" s="188" t="s">
        <v>452</v>
      </c>
      <c r="E156" s="168" t="s">
        <v>94</v>
      </c>
      <c r="F156" s="200">
        <v>2</v>
      </c>
      <c r="G156" s="174">
        <v>707.24</v>
      </c>
      <c r="H156" s="171">
        <v>0.2897</v>
      </c>
      <c r="I156" s="214">
        <f t="shared" si="68"/>
        <v>912.13</v>
      </c>
      <c r="J156" s="215">
        <f t="shared" si="69"/>
        <v>0</v>
      </c>
      <c r="K156" s="216">
        <f t="shared" si="70"/>
        <v>912.13</v>
      </c>
      <c r="L156" s="216">
        <f t="shared" si="71"/>
        <v>1824.26</v>
      </c>
      <c r="M156" s="216"/>
      <c r="N156" s="218"/>
    </row>
    <row r="157" ht="33.75" spans="1:14">
      <c r="A157" s="175" t="s">
        <v>453</v>
      </c>
      <c r="B157" s="186" t="s">
        <v>454</v>
      </c>
      <c r="C157" s="187" t="s">
        <v>117</v>
      </c>
      <c r="D157" s="188" t="s">
        <v>455</v>
      </c>
      <c r="E157" s="168" t="s">
        <v>94</v>
      </c>
      <c r="F157" s="200">
        <v>2</v>
      </c>
      <c r="G157" s="174">
        <v>82.09</v>
      </c>
      <c r="H157" s="171">
        <v>0.2897</v>
      </c>
      <c r="I157" s="214">
        <f t="shared" si="68"/>
        <v>105.87</v>
      </c>
      <c r="J157" s="215">
        <f t="shared" si="69"/>
        <v>0</v>
      </c>
      <c r="K157" s="216">
        <f t="shared" si="70"/>
        <v>105.87</v>
      </c>
      <c r="L157" s="216">
        <f t="shared" si="71"/>
        <v>211.74</v>
      </c>
      <c r="M157" s="216"/>
      <c r="N157" s="218"/>
    </row>
    <row r="158" ht="33.75" spans="1:14">
      <c r="A158" s="175" t="s">
        <v>456</v>
      </c>
      <c r="B158" s="186" t="s">
        <v>457</v>
      </c>
      <c r="C158" s="187" t="s">
        <v>117</v>
      </c>
      <c r="D158" s="188" t="s">
        <v>458</v>
      </c>
      <c r="E158" s="168" t="s">
        <v>94</v>
      </c>
      <c r="F158" s="200">
        <v>1</v>
      </c>
      <c r="G158" s="174">
        <v>10.77</v>
      </c>
      <c r="H158" s="171">
        <v>0.2897</v>
      </c>
      <c r="I158" s="214">
        <f t="shared" si="68"/>
        <v>13.89</v>
      </c>
      <c r="J158" s="215">
        <f t="shared" si="69"/>
        <v>0</v>
      </c>
      <c r="K158" s="216">
        <f t="shared" si="70"/>
        <v>13.89</v>
      </c>
      <c r="L158" s="216">
        <f t="shared" si="71"/>
        <v>13.89</v>
      </c>
      <c r="M158" s="216"/>
      <c r="N158" s="218"/>
    </row>
    <row r="159" ht="33.75" spans="1:14">
      <c r="A159" s="175" t="s">
        <v>459</v>
      </c>
      <c r="B159" s="186" t="s">
        <v>460</v>
      </c>
      <c r="C159" s="187" t="s">
        <v>117</v>
      </c>
      <c r="D159" s="188" t="s">
        <v>461</v>
      </c>
      <c r="E159" s="168" t="s">
        <v>94</v>
      </c>
      <c r="F159" s="200">
        <v>8</v>
      </c>
      <c r="G159" s="174">
        <v>11.37</v>
      </c>
      <c r="H159" s="171">
        <v>0.2897</v>
      </c>
      <c r="I159" s="214">
        <f t="shared" si="68"/>
        <v>14.66</v>
      </c>
      <c r="J159" s="215">
        <f t="shared" si="69"/>
        <v>0</v>
      </c>
      <c r="K159" s="216">
        <f t="shared" si="70"/>
        <v>14.66</v>
      </c>
      <c r="L159" s="216">
        <f t="shared" si="71"/>
        <v>117.28</v>
      </c>
      <c r="M159" s="216"/>
      <c r="N159" s="218"/>
    </row>
    <row r="160" ht="33.75" spans="1:14">
      <c r="A160" s="175" t="s">
        <v>462</v>
      </c>
      <c r="B160" s="186" t="s">
        <v>463</v>
      </c>
      <c r="C160" s="187" t="s">
        <v>117</v>
      </c>
      <c r="D160" s="188" t="s">
        <v>464</v>
      </c>
      <c r="E160" s="168" t="s">
        <v>94</v>
      </c>
      <c r="F160" s="200">
        <v>1</v>
      </c>
      <c r="G160" s="174">
        <v>12.48</v>
      </c>
      <c r="H160" s="171">
        <v>0.2897</v>
      </c>
      <c r="I160" s="214">
        <f t="shared" si="68"/>
        <v>16.1</v>
      </c>
      <c r="J160" s="215">
        <f t="shared" si="69"/>
        <v>0</v>
      </c>
      <c r="K160" s="216">
        <f t="shared" si="70"/>
        <v>16.1</v>
      </c>
      <c r="L160" s="216">
        <f t="shared" si="71"/>
        <v>16.1</v>
      </c>
      <c r="M160" s="216"/>
      <c r="N160" s="218"/>
    </row>
    <row r="161" ht="33.75" spans="1:14">
      <c r="A161" s="175" t="s">
        <v>465</v>
      </c>
      <c r="B161" s="186" t="s">
        <v>466</v>
      </c>
      <c r="C161" s="187" t="s">
        <v>117</v>
      </c>
      <c r="D161" s="188" t="s">
        <v>467</v>
      </c>
      <c r="E161" s="168" t="s">
        <v>94</v>
      </c>
      <c r="F161" s="200">
        <v>3</v>
      </c>
      <c r="G161" s="174">
        <v>52.91</v>
      </c>
      <c r="H161" s="171">
        <v>0.2897</v>
      </c>
      <c r="I161" s="214">
        <f t="shared" si="68"/>
        <v>68.24</v>
      </c>
      <c r="J161" s="215">
        <f t="shared" si="69"/>
        <v>0</v>
      </c>
      <c r="K161" s="216">
        <f t="shared" si="70"/>
        <v>68.24</v>
      </c>
      <c r="L161" s="216">
        <f t="shared" si="71"/>
        <v>204.72</v>
      </c>
      <c r="M161" s="216"/>
      <c r="N161" s="218"/>
    </row>
    <row r="162" ht="33.75" spans="1:14">
      <c r="A162" s="175" t="s">
        <v>468</v>
      </c>
      <c r="B162" s="186" t="s">
        <v>469</v>
      </c>
      <c r="C162" s="187" t="s">
        <v>117</v>
      </c>
      <c r="D162" s="188" t="s">
        <v>470</v>
      </c>
      <c r="E162" s="168" t="s">
        <v>94</v>
      </c>
      <c r="F162" s="200">
        <v>1</v>
      </c>
      <c r="G162" s="174">
        <v>56.35</v>
      </c>
      <c r="H162" s="171">
        <v>0.2897</v>
      </c>
      <c r="I162" s="214">
        <f t="shared" si="68"/>
        <v>72.67</v>
      </c>
      <c r="J162" s="215">
        <f t="shared" si="69"/>
        <v>0</v>
      </c>
      <c r="K162" s="216">
        <f t="shared" si="70"/>
        <v>72.67</v>
      </c>
      <c r="L162" s="216">
        <f t="shared" si="71"/>
        <v>72.67</v>
      </c>
      <c r="M162" s="216"/>
      <c r="N162" s="218"/>
    </row>
    <row r="163" ht="33.75" spans="1:14">
      <c r="A163" s="175" t="s">
        <v>471</v>
      </c>
      <c r="B163" s="186" t="s">
        <v>472</v>
      </c>
      <c r="C163" s="187" t="s">
        <v>117</v>
      </c>
      <c r="D163" s="188" t="s">
        <v>473</v>
      </c>
      <c r="E163" s="168" t="s">
        <v>94</v>
      </c>
      <c r="F163" s="200">
        <v>7</v>
      </c>
      <c r="G163" s="174">
        <v>56.35</v>
      </c>
      <c r="H163" s="171">
        <v>0.2897</v>
      </c>
      <c r="I163" s="214">
        <f t="shared" si="68"/>
        <v>72.67</v>
      </c>
      <c r="J163" s="215">
        <f t="shared" si="69"/>
        <v>0</v>
      </c>
      <c r="K163" s="216">
        <f t="shared" si="70"/>
        <v>72.67</v>
      </c>
      <c r="L163" s="216">
        <f t="shared" si="71"/>
        <v>508.69</v>
      </c>
      <c r="M163" s="216"/>
      <c r="N163" s="218"/>
    </row>
    <row r="164" ht="33.75" spans="1:14">
      <c r="A164" s="175" t="s">
        <v>474</v>
      </c>
      <c r="B164" s="186" t="s">
        <v>475</v>
      </c>
      <c r="C164" s="187" t="s">
        <v>92</v>
      </c>
      <c r="D164" s="188" t="s">
        <v>476</v>
      </c>
      <c r="E164" s="168" t="s">
        <v>94</v>
      </c>
      <c r="F164" s="200">
        <v>16</v>
      </c>
      <c r="G164" s="174">
        <v>154.56</v>
      </c>
      <c r="H164" s="171">
        <v>0.2897</v>
      </c>
      <c r="I164" s="214">
        <f t="shared" si="68"/>
        <v>199.34</v>
      </c>
      <c r="J164" s="215">
        <f t="shared" si="69"/>
        <v>0</v>
      </c>
      <c r="K164" s="216">
        <f t="shared" si="70"/>
        <v>199.34</v>
      </c>
      <c r="L164" s="216">
        <f t="shared" si="71"/>
        <v>3189.44</v>
      </c>
      <c r="M164" s="216"/>
      <c r="N164" s="218"/>
    </row>
    <row r="165" ht="45" spans="1:14">
      <c r="A165" s="175" t="s">
        <v>477</v>
      </c>
      <c r="B165" s="186" t="s">
        <v>478</v>
      </c>
      <c r="C165" s="187" t="s">
        <v>117</v>
      </c>
      <c r="D165" s="188" t="s">
        <v>479</v>
      </c>
      <c r="E165" s="168" t="s">
        <v>125</v>
      </c>
      <c r="F165" s="200">
        <v>1560</v>
      </c>
      <c r="G165" s="174">
        <v>5.46</v>
      </c>
      <c r="H165" s="171">
        <v>0.2897</v>
      </c>
      <c r="I165" s="214">
        <f t="shared" si="68"/>
        <v>7.04</v>
      </c>
      <c r="J165" s="215">
        <f t="shared" si="69"/>
        <v>0</v>
      </c>
      <c r="K165" s="216">
        <f t="shared" si="70"/>
        <v>7.04</v>
      </c>
      <c r="L165" s="216">
        <f t="shared" si="71"/>
        <v>10982.4</v>
      </c>
      <c r="M165" s="216"/>
      <c r="N165" s="218"/>
    </row>
    <row r="166" ht="45" spans="1:14">
      <c r="A166" s="175" t="s">
        <v>480</v>
      </c>
      <c r="B166" s="186" t="s">
        <v>481</v>
      </c>
      <c r="C166" s="187" t="s">
        <v>117</v>
      </c>
      <c r="D166" s="188" t="s">
        <v>482</v>
      </c>
      <c r="E166" s="168" t="s">
        <v>125</v>
      </c>
      <c r="F166" s="200">
        <v>185</v>
      </c>
      <c r="G166" s="174">
        <v>7.66</v>
      </c>
      <c r="H166" s="171">
        <v>0.2897</v>
      </c>
      <c r="I166" s="214">
        <f t="shared" si="68"/>
        <v>9.88</v>
      </c>
      <c r="J166" s="215">
        <f t="shared" si="69"/>
        <v>0</v>
      </c>
      <c r="K166" s="216">
        <f t="shared" si="70"/>
        <v>9.88</v>
      </c>
      <c r="L166" s="216">
        <f t="shared" si="71"/>
        <v>1827.8</v>
      </c>
      <c r="M166" s="216"/>
      <c r="N166" s="218"/>
    </row>
    <row r="167" ht="45" spans="1:14">
      <c r="A167" s="175" t="s">
        <v>483</v>
      </c>
      <c r="B167" s="186" t="s">
        <v>484</v>
      </c>
      <c r="C167" s="187" t="s">
        <v>117</v>
      </c>
      <c r="D167" s="188" t="s">
        <v>485</v>
      </c>
      <c r="E167" s="168" t="s">
        <v>125</v>
      </c>
      <c r="F167" s="200">
        <v>580</v>
      </c>
      <c r="G167" s="174">
        <v>10.32</v>
      </c>
      <c r="H167" s="171">
        <v>0.2897</v>
      </c>
      <c r="I167" s="214">
        <f t="shared" si="68"/>
        <v>13.31</v>
      </c>
      <c r="J167" s="215">
        <f t="shared" si="69"/>
        <v>0</v>
      </c>
      <c r="K167" s="216">
        <f t="shared" si="70"/>
        <v>13.31</v>
      </c>
      <c r="L167" s="216">
        <f t="shared" si="71"/>
        <v>7719.8</v>
      </c>
      <c r="M167" s="216"/>
      <c r="N167" s="218"/>
    </row>
    <row r="168" ht="45" spans="1:14">
      <c r="A168" s="175" t="s">
        <v>486</v>
      </c>
      <c r="B168" s="186" t="s">
        <v>487</v>
      </c>
      <c r="C168" s="187" t="s">
        <v>117</v>
      </c>
      <c r="D168" s="188" t="s">
        <v>488</v>
      </c>
      <c r="E168" s="168" t="s">
        <v>125</v>
      </c>
      <c r="F168" s="200">
        <v>80</v>
      </c>
      <c r="G168" s="174">
        <v>95.39</v>
      </c>
      <c r="H168" s="171">
        <v>0.2897</v>
      </c>
      <c r="I168" s="214">
        <f t="shared" si="68"/>
        <v>123.02</v>
      </c>
      <c r="J168" s="215">
        <f t="shared" si="69"/>
        <v>0</v>
      </c>
      <c r="K168" s="216">
        <f t="shared" si="70"/>
        <v>123.02</v>
      </c>
      <c r="L168" s="216">
        <f t="shared" si="71"/>
        <v>9841.6</v>
      </c>
      <c r="M168" s="216"/>
      <c r="N168" s="218"/>
    </row>
    <row r="169" ht="33.75" spans="1:14">
      <c r="A169" s="175" t="s">
        <v>489</v>
      </c>
      <c r="B169" s="186" t="s">
        <v>490</v>
      </c>
      <c r="C169" s="187" t="s">
        <v>117</v>
      </c>
      <c r="D169" s="188" t="s">
        <v>491</v>
      </c>
      <c r="E169" s="168" t="s">
        <v>125</v>
      </c>
      <c r="F169" s="200">
        <v>80</v>
      </c>
      <c r="G169" s="174">
        <v>123.42</v>
      </c>
      <c r="H169" s="171">
        <v>0.2897</v>
      </c>
      <c r="I169" s="214">
        <f t="shared" si="68"/>
        <v>159.17</v>
      </c>
      <c r="J169" s="215">
        <f t="shared" si="69"/>
        <v>0</v>
      </c>
      <c r="K169" s="216">
        <f t="shared" si="70"/>
        <v>159.17</v>
      </c>
      <c r="L169" s="216">
        <f t="shared" si="71"/>
        <v>12733.6</v>
      </c>
      <c r="M169" s="216"/>
      <c r="N169" s="218"/>
    </row>
    <row r="170" ht="33.75" spans="1:14">
      <c r="A170" s="175" t="s">
        <v>492</v>
      </c>
      <c r="B170" s="186" t="s">
        <v>493</v>
      </c>
      <c r="C170" s="187" t="s">
        <v>117</v>
      </c>
      <c r="D170" s="188" t="s">
        <v>494</v>
      </c>
      <c r="E170" s="168" t="s">
        <v>125</v>
      </c>
      <c r="F170" s="200">
        <v>240</v>
      </c>
      <c r="G170" s="174">
        <v>152.52</v>
      </c>
      <c r="H170" s="171">
        <v>0.2897</v>
      </c>
      <c r="I170" s="214">
        <f t="shared" si="68"/>
        <v>196.71</v>
      </c>
      <c r="J170" s="215">
        <f t="shared" si="69"/>
        <v>0</v>
      </c>
      <c r="K170" s="216">
        <f t="shared" si="70"/>
        <v>196.71</v>
      </c>
      <c r="L170" s="216">
        <f t="shared" si="71"/>
        <v>47210.4</v>
      </c>
      <c r="M170" s="216"/>
      <c r="N170" s="218"/>
    </row>
    <row r="171" ht="33.75" spans="1:14">
      <c r="A171" s="175" t="s">
        <v>495</v>
      </c>
      <c r="B171" s="186">
        <v>91867</v>
      </c>
      <c r="C171" s="187" t="s">
        <v>117</v>
      </c>
      <c r="D171" s="188" t="s">
        <v>496</v>
      </c>
      <c r="E171" s="168" t="s">
        <v>125</v>
      </c>
      <c r="F171" s="200">
        <v>135</v>
      </c>
      <c r="G171" s="174">
        <v>8.77</v>
      </c>
      <c r="H171" s="171">
        <v>0.2897</v>
      </c>
      <c r="I171" s="214">
        <f t="shared" si="68"/>
        <v>11.31</v>
      </c>
      <c r="J171" s="215">
        <f t="shared" si="69"/>
        <v>0</v>
      </c>
      <c r="K171" s="216">
        <f t="shared" si="70"/>
        <v>11.31</v>
      </c>
      <c r="L171" s="216">
        <f t="shared" si="71"/>
        <v>1526.85</v>
      </c>
      <c r="M171" s="216"/>
      <c r="N171" s="218"/>
    </row>
    <row r="172" ht="33.75" spans="1:14">
      <c r="A172" s="175" t="s">
        <v>497</v>
      </c>
      <c r="B172" s="186" t="s">
        <v>498</v>
      </c>
      <c r="C172" s="187" t="s">
        <v>117</v>
      </c>
      <c r="D172" s="188" t="s">
        <v>499</v>
      </c>
      <c r="E172" s="168" t="s">
        <v>125</v>
      </c>
      <c r="F172" s="200">
        <v>5</v>
      </c>
      <c r="G172" s="174">
        <v>12.06</v>
      </c>
      <c r="H172" s="171">
        <v>0.2897</v>
      </c>
      <c r="I172" s="214">
        <f t="shared" si="68"/>
        <v>15.55</v>
      </c>
      <c r="J172" s="215">
        <f t="shared" si="69"/>
        <v>0</v>
      </c>
      <c r="K172" s="216">
        <f t="shared" si="70"/>
        <v>15.55</v>
      </c>
      <c r="L172" s="216">
        <f t="shared" si="71"/>
        <v>77.75</v>
      </c>
      <c r="M172" s="216"/>
      <c r="N172" s="218"/>
    </row>
    <row r="173" ht="33.75" spans="1:14">
      <c r="A173" s="175" t="s">
        <v>500</v>
      </c>
      <c r="B173" s="186" t="s">
        <v>501</v>
      </c>
      <c r="C173" s="187" t="s">
        <v>117</v>
      </c>
      <c r="D173" s="188" t="s">
        <v>502</v>
      </c>
      <c r="E173" s="168" t="s">
        <v>125</v>
      </c>
      <c r="F173" s="200">
        <v>1</v>
      </c>
      <c r="G173" s="174">
        <v>15.4</v>
      </c>
      <c r="H173" s="171">
        <v>0.2897</v>
      </c>
      <c r="I173" s="214">
        <f t="shared" si="68"/>
        <v>19.86</v>
      </c>
      <c r="J173" s="215">
        <f t="shared" si="69"/>
        <v>0</v>
      </c>
      <c r="K173" s="216">
        <f t="shared" si="70"/>
        <v>19.86</v>
      </c>
      <c r="L173" s="216">
        <f t="shared" si="71"/>
        <v>19.86</v>
      </c>
      <c r="M173" s="216"/>
      <c r="N173" s="218"/>
    </row>
    <row r="174" ht="22.5" spans="1:14">
      <c r="A174" s="175" t="s">
        <v>503</v>
      </c>
      <c r="B174" s="186" t="s">
        <v>504</v>
      </c>
      <c r="C174" s="187" t="s">
        <v>117</v>
      </c>
      <c r="D174" s="188" t="s">
        <v>505</v>
      </c>
      <c r="E174" s="168" t="s">
        <v>125</v>
      </c>
      <c r="F174" s="200">
        <v>42</v>
      </c>
      <c r="G174" s="174">
        <v>14.78</v>
      </c>
      <c r="H174" s="171">
        <v>0.2897</v>
      </c>
      <c r="I174" s="214">
        <f t="shared" si="68"/>
        <v>19.06</v>
      </c>
      <c r="J174" s="215">
        <f t="shared" si="69"/>
        <v>0</v>
      </c>
      <c r="K174" s="216">
        <f t="shared" si="70"/>
        <v>19.06</v>
      </c>
      <c r="L174" s="216">
        <f t="shared" si="71"/>
        <v>800.52</v>
      </c>
      <c r="M174" s="216"/>
      <c r="N174" s="218"/>
    </row>
    <row r="175" ht="22.5" spans="1:14">
      <c r="A175" s="175" t="s">
        <v>506</v>
      </c>
      <c r="B175" s="186" t="s">
        <v>507</v>
      </c>
      <c r="C175" s="187" t="s">
        <v>117</v>
      </c>
      <c r="D175" s="188" t="s">
        <v>508</v>
      </c>
      <c r="E175" s="168" t="s">
        <v>125</v>
      </c>
      <c r="F175" s="200">
        <v>3</v>
      </c>
      <c r="G175" s="174">
        <v>21.52</v>
      </c>
      <c r="H175" s="171">
        <v>0.2897</v>
      </c>
      <c r="I175" s="214">
        <f t="shared" si="68"/>
        <v>27.75</v>
      </c>
      <c r="J175" s="215">
        <f t="shared" si="69"/>
        <v>0</v>
      </c>
      <c r="K175" s="216">
        <f t="shared" si="70"/>
        <v>27.75</v>
      </c>
      <c r="L175" s="216">
        <f t="shared" si="71"/>
        <v>83.25</v>
      </c>
      <c r="M175" s="216"/>
      <c r="N175" s="218"/>
    </row>
    <row r="176" ht="22.5" spans="1:14">
      <c r="A176" s="175" t="s">
        <v>509</v>
      </c>
      <c r="B176" s="186" t="s">
        <v>510</v>
      </c>
      <c r="C176" s="187" t="s">
        <v>117</v>
      </c>
      <c r="D176" s="188" t="s">
        <v>511</v>
      </c>
      <c r="E176" s="168" t="s">
        <v>125</v>
      </c>
      <c r="F176" s="200">
        <v>6</v>
      </c>
      <c r="G176" s="174">
        <v>54.34</v>
      </c>
      <c r="H176" s="171">
        <v>0.2897</v>
      </c>
      <c r="I176" s="214">
        <f t="shared" si="68"/>
        <v>70.08</v>
      </c>
      <c r="J176" s="215">
        <f t="shared" si="69"/>
        <v>0</v>
      </c>
      <c r="K176" s="216">
        <f t="shared" si="70"/>
        <v>70.08</v>
      </c>
      <c r="L176" s="216">
        <f t="shared" si="71"/>
        <v>420.48</v>
      </c>
      <c r="M176" s="216"/>
      <c r="N176" s="218"/>
    </row>
    <row r="177" ht="33.75" spans="1:14">
      <c r="A177" s="175" t="s">
        <v>512</v>
      </c>
      <c r="B177" s="186" t="s">
        <v>513</v>
      </c>
      <c r="C177" s="187" t="s">
        <v>117</v>
      </c>
      <c r="D177" s="188" t="s">
        <v>514</v>
      </c>
      <c r="E177" s="168" t="s">
        <v>125</v>
      </c>
      <c r="F177" s="200">
        <v>102</v>
      </c>
      <c r="G177" s="174">
        <v>12.05</v>
      </c>
      <c r="H177" s="171">
        <v>0.2897</v>
      </c>
      <c r="I177" s="214">
        <f t="shared" si="68"/>
        <v>15.54</v>
      </c>
      <c r="J177" s="215">
        <f t="shared" si="69"/>
        <v>0</v>
      </c>
      <c r="K177" s="216">
        <f t="shared" si="70"/>
        <v>15.54</v>
      </c>
      <c r="L177" s="216">
        <f t="shared" si="71"/>
        <v>1585.08</v>
      </c>
      <c r="M177" s="216"/>
      <c r="N177" s="218"/>
    </row>
    <row r="178" ht="33.75" spans="1:14">
      <c r="A178" s="175" t="s">
        <v>515</v>
      </c>
      <c r="B178" s="186" t="s">
        <v>516</v>
      </c>
      <c r="C178" s="187" t="s">
        <v>117</v>
      </c>
      <c r="D178" s="188" t="s">
        <v>517</v>
      </c>
      <c r="E178" s="168" t="s">
        <v>125</v>
      </c>
      <c r="F178" s="200">
        <v>15</v>
      </c>
      <c r="G178" s="174">
        <v>15.34</v>
      </c>
      <c r="H178" s="171">
        <v>0.2897</v>
      </c>
      <c r="I178" s="214">
        <f t="shared" si="68"/>
        <v>19.78</v>
      </c>
      <c r="J178" s="215">
        <f t="shared" si="69"/>
        <v>0</v>
      </c>
      <c r="K178" s="216">
        <f t="shared" si="70"/>
        <v>19.78</v>
      </c>
      <c r="L178" s="216">
        <f t="shared" si="71"/>
        <v>296.7</v>
      </c>
      <c r="M178" s="216"/>
      <c r="N178" s="218"/>
    </row>
    <row r="179" ht="33.75" spans="1:14">
      <c r="A179" s="175" t="s">
        <v>518</v>
      </c>
      <c r="B179" s="186">
        <v>91873</v>
      </c>
      <c r="C179" s="187" t="s">
        <v>117</v>
      </c>
      <c r="D179" s="188" t="s">
        <v>519</v>
      </c>
      <c r="E179" s="168" t="s">
        <v>125</v>
      </c>
      <c r="F179" s="200">
        <v>3</v>
      </c>
      <c r="G179" s="174">
        <v>18.62</v>
      </c>
      <c r="H179" s="171">
        <v>0.2897</v>
      </c>
      <c r="I179" s="214">
        <f t="shared" si="68"/>
        <v>24.01</v>
      </c>
      <c r="J179" s="215">
        <f t="shared" si="69"/>
        <v>0</v>
      </c>
      <c r="K179" s="216">
        <f t="shared" si="70"/>
        <v>24.01</v>
      </c>
      <c r="L179" s="216">
        <f t="shared" si="71"/>
        <v>72.03</v>
      </c>
      <c r="M179" s="216"/>
      <c r="N179" s="218"/>
    </row>
    <row r="180" ht="45" spans="1:14">
      <c r="A180" s="175" t="s">
        <v>520</v>
      </c>
      <c r="B180" s="186" t="s">
        <v>521</v>
      </c>
      <c r="C180" s="187" t="s">
        <v>117</v>
      </c>
      <c r="D180" s="188" t="s">
        <v>522</v>
      </c>
      <c r="E180" s="168" t="s">
        <v>125</v>
      </c>
      <c r="F180" s="200">
        <v>37</v>
      </c>
      <c r="G180" s="174">
        <v>58.5</v>
      </c>
      <c r="H180" s="171">
        <v>0.2897</v>
      </c>
      <c r="I180" s="214">
        <f t="shared" si="68"/>
        <v>75.45</v>
      </c>
      <c r="J180" s="215">
        <f t="shared" si="69"/>
        <v>0</v>
      </c>
      <c r="K180" s="216">
        <f t="shared" si="70"/>
        <v>75.45</v>
      </c>
      <c r="L180" s="216">
        <f t="shared" si="71"/>
        <v>2791.65</v>
      </c>
      <c r="M180" s="216"/>
      <c r="N180" s="218"/>
    </row>
    <row r="181" ht="33.75" spans="1:14">
      <c r="A181" s="175" t="s">
        <v>523</v>
      </c>
      <c r="B181" s="186" t="s">
        <v>524</v>
      </c>
      <c r="C181" s="187" t="s">
        <v>117</v>
      </c>
      <c r="D181" s="188" t="s">
        <v>525</v>
      </c>
      <c r="E181" s="168" t="s">
        <v>125</v>
      </c>
      <c r="F181" s="200">
        <v>8</v>
      </c>
      <c r="G181" s="174">
        <v>35.62</v>
      </c>
      <c r="H181" s="171">
        <v>0.2897</v>
      </c>
      <c r="I181" s="214">
        <f t="shared" si="68"/>
        <v>45.94</v>
      </c>
      <c r="J181" s="215">
        <f t="shared" si="69"/>
        <v>0</v>
      </c>
      <c r="K181" s="216">
        <f t="shared" si="70"/>
        <v>45.94</v>
      </c>
      <c r="L181" s="216">
        <f t="shared" si="71"/>
        <v>367.52</v>
      </c>
      <c r="M181" s="216"/>
      <c r="N181" s="218"/>
    </row>
    <row r="182" ht="22.5" spans="1:14">
      <c r="A182" s="175" t="s">
        <v>526</v>
      </c>
      <c r="B182" s="186" t="s">
        <v>527</v>
      </c>
      <c r="C182" s="187" t="s">
        <v>117</v>
      </c>
      <c r="D182" s="188" t="s">
        <v>528</v>
      </c>
      <c r="E182" s="168" t="s">
        <v>125</v>
      </c>
      <c r="F182" s="200">
        <v>19</v>
      </c>
      <c r="G182" s="174">
        <v>27.19</v>
      </c>
      <c r="H182" s="171">
        <v>0.2897</v>
      </c>
      <c r="I182" s="214">
        <f t="shared" si="68"/>
        <v>35.07</v>
      </c>
      <c r="J182" s="215">
        <f t="shared" si="69"/>
        <v>0</v>
      </c>
      <c r="K182" s="216">
        <f t="shared" si="70"/>
        <v>35.07</v>
      </c>
      <c r="L182" s="216">
        <f t="shared" si="71"/>
        <v>666.33</v>
      </c>
      <c r="M182" s="216"/>
      <c r="N182" s="218"/>
    </row>
    <row r="183" ht="33.75" spans="1:14">
      <c r="A183" s="175" t="s">
        <v>529</v>
      </c>
      <c r="B183" s="186" t="s">
        <v>530</v>
      </c>
      <c r="C183" s="187" t="s">
        <v>117</v>
      </c>
      <c r="D183" s="188" t="s">
        <v>531</v>
      </c>
      <c r="E183" s="168" t="s">
        <v>94</v>
      </c>
      <c r="F183" s="200">
        <v>136</v>
      </c>
      <c r="G183" s="174">
        <v>7.54</v>
      </c>
      <c r="H183" s="171">
        <v>0.2897</v>
      </c>
      <c r="I183" s="214">
        <f t="shared" si="68"/>
        <v>9.72</v>
      </c>
      <c r="J183" s="215">
        <f t="shared" si="69"/>
        <v>0</v>
      </c>
      <c r="K183" s="216">
        <f t="shared" si="70"/>
        <v>9.72</v>
      </c>
      <c r="L183" s="216">
        <f t="shared" si="71"/>
        <v>1321.92</v>
      </c>
      <c r="M183" s="216"/>
      <c r="N183" s="218"/>
    </row>
    <row r="184" ht="33.75" spans="1:14">
      <c r="A184" s="175" t="s">
        <v>532</v>
      </c>
      <c r="B184" s="186">
        <v>91880</v>
      </c>
      <c r="C184" s="187" t="s">
        <v>117</v>
      </c>
      <c r="D184" s="188" t="s">
        <v>533</v>
      </c>
      <c r="E184" s="168" t="s">
        <v>94</v>
      </c>
      <c r="F184" s="200">
        <v>2</v>
      </c>
      <c r="G184" s="174">
        <v>9.54</v>
      </c>
      <c r="H184" s="171">
        <v>0.2897</v>
      </c>
      <c r="I184" s="214">
        <f t="shared" si="68"/>
        <v>12.3</v>
      </c>
      <c r="J184" s="215">
        <f t="shared" si="69"/>
        <v>0</v>
      </c>
      <c r="K184" s="216">
        <f t="shared" si="70"/>
        <v>12.3</v>
      </c>
      <c r="L184" s="216">
        <f t="shared" si="71"/>
        <v>24.6</v>
      </c>
      <c r="M184" s="216"/>
      <c r="N184" s="218"/>
    </row>
    <row r="185" ht="33.75" spans="1:14">
      <c r="A185" s="175" t="s">
        <v>534</v>
      </c>
      <c r="B185" s="186" t="s">
        <v>535</v>
      </c>
      <c r="C185" s="187" t="s">
        <v>117</v>
      </c>
      <c r="D185" s="188" t="s">
        <v>536</v>
      </c>
      <c r="E185" s="168" t="s">
        <v>94</v>
      </c>
      <c r="F185" s="200">
        <v>1</v>
      </c>
      <c r="G185" s="174">
        <v>12.09</v>
      </c>
      <c r="H185" s="171">
        <v>0.2897</v>
      </c>
      <c r="I185" s="214">
        <f t="shared" si="68"/>
        <v>15.59</v>
      </c>
      <c r="J185" s="215">
        <f t="shared" si="69"/>
        <v>0</v>
      </c>
      <c r="K185" s="216">
        <f t="shared" si="70"/>
        <v>15.59</v>
      </c>
      <c r="L185" s="216">
        <f t="shared" si="71"/>
        <v>15.59</v>
      </c>
      <c r="M185" s="216"/>
      <c r="N185" s="218"/>
    </row>
    <row r="186" ht="33.75" spans="1:14">
      <c r="A186" s="175" t="s">
        <v>537</v>
      </c>
      <c r="B186" s="186" t="s">
        <v>538</v>
      </c>
      <c r="C186" s="187" t="s">
        <v>117</v>
      </c>
      <c r="D186" s="188" t="s">
        <v>539</v>
      </c>
      <c r="E186" s="168" t="s">
        <v>94</v>
      </c>
      <c r="F186" s="200">
        <v>9</v>
      </c>
      <c r="G186" s="174">
        <v>13.83</v>
      </c>
      <c r="H186" s="171">
        <v>0.2897</v>
      </c>
      <c r="I186" s="214">
        <f t="shared" si="68"/>
        <v>17.84</v>
      </c>
      <c r="J186" s="215">
        <f t="shared" si="69"/>
        <v>0</v>
      </c>
      <c r="K186" s="216">
        <f t="shared" si="70"/>
        <v>17.84</v>
      </c>
      <c r="L186" s="216">
        <f t="shared" si="71"/>
        <v>160.56</v>
      </c>
      <c r="M186" s="216"/>
      <c r="N186" s="218"/>
    </row>
    <row r="187" ht="22.5" spans="1:14">
      <c r="A187" s="175" t="s">
        <v>540</v>
      </c>
      <c r="B187" s="186" t="s">
        <v>541</v>
      </c>
      <c r="C187" s="187" t="s">
        <v>117</v>
      </c>
      <c r="D187" s="188" t="s">
        <v>542</v>
      </c>
      <c r="E187" s="168" t="s">
        <v>94</v>
      </c>
      <c r="F187" s="200">
        <v>2</v>
      </c>
      <c r="G187" s="174">
        <v>16.77</v>
      </c>
      <c r="H187" s="171">
        <v>0.2897</v>
      </c>
      <c r="I187" s="214">
        <f t="shared" si="68"/>
        <v>21.63</v>
      </c>
      <c r="J187" s="215">
        <f t="shared" si="69"/>
        <v>0</v>
      </c>
      <c r="K187" s="216">
        <f t="shared" si="70"/>
        <v>21.63</v>
      </c>
      <c r="L187" s="216">
        <f t="shared" si="71"/>
        <v>43.26</v>
      </c>
      <c r="M187" s="216"/>
      <c r="N187" s="218"/>
    </row>
    <row r="188" ht="22.5" spans="1:14">
      <c r="A188" s="175" t="s">
        <v>543</v>
      </c>
      <c r="B188" s="186" t="s">
        <v>544</v>
      </c>
      <c r="C188" s="187" t="s">
        <v>117</v>
      </c>
      <c r="D188" s="188" t="s">
        <v>545</v>
      </c>
      <c r="E188" s="168" t="s">
        <v>94</v>
      </c>
      <c r="F188" s="200">
        <v>6</v>
      </c>
      <c r="G188" s="174">
        <v>42.83</v>
      </c>
      <c r="H188" s="171">
        <v>0.2897</v>
      </c>
      <c r="I188" s="214">
        <f t="shared" si="68"/>
        <v>55.24</v>
      </c>
      <c r="J188" s="215">
        <f t="shared" si="69"/>
        <v>0</v>
      </c>
      <c r="K188" s="216">
        <f t="shared" si="70"/>
        <v>55.24</v>
      </c>
      <c r="L188" s="216">
        <f t="shared" si="71"/>
        <v>331.44</v>
      </c>
      <c r="M188" s="216"/>
      <c r="N188" s="218"/>
    </row>
    <row r="189" ht="33.75" spans="1:14">
      <c r="A189" s="175" t="s">
        <v>546</v>
      </c>
      <c r="B189" s="186" t="s">
        <v>547</v>
      </c>
      <c r="C189" s="187" t="s">
        <v>117</v>
      </c>
      <c r="D189" s="188" t="s">
        <v>548</v>
      </c>
      <c r="E189" s="168" t="s">
        <v>94</v>
      </c>
      <c r="F189" s="200">
        <v>10</v>
      </c>
      <c r="G189" s="174">
        <v>8.72</v>
      </c>
      <c r="H189" s="171">
        <v>0.2897</v>
      </c>
      <c r="I189" s="214">
        <f t="shared" si="68"/>
        <v>11.25</v>
      </c>
      <c r="J189" s="215">
        <f t="shared" si="69"/>
        <v>0</v>
      </c>
      <c r="K189" s="216">
        <f t="shared" si="70"/>
        <v>11.25</v>
      </c>
      <c r="L189" s="216">
        <f t="shared" si="71"/>
        <v>112.5</v>
      </c>
      <c r="M189" s="216"/>
      <c r="N189" s="218"/>
    </row>
    <row r="190" ht="33.75" spans="1:14">
      <c r="A190" s="175" t="s">
        <v>549</v>
      </c>
      <c r="B190" s="186" t="s">
        <v>550</v>
      </c>
      <c r="C190" s="187" t="s">
        <v>117</v>
      </c>
      <c r="D190" s="188" t="s">
        <v>551</v>
      </c>
      <c r="E190" s="168" t="s">
        <v>94</v>
      </c>
      <c r="F190" s="200">
        <v>3</v>
      </c>
      <c r="G190" s="174">
        <v>10.22</v>
      </c>
      <c r="H190" s="171">
        <v>0.2897</v>
      </c>
      <c r="I190" s="214">
        <f t="shared" si="68"/>
        <v>13.18</v>
      </c>
      <c r="J190" s="215">
        <f t="shared" si="69"/>
        <v>0</v>
      </c>
      <c r="K190" s="216">
        <f t="shared" si="70"/>
        <v>13.18</v>
      </c>
      <c r="L190" s="216">
        <f t="shared" si="71"/>
        <v>39.54</v>
      </c>
      <c r="M190" s="216"/>
      <c r="N190" s="218"/>
    </row>
    <row r="191" ht="33.75" spans="1:14">
      <c r="A191" s="175" t="s">
        <v>552</v>
      </c>
      <c r="B191" s="186">
        <v>91886</v>
      </c>
      <c r="C191" s="187" t="s">
        <v>117</v>
      </c>
      <c r="D191" s="188" t="s">
        <v>553</v>
      </c>
      <c r="E191" s="168" t="s">
        <v>94</v>
      </c>
      <c r="F191" s="200">
        <v>4</v>
      </c>
      <c r="G191" s="174">
        <v>12.24</v>
      </c>
      <c r="H191" s="171">
        <v>0.2897</v>
      </c>
      <c r="I191" s="214">
        <f t="shared" si="68"/>
        <v>15.79</v>
      </c>
      <c r="J191" s="215">
        <f t="shared" si="69"/>
        <v>0</v>
      </c>
      <c r="K191" s="216">
        <f t="shared" si="70"/>
        <v>15.79</v>
      </c>
      <c r="L191" s="216">
        <f t="shared" si="71"/>
        <v>63.16</v>
      </c>
      <c r="M191" s="216"/>
      <c r="N191" s="218"/>
    </row>
    <row r="192" ht="33.75" spans="1:14">
      <c r="A192" s="175" t="s">
        <v>554</v>
      </c>
      <c r="B192" s="186" t="s">
        <v>555</v>
      </c>
      <c r="C192" s="187" t="s">
        <v>117</v>
      </c>
      <c r="D192" s="188" t="s">
        <v>556</v>
      </c>
      <c r="E192" s="168" t="s">
        <v>94</v>
      </c>
      <c r="F192" s="200">
        <v>15</v>
      </c>
      <c r="G192" s="174">
        <v>20.2</v>
      </c>
      <c r="H192" s="171">
        <v>0.2897</v>
      </c>
      <c r="I192" s="214">
        <f t="shared" si="68"/>
        <v>26.05</v>
      </c>
      <c r="J192" s="215">
        <f t="shared" si="69"/>
        <v>0</v>
      </c>
      <c r="K192" s="216">
        <f t="shared" si="70"/>
        <v>26.05</v>
      </c>
      <c r="L192" s="216">
        <f t="shared" si="71"/>
        <v>390.75</v>
      </c>
      <c r="M192" s="216"/>
      <c r="N192" s="218"/>
    </row>
    <row r="193" ht="33.75" spans="1:14">
      <c r="A193" s="175" t="s">
        <v>557</v>
      </c>
      <c r="B193" s="186">
        <v>91902</v>
      </c>
      <c r="C193" s="187" t="s">
        <v>117</v>
      </c>
      <c r="D193" s="188" t="s">
        <v>558</v>
      </c>
      <c r="E193" s="168" t="s">
        <v>94</v>
      </c>
      <c r="F193" s="200">
        <v>62</v>
      </c>
      <c r="G193" s="174">
        <v>12.09</v>
      </c>
      <c r="H193" s="171">
        <v>0.2897</v>
      </c>
      <c r="I193" s="214">
        <f t="shared" si="68"/>
        <v>15.59</v>
      </c>
      <c r="J193" s="215">
        <f t="shared" si="69"/>
        <v>0</v>
      </c>
      <c r="K193" s="216">
        <f t="shared" si="70"/>
        <v>15.59</v>
      </c>
      <c r="L193" s="216">
        <f t="shared" si="71"/>
        <v>966.58</v>
      </c>
      <c r="M193" s="216"/>
      <c r="N193" s="218"/>
    </row>
    <row r="194" ht="33.75" spans="1:14">
      <c r="A194" s="175" t="s">
        <v>559</v>
      </c>
      <c r="B194" s="186" t="s">
        <v>560</v>
      </c>
      <c r="C194" s="187" t="s">
        <v>117</v>
      </c>
      <c r="D194" s="188" t="s">
        <v>561</v>
      </c>
      <c r="E194" s="168" t="s">
        <v>94</v>
      </c>
      <c r="F194" s="200">
        <v>1</v>
      </c>
      <c r="G194" s="174">
        <v>15.64</v>
      </c>
      <c r="H194" s="171">
        <v>0.2897</v>
      </c>
      <c r="I194" s="214">
        <f t="shared" si="68"/>
        <v>20.17</v>
      </c>
      <c r="J194" s="215">
        <f t="shared" si="69"/>
        <v>0</v>
      </c>
      <c r="K194" s="216">
        <f t="shared" si="70"/>
        <v>20.17</v>
      </c>
      <c r="L194" s="216">
        <f t="shared" si="71"/>
        <v>20.17</v>
      </c>
      <c r="M194" s="216"/>
      <c r="N194" s="218"/>
    </row>
    <row r="195" ht="33.75" spans="1:14">
      <c r="A195" s="175" t="s">
        <v>562</v>
      </c>
      <c r="B195" s="186" t="s">
        <v>563</v>
      </c>
      <c r="C195" s="187" t="s">
        <v>117</v>
      </c>
      <c r="D195" s="188" t="s">
        <v>564</v>
      </c>
      <c r="E195" s="168" t="s">
        <v>94</v>
      </c>
      <c r="F195" s="200">
        <v>3</v>
      </c>
      <c r="G195" s="174">
        <v>18.8</v>
      </c>
      <c r="H195" s="171">
        <v>0.2897</v>
      </c>
      <c r="I195" s="214">
        <f t="shared" si="68"/>
        <v>24.25</v>
      </c>
      <c r="J195" s="215">
        <f t="shared" si="69"/>
        <v>0</v>
      </c>
      <c r="K195" s="216">
        <f t="shared" si="70"/>
        <v>24.25</v>
      </c>
      <c r="L195" s="216">
        <f t="shared" si="71"/>
        <v>72.75</v>
      </c>
      <c r="M195" s="216"/>
      <c r="N195" s="218"/>
    </row>
    <row r="196" ht="33.75" spans="1:14">
      <c r="A196" s="175" t="s">
        <v>565</v>
      </c>
      <c r="B196" s="186" t="s">
        <v>566</v>
      </c>
      <c r="C196" s="187" t="s">
        <v>117</v>
      </c>
      <c r="D196" s="188" t="s">
        <v>567</v>
      </c>
      <c r="E196" s="168" t="s">
        <v>94</v>
      </c>
      <c r="F196" s="200">
        <v>4</v>
      </c>
      <c r="G196" s="174">
        <v>21.05</v>
      </c>
      <c r="H196" s="171">
        <v>0.2897</v>
      </c>
      <c r="I196" s="214">
        <f t="shared" si="68"/>
        <v>27.15</v>
      </c>
      <c r="J196" s="215">
        <f t="shared" si="69"/>
        <v>0</v>
      </c>
      <c r="K196" s="216">
        <f t="shared" si="70"/>
        <v>27.15</v>
      </c>
      <c r="L196" s="216">
        <f t="shared" si="71"/>
        <v>108.6</v>
      </c>
      <c r="M196" s="216"/>
      <c r="N196" s="218"/>
    </row>
    <row r="197" ht="33.75" spans="1:14">
      <c r="A197" s="175" t="s">
        <v>568</v>
      </c>
      <c r="B197" s="186" t="s">
        <v>569</v>
      </c>
      <c r="C197" s="187" t="s">
        <v>117</v>
      </c>
      <c r="D197" s="188" t="s">
        <v>570</v>
      </c>
      <c r="E197" s="168" t="s">
        <v>94</v>
      </c>
      <c r="F197" s="200">
        <v>1</v>
      </c>
      <c r="G197" s="174">
        <v>26.42</v>
      </c>
      <c r="H197" s="171">
        <v>0.2897</v>
      </c>
      <c r="I197" s="214">
        <f t="shared" si="68"/>
        <v>34.07</v>
      </c>
      <c r="J197" s="215">
        <f t="shared" si="69"/>
        <v>0</v>
      </c>
      <c r="K197" s="216">
        <f t="shared" si="70"/>
        <v>34.07</v>
      </c>
      <c r="L197" s="216">
        <f t="shared" si="71"/>
        <v>34.07</v>
      </c>
      <c r="M197" s="216"/>
      <c r="N197" s="218"/>
    </row>
    <row r="198" ht="33.75" spans="1:14">
      <c r="A198" s="175" t="s">
        <v>571</v>
      </c>
      <c r="B198" s="186" t="s">
        <v>572</v>
      </c>
      <c r="C198" s="187" t="s">
        <v>117</v>
      </c>
      <c r="D198" s="188" t="s">
        <v>573</v>
      </c>
      <c r="E198" s="168" t="s">
        <v>94</v>
      </c>
      <c r="F198" s="200">
        <v>1</v>
      </c>
      <c r="G198" s="174">
        <v>69.98</v>
      </c>
      <c r="H198" s="171">
        <v>0.2897</v>
      </c>
      <c r="I198" s="214">
        <f t="shared" si="68"/>
        <v>90.25</v>
      </c>
      <c r="J198" s="215">
        <f t="shared" si="69"/>
        <v>0</v>
      </c>
      <c r="K198" s="216">
        <f t="shared" si="70"/>
        <v>90.25</v>
      </c>
      <c r="L198" s="216">
        <f t="shared" si="71"/>
        <v>90.25</v>
      </c>
      <c r="M198" s="216"/>
      <c r="N198" s="218"/>
    </row>
    <row r="199" ht="45" spans="1:14">
      <c r="A199" s="175" t="s">
        <v>574</v>
      </c>
      <c r="B199" s="186" t="s">
        <v>575</v>
      </c>
      <c r="C199" s="187" t="s">
        <v>92</v>
      </c>
      <c r="D199" s="188" t="s">
        <v>576</v>
      </c>
      <c r="E199" s="168" t="s">
        <v>94</v>
      </c>
      <c r="F199" s="200">
        <v>4</v>
      </c>
      <c r="G199" s="174">
        <v>44.05152</v>
      </c>
      <c r="H199" s="171">
        <v>0.2897</v>
      </c>
      <c r="I199" s="214">
        <f t="shared" si="68"/>
        <v>56.81</v>
      </c>
      <c r="J199" s="215">
        <f t="shared" si="69"/>
        <v>0</v>
      </c>
      <c r="K199" s="216">
        <f t="shared" si="70"/>
        <v>56.81</v>
      </c>
      <c r="L199" s="216">
        <f t="shared" si="71"/>
        <v>227.24</v>
      </c>
      <c r="M199" s="216"/>
      <c r="N199" s="218"/>
    </row>
    <row r="200" ht="33.75" spans="1:14">
      <c r="A200" s="175" t="s">
        <v>577</v>
      </c>
      <c r="B200" s="186" t="s">
        <v>578</v>
      </c>
      <c r="C200" s="187" t="s">
        <v>92</v>
      </c>
      <c r="D200" s="188" t="s">
        <v>579</v>
      </c>
      <c r="E200" s="168" t="s">
        <v>94</v>
      </c>
      <c r="F200" s="200">
        <v>46</v>
      </c>
      <c r="G200" s="174">
        <v>21.704184</v>
      </c>
      <c r="H200" s="171">
        <v>0.2897</v>
      </c>
      <c r="I200" s="214">
        <f t="shared" si="68"/>
        <v>27.99</v>
      </c>
      <c r="J200" s="215">
        <f t="shared" si="69"/>
        <v>0</v>
      </c>
      <c r="K200" s="216">
        <f t="shared" si="70"/>
        <v>27.99</v>
      </c>
      <c r="L200" s="216">
        <f t="shared" si="71"/>
        <v>1287.54</v>
      </c>
      <c r="M200" s="216"/>
      <c r="N200" s="218"/>
    </row>
    <row r="201" ht="33.75" spans="1:14">
      <c r="A201" s="175" t="s">
        <v>580</v>
      </c>
      <c r="B201" s="186" t="s">
        <v>581</v>
      </c>
      <c r="C201" s="187" t="s">
        <v>92</v>
      </c>
      <c r="D201" s="188" t="s">
        <v>582</v>
      </c>
      <c r="E201" s="168" t="s">
        <v>94</v>
      </c>
      <c r="F201" s="200">
        <v>28</v>
      </c>
      <c r="G201" s="174">
        <v>23.794184</v>
      </c>
      <c r="H201" s="171">
        <v>0.2897</v>
      </c>
      <c r="I201" s="214">
        <f t="shared" si="68"/>
        <v>30.69</v>
      </c>
      <c r="J201" s="215">
        <f t="shared" si="69"/>
        <v>0</v>
      </c>
      <c r="K201" s="216">
        <f t="shared" si="70"/>
        <v>30.69</v>
      </c>
      <c r="L201" s="216">
        <f t="shared" si="71"/>
        <v>859.32</v>
      </c>
      <c r="M201" s="216"/>
      <c r="N201" s="218"/>
    </row>
    <row r="202" ht="33.75" spans="1:14">
      <c r="A202" s="175" t="s">
        <v>583</v>
      </c>
      <c r="B202" s="186" t="s">
        <v>584</v>
      </c>
      <c r="C202" s="187" t="s">
        <v>92</v>
      </c>
      <c r="D202" s="188" t="s">
        <v>585</v>
      </c>
      <c r="E202" s="168" t="s">
        <v>94</v>
      </c>
      <c r="F202" s="200">
        <v>10</v>
      </c>
      <c r="G202" s="174">
        <v>27.968368</v>
      </c>
      <c r="H202" s="171">
        <v>0.2897</v>
      </c>
      <c r="I202" s="214">
        <f t="shared" si="68"/>
        <v>36.07</v>
      </c>
      <c r="J202" s="215">
        <f t="shared" si="69"/>
        <v>0</v>
      </c>
      <c r="K202" s="216">
        <f t="shared" si="70"/>
        <v>36.07</v>
      </c>
      <c r="L202" s="216">
        <f t="shared" si="71"/>
        <v>360.7</v>
      </c>
      <c r="M202" s="216"/>
      <c r="N202" s="218"/>
    </row>
    <row r="203" ht="33.75" spans="1:14">
      <c r="A203" s="175" t="s">
        <v>586</v>
      </c>
      <c r="B203" s="186" t="s">
        <v>587</v>
      </c>
      <c r="C203" s="187" t="s">
        <v>117</v>
      </c>
      <c r="D203" s="188" t="s">
        <v>588</v>
      </c>
      <c r="E203" s="168" t="s">
        <v>94</v>
      </c>
      <c r="F203" s="200">
        <v>21</v>
      </c>
      <c r="G203" s="174">
        <v>32.33</v>
      </c>
      <c r="H203" s="171">
        <v>0.2897</v>
      </c>
      <c r="I203" s="214">
        <f t="shared" si="68"/>
        <v>41.7</v>
      </c>
      <c r="J203" s="215">
        <f t="shared" si="69"/>
        <v>0</v>
      </c>
      <c r="K203" s="216">
        <f t="shared" si="70"/>
        <v>41.7</v>
      </c>
      <c r="L203" s="216">
        <f t="shared" si="71"/>
        <v>875.7</v>
      </c>
      <c r="M203" s="216"/>
      <c r="N203" s="218"/>
    </row>
    <row r="204" ht="33.75" spans="1:14">
      <c r="A204" s="175" t="s">
        <v>589</v>
      </c>
      <c r="B204" s="186" t="s">
        <v>590</v>
      </c>
      <c r="C204" s="187" t="s">
        <v>92</v>
      </c>
      <c r="D204" s="188" t="s">
        <v>591</v>
      </c>
      <c r="E204" s="168" t="s">
        <v>94</v>
      </c>
      <c r="F204" s="200">
        <v>1</v>
      </c>
      <c r="G204" s="174">
        <v>34.289092</v>
      </c>
      <c r="H204" s="171">
        <v>0.2897</v>
      </c>
      <c r="I204" s="214">
        <f t="shared" si="68"/>
        <v>44.22</v>
      </c>
      <c r="J204" s="215">
        <f t="shared" si="69"/>
        <v>0</v>
      </c>
      <c r="K204" s="216">
        <f t="shared" si="70"/>
        <v>44.22</v>
      </c>
      <c r="L204" s="216">
        <f t="shared" si="71"/>
        <v>44.22</v>
      </c>
      <c r="M204" s="216"/>
      <c r="N204" s="218"/>
    </row>
    <row r="205" ht="33.75" spans="1:14">
      <c r="A205" s="175" t="s">
        <v>592</v>
      </c>
      <c r="B205" s="186" t="s">
        <v>593</v>
      </c>
      <c r="C205" s="187" t="s">
        <v>92</v>
      </c>
      <c r="D205" s="188" t="s">
        <v>594</v>
      </c>
      <c r="E205" s="168" t="s">
        <v>94</v>
      </c>
      <c r="F205" s="200">
        <v>7</v>
      </c>
      <c r="G205" s="174">
        <v>23.627644</v>
      </c>
      <c r="H205" s="171">
        <v>0.2897</v>
      </c>
      <c r="I205" s="214">
        <f t="shared" si="68"/>
        <v>30.47</v>
      </c>
      <c r="J205" s="215">
        <f t="shared" si="69"/>
        <v>0</v>
      </c>
      <c r="K205" s="216">
        <f t="shared" si="70"/>
        <v>30.47</v>
      </c>
      <c r="L205" s="216">
        <f t="shared" si="71"/>
        <v>213.29</v>
      </c>
      <c r="M205" s="216"/>
      <c r="N205" s="218"/>
    </row>
    <row r="206" ht="33.75" spans="1:14">
      <c r="A206" s="175" t="s">
        <v>595</v>
      </c>
      <c r="B206" s="186" t="s">
        <v>596</v>
      </c>
      <c r="C206" s="187" t="s">
        <v>117</v>
      </c>
      <c r="D206" s="188" t="s">
        <v>597</v>
      </c>
      <c r="E206" s="168" t="s">
        <v>94</v>
      </c>
      <c r="F206" s="200">
        <v>5</v>
      </c>
      <c r="G206" s="174">
        <v>27.98</v>
      </c>
      <c r="H206" s="171">
        <v>0.2897</v>
      </c>
      <c r="I206" s="214">
        <f t="shared" si="68"/>
        <v>36.09</v>
      </c>
      <c r="J206" s="215">
        <f t="shared" si="69"/>
        <v>0</v>
      </c>
      <c r="K206" s="216">
        <f t="shared" si="70"/>
        <v>36.09</v>
      </c>
      <c r="L206" s="216">
        <f t="shared" si="71"/>
        <v>180.45</v>
      </c>
      <c r="M206" s="216"/>
      <c r="N206" s="218"/>
    </row>
    <row r="207" ht="33.75" spans="1:14">
      <c r="A207" s="175" t="s">
        <v>598</v>
      </c>
      <c r="B207" s="186" t="s">
        <v>599</v>
      </c>
      <c r="C207" s="187" t="s">
        <v>92</v>
      </c>
      <c r="D207" s="188" t="s">
        <v>600</v>
      </c>
      <c r="E207" s="168" t="s">
        <v>94</v>
      </c>
      <c r="F207" s="200">
        <v>7</v>
      </c>
      <c r="G207" s="174">
        <v>26.207644</v>
      </c>
      <c r="H207" s="171">
        <v>0.2897</v>
      </c>
      <c r="I207" s="214">
        <f t="shared" si="68"/>
        <v>33.8</v>
      </c>
      <c r="J207" s="215">
        <f t="shared" si="69"/>
        <v>0</v>
      </c>
      <c r="K207" s="216">
        <f t="shared" si="70"/>
        <v>33.8</v>
      </c>
      <c r="L207" s="216">
        <f t="shared" si="71"/>
        <v>236.6</v>
      </c>
      <c r="M207" s="216"/>
      <c r="N207" s="218"/>
    </row>
    <row r="208" ht="33.75" spans="1:14">
      <c r="A208" s="175" t="s">
        <v>601</v>
      </c>
      <c r="B208" s="186" t="s">
        <v>602</v>
      </c>
      <c r="C208" s="187" t="s">
        <v>92</v>
      </c>
      <c r="D208" s="188" t="s">
        <v>603</v>
      </c>
      <c r="E208" s="168" t="s">
        <v>94</v>
      </c>
      <c r="F208" s="200">
        <v>3</v>
      </c>
      <c r="G208" s="174">
        <v>30.577644</v>
      </c>
      <c r="H208" s="171">
        <v>0.2897</v>
      </c>
      <c r="I208" s="214">
        <f t="shared" si="68"/>
        <v>39.44</v>
      </c>
      <c r="J208" s="215">
        <f t="shared" si="69"/>
        <v>0</v>
      </c>
      <c r="K208" s="216">
        <f t="shared" si="70"/>
        <v>39.44</v>
      </c>
      <c r="L208" s="216">
        <f t="shared" si="71"/>
        <v>118.32</v>
      </c>
      <c r="M208" s="216"/>
      <c r="N208" s="218"/>
    </row>
    <row r="209" ht="33.75" spans="1:14">
      <c r="A209" s="175" t="s">
        <v>604</v>
      </c>
      <c r="B209" s="186" t="s">
        <v>605</v>
      </c>
      <c r="C209" s="187" t="s">
        <v>117</v>
      </c>
      <c r="D209" s="188" t="s">
        <v>606</v>
      </c>
      <c r="E209" s="168" t="s">
        <v>94</v>
      </c>
      <c r="F209" s="200">
        <v>4</v>
      </c>
      <c r="G209" s="174">
        <v>40.35</v>
      </c>
      <c r="H209" s="171">
        <v>0.2897</v>
      </c>
      <c r="I209" s="214">
        <f t="shared" si="68"/>
        <v>52.04</v>
      </c>
      <c r="J209" s="215">
        <f t="shared" si="69"/>
        <v>0</v>
      </c>
      <c r="K209" s="216">
        <f t="shared" si="70"/>
        <v>52.04</v>
      </c>
      <c r="L209" s="216">
        <f t="shared" si="71"/>
        <v>208.16</v>
      </c>
      <c r="M209" s="216"/>
      <c r="N209" s="218"/>
    </row>
    <row r="210" ht="33.75" spans="1:14">
      <c r="A210" s="175" t="s">
        <v>607</v>
      </c>
      <c r="B210" s="186" t="s">
        <v>608</v>
      </c>
      <c r="C210" s="187" t="s">
        <v>92</v>
      </c>
      <c r="D210" s="188" t="s">
        <v>609</v>
      </c>
      <c r="E210" s="168" t="s">
        <v>94</v>
      </c>
      <c r="F210" s="200">
        <v>2</v>
      </c>
      <c r="G210" s="174">
        <v>38.67726</v>
      </c>
      <c r="H210" s="171">
        <v>0.2897</v>
      </c>
      <c r="I210" s="214">
        <f t="shared" si="68"/>
        <v>49.88</v>
      </c>
      <c r="J210" s="215">
        <f t="shared" si="69"/>
        <v>0</v>
      </c>
      <c r="K210" s="216">
        <f t="shared" si="70"/>
        <v>49.88</v>
      </c>
      <c r="L210" s="216">
        <f t="shared" si="71"/>
        <v>99.76</v>
      </c>
      <c r="M210" s="216"/>
      <c r="N210" s="218"/>
    </row>
    <row r="211" ht="33.75" spans="1:14">
      <c r="A211" s="175" t="s">
        <v>610</v>
      </c>
      <c r="B211" s="186" t="s">
        <v>611</v>
      </c>
      <c r="C211" s="187" t="s">
        <v>92</v>
      </c>
      <c r="D211" s="188" t="s">
        <v>612</v>
      </c>
      <c r="E211" s="168" t="s">
        <v>94</v>
      </c>
      <c r="F211" s="200">
        <v>1</v>
      </c>
      <c r="G211" s="174">
        <v>29.926728</v>
      </c>
      <c r="H211" s="171">
        <v>0.2897</v>
      </c>
      <c r="I211" s="214">
        <f t="shared" si="68"/>
        <v>38.6</v>
      </c>
      <c r="J211" s="215">
        <f t="shared" si="69"/>
        <v>0</v>
      </c>
      <c r="K211" s="216">
        <f t="shared" si="70"/>
        <v>38.6</v>
      </c>
      <c r="L211" s="216">
        <f t="shared" si="71"/>
        <v>38.6</v>
      </c>
      <c r="M211" s="216"/>
      <c r="N211" s="218"/>
    </row>
    <row r="212" ht="33.75" spans="1:14">
      <c r="A212" s="175" t="s">
        <v>613</v>
      </c>
      <c r="B212" s="186">
        <v>95797</v>
      </c>
      <c r="C212" s="187" t="s">
        <v>117</v>
      </c>
      <c r="D212" s="188" t="s">
        <v>614</v>
      </c>
      <c r="E212" s="168" t="s">
        <v>94</v>
      </c>
      <c r="F212" s="200">
        <v>2</v>
      </c>
      <c r="G212" s="174">
        <v>50.81</v>
      </c>
      <c r="H212" s="171">
        <v>0.2897</v>
      </c>
      <c r="I212" s="214">
        <f t="shared" si="68"/>
        <v>65.53</v>
      </c>
      <c r="J212" s="215">
        <f t="shared" si="69"/>
        <v>0</v>
      </c>
      <c r="K212" s="216">
        <f t="shared" si="70"/>
        <v>65.53</v>
      </c>
      <c r="L212" s="216">
        <f t="shared" si="71"/>
        <v>131.06</v>
      </c>
      <c r="M212" s="216"/>
      <c r="N212" s="218"/>
    </row>
    <row r="213" ht="33.75" spans="1:14">
      <c r="A213" s="175" t="s">
        <v>615</v>
      </c>
      <c r="B213" s="186" t="s">
        <v>616</v>
      </c>
      <c r="C213" s="187" t="s">
        <v>92</v>
      </c>
      <c r="D213" s="188" t="s">
        <v>617</v>
      </c>
      <c r="E213" s="168" t="s">
        <v>94</v>
      </c>
      <c r="F213" s="200">
        <v>2</v>
      </c>
      <c r="G213" s="174">
        <v>61.53728</v>
      </c>
      <c r="H213" s="171">
        <v>0.2897</v>
      </c>
      <c r="I213" s="214">
        <f t="shared" si="68"/>
        <v>79.36</v>
      </c>
      <c r="J213" s="215">
        <f t="shared" si="69"/>
        <v>0</v>
      </c>
      <c r="K213" s="216">
        <f t="shared" si="70"/>
        <v>79.36</v>
      </c>
      <c r="L213" s="216">
        <f t="shared" si="71"/>
        <v>158.72</v>
      </c>
      <c r="M213" s="216"/>
      <c r="N213" s="218"/>
    </row>
    <row r="214" ht="33.75" spans="1:14">
      <c r="A214" s="175" t="s">
        <v>618</v>
      </c>
      <c r="B214" s="186" t="s">
        <v>619</v>
      </c>
      <c r="C214" s="187" t="s">
        <v>92</v>
      </c>
      <c r="D214" s="188" t="s">
        <v>620</v>
      </c>
      <c r="E214" s="168" t="s">
        <v>94</v>
      </c>
      <c r="F214" s="200">
        <v>10</v>
      </c>
      <c r="G214" s="174">
        <v>57.55728</v>
      </c>
      <c r="H214" s="171">
        <v>0.2897</v>
      </c>
      <c r="I214" s="214">
        <f t="shared" si="68"/>
        <v>74.23</v>
      </c>
      <c r="J214" s="215">
        <f t="shared" si="69"/>
        <v>0</v>
      </c>
      <c r="K214" s="216">
        <f t="shared" si="70"/>
        <v>74.23</v>
      </c>
      <c r="L214" s="216">
        <f t="shared" si="71"/>
        <v>742.3</v>
      </c>
      <c r="M214" s="216"/>
      <c r="N214" s="218"/>
    </row>
    <row r="215" ht="33.75" spans="1:14">
      <c r="A215" s="175" t="s">
        <v>621</v>
      </c>
      <c r="B215" s="186" t="s">
        <v>622</v>
      </c>
      <c r="C215" s="187" t="s">
        <v>92</v>
      </c>
      <c r="D215" s="188" t="s">
        <v>623</v>
      </c>
      <c r="E215" s="168" t="s">
        <v>94</v>
      </c>
      <c r="F215" s="200">
        <v>2</v>
      </c>
      <c r="G215" s="174">
        <v>51.96728</v>
      </c>
      <c r="H215" s="171">
        <v>0.2897</v>
      </c>
      <c r="I215" s="214">
        <f t="shared" si="68"/>
        <v>67.02</v>
      </c>
      <c r="J215" s="215">
        <f t="shared" si="69"/>
        <v>0</v>
      </c>
      <c r="K215" s="216">
        <f t="shared" si="70"/>
        <v>67.02</v>
      </c>
      <c r="L215" s="216">
        <f t="shared" si="71"/>
        <v>134.04</v>
      </c>
      <c r="M215" s="216"/>
      <c r="N215" s="218"/>
    </row>
    <row r="216" ht="33.75" spans="1:14">
      <c r="A216" s="175" t="s">
        <v>624</v>
      </c>
      <c r="B216" s="186" t="s">
        <v>625</v>
      </c>
      <c r="C216" s="187" t="s">
        <v>92</v>
      </c>
      <c r="D216" s="188" t="s">
        <v>626</v>
      </c>
      <c r="E216" s="168" t="s">
        <v>94</v>
      </c>
      <c r="F216" s="200">
        <v>1</v>
      </c>
      <c r="G216" s="174">
        <v>62.04728</v>
      </c>
      <c r="H216" s="171">
        <v>0.2897</v>
      </c>
      <c r="I216" s="214">
        <f t="shared" si="68"/>
        <v>80.02</v>
      </c>
      <c r="J216" s="215">
        <f t="shared" si="69"/>
        <v>0</v>
      </c>
      <c r="K216" s="216">
        <f t="shared" si="70"/>
        <v>80.02</v>
      </c>
      <c r="L216" s="216">
        <f t="shared" si="71"/>
        <v>80.02</v>
      </c>
      <c r="M216" s="216"/>
      <c r="N216" s="218"/>
    </row>
    <row r="217" ht="33.75" spans="1:14">
      <c r="A217" s="175" t="s">
        <v>627</v>
      </c>
      <c r="B217" s="186" t="s">
        <v>628</v>
      </c>
      <c r="C217" s="187" t="s">
        <v>92</v>
      </c>
      <c r="D217" s="188" t="s">
        <v>629</v>
      </c>
      <c r="E217" s="168" t="s">
        <v>94</v>
      </c>
      <c r="F217" s="200">
        <v>1</v>
      </c>
      <c r="G217" s="174">
        <v>72.19728</v>
      </c>
      <c r="H217" s="171">
        <v>0.2897</v>
      </c>
      <c r="I217" s="214">
        <f t="shared" si="68"/>
        <v>93.11</v>
      </c>
      <c r="J217" s="215">
        <f t="shared" si="69"/>
        <v>0</v>
      </c>
      <c r="K217" s="216">
        <f t="shared" si="70"/>
        <v>93.11</v>
      </c>
      <c r="L217" s="216">
        <f t="shared" si="71"/>
        <v>93.11</v>
      </c>
      <c r="M217" s="216"/>
      <c r="N217" s="218"/>
    </row>
    <row r="218" ht="33.75" spans="1:14">
      <c r="A218" s="175" t="s">
        <v>630</v>
      </c>
      <c r="B218" s="186" t="s">
        <v>631</v>
      </c>
      <c r="C218" s="187" t="s">
        <v>92</v>
      </c>
      <c r="D218" s="188" t="s">
        <v>632</v>
      </c>
      <c r="E218" s="168" t="s">
        <v>633</v>
      </c>
      <c r="F218" s="200">
        <v>4</v>
      </c>
      <c r="G218" s="174">
        <v>11.62952</v>
      </c>
      <c r="H218" s="171">
        <v>0.2897</v>
      </c>
      <c r="I218" s="214">
        <f t="shared" ref="I218:I268" si="72">ROUND(G218*(1+H218),2)</f>
        <v>15</v>
      </c>
      <c r="J218" s="215">
        <f t="shared" ref="J218:J268" si="73">$J$423</f>
        <v>0</v>
      </c>
      <c r="K218" s="216">
        <f t="shared" ref="K218:K268" si="74">I218*(1-J218)</f>
        <v>15</v>
      </c>
      <c r="L218" s="216">
        <f t="shared" ref="L218:L268" si="75">F218*K218</f>
        <v>60</v>
      </c>
      <c r="M218" s="216"/>
      <c r="N218" s="218"/>
    </row>
    <row r="219" ht="33.75" spans="1:14">
      <c r="A219" s="175" t="s">
        <v>634</v>
      </c>
      <c r="B219" s="186" t="s">
        <v>635</v>
      </c>
      <c r="C219" s="187" t="s">
        <v>92</v>
      </c>
      <c r="D219" s="188" t="s">
        <v>636</v>
      </c>
      <c r="E219" s="168" t="s">
        <v>633</v>
      </c>
      <c r="F219" s="200">
        <v>6</v>
      </c>
      <c r="G219" s="174">
        <v>13.29456</v>
      </c>
      <c r="H219" s="171">
        <v>0.2897</v>
      </c>
      <c r="I219" s="214">
        <f t="shared" si="72"/>
        <v>17.15</v>
      </c>
      <c r="J219" s="215">
        <f t="shared" si="73"/>
        <v>0</v>
      </c>
      <c r="K219" s="216">
        <f t="shared" si="74"/>
        <v>17.15</v>
      </c>
      <c r="L219" s="216">
        <f t="shared" si="75"/>
        <v>102.9</v>
      </c>
      <c r="M219" s="216"/>
      <c r="N219" s="218"/>
    </row>
    <row r="220" ht="33.75" spans="1:14">
      <c r="A220" s="175" t="s">
        <v>637</v>
      </c>
      <c r="B220" s="186" t="s">
        <v>638</v>
      </c>
      <c r="C220" s="187" t="s">
        <v>92</v>
      </c>
      <c r="D220" s="188" t="s">
        <v>639</v>
      </c>
      <c r="E220" s="168" t="s">
        <v>633</v>
      </c>
      <c r="F220" s="200">
        <v>1</v>
      </c>
      <c r="G220" s="174">
        <v>25.38476</v>
      </c>
      <c r="H220" s="171">
        <v>0.2897</v>
      </c>
      <c r="I220" s="214">
        <f t="shared" si="72"/>
        <v>32.74</v>
      </c>
      <c r="J220" s="215">
        <f t="shared" si="73"/>
        <v>0</v>
      </c>
      <c r="K220" s="216">
        <f t="shared" si="74"/>
        <v>32.74</v>
      </c>
      <c r="L220" s="216">
        <f t="shared" si="75"/>
        <v>32.74</v>
      </c>
      <c r="M220" s="216"/>
      <c r="N220" s="218"/>
    </row>
    <row r="221" ht="33.75" spans="1:14">
      <c r="A221" s="175" t="s">
        <v>640</v>
      </c>
      <c r="B221" s="186" t="s">
        <v>641</v>
      </c>
      <c r="C221" s="187" t="s">
        <v>92</v>
      </c>
      <c r="D221" s="188" t="s">
        <v>642</v>
      </c>
      <c r="E221" s="168" t="s">
        <v>633</v>
      </c>
      <c r="F221" s="200">
        <v>2</v>
      </c>
      <c r="G221" s="174">
        <v>26.35712</v>
      </c>
      <c r="H221" s="171">
        <v>0.2897</v>
      </c>
      <c r="I221" s="214">
        <f t="shared" si="72"/>
        <v>33.99</v>
      </c>
      <c r="J221" s="215">
        <f t="shared" si="73"/>
        <v>0</v>
      </c>
      <c r="K221" s="216">
        <f t="shared" si="74"/>
        <v>33.99</v>
      </c>
      <c r="L221" s="216">
        <f t="shared" si="75"/>
        <v>67.98</v>
      </c>
      <c r="M221" s="216"/>
      <c r="N221" s="218"/>
    </row>
    <row r="222" ht="33.75" spans="1:14">
      <c r="A222" s="175" t="s">
        <v>643</v>
      </c>
      <c r="B222" s="186" t="s">
        <v>644</v>
      </c>
      <c r="C222" s="187" t="s">
        <v>92</v>
      </c>
      <c r="D222" s="188" t="s">
        <v>645</v>
      </c>
      <c r="E222" s="168" t="s">
        <v>94</v>
      </c>
      <c r="F222" s="200">
        <v>10</v>
      </c>
      <c r="G222" s="174">
        <v>14.96836</v>
      </c>
      <c r="H222" s="171">
        <v>0.2897</v>
      </c>
      <c r="I222" s="214">
        <f t="shared" si="72"/>
        <v>19.3</v>
      </c>
      <c r="J222" s="215">
        <f t="shared" si="73"/>
        <v>0</v>
      </c>
      <c r="K222" s="216">
        <f t="shared" si="74"/>
        <v>19.3</v>
      </c>
      <c r="L222" s="216">
        <f t="shared" si="75"/>
        <v>193</v>
      </c>
      <c r="M222" s="216"/>
      <c r="N222" s="218"/>
    </row>
    <row r="223" ht="33.75" spans="1:14">
      <c r="A223" s="175" t="s">
        <v>646</v>
      </c>
      <c r="B223" s="186" t="s">
        <v>647</v>
      </c>
      <c r="C223" s="187" t="s">
        <v>92</v>
      </c>
      <c r="D223" s="188" t="s">
        <v>648</v>
      </c>
      <c r="E223" s="168" t="s">
        <v>94</v>
      </c>
      <c r="F223" s="200">
        <v>2</v>
      </c>
      <c r="G223" s="174">
        <v>23.92836</v>
      </c>
      <c r="H223" s="171">
        <v>0.2897</v>
      </c>
      <c r="I223" s="214">
        <f t="shared" si="72"/>
        <v>30.86</v>
      </c>
      <c r="J223" s="215">
        <f t="shared" si="73"/>
        <v>0</v>
      </c>
      <c r="K223" s="216">
        <f t="shared" si="74"/>
        <v>30.86</v>
      </c>
      <c r="L223" s="216">
        <f t="shared" si="75"/>
        <v>61.72</v>
      </c>
      <c r="M223" s="216"/>
      <c r="N223" s="218"/>
    </row>
    <row r="224" ht="33.75" spans="1:14">
      <c r="A224" s="175" t="s">
        <v>649</v>
      </c>
      <c r="B224" s="186" t="s">
        <v>650</v>
      </c>
      <c r="C224" s="187" t="s">
        <v>92</v>
      </c>
      <c r="D224" s="188" t="s">
        <v>651</v>
      </c>
      <c r="E224" s="168" t="s">
        <v>94</v>
      </c>
      <c r="F224" s="200">
        <v>1</v>
      </c>
      <c r="G224" s="174">
        <v>23.30836</v>
      </c>
      <c r="H224" s="171">
        <v>0.2897</v>
      </c>
      <c r="I224" s="214">
        <f t="shared" si="72"/>
        <v>30.06</v>
      </c>
      <c r="J224" s="215">
        <f t="shared" si="73"/>
        <v>0</v>
      </c>
      <c r="K224" s="216">
        <f t="shared" si="74"/>
        <v>30.06</v>
      </c>
      <c r="L224" s="216">
        <f t="shared" si="75"/>
        <v>30.06</v>
      </c>
      <c r="M224" s="216"/>
      <c r="N224" s="218"/>
    </row>
    <row r="225" ht="33.75" spans="1:14">
      <c r="A225" s="175" t="s">
        <v>652</v>
      </c>
      <c r="B225" s="186" t="s">
        <v>653</v>
      </c>
      <c r="C225" s="187" t="s">
        <v>92</v>
      </c>
      <c r="D225" s="188" t="s">
        <v>654</v>
      </c>
      <c r="E225" s="168" t="s">
        <v>94</v>
      </c>
      <c r="F225" s="200">
        <v>2</v>
      </c>
      <c r="G225" s="174">
        <v>29.72372</v>
      </c>
      <c r="H225" s="171">
        <v>0.2897</v>
      </c>
      <c r="I225" s="214">
        <f t="shared" si="72"/>
        <v>38.33</v>
      </c>
      <c r="J225" s="215">
        <f t="shared" si="73"/>
        <v>0</v>
      </c>
      <c r="K225" s="216">
        <f t="shared" si="74"/>
        <v>38.33</v>
      </c>
      <c r="L225" s="216">
        <f t="shared" si="75"/>
        <v>76.66</v>
      </c>
      <c r="M225" s="216"/>
      <c r="N225" s="218"/>
    </row>
    <row r="226" ht="33.75" spans="1:14">
      <c r="A226" s="175" t="s">
        <v>655</v>
      </c>
      <c r="B226" s="186" t="s">
        <v>656</v>
      </c>
      <c r="C226" s="187" t="s">
        <v>92</v>
      </c>
      <c r="D226" s="188" t="s">
        <v>657</v>
      </c>
      <c r="E226" s="168" t="s">
        <v>94</v>
      </c>
      <c r="F226" s="200">
        <v>2</v>
      </c>
      <c r="G226" s="174">
        <v>28.75372</v>
      </c>
      <c r="H226" s="171">
        <v>0.2897</v>
      </c>
      <c r="I226" s="214">
        <f t="shared" si="72"/>
        <v>37.08</v>
      </c>
      <c r="J226" s="215">
        <f t="shared" si="73"/>
        <v>0</v>
      </c>
      <c r="K226" s="216">
        <f t="shared" si="74"/>
        <v>37.08</v>
      </c>
      <c r="L226" s="216">
        <f t="shared" si="75"/>
        <v>74.16</v>
      </c>
      <c r="M226" s="216"/>
      <c r="N226" s="218"/>
    </row>
    <row r="227" ht="45" spans="1:14">
      <c r="A227" s="175" t="s">
        <v>658</v>
      </c>
      <c r="B227" s="186" t="s">
        <v>659</v>
      </c>
      <c r="C227" s="187" t="s">
        <v>92</v>
      </c>
      <c r="D227" s="188" t="s">
        <v>660</v>
      </c>
      <c r="E227" s="168" t="s">
        <v>94</v>
      </c>
      <c r="F227" s="200">
        <v>3</v>
      </c>
      <c r="G227" s="174">
        <v>28.03372</v>
      </c>
      <c r="H227" s="171">
        <v>0.2897</v>
      </c>
      <c r="I227" s="214">
        <f t="shared" si="72"/>
        <v>36.16</v>
      </c>
      <c r="J227" s="215">
        <f t="shared" si="73"/>
        <v>0</v>
      </c>
      <c r="K227" s="216">
        <f t="shared" si="74"/>
        <v>36.16</v>
      </c>
      <c r="L227" s="216">
        <f t="shared" si="75"/>
        <v>108.48</v>
      </c>
      <c r="M227" s="216"/>
      <c r="N227" s="218"/>
    </row>
    <row r="228" ht="33.75" spans="1:14">
      <c r="A228" s="175" t="s">
        <v>661</v>
      </c>
      <c r="B228" s="186" t="s">
        <v>662</v>
      </c>
      <c r="C228" s="187" t="s">
        <v>92</v>
      </c>
      <c r="D228" s="188" t="s">
        <v>663</v>
      </c>
      <c r="E228" s="168" t="s">
        <v>94</v>
      </c>
      <c r="F228" s="200">
        <v>2</v>
      </c>
      <c r="G228" s="174">
        <v>47.60372</v>
      </c>
      <c r="H228" s="171">
        <v>0.2897</v>
      </c>
      <c r="I228" s="214">
        <f t="shared" si="72"/>
        <v>61.39</v>
      </c>
      <c r="J228" s="215">
        <f t="shared" si="73"/>
        <v>0</v>
      </c>
      <c r="K228" s="216">
        <f t="shared" si="74"/>
        <v>61.39</v>
      </c>
      <c r="L228" s="216">
        <f t="shared" si="75"/>
        <v>122.78</v>
      </c>
      <c r="M228" s="216"/>
      <c r="N228" s="218"/>
    </row>
    <row r="229" ht="33.75" spans="1:14">
      <c r="A229" s="175" t="s">
        <v>664</v>
      </c>
      <c r="B229" s="186" t="s">
        <v>665</v>
      </c>
      <c r="C229" s="187" t="s">
        <v>92</v>
      </c>
      <c r="D229" s="188" t="s">
        <v>666</v>
      </c>
      <c r="E229" s="168" t="s">
        <v>94</v>
      </c>
      <c r="F229" s="200">
        <v>1</v>
      </c>
      <c r="G229" s="174">
        <v>41.19372</v>
      </c>
      <c r="H229" s="171">
        <v>0.2897</v>
      </c>
      <c r="I229" s="214">
        <f t="shared" si="72"/>
        <v>53.13</v>
      </c>
      <c r="J229" s="215">
        <f t="shared" si="73"/>
        <v>0</v>
      </c>
      <c r="K229" s="216">
        <f t="shared" si="74"/>
        <v>53.13</v>
      </c>
      <c r="L229" s="216">
        <f t="shared" si="75"/>
        <v>53.13</v>
      </c>
      <c r="M229" s="216"/>
      <c r="N229" s="218"/>
    </row>
    <row r="230" ht="33.75" spans="1:14">
      <c r="A230" s="175" t="s">
        <v>667</v>
      </c>
      <c r="B230" s="186" t="s">
        <v>668</v>
      </c>
      <c r="C230" s="187" t="s">
        <v>92</v>
      </c>
      <c r="D230" s="188" t="s">
        <v>669</v>
      </c>
      <c r="E230" s="168" t="s">
        <v>94</v>
      </c>
      <c r="F230" s="200">
        <v>11</v>
      </c>
      <c r="G230" s="174">
        <v>44.26372</v>
      </c>
      <c r="H230" s="171">
        <v>0.2897</v>
      </c>
      <c r="I230" s="214">
        <f t="shared" si="72"/>
        <v>57.09</v>
      </c>
      <c r="J230" s="215">
        <f t="shared" si="73"/>
        <v>0</v>
      </c>
      <c r="K230" s="216">
        <f t="shared" si="74"/>
        <v>57.09</v>
      </c>
      <c r="L230" s="216">
        <f t="shared" si="75"/>
        <v>627.99</v>
      </c>
      <c r="M230" s="216"/>
      <c r="N230" s="218"/>
    </row>
    <row r="231" ht="33.75" spans="1:14">
      <c r="A231" s="175" t="s">
        <v>670</v>
      </c>
      <c r="B231" s="186">
        <v>92000</v>
      </c>
      <c r="C231" s="187" t="s">
        <v>117</v>
      </c>
      <c r="D231" s="188" t="s">
        <v>671</v>
      </c>
      <c r="E231" s="168" t="s">
        <v>633</v>
      </c>
      <c r="F231" s="200">
        <v>12</v>
      </c>
      <c r="G231" s="174">
        <v>25.48</v>
      </c>
      <c r="H231" s="171">
        <v>0.2897</v>
      </c>
      <c r="I231" s="214">
        <f t="shared" si="72"/>
        <v>32.86</v>
      </c>
      <c r="J231" s="215">
        <f t="shared" si="73"/>
        <v>0</v>
      </c>
      <c r="K231" s="216">
        <f t="shared" si="74"/>
        <v>32.86</v>
      </c>
      <c r="L231" s="216">
        <f t="shared" si="75"/>
        <v>394.32</v>
      </c>
      <c r="M231" s="216"/>
      <c r="N231" s="218"/>
    </row>
    <row r="232" ht="33.75" spans="1:14">
      <c r="A232" s="175" t="s">
        <v>672</v>
      </c>
      <c r="B232" s="186">
        <v>92008</v>
      </c>
      <c r="C232" s="187" t="s">
        <v>117</v>
      </c>
      <c r="D232" s="188" t="s">
        <v>673</v>
      </c>
      <c r="E232" s="168" t="s">
        <v>633</v>
      </c>
      <c r="F232" s="200">
        <v>11</v>
      </c>
      <c r="G232" s="174">
        <v>40.77</v>
      </c>
      <c r="H232" s="171">
        <v>0.2897</v>
      </c>
      <c r="I232" s="214">
        <f t="shared" si="72"/>
        <v>52.58</v>
      </c>
      <c r="J232" s="215">
        <f t="shared" si="73"/>
        <v>0</v>
      </c>
      <c r="K232" s="216">
        <f t="shared" si="74"/>
        <v>52.58</v>
      </c>
      <c r="L232" s="216">
        <f t="shared" si="75"/>
        <v>578.38</v>
      </c>
      <c r="M232" s="216"/>
      <c r="N232" s="218"/>
    </row>
    <row r="233" ht="33.75" spans="1:14">
      <c r="A233" s="175" t="s">
        <v>674</v>
      </c>
      <c r="B233" s="186">
        <v>91996</v>
      </c>
      <c r="C233" s="187" t="s">
        <v>117</v>
      </c>
      <c r="D233" s="188" t="s">
        <v>675</v>
      </c>
      <c r="E233" s="168" t="s">
        <v>633</v>
      </c>
      <c r="F233" s="200">
        <v>5</v>
      </c>
      <c r="G233" s="174">
        <v>29.03</v>
      </c>
      <c r="H233" s="171">
        <v>0.2897</v>
      </c>
      <c r="I233" s="214">
        <f t="shared" si="72"/>
        <v>37.44</v>
      </c>
      <c r="J233" s="215">
        <f t="shared" si="73"/>
        <v>0</v>
      </c>
      <c r="K233" s="216">
        <f t="shared" si="74"/>
        <v>37.44</v>
      </c>
      <c r="L233" s="216">
        <f t="shared" si="75"/>
        <v>187.2</v>
      </c>
      <c r="M233" s="216"/>
      <c r="N233" s="218"/>
    </row>
    <row r="234" ht="33.75" spans="1:14">
      <c r="A234" s="175" t="s">
        <v>676</v>
      </c>
      <c r="B234" s="186">
        <v>91997</v>
      </c>
      <c r="C234" s="187" t="s">
        <v>117</v>
      </c>
      <c r="D234" s="188" t="s">
        <v>677</v>
      </c>
      <c r="E234" s="168" t="s">
        <v>633</v>
      </c>
      <c r="F234" s="200">
        <v>1</v>
      </c>
      <c r="G234" s="174">
        <v>30.93</v>
      </c>
      <c r="H234" s="171">
        <v>0.2897</v>
      </c>
      <c r="I234" s="214">
        <f t="shared" si="72"/>
        <v>39.89</v>
      </c>
      <c r="J234" s="215">
        <f t="shared" si="73"/>
        <v>0</v>
      </c>
      <c r="K234" s="216">
        <f t="shared" si="74"/>
        <v>39.89</v>
      </c>
      <c r="L234" s="216">
        <f t="shared" si="75"/>
        <v>39.89</v>
      </c>
      <c r="M234" s="216"/>
      <c r="N234" s="218"/>
    </row>
    <row r="235" ht="33.75" spans="1:14">
      <c r="A235" s="175" t="s">
        <v>678</v>
      </c>
      <c r="B235" s="186">
        <v>91992</v>
      </c>
      <c r="C235" s="187" t="s">
        <v>117</v>
      </c>
      <c r="D235" s="188" t="s">
        <v>679</v>
      </c>
      <c r="E235" s="168" t="s">
        <v>633</v>
      </c>
      <c r="F235" s="200">
        <v>7</v>
      </c>
      <c r="G235" s="174">
        <v>38.21</v>
      </c>
      <c r="H235" s="171">
        <v>0.2897</v>
      </c>
      <c r="I235" s="214">
        <f t="shared" si="72"/>
        <v>49.28</v>
      </c>
      <c r="J235" s="215">
        <f t="shared" si="73"/>
        <v>0</v>
      </c>
      <c r="K235" s="216">
        <f t="shared" si="74"/>
        <v>49.28</v>
      </c>
      <c r="L235" s="216">
        <f t="shared" si="75"/>
        <v>344.96</v>
      </c>
      <c r="M235" s="216"/>
      <c r="N235" s="218"/>
    </row>
    <row r="236" ht="33.75" spans="1:14">
      <c r="A236" s="175" t="s">
        <v>680</v>
      </c>
      <c r="B236" s="186">
        <v>91993</v>
      </c>
      <c r="C236" s="187" t="s">
        <v>117</v>
      </c>
      <c r="D236" s="188" t="s">
        <v>681</v>
      </c>
      <c r="E236" s="168" t="s">
        <v>633</v>
      </c>
      <c r="F236" s="200">
        <v>2</v>
      </c>
      <c r="G236" s="174">
        <v>40.11</v>
      </c>
      <c r="H236" s="171">
        <v>0.2897</v>
      </c>
      <c r="I236" s="214">
        <f t="shared" si="72"/>
        <v>51.73</v>
      </c>
      <c r="J236" s="215">
        <f t="shared" si="73"/>
        <v>0</v>
      </c>
      <c r="K236" s="216">
        <f t="shared" si="74"/>
        <v>51.73</v>
      </c>
      <c r="L236" s="216">
        <f t="shared" si="75"/>
        <v>103.46</v>
      </c>
      <c r="M236" s="216"/>
      <c r="N236" s="218"/>
    </row>
    <row r="237" ht="33.75" spans="1:14">
      <c r="A237" s="175" t="s">
        <v>682</v>
      </c>
      <c r="B237" s="186">
        <v>91953</v>
      </c>
      <c r="C237" s="187" t="s">
        <v>117</v>
      </c>
      <c r="D237" s="188" t="s">
        <v>683</v>
      </c>
      <c r="E237" s="168" t="s">
        <v>633</v>
      </c>
      <c r="F237" s="200">
        <v>8</v>
      </c>
      <c r="G237" s="174">
        <v>24.16</v>
      </c>
      <c r="H237" s="171">
        <v>0.2897</v>
      </c>
      <c r="I237" s="214">
        <f t="shared" si="72"/>
        <v>31.16</v>
      </c>
      <c r="J237" s="215">
        <f t="shared" si="73"/>
        <v>0</v>
      </c>
      <c r="K237" s="216">
        <f t="shared" si="74"/>
        <v>31.16</v>
      </c>
      <c r="L237" s="216">
        <f t="shared" si="75"/>
        <v>249.28</v>
      </c>
      <c r="M237" s="216"/>
      <c r="N237" s="218"/>
    </row>
    <row r="238" ht="33.75" spans="1:14">
      <c r="A238" s="175" t="s">
        <v>684</v>
      </c>
      <c r="B238" s="186" t="s">
        <v>685</v>
      </c>
      <c r="C238" s="187" t="s">
        <v>117</v>
      </c>
      <c r="D238" s="188" t="s">
        <v>686</v>
      </c>
      <c r="E238" s="168" t="s">
        <v>633</v>
      </c>
      <c r="F238" s="200">
        <v>1</v>
      </c>
      <c r="G238" s="174">
        <v>38.18</v>
      </c>
      <c r="H238" s="171">
        <v>0.2897</v>
      </c>
      <c r="I238" s="214">
        <f t="shared" si="72"/>
        <v>49.24</v>
      </c>
      <c r="J238" s="215">
        <f t="shared" si="73"/>
        <v>0</v>
      </c>
      <c r="K238" s="216">
        <f t="shared" si="74"/>
        <v>49.24</v>
      </c>
      <c r="L238" s="216">
        <f t="shared" si="75"/>
        <v>49.24</v>
      </c>
      <c r="M238" s="216"/>
      <c r="N238" s="218"/>
    </row>
    <row r="239" ht="45" spans="1:14">
      <c r="A239" s="175" t="s">
        <v>687</v>
      </c>
      <c r="B239" s="186" t="s">
        <v>688</v>
      </c>
      <c r="C239" s="187" t="s">
        <v>117</v>
      </c>
      <c r="D239" s="188" t="s">
        <v>689</v>
      </c>
      <c r="E239" s="168" t="s">
        <v>633</v>
      </c>
      <c r="F239" s="200">
        <v>5</v>
      </c>
      <c r="G239" s="174">
        <v>43.01</v>
      </c>
      <c r="H239" s="171">
        <v>0.2897</v>
      </c>
      <c r="I239" s="214">
        <f t="shared" si="72"/>
        <v>55.47</v>
      </c>
      <c r="J239" s="215">
        <f t="shared" si="73"/>
        <v>0</v>
      </c>
      <c r="K239" s="216">
        <f t="shared" si="74"/>
        <v>55.47</v>
      </c>
      <c r="L239" s="216">
        <f t="shared" si="75"/>
        <v>277.35</v>
      </c>
      <c r="M239" s="216"/>
      <c r="N239" s="218"/>
    </row>
    <row r="240" ht="33.75" spans="1:14">
      <c r="A240" s="175" t="s">
        <v>690</v>
      </c>
      <c r="B240" s="186">
        <v>91955</v>
      </c>
      <c r="C240" s="187" t="s">
        <v>117</v>
      </c>
      <c r="D240" s="188" t="s">
        <v>691</v>
      </c>
      <c r="E240" s="168" t="s">
        <v>633</v>
      </c>
      <c r="F240" s="200">
        <v>2</v>
      </c>
      <c r="G240" s="174">
        <v>30.01</v>
      </c>
      <c r="H240" s="171">
        <v>0.2897</v>
      </c>
      <c r="I240" s="214">
        <f t="shared" si="72"/>
        <v>38.7</v>
      </c>
      <c r="J240" s="215">
        <f t="shared" si="73"/>
        <v>0</v>
      </c>
      <c r="K240" s="216">
        <f t="shared" si="74"/>
        <v>38.7</v>
      </c>
      <c r="L240" s="216">
        <f t="shared" si="75"/>
        <v>77.4</v>
      </c>
      <c r="M240" s="216"/>
      <c r="N240" s="218"/>
    </row>
    <row r="241" ht="33.75" spans="1:14">
      <c r="A241" s="175" t="s">
        <v>692</v>
      </c>
      <c r="B241" s="186" t="s">
        <v>693</v>
      </c>
      <c r="C241" s="187" t="s">
        <v>92</v>
      </c>
      <c r="D241" s="188" t="s">
        <v>694</v>
      </c>
      <c r="E241" s="168" t="s">
        <v>633</v>
      </c>
      <c r="F241" s="200">
        <v>15</v>
      </c>
      <c r="G241" s="174">
        <v>200.427734</v>
      </c>
      <c r="H241" s="171">
        <v>0.2897</v>
      </c>
      <c r="I241" s="214">
        <f t="shared" si="72"/>
        <v>258.49</v>
      </c>
      <c r="J241" s="215">
        <f t="shared" si="73"/>
        <v>0</v>
      </c>
      <c r="K241" s="216">
        <f t="shared" si="74"/>
        <v>258.49</v>
      </c>
      <c r="L241" s="216">
        <f t="shared" si="75"/>
        <v>3877.35</v>
      </c>
      <c r="M241" s="216"/>
      <c r="N241" s="218"/>
    </row>
    <row r="242" ht="33.75" spans="1:14">
      <c r="A242" s="175" t="s">
        <v>695</v>
      </c>
      <c r="B242" s="186" t="s">
        <v>696</v>
      </c>
      <c r="C242" s="187" t="s">
        <v>92</v>
      </c>
      <c r="D242" s="188" t="s">
        <v>697</v>
      </c>
      <c r="E242" s="168" t="s">
        <v>633</v>
      </c>
      <c r="F242" s="200">
        <v>32</v>
      </c>
      <c r="G242" s="174">
        <v>229.057734</v>
      </c>
      <c r="H242" s="171">
        <v>0.2897</v>
      </c>
      <c r="I242" s="214">
        <f t="shared" si="72"/>
        <v>295.42</v>
      </c>
      <c r="J242" s="215">
        <f t="shared" si="73"/>
        <v>0</v>
      </c>
      <c r="K242" s="216">
        <f t="shared" si="74"/>
        <v>295.42</v>
      </c>
      <c r="L242" s="216">
        <f t="shared" si="75"/>
        <v>9453.44</v>
      </c>
      <c r="M242" s="216"/>
      <c r="N242" s="218"/>
    </row>
    <row r="243" ht="22.5" spans="1:14">
      <c r="A243" s="175" t="s">
        <v>698</v>
      </c>
      <c r="B243" s="186" t="s">
        <v>699</v>
      </c>
      <c r="C243" s="187" t="s">
        <v>92</v>
      </c>
      <c r="D243" s="188" t="s">
        <v>700</v>
      </c>
      <c r="E243" s="168" t="s">
        <v>125</v>
      </c>
      <c r="F243" s="200">
        <v>15</v>
      </c>
      <c r="G243" s="174">
        <v>49.85396</v>
      </c>
      <c r="H243" s="171">
        <v>0.2897</v>
      </c>
      <c r="I243" s="214">
        <f t="shared" si="72"/>
        <v>64.3</v>
      </c>
      <c r="J243" s="215">
        <f t="shared" si="73"/>
        <v>0</v>
      </c>
      <c r="K243" s="216">
        <f t="shared" si="74"/>
        <v>64.3</v>
      </c>
      <c r="L243" s="216">
        <f t="shared" si="75"/>
        <v>964.5</v>
      </c>
      <c r="M243" s="216"/>
      <c r="N243" s="218"/>
    </row>
    <row r="244" ht="33.75" spans="1:14">
      <c r="A244" s="175" t="s">
        <v>701</v>
      </c>
      <c r="B244" s="186" t="s">
        <v>702</v>
      </c>
      <c r="C244" s="187" t="s">
        <v>92</v>
      </c>
      <c r="D244" s="188" t="s">
        <v>703</v>
      </c>
      <c r="E244" s="168" t="s">
        <v>94</v>
      </c>
      <c r="F244" s="200">
        <v>21</v>
      </c>
      <c r="G244" s="174">
        <v>2.3138</v>
      </c>
      <c r="H244" s="171">
        <v>0.2897</v>
      </c>
      <c r="I244" s="214">
        <f t="shared" si="72"/>
        <v>2.98</v>
      </c>
      <c r="J244" s="215">
        <f t="shared" si="73"/>
        <v>0</v>
      </c>
      <c r="K244" s="216">
        <f t="shared" si="74"/>
        <v>2.98</v>
      </c>
      <c r="L244" s="216">
        <f t="shared" si="75"/>
        <v>62.58</v>
      </c>
      <c r="M244" s="216"/>
      <c r="N244" s="218"/>
    </row>
    <row r="245" ht="33.75" spans="1:14">
      <c r="A245" s="175" t="s">
        <v>704</v>
      </c>
      <c r="B245" s="186" t="s">
        <v>705</v>
      </c>
      <c r="C245" s="187" t="s">
        <v>92</v>
      </c>
      <c r="D245" s="188" t="s">
        <v>706</v>
      </c>
      <c r="E245" s="168" t="s">
        <v>94</v>
      </c>
      <c r="F245" s="200">
        <v>6</v>
      </c>
      <c r="G245" s="174">
        <v>23.838</v>
      </c>
      <c r="H245" s="171">
        <v>0.2897</v>
      </c>
      <c r="I245" s="214">
        <f t="shared" si="72"/>
        <v>30.74</v>
      </c>
      <c r="J245" s="215">
        <f t="shared" si="73"/>
        <v>0</v>
      </c>
      <c r="K245" s="216">
        <f t="shared" si="74"/>
        <v>30.74</v>
      </c>
      <c r="L245" s="216">
        <f t="shared" si="75"/>
        <v>184.44</v>
      </c>
      <c r="M245" s="216"/>
      <c r="N245" s="218"/>
    </row>
    <row r="246" ht="33.75" spans="1:14">
      <c r="A246" s="175" t="s">
        <v>707</v>
      </c>
      <c r="B246" s="186">
        <v>63706</v>
      </c>
      <c r="C246" s="187" t="s">
        <v>100</v>
      </c>
      <c r="D246" s="188" t="s">
        <v>708</v>
      </c>
      <c r="E246" s="168" t="s">
        <v>94</v>
      </c>
      <c r="F246" s="200">
        <v>2</v>
      </c>
      <c r="G246" s="174">
        <v>21.93</v>
      </c>
      <c r="H246" s="171">
        <v>0.2897</v>
      </c>
      <c r="I246" s="214">
        <f t="shared" si="72"/>
        <v>28.28</v>
      </c>
      <c r="J246" s="215">
        <f t="shared" si="73"/>
        <v>0</v>
      </c>
      <c r="K246" s="216">
        <f t="shared" si="74"/>
        <v>28.28</v>
      </c>
      <c r="L246" s="216">
        <f t="shared" si="75"/>
        <v>56.56</v>
      </c>
      <c r="M246" s="216"/>
      <c r="N246" s="218"/>
    </row>
    <row r="247" ht="33.75" spans="1:14">
      <c r="A247" s="175" t="s">
        <v>709</v>
      </c>
      <c r="B247" s="186" t="s">
        <v>710</v>
      </c>
      <c r="C247" s="187" t="s">
        <v>92</v>
      </c>
      <c r="D247" s="188" t="s">
        <v>711</v>
      </c>
      <c r="E247" s="168" t="s">
        <v>94</v>
      </c>
      <c r="F247" s="200">
        <v>2</v>
      </c>
      <c r="G247" s="174">
        <v>56.1536</v>
      </c>
      <c r="H247" s="171">
        <v>0.2897</v>
      </c>
      <c r="I247" s="214">
        <f t="shared" si="72"/>
        <v>72.42</v>
      </c>
      <c r="J247" s="215">
        <f t="shared" si="73"/>
        <v>0</v>
      </c>
      <c r="K247" s="216">
        <f t="shared" si="74"/>
        <v>72.42</v>
      </c>
      <c r="L247" s="216">
        <f t="shared" si="75"/>
        <v>144.84</v>
      </c>
      <c r="M247" s="216"/>
      <c r="N247" s="218"/>
    </row>
    <row r="248" ht="33.75" spans="1:14">
      <c r="A248" s="175" t="s">
        <v>712</v>
      </c>
      <c r="B248" s="186" t="s">
        <v>713</v>
      </c>
      <c r="C248" s="187" t="s">
        <v>92</v>
      </c>
      <c r="D248" s="188" t="s">
        <v>714</v>
      </c>
      <c r="E248" s="168" t="s">
        <v>94</v>
      </c>
      <c r="F248" s="200">
        <v>1</v>
      </c>
      <c r="G248" s="174">
        <v>15.7428</v>
      </c>
      <c r="H248" s="171">
        <v>0.2897</v>
      </c>
      <c r="I248" s="214">
        <f t="shared" si="72"/>
        <v>20.3</v>
      </c>
      <c r="J248" s="215">
        <f t="shared" si="73"/>
        <v>0</v>
      </c>
      <c r="K248" s="216">
        <f t="shared" si="74"/>
        <v>20.3</v>
      </c>
      <c r="L248" s="216">
        <f t="shared" si="75"/>
        <v>20.3</v>
      </c>
      <c r="M248" s="216"/>
      <c r="N248" s="218"/>
    </row>
    <row r="249" ht="22.5" spans="1:14">
      <c r="A249" s="175" t="s">
        <v>715</v>
      </c>
      <c r="B249" s="186" t="s">
        <v>716</v>
      </c>
      <c r="C249" s="187" t="s">
        <v>92</v>
      </c>
      <c r="D249" s="188" t="s">
        <v>717</v>
      </c>
      <c r="E249" s="168" t="s">
        <v>94</v>
      </c>
      <c r="F249" s="200">
        <v>38</v>
      </c>
      <c r="G249" s="174">
        <v>6.69048</v>
      </c>
      <c r="H249" s="171">
        <v>0.2897</v>
      </c>
      <c r="I249" s="214">
        <f t="shared" si="72"/>
        <v>8.63</v>
      </c>
      <c r="J249" s="215">
        <f t="shared" si="73"/>
        <v>0</v>
      </c>
      <c r="K249" s="216">
        <f t="shared" si="74"/>
        <v>8.63</v>
      </c>
      <c r="L249" s="216">
        <f t="shared" si="75"/>
        <v>327.94</v>
      </c>
      <c r="M249" s="216"/>
      <c r="N249" s="218"/>
    </row>
    <row r="250" ht="33.75" spans="1:14">
      <c r="A250" s="175" t="s">
        <v>718</v>
      </c>
      <c r="B250" s="186" t="s">
        <v>719</v>
      </c>
      <c r="C250" s="187" t="s">
        <v>92</v>
      </c>
      <c r="D250" s="188" t="s">
        <v>720</v>
      </c>
      <c r="E250" s="168" t="s">
        <v>94</v>
      </c>
      <c r="F250" s="200">
        <v>4</v>
      </c>
      <c r="G250" s="174">
        <v>3.81148</v>
      </c>
      <c r="H250" s="171">
        <v>0.2897</v>
      </c>
      <c r="I250" s="214">
        <f t="shared" si="72"/>
        <v>4.92</v>
      </c>
      <c r="J250" s="215">
        <f t="shared" si="73"/>
        <v>0</v>
      </c>
      <c r="K250" s="216">
        <f t="shared" si="74"/>
        <v>4.92</v>
      </c>
      <c r="L250" s="216">
        <f t="shared" si="75"/>
        <v>19.68</v>
      </c>
      <c r="M250" s="216"/>
      <c r="N250" s="218"/>
    </row>
    <row r="251" ht="33.75" spans="1:14">
      <c r="A251" s="175" t="s">
        <v>721</v>
      </c>
      <c r="B251" s="186" t="s">
        <v>722</v>
      </c>
      <c r="C251" s="187" t="s">
        <v>92</v>
      </c>
      <c r="D251" s="188" t="s">
        <v>723</v>
      </c>
      <c r="E251" s="168" t="s">
        <v>94</v>
      </c>
      <c r="F251" s="200">
        <v>3</v>
      </c>
      <c r="G251" s="174">
        <v>142.641156</v>
      </c>
      <c r="H251" s="171">
        <v>0.2897</v>
      </c>
      <c r="I251" s="214">
        <f t="shared" si="72"/>
        <v>183.96</v>
      </c>
      <c r="J251" s="215">
        <f t="shared" si="73"/>
        <v>0</v>
      </c>
      <c r="K251" s="216">
        <f t="shared" si="74"/>
        <v>183.96</v>
      </c>
      <c r="L251" s="216">
        <f t="shared" si="75"/>
        <v>551.88</v>
      </c>
      <c r="M251" s="216"/>
      <c r="N251" s="218"/>
    </row>
    <row r="252" ht="33.75" spans="1:14">
      <c r="A252" s="175" t="s">
        <v>724</v>
      </c>
      <c r="B252" s="186" t="s">
        <v>725</v>
      </c>
      <c r="C252" s="187" t="s">
        <v>117</v>
      </c>
      <c r="D252" s="188" t="s">
        <v>726</v>
      </c>
      <c r="E252" s="168" t="s">
        <v>94</v>
      </c>
      <c r="F252" s="200">
        <v>3</v>
      </c>
      <c r="G252" s="174">
        <v>63.58</v>
      </c>
      <c r="H252" s="171">
        <v>0.2897</v>
      </c>
      <c r="I252" s="214">
        <f t="shared" si="72"/>
        <v>82</v>
      </c>
      <c r="J252" s="215">
        <f t="shared" si="73"/>
        <v>0</v>
      </c>
      <c r="K252" s="216">
        <f t="shared" si="74"/>
        <v>82</v>
      </c>
      <c r="L252" s="216">
        <f t="shared" si="75"/>
        <v>246</v>
      </c>
      <c r="M252" s="216"/>
      <c r="N252" s="218"/>
    </row>
    <row r="253" ht="22.5" spans="1:14">
      <c r="A253" s="175" t="s">
        <v>727</v>
      </c>
      <c r="B253" s="186" t="s">
        <v>728</v>
      </c>
      <c r="C253" s="187" t="s">
        <v>92</v>
      </c>
      <c r="D253" s="188" t="s">
        <v>729</v>
      </c>
      <c r="E253" s="168" t="s">
        <v>125</v>
      </c>
      <c r="F253" s="200">
        <v>10</v>
      </c>
      <c r="G253" s="174">
        <v>87.34792</v>
      </c>
      <c r="H253" s="171">
        <v>0.2897</v>
      </c>
      <c r="I253" s="214">
        <f t="shared" si="72"/>
        <v>112.65</v>
      </c>
      <c r="J253" s="215">
        <f t="shared" si="73"/>
        <v>0</v>
      </c>
      <c r="K253" s="216">
        <f t="shared" si="74"/>
        <v>112.65</v>
      </c>
      <c r="L253" s="216">
        <f t="shared" si="75"/>
        <v>1126.5</v>
      </c>
      <c r="M253" s="216"/>
      <c r="N253" s="218"/>
    </row>
    <row r="254" ht="45" spans="1:14">
      <c r="A254" s="175" t="s">
        <v>730</v>
      </c>
      <c r="B254" s="186" t="s">
        <v>731</v>
      </c>
      <c r="C254" s="187" t="s">
        <v>117</v>
      </c>
      <c r="D254" s="188" t="s">
        <v>732</v>
      </c>
      <c r="E254" s="168" t="s">
        <v>94</v>
      </c>
      <c r="F254" s="200">
        <v>3</v>
      </c>
      <c r="G254" s="174">
        <v>301.11</v>
      </c>
      <c r="H254" s="171">
        <v>0.2897</v>
      </c>
      <c r="I254" s="214">
        <f t="shared" si="72"/>
        <v>388.34</v>
      </c>
      <c r="J254" s="215">
        <f t="shared" si="73"/>
        <v>0</v>
      </c>
      <c r="K254" s="216">
        <f t="shared" si="74"/>
        <v>388.34</v>
      </c>
      <c r="L254" s="216">
        <f t="shared" si="75"/>
        <v>1165.02</v>
      </c>
      <c r="M254" s="216"/>
      <c r="N254" s="218"/>
    </row>
    <row r="255" ht="45" spans="1:14">
      <c r="A255" s="175" t="s">
        <v>733</v>
      </c>
      <c r="B255" s="186" t="s">
        <v>734</v>
      </c>
      <c r="C255" s="187" t="s">
        <v>117</v>
      </c>
      <c r="D255" s="188" t="s">
        <v>735</v>
      </c>
      <c r="E255" s="168" t="s">
        <v>94</v>
      </c>
      <c r="F255" s="200">
        <v>1</v>
      </c>
      <c r="G255" s="174">
        <v>781.35</v>
      </c>
      <c r="H255" s="171">
        <v>0.2897</v>
      </c>
      <c r="I255" s="214">
        <f t="shared" si="72"/>
        <v>1007.71</v>
      </c>
      <c r="J255" s="215">
        <f t="shared" si="73"/>
        <v>0</v>
      </c>
      <c r="K255" s="216">
        <f t="shared" si="74"/>
        <v>1007.71</v>
      </c>
      <c r="L255" s="216">
        <f t="shared" si="75"/>
        <v>1007.71</v>
      </c>
      <c r="M255" s="216"/>
      <c r="N255" s="218"/>
    </row>
    <row r="256" ht="22.5" spans="1:14">
      <c r="A256" s="175" t="s">
        <v>736</v>
      </c>
      <c r="B256" s="186" t="s">
        <v>737</v>
      </c>
      <c r="C256" s="187" t="s">
        <v>100</v>
      </c>
      <c r="D256" s="188" t="s">
        <v>738</v>
      </c>
      <c r="E256" s="168" t="s">
        <v>147</v>
      </c>
      <c r="F256" s="200">
        <v>2.5879</v>
      </c>
      <c r="G256" s="174">
        <v>233.71</v>
      </c>
      <c r="H256" s="171">
        <v>0.2897</v>
      </c>
      <c r="I256" s="214">
        <f t="shared" si="72"/>
        <v>301.42</v>
      </c>
      <c r="J256" s="215">
        <f t="shared" si="73"/>
        <v>0</v>
      </c>
      <c r="K256" s="216">
        <f t="shared" si="74"/>
        <v>301.42</v>
      </c>
      <c r="L256" s="216">
        <f t="shared" si="75"/>
        <v>780.044818</v>
      </c>
      <c r="M256" s="216"/>
      <c r="N256" s="218"/>
    </row>
    <row r="257" ht="33.75" spans="1:14">
      <c r="A257" s="175" t="s">
        <v>739</v>
      </c>
      <c r="B257" s="186" t="s">
        <v>740</v>
      </c>
      <c r="C257" s="187" t="s">
        <v>117</v>
      </c>
      <c r="D257" s="188" t="s">
        <v>741</v>
      </c>
      <c r="E257" s="168" t="s">
        <v>81</v>
      </c>
      <c r="F257" s="200">
        <v>6.25</v>
      </c>
      <c r="G257" s="174">
        <v>37.37</v>
      </c>
      <c r="H257" s="171">
        <v>0.2897</v>
      </c>
      <c r="I257" s="214">
        <f t="shared" si="72"/>
        <v>48.2</v>
      </c>
      <c r="J257" s="215">
        <f t="shared" si="73"/>
        <v>0</v>
      </c>
      <c r="K257" s="216">
        <f t="shared" si="74"/>
        <v>48.2</v>
      </c>
      <c r="L257" s="216">
        <f t="shared" si="75"/>
        <v>301.25</v>
      </c>
      <c r="M257" s="216"/>
      <c r="N257" s="218"/>
    </row>
    <row r="258" ht="22.5" spans="1:14">
      <c r="A258" s="175" t="s">
        <v>742</v>
      </c>
      <c r="B258" s="186">
        <v>93358</v>
      </c>
      <c r="C258" s="187" t="s">
        <v>117</v>
      </c>
      <c r="D258" s="188" t="s">
        <v>743</v>
      </c>
      <c r="E258" s="168" t="s">
        <v>147</v>
      </c>
      <c r="F258" s="200">
        <v>1.2665</v>
      </c>
      <c r="G258" s="174">
        <v>85.21</v>
      </c>
      <c r="H258" s="171">
        <v>0.2897</v>
      </c>
      <c r="I258" s="214">
        <f t="shared" si="72"/>
        <v>109.9</v>
      </c>
      <c r="J258" s="215">
        <f t="shared" si="73"/>
        <v>0</v>
      </c>
      <c r="K258" s="216">
        <f t="shared" si="74"/>
        <v>109.9</v>
      </c>
      <c r="L258" s="216">
        <f t="shared" si="75"/>
        <v>139.18835</v>
      </c>
      <c r="M258" s="216"/>
      <c r="N258" s="218"/>
    </row>
    <row r="259" ht="33.75" spans="1:14">
      <c r="A259" s="175" t="s">
        <v>744</v>
      </c>
      <c r="B259" s="186" t="s">
        <v>745</v>
      </c>
      <c r="C259" s="187" t="s">
        <v>92</v>
      </c>
      <c r="D259" s="188" t="s">
        <v>746</v>
      </c>
      <c r="E259" s="168" t="s">
        <v>94</v>
      </c>
      <c r="F259" s="200">
        <v>2</v>
      </c>
      <c r="G259" s="174">
        <v>118.84132</v>
      </c>
      <c r="H259" s="171">
        <v>0.2897</v>
      </c>
      <c r="I259" s="214">
        <f t="shared" si="72"/>
        <v>153.27</v>
      </c>
      <c r="J259" s="215">
        <f t="shared" si="73"/>
        <v>0</v>
      </c>
      <c r="K259" s="216">
        <f t="shared" si="74"/>
        <v>153.27</v>
      </c>
      <c r="L259" s="216">
        <f t="shared" si="75"/>
        <v>306.54</v>
      </c>
      <c r="M259" s="216"/>
      <c r="N259" s="218"/>
    </row>
    <row r="260" ht="78.75" spans="1:14">
      <c r="A260" s="175" t="s">
        <v>747</v>
      </c>
      <c r="B260" s="186" t="s">
        <v>748</v>
      </c>
      <c r="C260" s="187" t="s">
        <v>92</v>
      </c>
      <c r="D260" s="188" t="s">
        <v>749</v>
      </c>
      <c r="E260" s="168" t="s">
        <v>94</v>
      </c>
      <c r="F260" s="200">
        <v>30</v>
      </c>
      <c r="G260" s="174">
        <v>72.37905</v>
      </c>
      <c r="H260" s="171">
        <v>0.2897</v>
      </c>
      <c r="I260" s="214">
        <f t="shared" si="72"/>
        <v>93.35</v>
      </c>
      <c r="J260" s="215">
        <f t="shared" si="73"/>
        <v>0</v>
      </c>
      <c r="K260" s="216">
        <f t="shared" si="74"/>
        <v>93.35</v>
      </c>
      <c r="L260" s="216">
        <f t="shared" si="75"/>
        <v>2800.5</v>
      </c>
      <c r="M260" s="216"/>
      <c r="N260" s="218"/>
    </row>
    <row r="261" ht="33.75" spans="1:14">
      <c r="A261" s="175" t="s">
        <v>750</v>
      </c>
      <c r="B261" s="186">
        <v>64816</v>
      </c>
      <c r="C261" s="187" t="s">
        <v>100</v>
      </c>
      <c r="D261" s="188" t="s">
        <v>751</v>
      </c>
      <c r="E261" s="168" t="s">
        <v>94</v>
      </c>
      <c r="F261" s="200">
        <v>2</v>
      </c>
      <c r="G261" s="174">
        <v>270.53</v>
      </c>
      <c r="H261" s="171">
        <v>0.2897</v>
      </c>
      <c r="I261" s="214">
        <f t="shared" si="72"/>
        <v>348.9</v>
      </c>
      <c r="J261" s="215">
        <f t="shared" si="73"/>
        <v>0</v>
      </c>
      <c r="K261" s="216">
        <f t="shared" si="74"/>
        <v>348.9</v>
      </c>
      <c r="L261" s="216">
        <f t="shared" si="75"/>
        <v>697.8</v>
      </c>
      <c r="M261" s="216"/>
      <c r="N261" s="218"/>
    </row>
    <row r="262" ht="33.75" spans="1:14">
      <c r="A262" s="175" t="s">
        <v>752</v>
      </c>
      <c r="B262" s="186" t="s">
        <v>753</v>
      </c>
      <c r="C262" s="187" t="s">
        <v>117</v>
      </c>
      <c r="D262" s="188" t="s">
        <v>754</v>
      </c>
      <c r="E262" s="168" t="s">
        <v>94</v>
      </c>
      <c r="F262" s="200">
        <v>2</v>
      </c>
      <c r="G262" s="174">
        <v>71.28</v>
      </c>
      <c r="H262" s="171">
        <v>0.2897</v>
      </c>
      <c r="I262" s="214">
        <f t="shared" si="72"/>
        <v>91.93</v>
      </c>
      <c r="J262" s="215">
        <f t="shared" si="73"/>
        <v>0</v>
      </c>
      <c r="K262" s="216">
        <f t="shared" si="74"/>
        <v>91.93</v>
      </c>
      <c r="L262" s="216">
        <f t="shared" si="75"/>
        <v>183.86</v>
      </c>
      <c r="M262" s="216"/>
      <c r="N262" s="218"/>
    </row>
    <row r="263" ht="22.5" spans="1:14">
      <c r="A263" s="175" t="s">
        <v>755</v>
      </c>
      <c r="B263" s="186" t="s">
        <v>756</v>
      </c>
      <c r="C263" s="187" t="s">
        <v>92</v>
      </c>
      <c r="D263" s="188" t="s">
        <v>757</v>
      </c>
      <c r="E263" s="168" t="s">
        <v>125</v>
      </c>
      <c r="F263" s="200">
        <v>2</v>
      </c>
      <c r="G263" s="174">
        <v>42.53396</v>
      </c>
      <c r="H263" s="171">
        <v>0.2897</v>
      </c>
      <c r="I263" s="214">
        <f t="shared" si="72"/>
        <v>54.86</v>
      </c>
      <c r="J263" s="215">
        <f t="shared" si="73"/>
        <v>0</v>
      </c>
      <c r="K263" s="216">
        <f t="shared" si="74"/>
        <v>54.86</v>
      </c>
      <c r="L263" s="216">
        <f t="shared" si="75"/>
        <v>109.72</v>
      </c>
      <c r="M263" s="216"/>
      <c r="N263" s="218"/>
    </row>
    <row r="264" ht="22.5" spans="1:14">
      <c r="A264" s="175" t="s">
        <v>758</v>
      </c>
      <c r="B264" s="186" t="s">
        <v>759</v>
      </c>
      <c r="C264" s="187" t="s">
        <v>92</v>
      </c>
      <c r="D264" s="188" t="s">
        <v>760</v>
      </c>
      <c r="E264" s="168" t="s">
        <v>125</v>
      </c>
      <c r="F264" s="200">
        <v>6</v>
      </c>
      <c r="G264" s="174">
        <v>15.14</v>
      </c>
      <c r="H264" s="171">
        <v>0.2897</v>
      </c>
      <c r="I264" s="214">
        <f t="shared" si="72"/>
        <v>19.53</v>
      </c>
      <c r="J264" s="215">
        <f t="shared" si="73"/>
        <v>0</v>
      </c>
      <c r="K264" s="216">
        <f t="shared" si="74"/>
        <v>19.53</v>
      </c>
      <c r="L264" s="216">
        <f t="shared" si="75"/>
        <v>117.18</v>
      </c>
      <c r="M264" s="216"/>
      <c r="N264" s="218"/>
    </row>
    <row r="265" ht="22.5" spans="1:14">
      <c r="A265" s="175" t="s">
        <v>761</v>
      </c>
      <c r="B265" s="186" t="s">
        <v>762</v>
      </c>
      <c r="C265" s="187" t="s">
        <v>92</v>
      </c>
      <c r="D265" s="188" t="s">
        <v>763</v>
      </c>
      <c r="E265" s="168" t="s">
        <v>125</v>
      </c>
      <c r="F265" s="200">
        <v>4</v>
      </c>
      <c r="G265" s="174">
        <v>34.1304</v>
      </c>
      <c r="H265" s="171">
        <v>0.2897</v>
      </c>
      <c r="I265" s="214">
        <f t="shared" si="72"/>
        <v>44.02</v>
      </c>
      <c r="J265" s="215">
        <f t="shared" si="73"/>
        <v>0</v>
      </c>
      <c r="K265" s="216">
        <f t="shared" si="74"/>
        <v>44.02</v>
      </c>
      <c r="L265" s="216">
        <f t="shared" si="75"/>
        <v>176.08</v>
      </c>
      <c r="M265" s="216"/>
      <c r="N265" s="218"/>
    </row>
    <row r="266" ht="33.75" spans="1:14">
      <c r="A266" s="175" t="s">
        <v>764</v>
      </c>
      <c r="B266" s="186" t="s">
        <v>765</v>
      </c>
      <c r="C266" s="187" t="s">
        <v>92</v>
      </c>
      <c r="D266" s="188" t="s">
        <v>766</v>
      </c>
      <c r="E266" s="168" t="s">
        <v>94</v>
      </c>
      <c r="F266" s="200">
        <v>3</v>
      </c>
      <c r="G266" s="174">
        <v>2.1838</v>
      </c>
      <c r="H266" s="171">
        <v>0.2897</v>
      </c>
      <c r="I266" s="214">
        <f t="shared" si="72"/>
        <v>2.82</v>
      </c>
      <c r="J266" s="215">
        <f t="shared" si="73"/>
        <v>0</v>
      </c>
      <c r="K266" s="216">
        <f t="shared" si="74"/>
        <v>2.82</v>
      </c>
      <c r="L266" s="216">
        <f t="shared" si="75"/>
        <v>8.46</v>
      </c>
      <c r="M266" s="216"/>
      <c r="N266" s="218"/>
    </row>
    <row r="267" ht="33.75" spans="1:14">
      <c r="A267" s="175" t="s">
        <v>767</v>
      </c>
      <c r="B267" s="186" t="s">
        <v>768</v>
      </c>
      <c r="C267" s="187" t="s">
        <v>92</v>
      </c>
      <c r="D267" s="188" t="s">
        <v>769</v>
      </c>
      <c r="E267" s="168" t="s">
        <v>94</v>
      </c>
      <c r="F267" s="200">
        <v>9</v>
      </c>
      <c r="G267" s="174">
        <v>2.1838</v>
      </c>
      <c r="H267" s="171">
        <v>0.2897</v>
      </c>
      <c r="I267" s="214">
        <f t="shared" si="72"/>
        <v>2.82</v>
      </c>
      <c r="J267" s="215">
        <f t="shared" si="73"/>
        <v>0</v>
      </c>
      <c r="K267" s="216">
        <f t="shared" si="74"/>
        <v>2.82</v>
      </c>
      <c r="L267" s="216">
        <f t="shared" si="75"/>
        <v>25.38</v>
      </c>
      <c r="M267" s="216"/>
      <c r="N267" s="218"/>
    </row>
    <row r="268" ht="45" spans="1:14">
      <c r="A268" s="175" t="s">
        <v>770</v>
      </c>
      <c r="B268" s="186" t="s">
        <v>771</v>
      </c>
      <c r="C268" s="187" t="s">
        <v>92</v>
      </c>
      <c r="D268" s="188" t="s">
        <v>772</v>
      </c>
      <c r="E268" s="168" t="s">
        <v>94</v>
      </c>
      <c r="F268" s="200">
        <v>4</v>
      </c>
      <c r="G268" s="174">
        <v>94.982036</v>
      </c>
      <c r="H268" s="171">
        <v>0.2897</v>
      </c>
      <c r="I268" s="214">
        <f t="shared" si="72"/>
        <v>122.5</v>
      </c>
      <c r="J268" s="215">
        <f t="shared" si="73"/>
        <v>0</v>
      </c>
      <c r="K268" s="216">
        <f t="shared" si="74"/>
        <v>122.5</v>
      </c>
      <c r="L268" s="216">
        <f t="shared" si="75"/>
        <v>490</v>
      </c>
      <c r="M268" s="216"/>
      <c r="N268" s="218"/>
    </row>
    <row r="269" spans="1:14">
      <c r="A269" s="179" t="s">
        <v>773</v>
      </c>
      <c r="B269" s="180"/>
      <c r="C269" s="181"/>
      <c r="D269" s="182" t="s">
        <v>29</v>
      </c>
      <c r="E269" s="163"/>
      <c r="F269" s="208"/>
      <c r="G269" s="184"/>
      <c r="H269" s="185"/>
      <c r="I269" s="220"/>
      <c r="J269" s="221"/>
      <c r="K269" s="222"/>
      <c r="L269" s="222"/>
      <c r="M269" s="225">
        <f>SUM(L270:L297)</f>
        <v>12096.17075</v>
      </c>
      <c r="N269" s="224">
        <f>M269</f>
        <v>12096.17075</v>
      </c>
    </row>
    <row r="270" ht="33.75" spans="1:14">
      <c r="A270" s="175" t="s">
        <v>774</v>
      </c>
      <c r="B270" s="186" t="s">
        <v>775</v>
      </c>
      <c r="C270" s="187" t="s">
        <v>100</v>
      </c>
      <c r="D270" s="188" t="s">
        <v>776</v>
      </c>
      <c r="E270" s="168" t="s">
        <v>94</v>
      </c>
      <c r="F270" s="200">
        <v>1</v>
      </c>
      <c r="G270" s="174">
        <v>405.4</v>
      </c>
      <c r="H270" s="171">
        <v>0.2897</v>
      </c>
      <c r="I270" s="214">
        <f t="shared" ref="I270:I297" si="76">ROUND(G270*(1+H270),2)</f>
        <v>522.84</v>
      </c>
      <c r="J270" s="215">
        <f t="shared" ref="J270:J297" si="77">$J$423</f>
        <v>0</v>
      </c>
      <c r="K270" s="216">
        <f t="shared" ref="K270:K297" si="78">I270*(1-J270)</f>
        <v>522.84</v>
      </c>
      <c r="L270" s="216">
        <f t="shared" ref="L270:L297" si="79">F270*K270</f>
        <v>522.84</v>
      </c>
      <c r="M270" s="216"/>
      <c r="N270" s="218"/>
    </row>
    <row r="271" ht="22.5" spans="1:14">
      <c r="A271" s="175" t="s">
        <v>777</v>
      </c>
      <c r="B271" s="186" t="s">
        <v>778</v>
      </c>
      <c r="C271" s="187" t="s">
        <v>100</v>
      </c>
      <c r="D271" s="188" t="s">
        <v>779</v>
      </c>
      <c r="E271" s="168" t="s">
        <v>94</v>
      </c>
      <c r="F271" s="200">
        <v>2</v>
      </c>
      <c r="G271" s="174">
        <v>1107.25</v>
      </c>
      <c r="H271" s="171">
        <v>0.2897</v>
      </c>
      <c r="I271" s="214">
        <f t="shared" si="76"/>
        <v>1428.02</v>
      </c>
      <c r="J271" s="215">
        <f t="shared" si="77"/>
        <v>0</v>
      </c>
      <c r="K271" s="216">
        <f t="shared" si="78"/>
        <v>1428.02</v>
      </c>
      <c r="L271" s="216">
        <f t="shared" si="79"/>
        <v>2856.04</v>
      </c>
      <c r="M271" s="216"/>
      <c r="N271" s="218"/>
    </row>
    <row r="272" ht="22.5" spans="1:14">
      <c r="A272" s="175" t="s">
        <v>780</v>
      </c>
      <c r="B272" s="186">
        <v>98302</v>
      </c>
      <c r="C272" s="187" t="s">
        <v>117</v>
      </c>
      <c r="D272" s="188" t="s">
        <v>781</v>
      </c>
      <c r="E272" s="168" t="s">
        <v>94</v>
      </c>
      <c r="F272" s="200">
        <v>1</v>
      </c>
      <c r="G272" s="174">
        <v>663.99</v>
      </c>
      <c r="H272" s="171">
        <v>0.2897</v>
      </c>
      <c r="I272" s="214">
        <f t="shared" si="76"/>
        <v>856.35</v>
      </c>
      <c r="J272" s="215">
        <f t="shared" si="77"/>
        <v>0</v>
      </c>
      <c r="K272" s="216">
        <f t="shared" si="78"/>
        <v>856.35</v>
      </c>
      <c r="L272" s="216">
        <f t="shared" si="79"/>
        <v>856.35</v>
      </c>
      <c r="M272" s="216"/>
      <c r="N272" s="218"/>
    </row>
    <row r="273" ht="22.5" spans="1:14">
      <c r="A273" s="175" t="s">
        <v>782</v>
      </c>
      <c r="B273" s="186" t="s">
        <v>783</v>
      </c>
      <c r="C273" s="187" t="s">
        <v>100</v>
      </c>
      <c r="D273" s="188" t="s">
        <v>784</v>
      </c>
      <c r="E273" s="168" t="s">
        <v>94</v>
      </c>
      <c r="F273" s="200">
        <v>1</v>
      </c>
      <c r="G273" s="174">
        <v>1150.44</v>
      </c>
      <c r="H273" s="171">
        <v>0.2897</v>
      </c>
      <c r="I273" s="214">
        <f t="shared" si="76"/>
        <v>1483.72</v>
      </c>
      <c r="J273" s="215">
        <f t="shared" si="77"/>
        <v>0</v>
      </c>
      <c r="K273" s="216">
        <f t="shared" si="78"/>
        <v>1483.72</v>
      </c>
      <c r="L273" s="216">
        <f t="shared" si="79"/>
        <v>1483.72</v>
      </c>
      <c r="M273" s="216"/>
      <c r="N273" s="218"/>
    </row>
    <row r="274" ht="33.75" spans="1:14">
      <c r="A274" s="175" t="s">
        <v>785</v>
      </c>
      <c r="B274" s="186" t="s">
        <v>786</v>
      </c>
      <c r="C274" s="187" t="s">
        <v>100</v>
      </c>
      <c r="D274" s="188" t="s">
        <v>787</v>
      </c>
      <c r="E274" s="168" t="s">
        <v>94</v>
      </c>
      <c r="F274" s="200">
        <v>1</v>
      </c>
      <c r="G274" s="174">
        <v>99.79</v>
      </c>
      <c r="H274" s="171">
        <v>0.2897</v>
      </c>
      <c r="I274" s="214">
        <f t="shared" si="76"/>
        <v>128.7</v>
      </c>
      <c r="J274" s="215">
        <f t="shared" si="77"/>
        <v>0</v>
      </c>
      <c r="K274" s="216">
        <f t="shared" si="78"/>
        <v>128.7</v>
      </c>
      <c r="L274" s="216">
        <f t="shared" si="79"/>
        <v>128.7</v>
      </c>
      <c r="M274" s="216"/>
      <c r="N274" s="218"/>
    </row>
    <row r="275" ht="22.5" spans="1:14">
      <c r="A275" s="175" t="s">
        <v>788</v>
      </c>
      <c r="B275" s="186" t="s">
        <v>789</v>
      </c>
      <c r="C275" s="187" t="s">
        <v>100</v>
      </c>
      <c r="D275" s="188" t="s">
        <v>790</v>
      </c>
      <c r="E275" s="168" t="s">
        <v>94</v>
      </c>
      <c r="F275" s="200">
        <v>10</v>
      </c>
      <c r="G275" s="174">
        <v>70.53</v>
      </c>
      <c r="H275" s="171">
        <v>0.2897</v>
      </c>
      <c r="I275" s="214">
        <f t="shared" si="76"/>
        <v>90.96</v>
      </c>
      <c r="J275" s="215">
        <f t="shared" si="77"/>
        <v>0</v>
      </c>
      <c r="K275" s="216">
        <f t="shared" si="78"/>
        <v>90.96</v>
      </c>
      <c r="L275" s="216">
        <f t="shared" si="79"/>
        <v>909.6</v>
      </c>
      <c r="M275" s="216"/>
      <c r="N275" s="218"/>
    </row>
    <row r="276" ht="33.75" spans="1:14">
      <c r="A276" s="175" t="s">
        <v>791</v>
      </c>
      <c r="B276" s="186">
        <v>98297</v>
      </c>
      <c r="C276" s="187" t="s">
        <v>117</v>
      </c>
      <c r="D276" s="188" t="s">
        <v>792</v>
      </c>
      <c r="E276" s="168" t="s">
        <v>125</v>
      </c>
      <c r="F276" s="200">
        <v>115</v>
      </c>
      <c r="G276" s="174">
        <v>2.24</v>
      </c>
      <c r="H276" s="171">
        <v>0.2897</v>
      </c>
      <c r="I276" s="214">
        <f t="shared" si="76"/>
        <v>2.89</v>
      </c>
      <c r="J276" s="215">
        <f t="shared" si="77"/>
        <v>0</v>
      </c>
      <c r="K276" s="216">
        <f t="shared" si="78"/>
        <v>2.89</v>
      </c>
      <c r="L276" s="216">
        <f t="shared" si="79"/>
        <v>332.35</v>
      </c>
      <c r="M276" s="216"/>
      <c r="N276" s="218"/>
    </row>
    <row r="277" ht="22.5" spans="1:14">
      <c r="A277" s="175" t="s">
        <v>793</v>
      </c>
      <c r="B277" s="186" t="s">
        <v>794</v>
      </c>
      <c r="C277" s="187" t="s">
        <v>100</v>
      </c>
      <c r="D277" s="188" t="s">
        <v>795</v>
      </c>
      <c r="E277" s="168" t="s">
        <v>125</v>
      </c>
      <c r="F277" s="200">
        <v>130</v>
      </c>
      <c r="G277" s="174">
        <v>12.98</v>
      </c>
      <c r="H277" s="171">
        <v>0.2897</v>
      </c>
      <c r="I277" s="214">
        <f t="shared" si="76"/>
        <v>16.74</v>
      </c>
      <c r="J277" s="215">
        <f t="shared" si="77"/>
        <v>0</v>
      </c>
      <c r="K277" s="216">
        <f t="shared" si="78"/>
        <v>16.74</v>
      </c>
      <c r="L277" s="216">
        <f t="shared" si="79"/>
        <v>2176.2</v>
      </c>
      <c r="M277" s="216"/>
      <c r="N277" s="218"/>
    </row>
    <row r="278" ht="22.5" spans="1:14">
      <c r="A278" s="175" t="s">
        <v>796</v>
      </c>
      <c r="B278" s="186">
        <v>98307</v>
      </c>
      <c r="C278" s="187" t="s">
        <v>117</v>
      </c>
      <c r="D278" s="188" t="s">
        <v>797</v>
      </c>
      <c r="E278" s="168" t="s">
        <v>633</v>
      </c>
      <c r="F278" s="200">
        <v>6</v>
      </c>
      <c r="G278" s="174">
        <v>41.16</v>
      </c>
      <c r="H278" s="171">
        <v>0.2897</v>
      </c>
      <c r="I278" s="214">
        <f t="shared" si="76"/>
        <v>53.08</v>
      </c>
      <c r="J278" s="215">
        <f t="shared" si="77"/>
        <v>0</v>
      </c>
      <c r="K278" s="216">
        <f t="shared" si="78"/>
        <v>53.08</v>
      </c>
      <c r="L278" s="216">
        <f t="shared" si="79"/>
        <v>318.48</v>
      </c>
      <c r="M278" s="216"/>
      <c r="N278" s="218"/>
    </row>
    <row r="279" ht="22.5" spans="1:14">
      <c r="A279" s="175" t="s">
        <v>798</v>
      </c>
      <c r="B279" s="186" t="s">
        <v>799</v>
      </c>
      <c r="C279" s="187" t="s">
        <v>92</v>
      </c>
      <c r="D279" s="188" t="s">
        <v>800</v>
      </c>
      <c r="E279" s="168" t="s">
        <v>633</v>
      </c>
      <c r="F279" s="200">
        <v>1</v>
      </c>
      <c r="G279" s="174">
        <v>64.77926</v>
      </c>
      <c r="H279" s="171">
        <v>0.2897</v>
      </c>
      <c r="I279" s="214">
        <f t="shared" si="76"/>
        <v>83.55</v>
      </c>
      <c r="J279" s="215">
        <f t="shared" si="77"/>
        <v>0</v>
      </c>
      <c r="K279" s="216">
        <f t="shared" si="78"/>
        <v>83.55</v>
      </c>
      <c r="L279" s="216">
        <f t="shared" si="79"/>
        <v>83.55</v>
      </c>
      <c r="M279" s="216"/>
      <c r="N279" s="218"/>
    </row>
    <row r="280" ht="33.75" spans="1:14">
      <c r="A280" s="175" t="s">
        <v>801</v>
      </c>
      <c r="B280" s="186" t="s">
        <v>802</v>
      </c>
      <c r="C280" s="187" t="s">
        <v>117</v>
      </c>
      <c r="D280" s="188" t="s">
        <v>496</v>
      </c>
      <c r="E280" s="168" t="s">
        <v>125</v>
      </c>
      <c r="F280" s="200">
        <v>5</v>
      </c>
      <c r="G280" s="174">
        <v>8.77</v>
      </c>
      <c r="H280" s="171">
        <v>0.2897</v>
      </c>
      <c r="I280" s="214">
        <f t="shared" si="76"/>
        <v>11.31</v>
      </c>
      <c r="J280" s="215">
        <f t="shared" si="77"/>
        <v>0</v>
      </c>
      <c r="K280" s="216">
        <f t="shared" si="78"/>
        <v>11.31</v>
      </c>
      <c r="L280" s="216">
        <f t="shared" si="79"/>
        <v>56.55</v>
      </c>
      <c r="M280" s="216"/>
      <c r="N280" s="218"/>
    </row>
    <row r="281" ht="33.75" spans="1:14">
      <c r="A281" s="175" t="s">
        <v>803</v>
      </c>
      <c r="B281" s="186" t="s">
        <v>513</v>
      </c>
      <c r="C281" s="187" t="s">
        <v>117</v>
      </c>
      <c r="D281" s="188" t="s">
        <v>514</v>
      </c>
      <c r="E281" s="168" t="s">
        <v>125</v>
      </c>
      <c r="F281" s="200">
        <v>25</v>
      </c>
      <c r="G281" s="174">
        <v>12.05</v>
      </c>
      <c r="H281" s="171">
        <v>0.2897</v>
      </c>
      <c r="I281" s="214">
        <f t="shared" si="76"/>
        <v>15.54</v>
      </c>
      <c r="J281" s="215">
        <f t="shared" si="77"/>
        <v>0</v>
      </c>
      <c r="K281" s="216">
        <f t="shared" si="78"/>
        <v>15.54</v>
      </c>
      <c r="L281" s="216">
        <f t="shared" si="79"/>
        <v>388.5</v>
      </c>
      <c r="M281" s="216"/>
      <c r="N281" s="218"/>
    </row>
    <row r="282" ht="45" spans="1:14">
      <c r="A282" s="175" t="s">
        <v>804</v>
      </c>
      <c r="B282" s="186" t="s">
        <v>805</v>
      </c>
      <c r="C282" s="187" t="s">
        <v>92</v>
      </c>
      <c r="D282" s="188" t="s">
        <v>806</v>
      </c>
      <c r="E282" s="168" t="s">
        <v>125</v>
      </c>
      <c r="F282" s="200">
        <v>25</v>
      </c>
      <c r="G282" s="174">
        <v>8.223711</v>
      </c>
      <c r="H282" s="171">
        <v>0.2897</v>
      </c>
      <c r="I282" s="214">
        <f t="shared" si="76"/>
        <v>10.61</v>
      </c>
      <c r="J282" s="215">
        <f t="shared" si="77"/>
        <v>0</v>
      </c>
      <c r="K282" s="216">
        <f t="shared" si="78"/>
        <v>10.61</v>
      </c>
      <c r="L282" s="216">
        <f t="shared" si="79"/>
        <v>265.25</v>
      </c>
      <c r="M282" s="216"/>
      <c r="N282" s="218"/>
    </row>
    <row r="283" ht="33.75" spans="1:14">
      <c r="A283" s="175" t="s">
        <v>807</v>
      </c>
      <c r="B283" s="186" t="s">
        <v>808</v>
      </c>
      <c r="C283" s="187" t="s">
        <v>92</v>
      </c>
      <c r="D283" s="188" t="s">
        <v>579</v>
      </c>
      <c r="E283" s="168" t="s">
        <v>94</v>
      </c>
      <c r="F283" s="200">
        <v>5</v>
      </c>
      <c r="G283" s="174">
        <v>21.704184</v>
      </c>
      <c r="H283" s="171">
        <v>0.2897</v>
      </c>
      <c r="I283" s="214">
        <f t="shared" si="76"/>
        <v>27.99</v>
      </c>
      <c r="J283" s="215">
        <f t="shared" si="77"/>
        <v>0</v>
      </c>
      <c r="K283" s="216">
        <f t="shared" si="78"/>
        <v>27.99</v>
      </c>
      <c r="L283" s="216">
        <f t="shared" si="79"/>
        <v>139.95</v>
      </c>
      <c r="M283" s="216"/>
      <c r="N283" s="218"/>
    </row>
    <row r="284" ht="33.75" spans="1:14">
      <c r="A284" s="175" t="s">
        <v>809</v>
      </c>
      <c r="B284" s="186" t="s">
        <v>810</v>
      </c>
      <c r="C284" s="187" t="s">
        <v>92</v>
      </c>
      <c r="D284" s="188" t="s">
        <v>582</v>
      </c>
      <c r="E284" s="168" t="s">
        <v>94</v>
      </c>
      <c r="F284" s="200">
        <v>1</v>
      </c>
      <c r="G284" s="174">
        <v>23.794184</v>
      </c>
      <c r="H284" s="171">
        <v>0.2897</v>
      </c>
      <c r="I284" s="214">
        <f t="shared" si="76"/>
        <v>30.69</v>
      </c>
      <c r="J284" s="215">
        <f t="shared" si="77"/>
        <v>0</v>
      </c>
      <c r="K284" s="216">
        <f t="shared" si="78"/>
        <v>30.69</v>
      </c>
      <c r="L284" s="216">
        <f t="shared" si="79"/>
        <v>30.69</v>
      </c>
      <c r="M284" s="216"/>
      <c r="N284" s="218"/>
    </row>
    <row r="285" ht="33.75" spans="1:14">
      <c r="A285" s="175" t="s">
        <v>811</v>
      </c>
      <c r="B285" s="186" t="s">
        <v>812</v>
      </c>
      <c r="C285" s="187" t="s">
        <v>92</v>
      </c>
      <c r="D285" s="188" t="s">
        <v>588</v>
      </c>
      <c r="E285" s="168" t="s">
        <v>94</v>
      </c>
      <c r="F285" s="200">
        <v>3</v>
      </c>
      <c r="G285" s="174">
        <v>32.718368</v>
      </c>
      <c r="H285" s="171">
        <v>0.2897</v>
      </c>
      <c r="I285" s="214">
        <f t="shared" si="76"/>
        <v>42.2</v>
      </c>
      <c r="J285" s="215">
        <f t="shared" si="77"/>
        <v>0</v>
      </c>
      <c r="K285" s="216">
        <f t="shared" si="78"/>
        <v>42.2</v>
      </c>
      <c r="L285" s="216">
        <f t="shared" si="79"/>
        <v>126.6</v>
      </c>
      <c r="M285" s="216"/>
      <c r="N285" s="218"/>
    </row>
    <row r="286" ht="33.75" spans="1:14">
      <c r="A286" s="175" t="s">
        <v>813</v>
      </c>
      <c r="B286" s="186" t="s">
        <v>814</v>
      </c>
      <c r="C286" s="187" t="s">
        <v>92</v>
      </c>
      <c r="D286" s="188" t="s">
        <v>815</v>
      </c>
      <c r="E286" s="168" t="s">
        <v>94</v>
      </c>
      <c r="F286" s="200">
        <v>1</v>
      </c>
      <c r="G286" s="174">
        <v>23.174184</v>
      </c>
      <c r="H286" s="171">
        <v>0.2897</v>
      </c>
      <c r="I286" s="214">
        <f t="shared" si="76"/>
        <v>29.89</v>
      </c>
      <c r="J286" s="215">
        <f t="shared" si="77"/>
        <v>0</v>
      </c>
      <c r="K286" s="216">
        <f t="shared" si="78"/>
        <v>29.89</v>
      </c>
      <c r="L286" s="216">
        <f t="shared" si="79"/>
        <v>29.89</v>
      </c>
      <c r="M286" s="216"/>
      <c r="N286" s="218"/>
    </row>
    <row r="287" ht="33.75" spans="1:14">
      <c r="A287" s="175" t="s">
        <v>816</v>
      </c>
      <c r="B287" s="186" t="s">
        <v>817</v>
      </c>
      <c r="C287" s="187" t="s">
        <v>92</v>
      </c>
      <c r="D287" s="188" t="s">
        <v>597</v>
      </c>
      <c r="E287" s="168" t="s">
        <v>94</v>
      </c>
      <c r="F287" s="200">
        <v>2</v>
      </c>
      <c r="G287" s="174">
        <v>27.997644</v>
      </c>
      <c r="H287" s="171">
        <v>0.2897</v>
      </c>
      <c r="I287" s="214">
        <f t="shared" si="76"/>
        <v>36.11</v>
      </c>
      <c r="J287" s="215">
        <f t="shared" si="77"/>
        <v>0</v>
      </c>
      <c r="K287" s="216">
        <f t="shared" si="78"/>
        <v>36.11</v>
      </c>
      <c r="L287" s="216">
        <f t="shared" si="79"/>
        <v>72.22</v>
      </c>
      <c r="M287" s="216"/>
      <c r="N287" s="218"/>
    </row>
    <row r="288" ht="33.75" spans="1:14">
      <c r="A288" s="175" t="s">
        <v>818</v>
      </c>
      <c r="B288" s="186" t="s">
        <v>819</v>
      </c>
      <c r="C288" s="187" t="s">
        <v>92</v>
      </c>
      <c r="D288" s="188" t="s">
        <v>603</v>
      </c>
      <c r="E288" s="168" t="s">
        <v>94</v>
      </c>
      <c r="F288" s="200">
        <v>2</v>
      </c>
      <c r="G288" s="174">
        <v>30.577644</v>
      </c>
      <c r="H288" s="171">
        <v>0.2897</v>
      </c>
      <c r="I288" s="214">
        <f t="shared" si="76"/>
        <v>39.44</v>
      </c>
      <c r="J288" s="215">
        <f t="shared" si="77"/>
        <v>0</v>
      </c>
      <c r="K288" s="216">
        <f t="shared" si="78"/>
        <v>39.44</v>
      </c>
      <c r="L288" s="216">
        <f t="shared" si="79"/>
        <v>78.88</v>
      </c>
      <c r="M288" s="216"/>
      <c r="N288" s="218"/>
    </row>
    <row r="289" ht="33.75" spans="1:14">
      <c r="A289" s="175" t="s">
        <v>820</v>
      </c>
      <c r="B289" s="186" t="s">
        <v>821</v>
      </c>
      <c r="C289" s="187" t="s">
        <v>822</v>
      </c>
      <c r="D289" s="188" t="s">
        <v>558</v>
      </c>
      <c r="E289" s="168" t="s">
        <v>94</v>
      </c>
      <c r="F289" s="200">
        <v>2</v>
      </c>
      <c r="G289" s="174">
        <v>12.09</v>
      </c>
      <c r="H289" s="171">
        <v>0.2897</v>
      </c>
      <c r="I289" s="214">
        <f t="shared" si="76"/>
        <v>15.59</v>
      </c>
      <c r="J289" s="215">
        <f t="shared" si="77"/>
        <v>0</v>
      </c>
      <c r="K289" s="216">
        <f t="shared" si="78"/>
        <v>15.59</v>
      </c>
      <c r="L289" s="216">
        <f t="shared" si="79"/>
        <v>31.18</v>
      </c>
      <c r="M289" s="216"/>
      <c r="N289" s="218"/>
    </row>
    <row r="290" ht="45" spans="1:14">
      <c r="A290" s="175" t="s">
        <v>823</v>
      </c>
      <c r="B290" s="186" t="s">
        <v>824</v>
      </c>
      <c r="C290" s="187" t="s">
        <v>117</v>
      </c>
      <c r="D290" s="188" t="s">
        <v>825</v>
      </c>
      <c r="E290" s="168" t="s">
        <v>94</v>
      </c>
      <c r="F290" s="200">
        <v>9</v>
      </c>
      <c r="G290" s="174">
        <v>13.89</v>
      </c>
      <c r="H290" s="171">
        <v>0.2897</v>
      </c>
      <c r="I290" s="214">
        <f t="shared" si="76"/>
        <v>17.91</v>
      </c>
      <c r="J290" s="215">
        <f t="shared" si="77"/>
        <v>0</v>
      </c>
      <c r="K290" s="216">
        <f t="shared" si="78"/>
        <v>17.91</v>
      </c>
      <c r="L290" s="216">
        <f t="shared" si="79"/>
        <v>161.19</v>
      </c>
      <c r="M290" s="216"/>
      <c r="N290" s="218"/>
    </row>
    <row r="291" ht="33.75" spans="1:14">
      <c r="A291" s="175" t="s">
        <v>826</v>
      </c>
      <c r="B291" s="186" t="s">
        <v>530</v>
      </c>
      <c r="C291" s="187" t="s">
        <v>117</v>
      </c>
      <c r="D291" s="188" t="s">
        <v>531</v>
      </c>
      <c r="E291" s="168" t="s">
        <v>94</v>
      </c>
      <c r="F291" s="200">
        <v>7</v>
      </c>
      <c r="G291" s="174">
        <v>7.54</v>
      </c>
      <c r="H291" s="171">
        <v>0.2897</v>
      </c>
      <c r="I291" s="214">
        <f t="shared" si="76"/>
        <v>9.72</v>
      </c>
      <c r="J291" s="215">
        <f t="shared" si="77"/>
        <v>0</v>
      </c>
      <c r="K291" s="216">
        <f t="shared" si="78"/>
        <v>9.72</v>
      </c>
      <c r="L291" s="216">
        <f t="shared" si="79"/>
        <v>68.04</v>
      </c>
      <c r="M291" s="216"/>
      <c r="N291" s="218"/>
    </row>
    <row r="292" ht="33.75" spans="1:14">
      <c r="A292" s="175" t="s">
        <v>827</v>
      </c>
      <c r="B292" s="186" t="s">
        <v>547</v>
      </c>
      <c r="C292" s="187" t="s">
        <v>117</v>
      </c>
      <c r="D292" s="188" t="s">
        <v>828</v>
      </c>
      <c r="E292" s="168" t="s">
        <v>94</v>
      </c>
      <c r="F292" s="200">
        <v>20</v>
      </c>
      <c r="G292" s="174">
        <v>8.72</v>
      </c>
      <c r="H292" s="171">
        <v>0.2897</v>
      </c>
      <c r="I292" s="214">
        <f t="shared" si="76"/>
        <v>11.25</v>
      </c>
      <c r="J292" s="215">
        <f t="shared" si="77"/>
        <v>0</v>
      </c>
      <c r="K292" s="216">
        <f t="shared" si="78"/>
        <v>11.25</v>
      </c>
      <c r="L292" s="216">
        <f t="shared" si="79"/>
        <v>225</v>
      </c>
      <c r="M292" s="216"/>
      <c r="N292" s="218"/>
    </row>
    <row r="293" ht="33.75" spans="1:14">
      <c r="A293" s="175" t="s">
        <v>829</v>
      </c>
      <c r="B293" s="186" t="s">
        <v>830</v>
      </c>
      <c r="C293" s="187" t="s">
        <v>100</v>
      </c>
      <c r="D293" s="188" t="s">
        <v>831</v>
      </c>
      <c r="E293" s="168" t="s">
        <v>633</v>
      </c>
      <c r="F293" s="200">
        <v>8</v>
      </c>
      <c r="G293" s="174">
        <v>15.51</v>
      </c>
      <c r="H293" s="171">
        <v>0.2897</v>
      </c>
      <c r="I293" s="214">
        <f t="shared" si="76"/>
        <v>20</v>
      </c>
      <c r="J293" s="215">
        <f t="shared" si="77"/>
        <v>0</v>
      </c>
      <c r="K293" s="216">
        <f t="shared" si="78"/>
        <v>20</v>
      </c>
      <c r="L293" s="216">
        <f t="shared" si="79"/>
        <v>160</v>
      </c>
      <c r="M293" s="216"/>
      <c r="N293" s="218"/>
    </row>
    <row r="294" ht="56.25" spans="1:14">
      <c r="A294" s="175" t="s">
        <v>832</v>
      </c>
      <c r="B294" s="186" t="s">
        <v>833</v>
      </c>
      <c r="C294" s="187" t="s">
        <v>92</v>
      </c>
      <c r="D294" s="188" t="s">
        <v>834</v>
      </c>
      <c r="E294" s="168" t="s">
        <v>94</v>
      </c>
      <c r="F294" s="200">
        <v>1</v>
      </c>
      <c r="G294" s="174">
        <v>53.19096</v>
      </c>
      <c r="H294" s="171">
        <v>0.2897</v>
      </c>
      <c r="I294" s="214">
        <f t="shared" si="76"/>
        <v>68.6</v>
      </c>
      <c r="J294" s="215">
        <f t="shared" si="77"/>
        <v>0</v>
      </c>
      <c r="K294" s="216">
        <f t="shared" si="78"/>
        <v>68.6</v>
      </c>
      <c r="L294" s="216">
        <f t="shared" si="79"/>
        <v>68.6</v>
      </c>
      <c r="M294" s="216"/>
      <c r="N294" s="218"/>
    </row>
    <row r="295" ht="45" spans="1:14">
      <c r="A295" s="175" t="s">
        <v>835</v>
      </c>
      <c r="B295" s="186">
        <v>97886</v>
      </c>
      <c r="C295" s="187" t="s">
        <v>117</v>
      </c>
      <c r="D295" s="188" t="s">
        <v>836</v>
      </c>
      <c r="E295" s="168" t="s">
        <v>94</v>
      </c>
      <c r="F295" s="200">
        <v>2</v>
      </c>
      <c r="G295" s="174">
        <v>190</v>
      </c>
      <c r="H295" s="171">
        <v>0.2897</v>
      </c>
      <c r="I295" s="214">
        <f t="shared" si="76"/>
        <v>245.04</v>
      </c>
      <c r="J295" s="215">
        <f t="shared" si="77"/>
        <v>0</v>
      </c>
      <c r="K295" s="216">
        <f t="shared" si="78"/>
        <v>245.04</v>
      </c>
      <c r="L295" s="216">
        <f t="shared" si="79"/>
        <v>490.08</v>
      </c>
      <c r="M295" s="216"/>
      <c r="N295" s="218"/>
    </row>
    <row r="296" ht="22.5" spans="1:14">
      <c r="A296" s="175" t="s">
        <v>837</v>
      </c>
      <c r="B296" s="186">
        <v>22098</v>
      </c>
      <c r="C296" s="187" t="s">
        <v>100</v>
      </c>
      <c r="D296" s="188" t="s">
        <v>838</v>
      </c>
      <c r="E296" s="168" t="s">
        <v>147</v>
      </c>
      <c r="F296" s="200">
        <v>0.1</v>
      </c>
      <c r="G296" s="174">
        <v>223.71</v>
      </c>
      <c r="H296" s="171">
        <v>0.2897</v>
      </c>
      <c r="I296" s="214">
        <f t="shared" si="76"/>
        <v>288.52</v>
      </c>
      <c r="J296" s="215">
        <f t="shared" si="77"/>
        <v>0</v>
      </c>
      <c r="K296" s="216">
        <f t="shared" si="78"/>
        <v>288.52</v>
      </c>
      <c r="L296" s="216">
        <f t="shared" si="79"/>
        <v>28.852</v>
      </c>
      <c r="M296" s="216"/>
      <c r="N296" s="218"/>
    </row>
    <row r="297" ht="22.5" spans="1:14">
      <c r="A297" s="175" t="s">
        <v>839</v>
      </c>
      <c r="B297" s="186">
        <v>93358</v>
      </c>
      <c r="C297" s="187" t="s">
        <v>117</v>
      </c>
      <c r="D297" s="188" t="s">
        <v>743</v>
      </c>
      <c r="E297" s="168" t="s">
        <v>147</v>
      </c>
      <c r="F297" s="200">
        <v>0.0625</v>
      </c>
      <c r="G297" s="174">
        <v>85.21</v>
      </c>
      <c r="H297" s="171">
        <v>0.2897</v>
      </c>
      <c r="I297" s="214">
        <f t="shared" si="76"/>
        <v>109.9</v>
      </c>
      <c r="J297" s="215">
        <f t="shared" si="77"/>
        <v>0</v>
      </c>
      <c r="K297" s="216">
        <f t="shared" si="78"/>
        <v>109.9</v>
      </c>
      <c r="L297" s="216">
        <f t="shared" si="79"/>
        <v>6.86875</v>
      </c>
      <c r="M297" s="216"/>
      <c r="N297" s="218"/>
    </row>
    <row r="298" spans="1:14">
      <c r="A298" s="179" t="s">
        <v>840</v>
      </c>
      <c r="B298" s="180"/>
      <c r="C298" s="181"/>
      <c r="D298" s="182" t="s">
        <v>31</v>
      </c>
      <c r="E298" s="163"/>
      <c r="F298" s="208"/>
      <c r="G298" s="184"/>
      <c r="H298" s="185"/>
      <c r="I298" s="220"/>
      <c r="J298" s="221"/>
      <c r="K298" s="222"/>
      <c r="L298" s="222"/>
      <c r="M298" s="225"/>
      <c r="N298" s="224">
        <f>SUM(M299:M303)</f>
        <v>1701.13</v>
      </c>
    </row>
    <row r="299" spans="1:14">
      <c r="A299" s="190" t="s">
        <v>841</v>
      </c>
      <c r="B299" s="201"/>
      <c r="C299" s="202"/>
      <c r="D299" s="203" t="s">
        <v>842</v>
      </c>
      <c r="E299" s="194"/>
      <c r="F299" s="195"/>
      <c r="G299" s="196"/>
      <c r="H299" s="204"/>
      <c r="I299" s="231"/>
      <c r="J299" s="232"/>
      <c r="K299" s="228"/>
      <c r="L299" s="228"/>
      <c r="M299" s="228">
        <f>SUM(L300)</f>
        <v>643.2</v>
      </c>
      <c r="N299" s="218"/>
    </row>
    <row r="300" ht="22.5" spans="1:14">
      <c r="A300" s="175" t="s">
        <v>843</v>
      </c>
      <c r="B300" s="186" t="s">
        <v>844</v>
      </c>
      <c r="C300" s="187" t="s">
        <v>79</v>
      </c>
      <c r="D300" s="188" t="s">
        <v>845</v>
      </c>
      <c r="E300" s="168" t="s">
        <v>94</v>
      </c>
      <c r="F300" s="200">
        <v>3</v>
      </c>
      <c r="G300" s="174">
        <v>166.24</v>
      </c>
      <c r="H300" s="171">
        <v>0.2897</v>
      </c>
      <c r="I300" s="214">
        <f>ROUND(G300*(1+H300),2)</f>
        <v>214.4</v>
      </c>
      <c r="J300" s="215">
        <f>$J$423</f>
        <v>0</v>
      </c>
      <c r="K300" s="216">
        <f>I300*(1-J300)</f>
        <v>214.4</v>
      </c>
      <c r="L300" s="216">
        <f>F300*K300</f>
        <v>643.2</v>
      </c>
      <c r="M300" s="216"/>
      <c r="N300" s="218"/>
    </row>
    <row r="301" spans="1:14">
      <c r="A301" s="190" t="s">
        <v>846</v>
      </c>
      <c r="B301" s="201"/>
      <c r="C301" s="202"/>
      <c r="D301" s="205" t="s">
        <v>847</v>
      </c>
      <c r="E301" s="206"/>
      <c r="F301" s="195"/>
      <c r="G301" s="196"/>
      <c r="H301" s="207"/>
      <c r="I301" s="233"/>
      <c r="J301" s="234"/>
      <c r="K301" s="235"/>
      <c r="L301" s="235"/>
      <c r="M301" s="235">
        <f>SUM(L302)</f>
        <v>281.82</v>
      </c>
      <c r="N301" s="218"/>
    </row>
    <row r="302" ht="67.5" spans="1:14">
      <c r="A302" s="175" t="s">
        <v>848</v>
      </c>
      <c r="B302" s="186" t="s">
        <v>849</v>
      </c>
      <c r="C302" s="187" t="s">
        <v>79</v>
      </c>
      <c r="D302" s="188" t="s">
        <v>850</v>
      </c>
      <c r="E302" s="168" t="s">
        <v>94</v>
      </c>
      <c r="F302" s="200">
        <v>6</v>
      </c>
      <c r="G302" s="174">
        <v>36.42</v>
      </c>
      <c r="H302" s="171">
        <v>0.2897</v>
      </c>
      <c r="I302" s="214">
        <f>ROUND(G302*(1+H302),2)</f>
        <v>46.97</v>
      </c>
      <c r="J302" s="215">
        <f>$J$423</f>
        <v>0</v>
      </c>
      <c r="K302" s="216">
        <f>I302*(1-J302)</f>
        <v>46.97</v>
      </c>
      <c r="L302" s="216">
        <f>F302*K302</f>
        <v>281.82</v>
      </c>
      <c r="M302" s="216"/>
      <c r="N302" s="218"/>
    </row>
    <row r="303" spans="1:14">
      <c r="A303" s="190" t="s">
        <v>851</v>
      </c>
      <c r="B303" s="201"/>
      <c r="C303" s="202"/>
      <c r="D303" s="205" t="s">
        <v>852</v>
      </c>
      <c r="E303" s="206"/>
      <c r="F303" s="195"/>
      <c r="G303" s="196"/>
      <c r="H303" s="207"/>
      <c r="I303" s="233"/>
      <c r="J303" s="234"/>
      <c r="K303" s="235"/>
      <c r="L303" s="235"/>
      <c r="M303" s="235">
        <f>SUM(L304:L306)</f>
        <v>776.11</v>
      </c>
      <c r="N303" s="218"/>
    </row>
    <row r="304" ht="78.75" spans="1:14">
      <c r="A304" s="175" t="s">
        <v>853</v>
      </c>
      <c r="B304" s="186" t="s">
        <v>854</v>
      </c>
      <c r="C304" s="187" t="s">
        <v>92</v>
      </c>
      <c r="D304" s="188" t="s">
        <v>855</v>
      </c>
      <c r="E304" s="168" t="s">
        <v>94</v>
      </c>
      <c r="F304" s="200">
        <v>3</v>
      </c>
      <c r="G304" s="174">
        <v>30.59</v>
      </c>
      <c r="H304" s="171">
        <v>0.2897</v>
      </c>
      <c r="I304" s="214">
        <f t="shared" ref="I304:I306" si="80">ROUND(G304*(1+H304),2)</f>
        <v>39.45</v>
      </c>
      <c r="J304" s="215">
        <f t="shared" ref="J304:J306" si="81">$J$423</f>
        <v>0</v>
      </c>
      <c r="K304" s="216">
        <f t="shared" ref="K304:K306" si="82">I304*(1-J304)</f>
        <v>39.45</v>
      </c>
      <c r="L304" s="216">
        <f t="shared" ref="L304:L306" si="83">F304*K304</f>
        <v>118.35</v>
      </c>
      <c r="M304" s="216"/>
      <c r="N304" s="218"/>
    </row>
    <row r="305" ht="67.5" spans="1:14">
      <c r="A305" s="175" t="s">
        <v>856</v>
      </c>
      <c r="B305" s="186" t="s">
        <v>857</v>
      </c>
      <c r="C305" s="187" t="s">
        <v>92</v>
      </c>
      <c r="D305" s="188" t="s">
        <v>858</v>
      </c>
      <c r="E305" s="168" t="s">
        <v>94</v>
      </c>
      <c r="F305" s="200">
        <v>9</v>
      </c>
      <c r="G305" s="174">
        <v>45.14</v>
      </c>
      <c r="H305" s="171">
        <v>0.2897</v>
      </c>
      <c r="I305" s="214">
        <f t="shared" si="80"/>
        <v>58.22</v>
      </c>
      <c r="J305" s="215">
        <f t="shared" si="81"/>
        <v>0</v>
      </c>
      <c r="K305" s="216">
        <f t="shared" si="82"/>
        <v>58.22</v>
      </c>
      <c r="L305" s="216">
        <f t="shared" si="83"/>
        <v>523.98</v>
      </c>
      <c r="M305" s="216"/>
      <c r="N305" s="218"/>
    </row>
    <row r="306" ht="67.5" spans="1:14">
      <c r="A306" s="175" t="s">
        <v>859</v>
      </c>
      <c r="B306" s="186" t="s">
        <v>860</v>
      </c>
      <c r="C306" s="187" t="s">
        <v>92</v>
      </c>
      <c r="D306" s="188" t="s">
        <v>861</v>
      </c>
      <c r="E306" s="168" t="s">
        <v>94</v>
      </c>
      <c r="F306" s="200">
        <v>2</v>
      </c>
      <c r="G306" s="174">
        <v>51.868</v>
      </c>
      <c r="H306" s="171">
        <v>0.2897</v>
      </c>
      <c r="I306" s="214">
        <f t="shared" si="80"/>
        <v>66.89</v>
      </c>
      <c r="J306" s="215">
        <f t="shared" si="81"/>
        <v>0</v>
      </c>
      <c r="K306" s="216">
        <f t="shared" si="82"/>
        <v>66.89</v>
      </c>
      <c r="L306" s="216">
        <f t="shared" si="83"/>
        <v>133.78</v>
      </c>
      <c r="M306" s="216"/>
      <c r="N306" s="218"/>
    </row>
    <row r="307" ht="22.5" spans="1:14">
      <c r="A307" s="179" t="s">
        <v>862</v>
      </c>
      <c r="B307" s="180"/>
      <c r="C307" s="181"/>
      <c r="D307" s="182" t="s">
        <v>33</v>
      </c>
      <c r="E307" s="163"/>
      <c r="F307" s="208"/>
      <c r="G307" s="184"/>
      <c r="H307" s="185"/>
      <c r="I307" s="220"/>
      <c r="J307" s="221"/>
      <c r="K307" s="222"/>
      <c r="L307" s="222"/>
      <c r="M307" s="225"/>
      <c r="N307" s="224">
        <f>SUM(M308:M336)</f>
        <v>22686.305472</v>
      </c>
    </row>
    <row r="308" spans="1:14">
      <c r="A308" s="190" t="s">
        <v>863</v>
      </c>
      <c r="B308" s="201"/>
      <c r="C308" s="202"/>
      <c r="D308" s="205" t="s">
        <v>864</v>
      </c>
      <c r="E308" s="206"/>
      <c r="F308" s="195"/>
      <c r="G308" s="196"/>
      <c r="H308" s="207"/>
      <c r="I308" s="233"/>
      <c r="J308" s="234"/>
      <c r="K308" s="235"/>
      <c r="L308" s="235"/>
      <c r="M308" s="235">
        <f>SUM(L309:L335)</f>
        <v>21650.465472</v>
      </c>
      <c r="N308" s="218"/>
    </row>
    <row r="309" ht="22.5" spans="1:14">
      <c r="A309" s="175" t="s">
        <v>865</v>
      </c>
      <c r="B309" s="186" t="s">
        <v>866</v>
      </c>
      <c r="C309" s="187" t="s">
        <v>92</v>
      </c>
      <c r="D309" s="188" t="s">
        <v>867</v>
      </c>
      <c r="E309" s="168" t="s">
        <v>125</v>
      </c>
      <c r="F309" s="200">
        <v>100</v>
      </c>
      <c r="G309" s="174">
        <v>70.16792</v>
      </c>
      <c r="H309" s="171">
        <v>0.2897</v>
      </c>
      <c r="I309" s="214">
        <f t="shared" ref="I309:I335" si="84">ROUND(G309*(1+H309),2)</f>
        <v>90.5</v>
      </c>
      <c r="J309" s="215">
        <f t="shared" ref="J309:J335" si="85">$J$423</f>
        <v>0</v>
      </c>
      <c r="K309" s="216">
        <f t="shared" ref="K309:K335" si="86">I309*(1-J309)</f>
        <v>90.5</v>
      </c>
      <c r="L309" s="216">
        <f t="shared" ref="L309:L335" si="87">F309*K309</f>
        <v>9050</v>
      </c>
      <c r="M309" s="216"/>
      <c r="N309" s="218"/>
    </row>
    <row r="310" ht="22.5" spans="1:14">
      <c r="A310" s="175" t="s">
        <v>868</v>
      </c>
      <c r="B310" s="186" t="s">
        <v>869</v>
      </c>
      <c r="C310" s="187" t="s">
        <v>92</v>
      </c>
      <c r="D310" s="188" t="s">
        <v>729</v>
      </c>
      <c r="E310" s="168" t="s">
        <v>125</v>
      </c>
      <c r="F310" s="200">
        <v>24</v>
      </c>
      <c r="G310" s="174">
        <v>87.34792</v>
      </c>
      <c r="H310" s="171">
        <v>0.2897</v>
      </c>
      <c r="I310" s="214">
        <f t="shared" si="84"/>
        <v>112.65</v>
      </c>
      <c r="J310" s="215">
        <f t="shared" si="85"/>
        <v>0</v>
      </c>
      <c r="K310" s="216">
        <f t="shared" si="86"/>
        <v>112.65</v>
      </c>
      <c r="L310" s="216">
        <f t="shared" si="87"/>
        <v>2703.6</v>
      </c>
      <c r="M310" s="216"/>
      <c r="N310" s="218"/>
    </row>
    <row r="311" ht="45" spans="1:14">
      <c r="A311" s="175" t="s">
        <v>870</v>
      </c>
      <c r="B311" s="186" t="s">
        <v>871</v>
      </c>
      <c r="C311" s="187" t="s">
        <v>92</v>
      </c>
      <c r="D311" s="188" t="s">
        <v>872</v>
      </c>
      <c r="E311" s="168" t="s">
        <v>94</v>
      </c>
      <c r="F311" s="200">
        <v>1</v>
      </c>
      <c r="G311" s="174">
        <v>142.641156</v>
      </c>
      <c r="H311" s="171">
        <v>0.2897</v>
      </c>
      <c r="I311" s="214">
        <f t="shared" si="84"/>
        <v>183.96</v>
      </c>
      <c r="J311" s="215">
        <f t="shared" si="85"/>
        <v>0</v>
      </c>
      <c r="K311" s="216">
        <f t="shared" si="86"/>
        <v>183.96</v>
      </c>
      <c r="L311" s="216">
        <f t="shared" si="87"/>
        <v>183.96</v>
      </c>
      <c r="M311" s="216"/>
      <c r="N311" s="218"/>
    </row>
    <row r="312" ht="45" spans="1:14">
      <c r="A312" s="175" t="s">
        <v>873</v>
      </c>
      <c r="B312" s="186" t="s">
        <v>874</v>
      </c>
      <c r="C312" s="187" t="s">
        <v>92</v>
      </c>
      <c r="D312" s="188" t="s">
        <v>875</v>
      </c>
      <c r="E312" s="168" t="s">
        <v>94</v>
      </c>
      <c r="F312" s="200">
        <v>3</v>
      </c>
      <c r="G312" s="174">
        <v>148.241156</v>
      </c>
      <c r="H312" s="171">
        <v>0.2897</v>
      </c>
      <c r="I312" s="214">
        <f t="shared" si="84"/>
        <v>191.19</v>
      </c>
      <c r="J312" s="215">
        <f t="shared" si="85"/>
        <v>0</v>
      </c>
      <c r="K312" s="216">
        <f t="shared" si="86"/>
        <v>191.19</v>
      </c>
      <c r="L312" s="216">
        <f t="shared" si="87"/>
        <v>573.57</v>
      </c>
      <c r="M312" s="216"/>
      <c r="N312" s="218"/>
    </row>
    <row r="313" ht="33.75" spans="1:14">
      <c r="A313" s="175" t="s">
        <v>876</v>
      </c>
      <c r="B313" s="186" t="s">
        <v>725</v>
      </c>
      <c r="C313" s="187" t="s">
        <v>117</v>
      </c>
      <c r="D313" s="188" t="s">
        <v>726</v>
      </c>
      <c r="E313" s="168" t="s">
        <v>94</v>
      </c>
      <c r="F313" s="200">
        <v>4</v>
      </c>
      <c r="G313" s="174">
        <v>63.58</v>
      </c>
      <c r="H313" s="171">
        <v>0.2897</v>
      </c>
      <c r="I313" s="214">
        <f t="shared" si="84"/>
        <v>82</v>
      </c>
      <c r="J313" s="215">
        <f t="shared" si="85"/>
        <v>0</v>
      </c>
      <c r="K313" s="216">
        <f t="shared" si="86"/>
        <v>82</v>
      </c>
      <c r="L313" s="216">
        <f t="shared" si="87"/>
        <v>328</v>
      </c>
      <c r="M313" s="216"/>
      <c r="N313" s="218"/>
    </row>
    <row r="314" ht="22.5" spans="1:14">
      <c r="A314" s="175" t="s">
        <v>877</v>
      </c>
      <c r="B314" s="186" t="s">
        <v>878</v>
      </c>
      <c r="C314" s="187" t="s">
        <v>92</v>
      </c>
      <c r="D314" s="188" t="s">
        <v>879</v>
      </c>
      <c r="E314" s="168" t="s">
        <v>633</v>
      </c>
      <c r="F314" s="200">
        <v>29</v>
      </c>
      <c r="G314" s="174">
        <v>8.98444</v>
      </c>
      <c r="H314" s="171">
        <v>0.2897</v>
      </c>
      <c r="I314" s="214">
        <f t="shared" si="84"/>
        <v>11.59</v>
      </c>
      <c r="J314" s="215">
        <f t="shared" si="85"/>
        <v>0</v>
      </c>
      <c r="K314" s="216">
        <f t="shared" si="86"/>
        <v>11.59</v>
      </c>
      <c r="L314" s="216">
        <f t="shared" si="87"/>
        <v>336.11</v>
      </c>
      <c r="M314" s="216"/>
      <c r="N314" s="218"/>
    </row>
    <row r="315" ht="33.75" spans="1:14">
      <c r="A315" s="175" t="s">
        <v>880</v>
      </c>
      <c r="B315" s="186" t="s">
        <v>881</v>
      </c>
      <c r="C315" s="187" t="s">
        <v>100</v>
      </c>
      <c r="D315" s="188" t="s">
        <v>882</v>
      </c>
      <c r="E315" s="168" t="s">
        <v>94</v>
      </c>
      <c r="F315" s="200">
        <v>34</v>
      </c>
      <c r="G315" s="174">
        <v>34.49</v>
      </c>
      <c r="H315" s="171">
        <v>0.2897</v>
      </c>
      <c r="I315" s="214">
        <f t="shared" si="84"/>
        <v>44.48</v>
      </c>
      <c r="J315" s="215">
        <f t="shared" si="85"/>
        <v>0</v>
      </c>
      <c r="K315" s="216">
        <f t="shared" si="86"/>
        <v>44.48</v>
      </c>
      <c r="L315" s="216">
        <f t="shared" si="87"/>
        <v>1512.32</v>
      </c>
      <c r="M315" s="216"/>
      <c r="N315" s="218"/>
    </row>
    <row r="316" ht="22.5" spans="1:14">
      <c r="A316" s="175" t="s">
        <v>883</v>
      </c>
      <c r="B316" s="186" t="s">
        <v>884</v>
      </c>
      <c r="C316" s="187" t="s">
        <v>100</v>
      </c>
      <c r="D316" s="188" t="s">
        <v>885</v>
      </c>
      <c r="E316" s="168" t="s">
        <v>94</v>
      </c>
      <c r="F316" s="200">
        <v>70</v>
      </c>
      <c r="G316" s="174">
        <v>3.52</v>
      </c>
      <c r="H316" s="171">
        <v>0.2897</v>
      </c>
      <c r="I316" s="214">
        <f t="shared" si="84"/>
        <v>4.54</v>
      </c>
      <c r="J316" s="215">
        <f t="shared" si="85"/>
        <v>0</v>
      </c>
      <c r="K316" s="216">
        <f t="shared" si="86"/>
        <v>4.54</v>
      </c>
      <c r="L316" s="216">
        <f t="shared" si="87"/>
        <v>317.8</v>
      </c>
      <c r="M316" s="216"/>
      <c r="N316" s="218"/>
    </row>
    <row r="317" ht="33.75" spans="1:14">
      <c r="A317" s="175" t="s">
        <v>886</v>
      </c>
      <c r="B317" s="186" t="s">
        <v>887</v>
      </c>
      <c r="C317" s="187" t="s">
        <v>92</v>
      </c>
      <c r="D317" s="188" t="s">
        <v>888</v>
      </c>
      <c r="E317" s="168" t="s">
        <v>633</v>
      </c>
      <c r="F317" s="200">
        <v>6</v>
      </c>
      <c r="G317" s="174">
        <v>6.7328</v>
      </c>
      <c r="H317" s="171">
        <v>0.2897</v>
      </c>
      <c r="I317" s="214">
        <f t="shared" si="84"/>
        <v>8.68</v>
      </c>
      <c r="J317" s="215">
        <f t="shared" si="85"/>
        <v>0</v>
      </c>
      <c r="K317" s="216">
        <f t="shared" si="86"/>
        <v>8.68</v>
      </c>
      <c r="L317" s="216">
        <f t="shared" si="87"/>
        <v>52.08</v>
      </c>
      <c r="M317" s="216"/>
      <c r="N317" s="218"/>
    </row>
    <row r="318" ht="33.75" spans="1:14">
      <c r="A318" s="175" t="s">
        <v>889</v>
      </c>
      <c r="B318" s="186" t="s">
        <v>890</v>
      </c>
      <c r="C318" s="187" t="s">
        <v>92</v>
      </c>
      <c r="D318" s="188" t="s">
        <v>714</v>
      </c>
      <c r="E318" s="168" t="s">
        <v>94</v>
      </c>
      <c r="F318" s="200">
        <v>1</v>
      </c>
      <c r="G318" s="174">
        <v>4.9828</v>
      </c>
      <c r="H318" s="171">
        <v>0.2897</v>
      </c>
      <c r="I318" s="214">
        <f t="shared" si="84"/>
        <v>6.43</v>
      </c>
      <c r="J318" s="215">
        <f t="shared" si="85"/>
        <v>0</v>
      </c>
      <c r="K318" s="216">
        <f t="shared" si="86"/>
        <v>6.43</v>
      </c>
      <c r="L318" s="216">
        <f t="shared" si="87"/>
        <v>6.43</v>
      </c>
      <c r="M318" s="216"/>
      <c r="N318" s="218"/>
    </row>
    <row r="319" ht="33.75" spans="1:14">
      <c r="A319" s="175" t="s">
        <v>891</v>
      </c>
      <c r="B319" s="186" t="s">
        <v>892</v>
      </c>
      <c r="C319" s="187" t="s">
        <v>92</v>
      </c>
      <c r="D319" s="188" t="s">
        <v>893</v>
      </c>
      <c r="E319" s="168" t="s">
        <v>94</v>
      </c>
      <c r="F319" s="200">
        <v>40</v>
      </c>
      <c r="G319" s="174">
        <v>3.4928</v>
      </c>
      <c r="H319" s="171">
        <v>0.2897</v>
      </c>
      <c r="I319" s="214">
        <f t="shared" si="84"/>
        <v>4.5</v>
      </c>
      <c r="J319" s="215">
        <f t="shared" si="85"/>
        <v>0</v>
      </c>
      <c r="K319" s="216">
        <f t="shared" si="86"/>
        <v>4.5</v>
      </c>
      <c r="L319" s="216">
        <f t="shared" si="87"/>
        <v>180</v>
      </c>
      <c r="M319" s="216"/>
      <c r="N319" s="218"/>
    </row>
    <row r="320" ht="33.75" spans="1:14">
      <c r="A320" s="175" t="s">
        <v>894</v>
      </c>
      <c r="B320" s="186" t="s">
        <v>895</v>
      </c>
      <c r="C320" s="187" t="s">
        <v>92</v>
      </c>
      <c r="D320" s="188" t="s">
        <v>896</v>
      </c>
      <c r="E320" s="168" t="s">
        <v>94</v>
      </c>
      <c r="F320" s="200">
        <v>2</v>
      </c>
      <c r="G320" s="174">
        <v>2.7628</v>
      </c>
      <c r="H320" s="171">
        <v>0.2897</v>
      </c>
      <c r="I320" s="214">
        <f t="shared" si="84"/>
        <v>3.56</v>
      </c>
      <c r="J320" s="215">
        <f t="shared" si="85"/>
        <v>0</v>
      </c>
      <c r="K320" s="216">
        <f t="shared" si="86"/>
        <v>3.56</v>
      </c>
      <c r="L320" s="216">
        <f t="shared" si="87"/>
        <v>7.12</v>
      </c>
      <c r="M320" s="216"/>
      <c r="N320" s="218"/>
    </row>
    <row r="321" ht="33.75" spans="1:14">
      <c r="A321" s="175" t="s">
        <v>897</v>
      </c>
      <c r="B321" s="186" t="s">
        <v>898</v>
      </c>
      <c r="C321" s="187" t="s">
        <v>92</v>
      </c>
      <c r="D321" s="188" t="s">
        <v>899</v>
      </c>
      <c r="E321" s="168" t="s">
        <v>94</v>
      </c>
      <c r="F321" s="200">
        <v>41</v>
      </c>
      <c r="G321" s="174">
        <v>2.4728</v>
      </c>
      <c r="H321" s="171">
        <v>0.2897</v>
      </c>
      <c r="I321" s="214">
        <f t="shared" si="84"/>
        <v>3.19</v>
      </c>
      <c r="J321" s="215">
        <f t="shared" si="85"/>
        <v>0</v>
      </c>
      <c r="K321" s="216">
        <f t="shared" si="86"/>
        <v>3.19</v>
      </c>
      <c r="L321" s="216">
        <f t="shared" si="87"/>
        <v>130.79</v>
      </c>
      <c r="M321" s="216"/>
      <c r="N321" s="218"/>
    </row>
    <row r="322" ht="22.5" spans="1:14">
      <c r="A322" s="175" t="s">
        <v>900</v>
      </c>
      <c r="B322" s="186" t="s">
        <v>901</v>
      </c>
      <c r="C322" s="187" t="s">
        <v>100</v>
      </c>
      <c r="D322" s="188" t="s">
        <v>902</v>
      </c>
      <c r="E322" s="168" t="s">
        <v>94</v>
      </c>
      <c r="F322" s="200">
        <v>2</v>
      </c>
      <c r="G322" s="174">
        <v>60.96</v>
      </c>
      <c r="H322" s="171">
        <v>0.2897</v>
      </c>
      <c r="I322" s="214">
        <f t="shared" si="84"/>
        <v>78.62</v>
      </c>
      <c r="J322" s="215">
        <f t="shared" si="85"/>
        <v>0</v>
      </c>
      <c r="K322" s="216">
        <f t="shared" si="86"/>
        <v>78.62</v>
      </c>
      <c r="L322" s="216">
        <f t="shared" si="87"/>
        <v>157.24</v>
      </c>
      <c r="M322" s="216"/>
      <c r="N322" s="218"/>
    </row>
    <row r="323" ht="33.75" spans="1:14">
      <c r="A323" s="175" t="s">
        <v>903</v>
      </c>
      <c r="B323" s="186" t="s">
        <v>516</v>
      </c>
      <c r="C323" s="187" t="s">
        <v>117</v>
      </c>
      <c r="D323" s="188" t="s">
        <v>517</v>
      </c>
      <c r="E323" s="168" t="s">
        <v>125</v>
      </c>
      <c r="F323" s="200">
        <v>6</v>
      </c>
      <c r="G323" s="174">
        <v>15.34</v>
      </c>
      <c r="H323" s="171">
        <v>0.2897</v>
      </c>
      <c r="I323" s="214">
        <f t="shared" si="84"/>
        <v>19.78</v>
      </c>
      <c r="J323" s="215">
        <f t="shared" si="85"/>
        <v>0</v>
      </c>
      <c r="K323" s="216">
        <f t="shared" si="86"/>
        <v>19.78</v>
      </c>
      <c r="L323" s="216">
        <f t="shared" si="87"/>
        <v>118.68</v>
      </c>
      <c r="M323" s="216"/>
      <c r="N323" s="218"/>
    </row>
    <row r="324" ht="45" spans="1:14">
      <c r="A324" s="175" t="s">
        <v>904</v>
      </c>
      <c r="B324" s="186" t="s">
        <v>905</v>
      </c>
      <c r="C324" s="187" t="s">
        <v>92</v>
      </c>
      <c r="D324" s="188" t="s">
        <v>906</v>
      </c>
      <c r="E324" s="168" t="s">
        <v>125</v>
      </c>
      <c r="F324" s="200">
        <v>2</v>
      </c>
      <c r="G324" s="174">
        <v>12.49</v>
      </c>
      <c r="H324" s="171">
        <v>0.2897</v>
      </c>
      <c r="I324" s="214">
        <f t="shared" si="84"/>
        <v>16.11</v>
      </c>
      <c r="J324" s="215">
        <f t="shared" si="85"/>
        <v>0</v>
      </c>
      <c r="K324" s="216">
        <f t="shared" si="86"/>
        <v>16.11</v>
      </c>
      <c r="L324" s="216">
        <f t="shared" si="87"/>
        <v>32.22</v>
      </c>
      <c r="M324" s="216"/>
      <c r="N324" s="218"/>
    </row>
    <row r="325" ht="45" spans="1:14">
      <c r="A325" s="175" t="s">
        <v>907</v>
      </c>
      <c r="B325" s="186" t="s">
        <v>824</v>
      </c>
      <c r="C325" s="187" t="s">
        <v>117</v>
      </c>
      <c r="D325" s="188" t="s">
        <v>908</v>
      </c>
      <c r="E325" s="168" t="s">
        <v>94</v>
      </c>
      <c r="F325" s="200">
        <v>3</v>
      </c>
      <c r="G325" s="174">
        <v>13.89</v>
      </c>
      <c r="H325" s="171">
        <v>0.2897</v>
      </c>
      <c r="I325" s="214">
        <f t="shared" si="84"/>
        <v>17.91</v>
      </c>
      <c r="J325" s="215">
        <f t="shared" si="85"/>
        <v>0</v>
      </c>
      <c r="K325" s="216">
        <f t="shared" si="86"/>
        <v>17.91</v>
      </c>
      <c r="L325" s="216">
        <f t="shared" si="87"/>
        <v>53.73</v>
      </c>
      <c r="M325" s="216"/>
      <c r="N325" s="218"/>
    </row>
    <row r="326" ht="33.75" spans="1:14">
      <c r="A326" s="175" t="s">
        <v>909</v>
      </c>
      <c r="B326" s="186" t="s">
        <v>550</v>
      </c>
      <c r="C326" s="187" t="s">
        <v>117</v>
      </c>
      <c r="D326" s="188" t="s">
        <v>910</v>
      </c>
      <c r="E326" s="168" t="s">
        <v>94</v>
      </c>
      <c r="F326" s="200">
        <v>6</v>
      </c>
      <c r="G326" s="174">
        <v>10.22</v>
      </c>
      <c r="H326" s="171">
        <v>0.2897</v>
      </c>
      <c r="I326" s="214">
        <f t="shared" si="84"/>
        <v>13.18</v>
      </c>
      <c r="J326" s="215">
        <f t="shared" si="85"/>
        <v>0</v>
      </c>
      <c r="K326" s="216">
        <f t="shared" si="86"/>
        <v>13.18</v>
      </c>
      <c r="L326" s="216">
        <f t="shared" si="87"/>
        <v>79.08</v>
      </c>
      <c r="M326" s="216"/>
      <c r="N326" s="218"/>
    </row>
    <row r="327" ht="33.75" spans="1:14">
      <c r="A327" s="175" t="s">
        <v>911</v>
      </c>
      <c r="B327" s="186" t="s">
        <v>912</v>
      </c>
      <c r="C327" s="187" t="s">
        <v>117</v>
      </c>
      <c r="D327" s="188" t="s">
        <v>913</v>
      </c>
      <c r="E327" s="168" t="s">
        <v>94</v>
      </c>
      <c r="F327" s="200">
        <v>2</v>
      </c>
      <c r="G327" s="174">
        <v>31.58</v>
      </c>
      <c r="H327" s="171">
        <v>0.2897</v>
      </c>
      <c r="I327" s="214">
        <f t="shared" si="84"/>
        <v>40.73</v>
      </c>
      <c r="J327" s="215">
        <f t="shared" si="85"/>
        <v>0</v>
      </c>
      <c r="K327" s="216">
        <f t="shared" si="86"/>
        <v>40.73</v>
      </c>
      <c r="L327" s="216">
        <f t="shared" si="87"/>
        <v>81.46</v>
      </c>
      <c r="M327" s="216"/>
      <c r="N327" s="218"/>
    </row>
    <row r="328" ht="33.75" spans="1:14">
      <c r="A328" s="175" t="s">
        <v>914</v>
      </c>
      <c r="B328" s="186" t="s">
        <v>915</v>
      </c>
      <c r="C328" s="187" t="s">
        <v>92</v>
      </c>
      <c r="D328" s="188" t="s">
        <v>916</v>
      </c>
      <c r="E328" s="168" t="s">
        <v>633</v>
      </c>
      <c r="F328" s="200">
        <v>1</v>
      </c>
      <c r="G328" s="174">
        <v>810.972036</v>
      </c>
      <c r="H328" s="171">
        <v>0.2897</v>
      </c>
      <c r="I328" s="214">
        <f t="shared" si="84"/>
        <v>1045.91</v>
      </c>
      <c r="J328" s="215">
        <f t="shared" si="85"/>
        <v>0</v>
      </c>
      <c r="K328" s="216">
        <f t="shared" si="86"/>
        <v>1045.91</v>
      </c>
      <c r="L328" s="216">
        <f t="shared" si="87"/>
        <v>1045.91</v>
      </c>
      <c r="M328" s="216"/>
      <c r="N328" s="218"/>
    </row>
    <row r="329" ht="45" spans="1:14">
      <c r="A329" s="175" t="s">
        <v>917</v>
      </c>
      <c r="B329" s="186" t="s">
        <v>918</v>
      </c>
      <c r="C329" s="187" t="s">
        <v>92</v>
      </c>
      <c r="D329" s="188" t="s">
        <v>919</v>
      </c>
      <c r="E329" s="168" t="s">
        <v>94</v>
      </c>
      <c r="F329" s="200">
        <v>10</v>
      </c>
      <c r="G329" s="174">
        <v>94.982036</v>
      </c>
      <c r="H329" s="171">
        <v>0.2897</v>
      </c>
      <c r="I329" s="214">
        <f t="shared" si="84"/>
        <v>122.5</v>
      </c>
      <c r="J329" s="215">
        <f t="shared" si="85"/>
        <v>0</v>
      </c>
      <c r="K329" s="216">
        <f t="shared" si="86"/>
        <v>122.5</v>
      </c>
      <c r="L329" s="216">
        <f t="shared" si="87"/>
        <v>1225</v>
      </c>
      <c r="M329" s="216"/>
      <c r="N329" s="218"/>
    </row>
    <row r="330" ht="22.5" spans="1:14">
      <c r="A330" s="175" t="s">
        <v>920</v>
      </c>
      <c r="B330" s="186" t="s">
        <v>737</v>
      </c>
      <c r="C330" s="187" t="s">
        <v>100</v>
      </c>
      <c r="D330" s="188" t="s">
        <v>738</v>
      </c>
      <c r="E330" s="168" t="s">
        <v>147</v>
      </c>
      <c r="F330" s="200">
        <v>0.2736</v>
      </c>
      <c r="G330" s="174">
        <v>223.71</v>
      </c>
      <c r="H330" s="171">
        <v>0.2897</v>
      </c>
      <c r="I330" s="214">
        <f t="shared" si="84"/>
        <v>288.52</v>
      </c>
      <c r="J330" s="215">
        <f t="shared" si="85"/>
        <v>0</v>
      </c>
      <c r="K330" s="216">
        <f t="shared" si="86"/>
        <v>288.52</v>
      </c>
      <c r="L330" s="216">
        <f t="shared" si="87"/>
        <v>78.939072</v>
      </c>
      <c r="M330" s="216"/>
      <c r="N330" s="218"/>
    </row>
    <row r="331" ht="33.75" spans="1:14">
      <c r="A331" s="175" t="s">
        <v>921</v>
      </c>
      <c r="B331" s="186" t="s">
        <v>740</v>
      </c>
      <c r="C331" s="187" t="s">
        <v>117</v>
      </c>
      <c r="D331" s="188" t="s">
        <v>741</v>
      </c>
      <c r="E331" s="168" t="s">
        <v>81</v>
      </c>
      <c r="F331" s="200">
        <v>9.12</v>
      </c>
      <c r="G331" s="174">
        <v>32.27</v>
      </c>
      <c r="H331" s="171">
        <v>0.2897</v>
      </c>
      <c r="I331" s="214">
        <f t="shared" si="84"/>
        <v>41.62</v>
      </c>
      <c r="J331" s="215">
        <f t="shared" si="85"/>
        <v>0</v>
      </c>
      <c r="K331" s="216">
        <f t="shared" si="86"/>
        <v>41.62</v>
      </c>
      <c r="L331" s="216">
        <f t="shared" si="87"/>
        <v>379.5744</v>
      </c>
      <c r="M331" s="216"/>
      <c r="N331" s="218"/>
    </row>
    <row r="332" ht="22.5" spans="1:14">
      <c r="A332" s="175" t="s">
        <v>922</v>
      </c>
      <c r="B332" s="186">
        <v>93358</v>
      </c>
      <c r="C332" s="187" t="s">
        <v>117</v>
      </c>
      <c r="D332" s="188" t="s">
        <v>743</v>
      </c>
      <c r="E332" s="168" t="s">
        <v>147</v>
      </c>
      <c r="F332" s="200">
        <v>2.28</v>
      </c>
      <c r="G332" s="174">
        <v>85.21</v>
      </c>
      <c r="H332" s="171">
        <v>0.2897</v>
      </c>
      <c r="I332" s="214">
        <f t="shared" si="84"/>
        <v>109.9</v>
      </c>
      <c r="J332" s="215">
        <f t="shared" si="85"/>
        <v>0</v>
      </c>
      <c r="K332" s="216">
        <f t="shared" si="86"/>
        <v>109.9</v>
      </c>
      <c r="L332" s="216">
        <f t="shared" si="87"/>
        <v>250.572</v>
      </c>
      <c r="M332" s="216"/>
      <c r="N332" s="218"/>
    </row>
    <row r="333" ht="22.5" spans="1:14">
      <c r="A333" s="175" t="s">
        <v>923</v>
      </c>
      <c r="B333" s="186" t="s">
        <v>924</v>
      </c>
      <c r="C333" s="187" t="s">
        <v>100</v>
      </c>
      <c r="D333" s="188" t="s">
        <v>925</v>
      </c>
      <c r="E333" s="168" t="s">
        <v>94</v>
      </c>
      <c r="F333" s="200">
        <v>1</v>
      </c>
      <c r="G333" s="174">
        <v>1445.38</v>
      </c>
      <c r="H333" s="171">
        <v>0.2897</v>
      </c>
      <c r="I333" s="214">
        <f t="shared" si="84"/>
        <v>1864.11</v>
      </c>
      <c r="J333" s="215">
        <f t="shared" si="85"/>
        <v>0</v>
      </c>
      <c r="K333" s="216">
        <f t="shared" si="86"/>
        <v>1864.11</v>
      </c>
      <c r="L333" s="216">
        <f t="shared" si="87"/>
        <v>1864.11</v>
      </c>
      <c r="M333" s="216"/>
      <c r="N333" s="218"/>
    </row>
    <row r="334" ht="33.75" spans="1:14">
      <c r="A334" s="175" t="s">
        <v>926</v>
      </c>
      <c r="B334" s="186" t="s">
        <v>927</v>
      </c>
      <c r="C334" s="187" t="s">
        <v>117</v>
      </c>
      <c r="D334" s="188" t="s">
        <v>928</v>
      </c>
      <c r="E334" s="168" t="s">
        <v>125</v>
      </c>
      <c r="F334" s="200">
        <v>25</v>
      </c>
      <c r="G334" s="174">
        <v>27.72</v>
      </c>
      <c r="H334" s="171">
        <v>0.2897</v>
      </c>
      <c r="I334" s="214">
        <f t="shared" si="84"/>
        <v>35.75</v>
      </c>
      <c r="J334" s="215">
        <f t="shared" si="85"/>
        <v>0</v>
      </c>
      <c r="K334" s="216">
        <f t="shared" si="86"/>
        <v>35.75</v>
      </c>
      <c r="L334" s="216">
        <f t="shared" si="87"/>
        <v>893.75</v>
      </c>
      <c r="M334" s="216"/>
      <c r="N334" s="218"/>
    </row>
    <row r="335" ht="33.75" spans="1:14">
      <c r="A335" s="175" t="s">
        <v>929</v>
      </c>
      <c r="B335" s="186" t="s">
        <v>930</v>
      </c>
      <c r="C335" s="187" t="s">
        <v>92</v>
      </c>
      <c r="D335" s="188" t="s">
        <v>931</v>
      </c>
      <c r="E335" s="168" t="s">
        <v>94</v>
      </c>
      <c r="F335" s="200">
        <v>2</v>
      </c>
      <c r="G335" s="174">
        <v>3.2628</v>
      </c>
      <c r="H335" s="171">
        <v>0.2897</v>
      </c>
      <c r="I335" s="214">
        <f t="shared" si="84"/>
        <v>4.21</v>
      </c>
      <c r="J335" s="215">
        <f t="shared" si="85"/>
        <v>0</v>
      </c>
      <c r="K335" s="216">
        <f t="shared" si="86"/>
        <v>4.21</v>
      </c>
      <c r="L335" s="216">
        <f t="shared" si="87"/>
        <v>8.42</v>
      </c>
      <c r="M335" s="216"/>
      <c r="N335" s="218"/>
    </row>
    <row r="336" spans="1:14">
      <c r="A336" s="190" t="s">
        <v>932</v>
      </c>
      <c r="B336" s="201"/>
      <c r="C336" s="202"/>
      <c r="D336" s="205" t="s">
        <v>933</v>
      </c>
      <c r="E336" s="206"/>
      <c r="F336" s="195"/>
      <c r="G336" s="196"/>
      <c r="H336" s="207"/>
      <c r="I336" s="233"/>
      <c r="J336" s="234"/>
      <c r="K336" s="235"/>
      <c r="L336" s="235"/>
      <c r="M336" s="235">
        <f>SUM(L337)</f>
        <v>1035.84</v>
      </c>
      <c r="N336" s="218"/>
    </row>
    <row r="337" ht="45" spans="1:14">
      <c r="A337" s="175" t="s">
        <v>934</v>
      </c>
      <c r="B337" s="186" t="s">
        <v>935</v>
      </c>
      <c r="C337" s="187" t="s">
        <v>100</v>
      </c>
      <c r="D337" s="188" t="s">
        <v>936</v>
      </c>
      <c r="E337" s="168" t="s">
        <v>94</v>
      </c>
      <c r="F337" s="200">
        <v>2</v>
      </c>
      <c r="G337" s="174">
        <v>401.58</v>
      </c>
      <c r="H337" s="171">
        <v>0.2897</v>
      </c>
      <c r="I337" s="214">
        <f>ROUND(G337*(1+H337),2)</f>
        <v>517.92</v>
      </c>
      <c r="J337" s="215">
        <f>$J$423</f>
        <v>0</v>
      </c>
      <c r="K337" s="216">
        <f>I337*(1-J337)</f>
        <v>517.92</v>
      </c>
      <c r="L337" s="216">
        <f>F337*K337</f>
        <v>1035.84</v>
      </c>
      <c r="M337" s="216"/>
      <c r="N337" s="218"/>
    </row>
    <row r="338" spans="1:14">
      <c r="A338" s="179" t="s">
        <v>937</v>
      </c>
      <c r="B338" s="180"/>
      <c r="C338" s="181"/>
      <c r="D338" s="182" t="s">
        <v>35</v>
      </c>
      <c r="E338" s="163"/>
      <c r="F338" s="208"/>
      <c r="G338" s="184"/>
      <c r="H338" s="185"/>
      <c r="I338" s="220"/>
      <c r="J338" s="221"/>
      <c r="K338" s="222"/>
      <c r="L338" s="222"/>
      <c r="M338" s="225">
        <f>SUM(L339:L349)</f>
        <v>70042.45</v>
      </c>
      <c r="N338" s="224">
        <f>M338</f>
        <v>70042.45</v>
      </c>
    </row>
    <row r="339" ht="22.5" spans="1:14">
      <c r="A339" s="175" t="s">
        <v>938</v>
      </c>
      <c r="B339" s="186" t="s">
        <v>939</v>
      </c>
      <c r="C339" s="187" t="s">
        <v>100</v>
      </c>
      <c r="D339" s="188" t="s">
        <v>940</v>
      </c>
      <c r="E339" s="168" t="s">
        <v>94</v>
      </c>
      <c r="F339" s="200">
        <v>8</v>
      </c>
      <c r="G339" s="174">
        <v>175.37</v>
      </c>
      <c r="H339" s="171">
        <v>0.2897</v>
      </c>
      <c r="I339" s="214">
        <f t="shared" ref="I339:I349" si="88">ROUND(G339*(1+H339),2)</f>
        <v>226.17</v>
      </c>
      <c r="J339" s="215">
        <f t="shared" ref="J339:J349" si="89">$J$423</f>
        <v>0</v>
      </c>
      <c r="K339" s="216">
        <f t="shared" ref="K339:K349" si="90">I339*(1-J339)</f>
        <v>226.17</v>
      </c>
      <c r="L339" s="216">
        <f t="shared" ref="L339:L349" si="91">F339*K339</f>
        <v>1809.36</v>
      </c>
      <c r="M339" s="216"/>
      <c r="N339" s="218"/>
    </row>
    <row r="340" ht="33.75" spans="1:14">
      <c r="A340" s="175" t="s">
        <v>941</v>
      </c>
      <c r="B340" s="186" t="s">
        <v>942</v>
      </c>
      <c r="C340" s="187" t="s">
        <v>100</v>
      </c>
      <c r="D340" s="188" t="s">
        <v>943</v>
      </c>
      <c r="E340" s="168" t="s">
        <v>94</v>
      </c>
      <c r="F340" s="200">
        <v>2</v>
      </c>
      <c r="G340" s="174">
        <v>2367.6</v>
      </c>
      <c r="H340" s="171">
        <v>0.2897</v>
      </c>
      <c r="I340" s="214">
        <f t="shared" si="88"/>
        <v>3053.49</v>
      </c>
      <c r="J340" s="215">
        <f t="shared" si="89"/>
        <v>0</v>
      </c>
      <c r="K340" s="216">
        <f t="shared" si="90"/>
        <v>3053.49</v>
      </c>
      <c r="L340" s="216">
        <f t="shared" si="91"/>
        <v>6106.98</v>
      </c>
      <c r="M340" s="216"/>
      <c r="N340" s="218"/>
    </row>
    <row r="341" ht="33.75" spans="1:14">
      <c r="A341" s="175" t="s">
        <v>944</v>
      </c>
      <c r="B341" s="186" t="s">
        <v>945</v>
      </c>
      <c r="C341" s="187" t="s">
        <v>100</v>
      </c>
      <c r="D341" s="188" t="s">
        <v>946</v>
      </c>
      <c r="E341" s="168" t="s">
        <v>94</v>
      </c>
      <c r="F341" s="200">
        <v>2</v>
      </c>
      <c r="G341" s="174">
        <v>5745.54</v>
      </c>
      <c r="H341" s="171">
        <v>0.2897</v>
      </c>
      <c r="I341" s="214">
        <f t="shared" si="88"/>
        <v>7410.02</v>
      </c>
      <c r="J341" s="215">
        <f t="shared" si="89"/>
        <v>0</v>
      </c>
      <c r="K341" s="216">
        <f t="shared" si="90"/>
        <v>7410.02</v>
      </c>
      <c r="L341" s="216">
        <f t="shared" si="91"/>
        <v>14820.04</v>
      </c>
      <c r="M341" s="216"/>
      <c r="N341" s="218"/>
    </row>
    <row r="342" ht="33.75" spans="1:14">
      <c r="A342" s="175" t="s">
        <v>947</v>
      </c>
      <c r="B342" s="186" t="s">
        <v>948</v>
      </c>
      <c r="C342" s="187" t="s">
        <v>100</v>
      </c>
      <c r="D342" s="188" t="s">
        <v>949</v>
      </c>
      <c r="E342" s="168" t="s">
        <v>94</v>
      </c>
      <c r="F342" s="200">
        <v>2</v>
      </c>
      <c r="G342" s="174">
        <v>10348.8</v>
      </c>
      <c r="H342" s="171">
        <v>0.2897</v>
      </c>
      <c r="I342" s="214">
        <f t="shared" si="88"/>
        <v>13346.85</v>
      </c>
      <c r="J342" s="215">
        <f t="shared" si="89"/>
        <v>0</v>
      </c>
      <c r="K342" s="216">
        <f t="shared" si="90"/>
        <v>13346.85</v>
      </c>
      <c r="L342" s="216">
        <f t="shared" si="91"/>
        <v>26693.7</v>
      </c>
      <c r="M342" s="216"/>
      <c r="N342" s="218"/>
    </row>
    <row r="343" ht="33.75" spans="1:14">
      <c r="A343" s="175" t="s">
        <v>950</v>
      </c>
      <c r="B343" s="186" t="s">
        <v>951</v>
      </c>
      <c r="C343" s="187" t="s">
        <v>92</v>
      </c>
      <c r="D343" s="188" t="s">
        <v>952</v>
      </c>
      <c r="E343" s="168" t="s">
        <v>94</v>
      </c>
      <c r="F343" s="200">
        <v>1</v>
      </c>
      <c r="G343" s="174">
        <v>7546.5</v>
      </c>
      <c r="H343" s="171">
        <v>0.2897</v>
      </c>
      <c r="I343" s="214">
        <f t="shared" si="88"/>
        <v>9732.72</v>
      </c>
      <c r="J343" s="215">
        <f t="shared" si="89"/>
        <v>0</v>
      </c>
      <c r="K343" s="216">
        <f t="shared" si="90"/>
        <v>9732.72</v>
      </c>
      <c r="L343" s="216">
        <f t="shared" si="91"/>
        <v>9732.72</v>
      </c>
      <c r="M343" s="216"/>
      <c r="N343" s="218"/>
    </row>
    <row r="344" ht="56.25" spans="1:14">
      <c r="A344" s="175" t="s">
        <v>953</v>
      </c>
      <c r="B344" s="186" t="s">
        <v>954</v>
      </c>
      <c r="C344" s="187" t="s">
        <v>117</v>
      </c>
      <c r="D344" s="188" t="s">
        <v>955</v>
      </c>
      <c r="E344" s="168" t="s">
        <v>125</v>
      </c>
      <c r="F344" s="200">
        <v>20</v>
      </c>
      <c r="G344" s="174">
        <v>77.38</v>
      </c>
      <c r="H344" s="171">
        <v>0.2897</v>
      </c>
      <c r="I344" s="214">
        <f t="shared" si="88"/>
        <v>99.8</v>
      </c>
      <c r="J344" s="215">
        <f t="shared" si="89"/>
        <v>0</v>
      </c>
      <c r="K344" s="216">
        <f t="shared" si="90"/>
        <v>99.8</v>
      </c>
      <c r="L344" s="216">
        <f t="shared" si="91"/>
        <v>1996</v>
      </c>
      <c r="M344" s="216"/>
      <c r="N344" s="218"/>
    </row>
    <row r="345" ht="56.25" spans="1:14">
      <c r="A345" s="175" t="s">
        <v>956</v>
      </c>
      <c r="B345" s="186" t="s">
        <v>957</v>
      </c>
      <c r="C345" s="187" t="s">
        <v>117</v>
      </c>
      <c r="D345" s="188" t="s">
        <v>958</v>
      </c>
      <c r="E345" s="168" t="s">
        <v>125</v>
      </c>
      <c r="F345" s="200">
        <v>30</v>
      </c>
      <c r="G345" s="174">
        <v>50.75</v>
      </c>
      <c r="H345" s="171">
        <v>0.2897</v>
      </c>
      <c r="I345" s="214">
        <f t="shared" si="88"/>
        <v>65.45</v>
      </c>
      <c r="J345" s="215">
        <f t="shared" si="89"/>
        <v>0</v>
      </c>
      <c r="K345" s="216">
        <f t="shared" si="90"/>
        <v>65.45</v>
      </c>
      <c r="L345" s="216">
        <f t="shared" si="91"/>
        <v>1963.5</v>
      </c>
      <c r="M345" s="216"/>
      <c r="N345" s="218"/>
    </row>
    <row r="346" ht="56.25" spans="1:14">
      <c r="A346" s="175" t="s">
        <v>959</v>
      </c>
      <c r="B346" s="186" t="s">
        <v>960</v>
      </c>
      <c r="C346" s="187" t="s">
        <v>117</v>
      </c>
      <c r="D346" s="188" t="s">
        <v>961</v>
      </c>
      <c r="E346" s="168" t="s">
        <v>125</v>
      </c>
      <c r="F346" s="200">
        <v>10</v>
      </c>
      <c r="G346" s="174">
        <v>29.14</v>
      </c>
      <c r="H346" s="171">
        <v>0.2897</v>
      </c>
      <c r="I346" s="214">
        <f t="shared" si="88"/>
        <v>37.58</v>
      </c>
      <c r="J346" s="215">
        <f t="shared" si="89"/>
        <v>0</v>
      </c>
      <c r="K346" s="216">
        <f t="shared" si="90"/>
        <v>37.58</v>
      </c>
      <c r="L346" s="216">
        <f t="shared" si="91"/>
        <v>375.8</v>
      </c>
      <c r="M346" s="216"/>
      <c r="N346" s="218"/>
    </row>
    <row r="347" ht="56.25" spans="1:14">
      <c r="A347" s="175" t="s">
        <v>962</v>
      </c>
      <c r="B347" s="186" t="s">
        <v>963</v>
      </c>
      <c r="C347" s="187" t="s">
        <v>117</v>
      </c>
      <c r="D347" s="188" t="s">
        <v>964</v>
      </c>
      <c r="E347" s="168" t="s">
        <v>125</v>
      </c>
      <c r="F347" s="200">
        <v>10</v>
      </c>
      <c r="G347" s="174">
        <v>63.44</v>
      </c>
      <c r="H347" s="171">
        <v>0.2897</v>
      </c>
      <c r="I347" s="214">
        <f t="shared" si="88"/>
        <v>81.82</v>
      </c>
      <c r="J347" s="215">
        <f t="shared" si="89"/>
        <v>0</v>
      </c>
      <c r="K347" s="216">
        <f t="shared" si="90"/>
        <v>81.82</v>
      </c>
      <c r="L347" s="216">
        <f t="shared" si="91"/>
        <v>818.2</v>
      </c>
      <c r="M347" s="216"/>
      <c r="N347" s="218"/>
    </row>
    <row r="348" ht="56.25" spans="1:14">
      <c r="A348" s="175" t="s">
        <v>965</v>
      </c>
      <c r="B348" s="186" t="s">
        <v>966</v>
      </c>
      <c r="C348" s="187" t="s">
        <v>92</v>
      </c>
      <c r="D348" s="188" t="s">
        <v>967</v>
      </c>
      <c r="E348" s="168" t="s">
        <v>125</v>
      </c>
      <c r="F348" s="200">
        <v>10</v>
      </c>
      <c r="G348" s="174">
        <v>211.782135</v>
      </c>
      <c r="H348" s="171">
        <v>0.2897</v>
      </c>
      <c r="I348" s="214">
        <f t="shared" si="88"/>
        <v>273.14</v>
      </c>
      <c r="J348" s="215">
        <f t="shared" si="89"/>
        <v>0</v>
      </c>
      <c r="K348" s="216">
        <f t="shared" si="90"/>
        <v>273.14</v>
      </c>
      <c r="L348" s="216">
        <f t="shared" si="91"/>
        <v>2731.4</v>
      </c>
      <c r="M348" s="216"/>
      <c r="N348" s="218"/>
    </row>
    <row r="349" ht="33.75" spans="1:14">
      <c r="A349" s="175" t="s">
        <v>968</v>
      </c>
      <c r="B349" s="186" t="s">
        <v>969</v>
      </c>
      <c r="C349" s="187" t="s">
        <v>100</v>
      </c>
      <c r="D349" s="188" t="s">
        <v>970</v>
      </c>
      <c r="E349" s="168" t="s">
        <v>81</v>
      </c>
      <c r="F349" s="200">
        <v>75</v>
      </c>
      <c r="G349" s="174">
        <v>30.96</v>
      </c>
      <c r="H349" s="171">
        <v>0.2897</v>
      </c>
      <c r="I349" s="214">
        <f t="shared" si="88"/>
        <v>39.93</v>
      </c>
      <c r="J349" s="215">
        <f t="shared" si="89"/>
        <v>0</v>
      </c>
      <c r="K349" s="216">
        <f t="shared" si="90"/>
        <v>39.93</v>
      </c>
      <c r="L349" s="216">
        <f t="shared" si="91"/>
        <v>2994.75</v>
      </c>
      <c r="M349" s="216"/>
      <c r="N349" s="218"/>
    </row>
    <row r="350" spans="1:14">
      <c r="A350" s="179" t="s">
        <v>971</v>
      </c>
      <c r="B350" s="180"/>
      <c r="C350" s="181"/>
      <c r="D350" s="182" t="s">
        <v>37</v>
      </c>
      <c r="E350" s="163"/>
      <c r="F350" s="208"/>
      <c r="G350" s="184"/>
      <c r="H350" s="185"/>
      <c r="I350" s="220"/>
      <c r="J350" s="221"/>
      <c r="K350" s="222"/>
      <c r="L350" s="222"/>
      <c r="M350" s="225"/>
      <c r="N350" s="224">
        <f>SUM(M351:M359)</f>
        <v>66130.714716</v>
      </c>
    </row>
    <row r="351" spans="1:14">
      <c r="A351" s="190" t="s">
        <v>972</v>
      </c>
      <c r="B351" s="201"/>
      <c r="C351" s="202"/>
      <c r="D351" s="205" t="s">
        <v>973</v>
      </c>
      <c r="E351" s="206"/>
      <c r="F351" s="195"/>
      <c r="G351" s="196"/>
      <c r="H351" s="207"/>
      <c r="I351" s="233"/>
      <c r="J351" s="234"/>
      <c r="K351" s="235"/>
      <c r="L351" s="235"/>
      <c r="M351" s="235">
        <f>SUM(L352:L356)</f>
        <v>38554.047476</v>
      </c>
      <c r="N351" s="218"/>
    </row>
    <row r="352" ht="45" spans="1:14">
      <c r="A352" s="175" t="s">
        <v>974</v>
      </c>
      <c r="B352" s="186" t="s">
        <v>975</v>
      </c>
      <c r="C352" s="187" t="s">
        <v>117</v>
      </c>
      <c r="D352" s="188" t="s">
        <v>976</v>
      </c>
      <c r="E352" s="168" t="s">
        <v>81</v>
      </c>
      <c r="F352" s="200">
        <v>384.75</v>
      </c>
      <c r="G352" s="174">
        <v>3.83</v>
      </c>
      <c r="H352" s="171">
        <v>0.2897</v>
      </c>
      <c r="I352" s="214">
        <f t="shared" ref="I352:I356" si="92">ROUND(G352*(1+H352),2)</f>
        <v>4.94</v>
      </c>
      <c r="J352" s="215">
        <f t="shared" ref="J352:J356" si="93">$J$423</f>
        <v>0</v>
      </c>
      <c r="K352" s="216">
        <f t="shared" ref="K352:K356" si="94">I352*(1-J352)</f>
        <v>4.94</v>
      </c>
      <c r="L352" s="216">
        <f t="shared" ref="L352:L356" si="95">F352*K352</f>
        <v>1900.665</v>
      </c>
      <c r="M352" s="216"/>
      <c r="N352" s="218"/>
    </row>
    <row r="353" ht="90" spans="1:14">
      <c r="A353" s="175" t="s">
        <v>977</v>
      </c>
      <c r="B353" s="186" t="s">
        <v>978</v>
      </c>
      <c r="C353" s="187" t="s">
        <v>117</v>
      </c>
      <c r="D353" s="188" t="s">
        <v>979</v>
      </c>
      <c r="E353" s="168" t="s">
        <v>81</v>
      </c>
      <c r="F353" s="200">
        <v>226.75</v>
      </c>
      <c r="G353" s="174">
        <v>37.66</v>
      </c>
      <c r="H353" s="171">
        <v>0.2897</v>
      </c>
      <c r="I353" s="214">
        <f t="shared" si="92"/>
        <v>48.57</v>
      </c>
      <c r="J353" s="215">
        <f t="shared" si="93"/>
        <v>0</v>
      </c>
      <c r="K353" s="216">
        <f t="shared" si="94"/>
        <v>48.57</v>
      </c>
      <c r="L353" s="216">
        <f t="shared" si="95"/>
        <v>11013.2475</v>
      </c>
      <c r="M353" s="216"/>
      <c r="N353" s="218"/>
    </row>
    <row r="354" ht="67.5" spans="1:14">
      <c r="A354" s="175" t="s">
        <v>980</v>
      </c>
      <c r="B354" s="186" t="s">
        <v>981</v>
      </c>
      <c r="C354" s="187" t="s">
        <v>117</v>
      </c>
      <c r="D354" s="188" t="s">
        <v>982</v>
      </c>
      <c r="E354" s="168" t="s">
        <v>81</v>
      </c>
      <c r="F354" s="200">
        <v>158.4</v>
      </c>
      <c r="G354" s="174">
        <v>33.83</v>
      </c>
      <c r="H354" s="171">
        <v>0.2897</v>
      </c>
      <c r="I354" s="214">
        <f t="shared" si="92"/>
        <v>43.63</v>
      </c>
      <c r="J354" s="215">
        <f t="shared" si="93"/>
        <v>0</v>
      </c>
      <c r="K354" s="216">
        <f t="shared" si="94"/>
        <v>43.63</v>
      </c>
      <c r="L354" s="216">
        <f t="shared" si="95"/>
        <v>6910.992</v>
      </c>
      <c r="M354" s="216"/>
      <c r="N354" s="218"/>
    </row>
    <row r="355" ht="56.25" spans="1:14">
      <c r="A355" s="175" t="s">
        <v>983</v>
      </c>
      <c r="B355" s="186" t="s">
        <v>984</v>
      </c>
      <c r="C355" s="187" t="s">
        <v>117</v>
      </c>
      <c r="D355" s="188" t="s">
        <v>985</v>
      </c>
      <c r="E355" s="168" t="s">
        <v>81</v>
      </c>
      <c r="F355" s="200">
        <v>213.94</v>
      </c>
      <c r="G355" s="174">
        <v>66.66</v>
      </c>
      <c r="H355" s="171">
        <v>0.2897</v>
      </c>
      <c r="I355" s="214">
        <f t="shared" si="92"/>
        <v>85.97</v>
      </c>
      <c r="J355" s="215">
        <f t="shared" si="93"/>
        <v>0</v>
      </c>
      <c r="K355" s="216">
        <f t="shared" si="94"/>
        <v>85.97</v>
      </c>
      <c r="L355" s="216">
        <f t="shared" si="95"/>
        <v>18392.4218</v>
      </c>
      <c r="M355" s="216"/>
      <c r="N355" s="218"/>
    </row>
    <row r="356" ht="45" spans="1:14">
      <c r="A356" s="175" t="s">
        <v>986</v>
      </c>
      <c r="B356" s="186" t="s">
        <v>987</v>
      </c>
      <c r="C356" s="187" t="s">
        <v>100</v>
      </c>
      <c r="D356" s="188" t="s">
        <v>988</v>
      </c>
      <c r="E356" s="168" t="s">
        <v>81</v>
      </c>
      <c r="F356" s="200">
        <v>1.3464</v>
      </c>
      <c r="G356" s="174">
        <v>193.91</v>
      </c>
      <c r="H356" s="171">
        <v>0.2897</v>
      </c>
      <c r="I356" s="214">
        <f t="shared" si="92"/>
        <v>250.09</v>
      </c>
      <c r="J356" s="215">
        <f t="shared" si="93"/>
        <v>0</v>
      </c>
      <c r="K356" s="216">
        <f t="shared" si="94"/>
        <v>250.09</v>
      </c>
      <c r="L356" s="216">
        <f t="shared" si="95"/>
        <v>336.721176</v>
      </c>
      <c r="M356" s="216"/>
      <c r="N356" s="218"/>
    </row>
    <row r="357" spans="1:14">
      <c r="A357" s="190" t="s">
        <v>989</v>
      </c>
      <c r="B357" s="201"/>
      <c r="C357" s="202"/>
      <c r="D357" s="205" t="s">
        <v>990</v>
      </c>
      <c r="E357" s="206"/>
      <c r="F357" s="195"/>
      <c r="G357" s="196"/>
      <c r="H357" s="207"/>
      <c r="I357" s="233"/>
      <c r="J357" s="234"/>
      <c r="K357" s="235"/>
      <c r="L357" s="235"/>
      <c r="M357" s="235">
        <f>SUM(L358)</f>
        <v>8765.54</v>
      </c>
      <c r="N357" s="218"/>
    </row>
    <row r="358" ht="22.5" spans="1:14">
      <c r="A358" s="175" t="s">
        <v>991</v>
      </c>
      <c r="B358" s="186" t="s">
        <v>992</v>
      </c>
      <c r="C358" s="187" t="s">
        <v>100</v>
      </c>
      <c r="D358" s="188" t="s">
        <v>993</v>
      </c>
      <c r="E358" s="168" t="s">
        <v>81</v>
      </c>
      <c r="F358" s="200">
        <v>203</v>
      </c>
      <c r="G358" s="174">
        <v>33.48</v>
      </c>
      <c r="H358" s="171">
        <v>0.2897</v>
      </c>
      <c r="I358" s="214">
        <f>ROUND(G358*(1+H358),2)</f>
        <v>43.18</v>
      </c>
      <c r="J358" s="215">
        <f>$J$423</f>
        <v>0</v>
      </c>
      <c r="K358" s="216">
        <f>I358*(1-J358)</f>
        <v>43.18</v>
      </c>
      <c r="L358" s="216">
        <f>F358*K358</f>
        <v>8765.54</v>
      </c>
      <c r="M358" s="216"/>
      <c r="N358" s="218"/>
    </row>
    <row r="359" spans="1:14">
      <c r="A359" s="190" t="s">
        <v>994</v>
      </c>
      <c r="B359" s="201"/>
      <c r="C359" s="202"/>
      <c r="D359" s="205" t="s">
        <v>995</v>
      </c>
      <c r="E359" s="206"/>
      <c r="F359" s="195"/>
      <c r="G359" s="196"/>
      <c r="H359" s="207"/>
      <c r="I359" s="233"/>
      <c r="J359" s="234"/>
      <c r="K359" s="235"/>
      <c r="L359" s="235"/>
      <c r="M359" s="235">
        <f>SUM(L360:L370)</f>
        <v>18811.12724</v>
      </c>
      <c r="N359" s="218"/>
    </row>
    <row r="360" ht="67.5" spans="1:14">
      <c r="A360" s="175" t="s">
        <v>996</v>
      </c>
      <c r="B360" s="186" t="s">
        <v>997</v>
      </c>
      <c r="C360" s="187" t="s">
        <v>92</v>
      </c>
      <c r="D360" s="188" t="s">
        <v>998</v>
      </c>
      <c r="E360" s="168" t="s">
        <v>94</v>
      </c>
      <c r="F360" s="200">
        <v>2</v>
      </c>
      <c r="G360" s="174">
        <v>457.36668</v>
      </c>
      <c r="H360" s="171">
        <v>0.2897</v>
      </c>
      <c r="I360" s="214">
        <f t="shared" ref="I360:I370" si="96">ROUND(G360*(1+H360),2)</f>
        <v>589.87</v>
      </c>
      <c r="J360" s="215">
        <f t="shared" ref="J360:J370" si="97">$J$423</f>
        <v>0</v>
      </c>
      <c r="K360" s="216">
        <f t="shared" ref="K360:K370" si="98">I360*(1-J360)</f>
        <v>589.87</v>
      </c>
      <c r="L360" s="216">
        <f t="shared" ref="L360:L370" si="99">F360*K360</f>
        <v>1179.74</v>
      </c>
      <c r="M360" s="216"/>
      <c r="N360" s="218"/>
    </row>
    <row r="361" ht="67.5" spans="1:14">
      <c r="A361" s="175" t="s">
        <v>999</v>
      </c>
      <c r="B361" s="186" t="s">
        <v>1000</v>
      </c>
      <c r="C361" s="187" t="s">
        <v>92</v>
      </c>
      <c r="D361" s="188" t="s">
        <v>1001</v>
      </c>
      <c r="E361" s="168" t="s">
        <v>94</v>
      </c>
      <c r="F361" s="200">
        <v>1</v>
      </c>
      <c r="G361" s="174">
        <v>1873.494237</v>
      </c>
      <c r="H361" s="171">
        <v>0.2897</v>
      </c>
      <c r="I361" s="214">
        <f t="shared" si="96"/>
        <v>2416.25</v>
      </c>
      <c r="J361" s="215">
        <f t="shared" si="97"/>
        <v>0</v>
      </c>
      <c r="K361" s="216">
        <f t="shared" si="98"/>
        <v>2416.25</v>
      </c>
      <c r="L361" s="216">
        <f t="shared" si="99"/>
        <v>2416.25</v>
      </c>
      <c r="M361" s="216"/>
      <c r="N361" s="218"/>
    </row>
    <row r="362" ht="45" spans="1:14">
      <c r="A362" s="175" t="s">
        <v>1002</v>
      </c>
      <c r="B362" s="186" t="s">
        <v>1003</v>
      </c>
      <c r="C362" s="187" t="s">
        <v>92</v>
      </c>
      <c r="D362" s="188" t="s">
        <v>1004</v>
      </c>
      <c r="E362" s="168" t="s">
        <v>81</v>
      </c>
      <c r="F362" s="200">
        <v>42.36</v>
      </c>
      <c r="G362" s="174">
        <v>197.282</v>
      </c>
      <c r="H362" s="171">
        <v>0.2897</v>
      </c>
      <c r="I362" s="214">
        <f t="shared" si="96"/>
        <v>254.43</v>
      </c>
      <c r="J362" s="215">
        <f t="shared" si="97"/>
        <v>0</v>
      </c>
      <c r="K362" s="216">
        <f t="shared" si="98"/>
        <v>254.43</v>
      </c>
      <c r="L362" s="216">
        <f t="shared" si="99"/>
        <v>10777.6548</v>
      </c>
      <c r="M362" s="216"/>
      <c r="N362" s="218"/>
    </row>
    <row r="363" ht="45" spans="1:14">
      <c r="A363" s="175" t="s">
        <v>1005</v>
      </c>
      <c r="B363" s="186" t="s">
        <v>1006</v>
      </c>
      <c r="C363" s="187" t="s">
        <v>100</v>
      </c>
      <c r="D363" s="188" t="s">
        <v>1007</v>
      </c>
      <c r="E363" s="168" t="s">
        <v>125</v>
      </c>
      <c r="F363" s="200">
        <v>7.36</v>
      </c>
      <c r="G363" s="174">
        <v>11.96</v>
      </c>
      <c r="H363" s="171">
        <v>0.2897</v>
      </c>
      <c r="I363" s="214">
        <f t="shared" si="96"/>
        <v>15.42</v>
      </c>
      <c r="J363" s="215">
        <f t="shared" si="97"/>
        <v>0</v>
      </c>
      <c r="K363" s="216">
        <f t="shared" si="98"/>
        <v>15.42</v>
      </c>
      <c r="L363" s="216">
        <f t="shared" si="99"/>
        <v>113.4912</v>
      </c>
      <c r="M363" s="216"/>
      <c r="N363" s="218"/>
    </row>
    <row r="364" ht="33.75" spans="1:14">
      <c r="A364" s="175" t="s">
        <v>1008</v>
      </c>
      <c r="B364" s="186" t="s">
        <v>1009</v>
      </c>
      <c r="C364" s="187" t="s">
        <v>100</v>
      </c>
      <c r="D364" s="188" t="s">
        <v>1010</v>
      </c>
      <c r="E364" s="168" t="s">
        <v>125</v>
      </c>
      <c r="F364" s="200">
        <v>3.96</v>
      </c>
      <c r="G364" s="174">
        <v>49.8</v>
      </c>
      <c r="H364" s="171">
        <v>0.2897</v>
      </c>
      <c r="I364" s="214">
        <f t="shared" si="96"/>
        <v>64.23</v>
      </c>
      <c r="J364" s="215">
        <f t="shared" si="97"/>
        <v>0</v>
      </c>
      <c r="K364" s="216">
        <f t="shared" si="98"/>
        <v>64.23</v>
      </c>
      <c r="L364" s="216">
        <f t="shared" si="99"/>
        <v>254.3508</v>
      </c>
      <c r="M364" s="216"/>
      <c r="N364" s="218"/>
    </row>
    <row r="365" ht="56.25" spans="1:14">
      <c r="A365" s="175" t="s">
        <v>1011</v>
      </c>
      <c r="B365" s="186" t="s">
        <v>1012</v>
      </c>
      <c r="C365" s="187" t="s">
        <v>100</v>
      </c>
      <c r="D365" s="188" t="s">
        <v>1013</v>
      </c>
      <c r="E365" s="168" t="s">
        <v>81</v>
      </c>
      <c r="F365" s="200">
        <v>6.8028</v>
      </c>
      <c r="G365" s="174">
        <v>112.12</v>
      </c>
      <c r="H365" s="171">
        <v>0.2897</v>
      </c>
      <c r="I365" s="214">
        <f t="shared" si="96"/>
        <v>144.6</v>
      </c>
      <c r="J365" s="215">
        <f t="shared" si="97"/>
        <v>0</v>
      </c>
      <c r="K365" s="216">
        <f t="shared" si="98"/>
        <v>144.6</v>
      </c>
      <c r="L365" s="216">
        <f t="shared" si="99"/>
        <v>983.68488</v>
      </c>
      <c r="M365" s="216"/>
      <c r="N365" s="218"/>
    </row>
    <row r="366" ht="56.25" spans="1:14">
      <c r="A366" s="175" t="s">
        <v>1014</v>
      </c>
      <c r="B366" s="186" t="s">
        <v>1015</v>
      </c>
      <c r="C366" s="187" t="s">
        <v>100</v>
      </c>
      <c r="D366" s="188" t="s">
        <v>1016</v>
      </c>
      <c r="E366" s="168" t="s">
        <v>81</v>
      </c>
      <c r="F366" s="200">
        <v>0.736</v>
      </c>
      <c r="G366" s="174">
        <v>175.28</v>
      </c>
      <c r="H366" s="171">
        <v>0.2897</v>
      </c>
      <c r="I366" s="214">
        <f t="shared" si="96"/>
        <v>226.06</v>
      </c>
      <c r="J366" s="215">
        <f t="shared" si="97"/>
        <v>0</v>
      </c>
      <c r="K366" s="216">
        <f t="shared" si="98"/>
        <v>226.06</v>
      </c>
      <c r="L366" s="216">
        <f t="shared" si="99"/>
        <v>166.38016</v>
      </c>
      <c r="M366" s="216"/>
      <c r="N366" s="218"/>
    </row>
    <row r="367" ht="56.25" spans="1:14">
      <c r="A367" s="175" t="s">
        <v>1017</v>
      </c>
      <c r="B367" s="186" t="s">
        <v>1018</v>
      </c>
      <c r="C367" s="187" t="s">
        <v>100</v>
      </c>
      <c r="D367" s="188" t="s">
        <v>1019</v>
      </c>
      <c r="E367" s="168" t="s">
        <v>81</v>
      </c>
      <c r="F367" s="200">
        <v>4.38</v>
      </c>
      <c r="G367" s="174">
        <v>466.13</v>
      </c>
      <c r="H367" s="171">
        <v>0.2897</v>
      </c>
      <c r="I367" s="214">
        <f t="shared" si="96"/>
        <v>601.17</v>
      </c>
      <c r="J367" s="215">
        <f t="shared" si="97"/>
        <v>0</v>
      </c>
      <c r="K367" s="216">
        <f t="shared" si="98"/>
        <v>601.17</v>
      </c>
      <c r="L367" s="216">
        <f t="shared" si="99"/>
        <v>2633.1246</v>
      </c>
      <c r="M367" s="216"/>
      <c r="N367" s="218"/>
    </row>
    <row r="368" ht="56.25" spans="1:14">
      <c r="A368" s="175" t="s">
        <v>1020</v>
      </c>
      <c r="B368" s="186" t="s">
        <v>1021</v>
      </c>
      <c r="C368" s="187" t="s">
        <v>100</v>
      </c>
      <c r="D368" s="188" t="s">
        <v>1022</v>
      </c>
      <c r="E368" s="168" t="s">
        <v>125</v>
      </c>
      <c r="F368" s="200">
        <v>3.21</v>
      </c>
      <c r="G368" s="174">
        <v>26</v>
      </c>
      <c r="H368" s="171">
        <v>0.2897</v>
      </c>
      <c r="I368" s="214">
        <f t="shared" si="96"/>
        <v>33.53</v>
      </c>
      <c r="J368" s="215">
        <f t="shared" si="97"/>
        <v>0</v>
      </c>
      <c r="K368" s="216">
        <f t="shared" si="98"/>
        <v>33.53</v>
      </c>
      <c r="L368" s="216">
        <f t="shared" si="99"/>
        <v>107.6313</v>
      </c>
      <c r="M368" s="216"/>
      <c r="N368" s="218"/>
    </row>
    <row r="369" ht="33.75" spans="1:14">
      <c r="A369" s="175" t="s">
        <v>1023</v>
      </c>
      <c r="B369" s="186" t="s">
        <v>1024</v>
      </c>
      <c r="C369" s="187" t="s">
        <v>117</v>
      </c>
      <c r="D369" s="188" t="s">
        <v>1025</v>
      </c>
      <c r="E369" s="168" t="s">
        <v>125</v>
      </c>
      <c r="F369" s="200">
        <v>1.05</v>
      </c>
      <c r="G369" s="174">
        <v>116.61</v>
      </c>
      <c r="H369" s="171">
        <v>0.2897</v>
      </c>
      <c r="I369" s="214">
        <f t="shared" si="96"/>
        <v>150.39</v>
      </c>
      <c r="J369" s="215">
        <f t="shared" si="97"/>
        <v>0</v>
      </c>
      <c r="K369" s="216">
        <f t="shared" si="98"/>
        <v>150.39</v>
      </c>
      <c r="L369" s="216">
        <f t="shared" si="99"/>
        <v>157.9095</v>
      </c>
      <c r="M369" s="216"/>
      <c r="N369" s="218"/>
    </row>
    <row r="370" ht="45" spans="1:14">
      <c r="A370" s="175" t="s">
        <v>1026</v>
      </c>
      <c r="B370" s="186" t="s">
        <v>1027</v>
      </c>
      <c r="C370" s="187" t="s">
        <v>100</v>
      </c>
      <c r="D370" s="188" t="s">
        <v>1028</v>
      </c>
      <c r="E370" s="168" t="s">
        <v>81</v>
      </c>
      <c r="F370" s="200">
        <v>0.1</v>
      </c>
      <c r="G370" s="174">
        <v>162.13</v>
      </c>
      <c r="H370" s="171">
        <v>0.2897</v>
      </c>
      <c r="I370" s="214">
        <f t="shared" si="96"/>
        <v>209.1</v>
      </c>
      <c r="J370" s="215">
        <f t="shared" si="97"/>
        <v>0</v>
      </c>
      <c r="K370" s="216">
        <f t="shared" si="98"/>
        <v>209.1</v>
      </c>
      <c r="L370" s="216">
        <f t="shared" si="99"/>
        <v>20.91</v>
      </c>
      <c r="M370" s="216"/>
      <c r="N370" s="218"/>
    </row>
    <row r="371" ht="22.5" spans="1:14">
      <c r="A371" s="179" t="s">
        <v>1029</v>
      </c>
      <c r="B371" s="180"/>
      <c r="C371" s="181"/>
      <c r="D371" s="182" t="s">
        <v>39</v>
      </c>
      <c r="E371" s="163"/>
      <c r="F371" s="208"/>
      <c r="G371" s="184"/>
      <c r="H371" s="185"/>
      <c r="I371" s="220"/>
      <c r="J371" s="221"/>
      <c r="K371" s="222"/>
      <c r="L371" s="222"/>
      <c r="M371" s="225">
        <f>SUM(L372:L374)</f>
        <v>16870.8654</v>
      </c>
      <c r="N371" s="224">
        <f>M371</f>
        <v>16870.8654</v>
      </c>
    </row>
    <row r="372" ht="45" spans="1:14">
      <c r="A372" s="175" t="s">
        <v>1030</v>
      </c>
      <c r="B372" s="186" t="s">
        <v>1031</v>
      </c>
      <c r="C372" s="187" t="s">
        <v>117</v>
      </c>
      <c r="D372" s="188" t="s">
        <v>1032</v>
      </c>
      <c r="E372" s="168" t="s">
        <v>81</v>
      </c>
      <c r="F372" s="200">
        <v>25.14</v>
      </c>
      <c r="G372" s="174">
        <v>39.87</v>
      </c>
      <c r="H372" s="171">
        <v>0.2897</v>
      </c>
      <c r="I372" s="214">
        <f t="shared" ref="I372:I374" si="100">ROUND(G372*(1+H372),2)</f>
        <v>51.42</v>
      </c>
      <c r="J372" s="215">
        <f t="shared" ref="J372:J374" si="101">$J$423</f>
        <v>0</v>
      </c>
      <c r="K372" s="216">
        <f t="shared" ref="K372:K374" si="102">I372*(1-J372)</f>
        <v>51.42</v>
      </c>
      <c r="L372" s="216">
        <f t="shared" ref="L372:L374" si="103">F372*K372</f>
        <v>1292.6988</v>
      </c>
      <c r="M372" s="216"/>
      <c r="N372" s="218"/>
    </row>
    <row r="373" ht="56.25" spans="1:14">
      <c r="A373" s="175" t="s">
        <v>1033</v>
      </c>
      <c r="B373" s="186" t="s">
        <v>1034</v>
      </c>
      <c r="C373" s="187" t="s">
        <v>117</v>
      </c>
      <c r="D373" s="188" t="s">
        <v>1035</v>
      </c>
      <c r="E373" s="168" t="s">
        <v>81</v>
      </c>
      <c r="F373" s="200">
        <v>321.73</v>
      </c>
      <c r="G373" s="174">
        <v>3.52</v>
      </c>
      <c r="H373" s="171">
        <v>0.2897</v>
      </c>
      <c r="I373" s="214">
        <f t="shared" si="100"/>
        <v>4.54</v>
      </c>
      <c r="J373" s="215">
        <f t="shared" si="101"/>
        <v>0</v>
      </c>
      <c r="K373" s="216">
        <f t="shared" si="102"/>
        <v>4.54</v>
      </c>
      <c r="L373" s="216">
        <f t="shared" si="103"/>
        <v>1460.6542</v>
      </c>
      <c r="M373" s="216"/>
      <c r="N373" s="218"/>
    </row>
    <row r="374" ht="56.25" spans="1:14">
      <c r="A374" s="175" t="s">
        <v>1036</v>
      </c>
      <c r="B374" s="186" t="s">
        <v>1037</v>
      </c>
      <c r="C374" s="187" t="s">
        <v>92</v>
      </c>
      <c r="D374" s="188" t="s">
        <v>1038</v>
      </c>
      <c r="E374" s="168" t="s">
        <v>81</v>
      </c>
      <c r="F374" s="200">
        <v>321.73</v>
      </c>
      <c r="G374" s="174">
        <v>34.02</v>
      </c>
      <c r="H374" s="171">
        <v>0.2897</v>
      </c>
      <c r="I374" s="214">
        <f t="shared" si="100"/>
        <v>43.88</v>
      </c>
      <c r="J374" s="215">
        <f t="shared" si="101"/>
        <v>0</v>
      </c>
      <c r="K374" s="216">
        <f t="shared" si="102"/>
        <v>43.88</v>
      </c>
      <c r="L374" s="216">
        <f t="shared" si="103"/>
        <v>14117.5124</v>
      </c>
      <c r="M374" s="216"/>
      <c r="N374" s="218"/>
    </row>
    <row r="375" spans="1:14">
      <c r="A375" s="179" t="s">
        <v>1039</v>
      </c>
      <c r="B375" s="180"/>
      <c r="C375" s="181"/>
      <c r="D375" s="182" t="s">
        <v>41</v>
      </c>
      <c r="E375" s="163"/>
      <c r="F375" s="208"/>
      <c r="G375" s="184"/>
      <c r="H375" s="185"/>
      <c r="I375" s="220"/>
      <c r="J375" s="221"/>
      <c r="K375" s="222"/>
      <c r="L375" s="222"/>
      <c r="M375" s="225">
        <f>SUM(L376:L382)</f>
        <v>39807.09208</v>
      </c>
      <c r="N375" s="224">
        <f>M375</f>
        <v>39807.09208</v>
      </c>
    </row>
    <row r="376" ht="33.75" spans="1:14">
      <c r="A376" s="175" t="s">
        <v>1040</v>
      </c>
      <c r="B376" s="186" t="s">
        <v>740</v>
      </c>
      <c r="C376" s="187" t="s">
        <v>117</v>
      </c>
      <c r="D376" s="188" t="s">
        <v>741</v>
      </c>
      <c r="E376" s="168" t="s">
        <v>81</v>
      </c>
      <c r="F376" s="200">
        <v>6.25</v>
      </c>
      <c r="G376" s="174">
        <v>37.27</v>
      </c>
      <c r="H376" s="171">
        <v>0.2897</v>
      </c>
      <c r="I376" s="214">
        <f t="shared" ref="I376:I382" si="104">ROUND(G376*(1+H376),2)</f>
        <v>48.07</v>
      </c>
      <c r="J376" s="215">
        <f t="shared" ref="J376:J382" si="105">$J$423</f>
        <v>0</v>
      </c>
      <c r="K376" s="216">
        <f t="shared" ref="K376:K382" si="106">I376*(1-J376)</f>
        <v>48.07</v>
      </c>
      <c r="L376" s="216">
        <f t="shared" ref="L376:L382" si="107">F376*K376</f>
        <v>300.4375</v>
      </c>
      <c r="M376" s="216"/>
      <c r="N376" s="218"/>
    </row>
    <row r="377" ht="33.75" spans="1:14">
      <c r="A377" s="175" t="s">
        <v>1041</v>
      </c>
      <c r="B377" s="186" t="s">
        <v>1042</v>
      </c>
      <c r="C377" s="187" t="s">
        <v>92</v>
      </c>
      <c r="D377" s="188" t="s">
        <v>1043</v>
      </c>
      <c r="E377" s="168" t="s">
        <v>81</v>
      </c>
      <c r="F377" s="200">
        <v>28.39</v>
      </c>
      <c r="G377" s="174">
        <v>97.13</v>
      </c>
      <c r="H377" s="171">
        <v>0.2897</v>
      </c>
      <c r="I377" s="214">
        <f t="shared" si="104"/>
        <v>125.27</v>
      </c>
      <c r="J377" s="215">
        <f t="shared" si="105"/>
        <v>0</v>
      </c>
      <c r="K377" s="216">
        <f t="shared" si="106"/>
        <v>125.27</v>
      </c>
      <c r="L377" s="216">
        <f t="shared" si="107"/>
        <v>3556.4153</v>
      </c>
      <c r="M377" s="216"/>
      <c r="N377" s="218"/>
    </row>
    <row r="378" ht="67.5" spans="1:14">
      <c r="A378" s="175" t="s">
        <v>1044</v>
      </c>
      <c r="B378" s="186" t="s">
        <v>1045</v>
      </c>
      <c r="C378" s="187" t="s">
        <v>117</v>
      </c>
      <c r="D378" s="188" t="s">
        <v>1046</v>
      </c>
      <c r="E378" s="168" t="s">
        <v>81</v>
      </c>
      <c r="F378" s="200">
        <v>210.92</v>
      </c>
      <c r="G378" s="174">
        <v>34.91</v>
      </c>
      <c r="H378" s="171">
        <v>0.2897</v>
      </c>
      <c r="I378" s="214">
        <f t="shared" si="104"/>
        <v>45.02</v>
      </c>
      <c r="J378" s="215">
        <f t="shared" si="105"/>
        <v>0</v>
      </c>
      <c r="K378" s="216">
        <f t="shared" si="106"/>
        <v>45.02</v>
      </c>
      <c r="L378" s="216">
        <f t="shared" si="107"/>
        <v>9495.6184</v>
      </c>
      <c r="M378" s="216"/>
      <c r="N378" s="218"/>
    </row>
    <row r="379" ht="33.75" spans="1:14">
      <c r="A379" s="175" t="s">
        <v>1047</v>
      </c>
      <c r="B379" s="186" t="s">
        <v>1048</v>
      </c>
      <c r="C379" s="187" t="s">
        <v>1049</v>
      </c>
      <c r="D379" s="188" t="s">
        <v>1050</v>
      </c>
      <c r="E379" s="168" t="s">
        <v>81</v>
      </c>
      <c r="F379" s="200">
        <v>151.98</v>
      </c>
      <c r="G379" s="174">
        <v>41.79</v>
      </c>
      <c r="H379" s="171">
        <v>0.2897</v>
      </c>
      <c r="I379" s="214">
        <f t="shared" si="104"/>
        <v>53.9</v>
      </c>
      <c r="J379" s="215">
        <f t="shared" si="105"/>
        <v>0</v>
      </c>
      <c r="K379" s="216">
        <f t="shared" si="106"/>
        <v>53.9</v>
      </c>
      <c r="L379" s="216">
        <f t="shared" si="107"/>
        <v>8191.722</v>
      </c>
      <c r="M379" s="216"/>
      <c r="N379" s="218"/>
    </row>
    <row r="380" ht="22.5" spans="1:14">
      <c r="A380" s="175" t="s">
        <v>1051</v>
      </c>
      <c r="B380" s="186" t="s">
        <v>1052</v>
      </c>
      <c r="C380" s="187" t="s">
        <v>1049</v>
      </c>
      <c r="D380" s="188" t="s">
        <v>1053</v>
      </c>
      <c r="E380" s="168" t="s">
        <v>125</v>
      </c>
      <c r="F380" s="200">
        <v>82.51</v>
      </c>
      <c r="G380" s="174">
        <v>22.93</v>
      </c>
      <c r="H380" s="171">
        <v>0.2897</v>
      </c>
      <c r="I380" s="214">
        <f t="shared" si="104"/>
        <v>29.57</v>
      </c>
      <c r="J380" s="215">
        <f t="shared" si="105"/>
        <v>0</v>
      </c>
      <c r="K380" s="216">
        <f t="shared" si="106"/>
        <v>29.57</v>
      </c>
      <c r="L380" s="216">
        <f t="shared" si="107"/>
        <v>2439.8207</v>
      </c>
      <c r="M380" s="216"/>
      <c r="N380" s="218"/>
    </row>
    <row r="381" ht="67.5" spans="1:14">
      <c r="A381" s="175" t="s">
        <v>1054</v>
      </c>
      <c r="B381" s="186" t="s">
        <v>1055</v>
      </c>
      <c r="C381" s="187" t="s">
        <v>79</v>
      </c>
      <c r="D381" s="188" t="s">
        <v>1056</v>
      </c>
      <c r="E381" s="168" t="s">
        <v>81</v>
      </c>
      <c r="F381" s="200">
        <v>58.94</v>
      </c>
      <c r="G381" s="174">
        <v>172.71</v>
      </c>
      <c r="H381" s="171">
        <v>0.2897</v>
      </c>
      <c r="I381" s="214">
        <f t="shared" si="104"/>
        <v>222.74</v>
      </c>
      <c r="J381" s="215">
        <f t="shared" si="105"/>
        <v>0</v>
      </c>
      <c r="K381" s="216">
        <f t="shared" si="106"/>
        <v>222.74</v>
      </c>
      <c r="L381" s="216">
        <f t="shared" si="107"/>
        <v>13128.2956</v>
      </c>
      <c r="M381" s="216"/>
      <c r="N381" s="218"/>
    </row>
    <row r="382" ht="22.5" spans="1:14">
      <c r="A382" s="175" t="s">
        <v>1057</v>
      </c>
      <c r="B382" s="186" t="s">
        <v>1058</v>
      </c>
      <c r="C382" s="187" t="s">
        <v>370</v>
      </c>
      <c r="D382" s="188" t="s">
        <v>1059</v>
      </c>
      <c r="E382" s="168" t="s">
        <v>125</v>
      </c>
      <c r="F382" s="200">
        <v>40.089</v>
      </c>
      <c r="G382" s="174">
        <v>52.12</v>
      </c>
      <c r="H382" s="171">
        <v>0.2897</v>
      </c>
      <c r="I382" s="214">
        <f t="shared" si="104"/>
        <v>67.22</v>
      </c>
      <c r="J382" s="215">
        <f t="shared" si="105"/>
        <v>0</v>
      </c>
      <c r="K382" s="216">
        <f t="shared" si="106"/>
        <v>67.22</v>
      </c>
      <c r="L382" s="216">
        <f t="shared" si="107"/>
        <v>2694.78258</v>
      </c>
      <c r="M382" s="216"/>
      <c r="N382" s="218"/>
    </row>
    <row r="383" spans="1:14">
      <c r="A383" s="179" t="s">
        <v>1060</v>
      </c>
      <c r="B383" s="180"/>
      <c r="C383" s="181"/>
      <c r="D383" s="182" t="s">
        <v>43</v>
      </c>
      <c r="E383" s="163"/>
      <c r="F383" s="208"/>
      <c r="G383" s="184"/>
      <c r="H383" s="185"/>
      <c r="I383" s="220"/>
      <c r="J383" s="221"/>
      <c r="K383" s="222"/>
      <c r="L383" s="222"/>
      <c r="M383" s="225"/>
      <c r="N383" s="224">
        <f>SUM(M384:M399)</f>
        <v>52843.1179</v>
      </c>
    </row>
    <row r="384" spans="1:14">
      <c r="A384" s="190" t="s">
        <v>1061</v>
      </c>
      <c r="B384" s="201"/>
      <c r="C384" s="202"/>
      <c r="D384" s="203" t="s">
        <v>1062</v>
      </c>
      <c r="E384" s="194"/>
      <c r="F384" s="195"/>
      <c r="G384" s="196"/>
      <c r="H384" s="204"/>
      <c r="I384" s="231"/>
      <c r="J384" s="232"/>
      <c r="K384" s="228"/>
      <c r="L384" s="228"/>
      <c r="M384" s="228">
        <f>SUM(L385:L387)</f>
        <v>11984.6898</v>
      </c>
      <c r="N384" s="218"/>
    </row>
    <row r="385" ht="45" spans="1:14">
      <c r="A385" s="175" t="s">
        <v>1063</v>
      </c>
      <c r="B385" s="186">
        <v>88497</v>
      </c>
      <c r="C385" s="187" t="s">
        <v>117</v>
      </c>
      <c r="D385" s="188" t="s">
        <v>1064</v>
      </c>
      <c r="E385" s="168" t="s">
        <v>81</v>
      </c>
      <c r="F385" s="200">
        <v>266.08</v>
      </c>
      <c r="G385" s="174">
        <v>16.92</v>
      </c>
      <c r="H385" s="171">
        <v>0.2897</v>
      </c>
      <c r="I385" s="214">
        <f t="shared" ref="I385:I387" si="108">ROUND(G385*(1+H385),2)</f>
        <v>21.82</v>
      </c>
      <c r="J385" s="215">
        <f t="shared" ref="J385:J387" si="109">$J$423</f>
        <v>0</v>
      </c>
      <c r="K385" s="216">
        <f t="shared" ref="K385:K387" si="110">I385*(1-J385)</f>
        <v>21.82</v>
      </c>
      <c r="L385" s="216">
        <f t="shared" ref="L385:L387" si="111">F385*K385</f>
        <v>5805.8656</v>
      </c>
      <c r="M385" s="216"/>
      <c r="N385" s="218"/>
    </row>
    <row r="386" ht="78.75" spans="1:14">
      <c r="A386" s="175" t="s">
        <v>1065</v>
      </c>
      <c r="B386" s="186">
        <v>88485</v>
      </c>
      <c r="C386" s="187" t="s">
        <v>117</v>
      </c>
      <c r="D386" s="188" t="s">
        <v>1066</v>
      </c>
      <c r="E386" s="168" t="s">
        <v>81</v>
      </c>
      <c r="F386" s="200">
        <v>198.76</v>
      </c>
      <c r="G386" s="174">
        <v>2.85</v>
      </c>
      <c r="H386" s="171">
        <v>0.2897</v>
      </c>
      <c r="I386" s="214">
        <f t="shared" si="108"/>
        <v>3.68</v>
      </c>
      <c r="J386" s="215">
        <f t="shared" si="109"/>
        <v>0</v>
      </c>
      <c r="K386" s="216">
        <f t="shared" si="110"/>
        <v>3.68</v>
      </c>
      <c r="L386" s="216">
        <f t="shared" si="111"/>
        <v>731.4368</v>
      </c>
      <c r="M386" s="216"/>
      <c r="N386" s="218"/>
    </row>
    <row r="387" ht="56.25" spans="1:14">
      <c r="A387" s="175" t="s">
        <v>1067</v>
      </c>
      <c r="B387" s="186">
        <v>88489</v>
      </c>
      <c r="C387" s="187" t="s">
        <v>117</v>
      </c>
      <c r="D387" s="188" t="s">
        <v>1068</v>
      </c>
      <c r="E387" s="168" t="s">
        <v>81</v>
      </c>
      <c r="F387" s="200">
        <v>291.46</v>
      </c>
      <c r="G387" s="174">
        <v>14.49</v>
      </c>
      <c r="H387" s="171">
        <v>0.2897</v>
      </c>
      <c r="I387" s="214">
        <f t="shared" si="108"/>
        <v>18.69</v>
      </c>
      <c r="J387" s="215">
        <f t="shared" si="109"/>
        <v>0</v>
      </c>
      <c r="K387" s="216">
        <f t="shared" si="110"/>
        <v>18.69</v>
      </c>
      <c r="L387" s="216">
        <f t="shared" si="111"/>
        <v>5447.3874</v>
      </c>
      <c r="M387" s="216"/>
      <c r="N387" s="218"/>
    </row>
    <row r="388" spans="1:14">
      <c r="A388" s="190" t="s">
        <v>1069</v>
      </c>
      <c r="B388" s="201"/>
      <c r="C388" s="202"/>
      <c r="D388" s="205" t="s">
        <v>1070</v>
      </c>
      <c r="E388" s="206"/>
      <c r="F388" s="195"/>
      <c r="G388" s="196"/>
      <c r="H388" s="207"/>
      <c r="I388" s="233"/>
      <c r="J388" s="234"/>
      <c r="K388" s="235"/>
      <c r="L388" s="235"/>
      <c r="M388" s="235">
        <f>SUM(L389:L391)</f>
        <v>15091.2371</v>
      </c>
      <c r="N388" s="218"/>
    </row>
    <row r="389" ht="33.75" spans="1:14">
      <c r="A389" s="175" t="s">
        <v>1071</v>
      </c>
      <c r="B389" s="186">
        <v>88415</v>
      </c>
      <c r="C389" s="187" t="s">
        <v>117</v>
      </c>
      <c r="D389" s="188" t="s">
        <v>1072</v>
      </c>
      <c r="E389" s="168" t="s">
        <v>81</v>
      </c>
      <c r="F389" s="200">
        <v>324.37</v>
      </c>
      <c r="G389" s="174">
        <v>3.27</v>
      </c>
      <c r="H389" s="171">
        <v>0.2897</v>
      </c>
      <c r="I389" s="214">
        <f t="shared" ref="I389:I391" si="112">ROUND(G389*(1+H389),2)</f>
        <v>4.22</v>
      </c>
      <c r="J389" s="215">
        <f t="shared" ref="J389:J391" si="113">$J$423</f>
        <v>0</v>
      </c>
      <c r="K389" s="216">
        <f t="shared" ref="K389:K391" si="114">I389*(1-J389)</f>
        <v>4.22</v>
      </c>
      <c r="L389" s="216">
        <f t="shared" ref="L389:L391" si="115">F389*K389</f>
        <v>1368.8414</v>
      </c>
      <c r="M389" s="216"/>
      <c r="N389" s="218"/>
    </row>
    <row r="390" ht="33.75" spans="1:14">
      <c r="A390" s="175" t="s">
        <v>1073</v>
      </c>
      <c r="B390" s="186">
        <v>96130</v>
      </c>
      <c r="C390" s="187" t="s">
        <v>117</v>
      </c>
      <c r="D390" s="188" t="s">
        <v>1074</v>
      </c>
      <c r="E390" s="168" t="s">
        <v>81</v>
      </c>
      <c r="F390" s="200">
        <v>254.63</v>
      </c>
      <c r="G390" s="174">
        <v>21.15</v>
      </c>
      <c r="H390" s="171">
        <v>0.2897</v>
      </c>
      <c r="I390" s="214">
        <f t="shared" si="112"/>
        <v>27.28</v>
      </c>
      <c r="J390" s="215">
        <f t="shared" si="113"/>
        <v>0</v>
      </c>
      <c r="K390" s="216">
        <f t="shared" si="114"/>
        <v>27.28</v>
      </c>
      <c r="L390" s="216">
        <f t="shared" si="115"/>
        <v>6946.3064</v>
      </c>
      <c r="M390" s="216"/>
      <c r="N390" s="218"/>
    </row>
    <row r="391" ht="33.75" spans="1:14">
      <c r="A391" s="175" t="s">
        <v>1075</v>
      </c>
      <c r="B391" s="186">
        <v>95626</v>
      </c>
      <c r="C391" s="187" t="s">
        <v>117</v>
      </c>
      <c r="D391" s="188" t="s">
        <v>1076</v>
      </c>
      <c r="E391" s="168" t="s">
        <v>81</v>
      </c>
      <c r="F391" s="200">
        <v>324.37</v>
      </c>
      <c r="G391" s="174">
        <v>16.2</v>
      </c>
      <c r="H391" s="171">
        <v>0.2897</v>
      </c>
      <c r="I391" s="214">
        <f t="shared" si="112"/>
        <v>20.89</v>
      </c>
      <c r="J391" s="215">
        <f t="shared" si="113"/>
        <v>0</v>
      </c>
      <c r="K391" s="216">
        <f t="shared" si="114"/>
        <v>20.89</v>
      </c>
      <c r="L391" s="216">
        <f t="shared" si="115"/>
        <v>6776.0893</v>
      </c>
      <c r="M391" s="216"/>
      <c r="N391" s="218"/>
    </row>
    <row r="392" spans="1:14">
      <c r="A392" s="190" t="s">
        <v>1077</v>
      </c>
      <c r="B392" s="201"/>
      <c r="C392" s="202"/>
      <c r="D392" s="205" t="s">
        <v>1078</v>
      </c>
      <c r="E392" s="206"/>
      <c r="F392" s="195"/>
      <c r="G392" s="196"/>
      <c r="H392" s="207"/>
      <c r="I392" s="233"/>
      <c r="J392" s="234"/>
      <c r="K392" s="235"/>
      <c r="L392" s="235"/>
      <c r="M392" s="235">
        <f>SUM(L393:L395)</f>
        <v>10133.1951</v>
      </c>
      <c r="N392" s="218"/>
    </row>
    <row r="393" ht="22.5" spans="1:14">
      <c r="A393" s="175" t="s">
        <v>1079</v>
      </c>
      <c r="B393" s="186">
        <v>88484</v>
      </c>
      <c r="C393" s="187" t="s">
        <v>117</v>
      </c>
      <c r="D393" s="188" t="s">
        <v>1080</v>
      </c>
      <c r="E393" s="168" t="s">
        <v>81</v>
      </c>
      <c r="F393" s="200">
        <v>198.03</v>
      </c>
      <c r="G393" s="174">
        <v>3.29</v>
      </c>
      <c r="H393" s="171">
        <v>0.2897</v>
      </c>
      <c r="I393" s="214">
        <f t="shared" ref="I393:I395" si="116">ROUND(G393*(1+H393),2)</f>
        <v>4.24</v>
      </c>
      <c r="J393" s="215">
        <f t="shared" ref="J393:J395" si="117">$J$423</f>
        <v>0</v>
      </c>
      <c r="K393" s="216">
        <f t="shared" ref="K393:K395" si="118">I393*(1-J393)</f>
        <v>4.24</v>
      </c>
      <c r="L393" s="216">
        <f t="shared" ref="L393:L395" si="119">F393*K393</f>
        <v>839.6472</v>
      </c>
      <c r="M393" s="216"/>
      <c r="N393" s="218"/>
    </row>
    <row r="394" ht="22.5" spans="1:14">
      <c r="A394" s="175" t="s">
        <v>1081</v>
      </c>
      <c r="B394" s="186">
        <v>88494</v>
      </c>
      <c r="C394" s="187" t="s">
        <v>117</v>
      </c>
      <c r="D394" s="188" t="s">
        <v>1082</v>
      </c>
      <c r="E394" s="168" t="s">
        <v>81</v>
      </c>
      <c r="F394" s="200">
        <v>198.03</v>
      </c>
      <c r="G394" s="174">
        <v>21.95</v>
      </c>
      <c r="H394" s="171">
        <v>0.2897</v>
      </c>
      <c r="I394" s="214">
        <f t="shared" si="116"/>
        <v>28.31</v>
      </c>
      <c r="J394" s="215">
        <f t="shared" si="117"/>
        <v>0</v>
      </c>
      <c r="K394" s="216">
        <f t="shared" si="118"/>
        <v>28.31</v>
      </c>
      <c r="L394" s="216">
        <f t="shared" si="119"/>
        <v>5606.2293</v>
      </c>
      <c r="M394" s="216"/>
      <c r="N394" s="218"/>
    </row>
    <row r="395" ht="33.75" spans="1:14">
      <c r="A395" s="175" t="s">
        <v>1083</v>
      </c>
      <c r="B395" s="186">
        <v>88486</v>
      </c>
      <c r="C395" s="187" t="s">
        <v>117</v>
      </c>
      <c r="D395" s="188" t="s">
        <v>1084</v>
      </c>
      <c r="E395" s="168" t="s">
        <v>81</v>
      </c>
      <c r="F395" s="200">
        <v>198.03</v>
      </c>
      <c r="G395" s="174">
        <v>14.44</v>
      </c>
      <c r="H395" s="171">
        <v>0.2897</v>
      </c>
      <c r="I395" s="214">
        <f t="shared" si="116"/>
        <v>18.62</v>
      </c>
      <c r="J395" s="215">
        <f t="shared" si="117"/>
        <v>0</v>
      </c>
      <c r="K395" s="216">
        <f t="shared" si="118"/>
        <v>18.62</v>
      </c>
      <c r="L395" s="216">
        <f t="shared" si="119"/>
        <v>3687.3186</v>
      </c>
      <c r="M395" s="216"/>
      <c r="N395" s="218"/>
    </row>
    <row r="396" ht="22.5" spans="1:14">
      <c r="A396" s="190" t="s">
        <v>1085</v>
      </c>
      <c r="B396" s="201"/>
      <c r="C396" s="202"/>
      <c r="D396" s="205" t="s">
        <v>1086</v>
      </c>
      <c r="E396" s="206"/>
      <c r="F396" s="195"/>
      <c r="G396" s="196"/>
      <c r="H396" s="207"/>
      <c r="I396" s="233"/>
      <c r="J396" s="234"/>
      <c r="K396" s="235"/>
      <c r="L396" s="235"/>
      <c r="M396" s="235">
        <f>SUM(L397:L398)</f>
        <v>384.4896</v>
      </c>
      <c r="N396" s="218"/>
    </row>
    <row r="397" ht="33.75" spans="1:14">
      <c r="A397" s="175" t="s">
        <v>1087</v>
      </c>
      <c r="B397" s="186">
        <v>100717</v>
      </c>
      <c r="C397" s="187" t="s">
        <v>117</v>
      </c>
      <c r="D397" s="188" t="s">
        <v>1088</v>
      </c>
      <c r="E397" s="168" t="s">
        <v>81</v>
      </c>
      <c r="F397" s="200">
        <v>5.28</v>
      </c>
      <c r="G397" s="174">
        <v>9.18</v>
      </c>
      <c r="H397" s="171">
        <v>0.2897</v>
      </c>
      <c r="I397" s="214">
        <f t="shared" ref="I397:I398" si="120">ROUND(G397*(1+H397),2)</f>
        <v>11.84</v>
      </c>
      <c r="J397" s="215">
        <f t="shared" ref="J397:J398" si="121">$J$423</f>
        <v>0</v>
      </c>
      <c r="K397" s="216">
        <f t="shared" ref="K397:K398" si="122">I397*(1-J397)</f>
        <v>11.84</v>
      </c>
      <c r="L397" s="216">
        <f t="shared" ref="L397:L398" si="123">F397*K397</f>
        <v>62.5152</v>
      </c>
      <c r="M397" s="216"/>
      <c r="N397" s="218"/>
    </row>
    <row r="398" ht="33.75" spans="1:14">
      <c r="A398" s="175" t="s">
        <v>1089</v>
      </c>
      <c r="B398" s="186">
        <v>180222</v>
      </c>
      <c r="C398" s="187" t="s">
        <v>100</v>
      </c>
      <c r="D398" s="188" t="s">
        <v>1090</v>
      </c>
      <c r="E398" s="168" t="s">
        <v>81</v>
      </c>
      <c r="F398" s="200">
        <v>5.28</v>
      </c>
      <c r="G398" s="174">
        <v>47.28</v>
      </c>
      <c r="H398" s="171">
        <v>0.2897</v>
      </c>
      <c r="I398" s="214">
        <f t="shared" si="120"/>
        <v>60.98</v>
      </c>
      <c r="J398" s="215">
        <f t="shared" si="121"/>
        <v>0</v>
      </c>
      <c r="K398" s="216">
        <f t="shared" si="122"/>
        <v>60.98</v>
      </c>
      <c r="L398" s="216">
        <f t="shared" si="123"/>
        <v>321.9744</v>
      </c>
      <c r="M398" s="216"/>
      <c r="N398" s="218"/>
    </row>
    <row r="399" spans="1:14">
      <c r="A399" s="190" t="s">
        <v>1091</v>
      </c>
      <c r="B399" s="201"/>
      <c r="C399" s="202"/>
      <c r="D399" s="205" t="s">
        <v>1092</v>
      </c>
      <c r="E399" s="206"/>
      <c r="F399" s="195"/>
      <c r="G399" s="196"/>
      <c r="H399" s="207"/>
      <c r="I399" s="233"/>
      <c r="J399" s="234"/>
      <c r="K399" s="235"/>
      <c r="L399" s="235"/>
      <c r="M399" s="235">
        <f>SUM(L400:L401)</f>
        <v>15249.5063</v>
      </c>
      <c r="N399" s="218"/>
    </row>
    <row r="400" ht="56.25" spans="1:14">
      <c r="A400" s="175" t="s">
        <v>1093</v>
      </c>
      <c r="B400" s="186" t="s">
        <v>1094</v>
      </c>
      <c r="C400" s="187" t="s">
        <v>113</v>
      </c>
      <c r="D400" s="188" t="s">
        <v>1095</v>
      </c>
      <c r="E400" s="168" t="s">
        <v>81</v>
      </c>
      <c r="F400" s="200">
        <v>705.11</v>
      </c>
      <c r="G400" s="174">
        <v>11.39</v>
      </c>
      <c r="H400" s="171">
        <v>0.2897</v>
      </c>
      <c r="I400" s="214">
        <f t="shared" ref="I400:I401" si="124">ROUND(G400*(1+H400),2)</f>
        <v>14.69</v>
      </c>
      <c r="J400" s="215">
        <f t="shared" ref="J400:J401" si="125">$J$423</f>
        <v>0</v>
      </c>
      <c r="K400" s="216">
        <f t="shared" ref="K400:K401" si="126">I400*(1-J400)</f>
        <v>14.69</v>
      </c>
      <c r="L400" s="216">
        <f t="shared" ref="L400:L401" si="127">F400*K400</f>
        <v>10358.0659</v>
      </c>
      <c r="M400" s="216"/>
      <c r="N400" s="218"/>
    </row>
    <row r="401" ht="33.75" spans="1:14">
      <c r="A401" s="175" t="s">
        <v>1096</v>
      </c>
      <c r="B401" s="186" t="s">
        <v>1097</v>
      </c>
      <c r="C401" s="187" t="s">
        <v>117</v>
      </c>
      <c r="D401" s="188" t="s">
        <v>1098</v>
      </c>
      <c r="E401" s="168" t="s">
        <v>125</v>
      </c>
      <c r="F401" s="200">
        <v>407.96</v>
      </c>
      <c r="G401" s="174">
        <v>9.3</v>
      </c>
      <c r="H401" s="171">
        <v>0.2897</v>
      </c>
      <c r="I401" s="214">
        <f t="shared" si="124"/>
        <v>11.99</v>
      </c>
      <c r="J401" s="215">
        <f t="shared" si="125"/>
        <v>0</v>
      </c>
      <c r="K401" s="216">
        <f t="shared" si="126"/>
        <v>11.99</v>
      </c>
      <c r="L401" s="216">
        <f t="shared" si="127"/>
        <v>4891.4404</v>
      </c>
      <c r="M401" s="216"/>
      <c r="N401" s="218"/>
    </row>
    <row r="402" spans="1:14">
      <c r="A402" s="179" t="s">
        <v>1099</v>
      </c>
      <c r="B402" s="180"/>
      <c r="C402" s="181"/>
      <c r="D402" s="182" t="s">
        <v>45</v>
      </c>
      <c r="E402" s="163"/>
      <c r="F402" s="208"/>
      <c r="G402" s="184"/>
      <c r="H402" s="185"/>
      <c r="I402" s="220"/>
      <c r="J402" s="221"/>
      <c r="K402" s="222"/>
      <c r="L402" s="222"/>
      <c r="M402" s="225">
        <f>SUM(L403)</f>
        <v>7753.6468</v>
      </c>
      <c r="N402" s="224">
        <f>M402</f>
        <v>7753.6468</v>
      </c>
    </row>
    <row r="403" ht="33.75" spans="1:14">
      <c r="A403" s="175" t="s">
        <v>1100</v>
      </c>
      <c r="B403" s="186" t="s">
        <v>1101</v>
      </c>
      <c r="C403" s="187" t="s">
        <v>100</v>
      </c>
      <c r="D403" s="188" t="s">
        <v>1102</v>
      </c>
      <c r="E403" s="168" t="s">
        <v>81</v>
      </c>
      <c r="F403" s="200">
        <v>13.07</v>
      </c>
      <c r="G403" s="174">
        <v>459.98</v>
      </c>
      <c r="H403" s="171">
        <v>0.2897</v>
      </c>
      <c r="I403" s="214">
        <f>ROUND(G403*(1+H403),2)</f>
        <v>593.24</v>
      </c>
      <c r="J403" s="215">
        <f>$J$423</f>
        <v>0</v>
      </c>
      <c r="K403" s="216">
        <f>I403*(1-J403)</f>
        <v>593.24</v>
      </c>
      <c r="L403" s="216">
        <f>F403*K403</f>
        <v>7753.6468</v>
      </c>
      <c r="M403" s="216"/>
      <c r="N403" s="218"/>
    </row>
    <row r="404" spans="1:14">
      <c r="A404" s="179" t="s">
        <v>1103</v>
      </c>
      <c r="B404" s="180"/>
      <c r="C404" s="181"/>
      <c r="D404" s="182" t="s">
        <v>47</v>
      </c>
      <c r="E404" s="163"/>
      <c r="F404" s="208"/>
      <c r="G404" s="184"/>
      <c r="H404" s="185"/>
      <c r="I404" s="220"/>
      <c r="J404" s="221"/>
      <c r="K404" s="222"/>
      <c r="L404" s="222"/>
      <c r="M404" s="225">
        <f>SUM(L405:L411)</f>
        <v>57006.39</v>
      </c>
      <c r="N404" s="224">
        <f>M404</f>
        <v>57006.39</v>
      </c>
    </row>
    <row r="405" ht="56.25" spans="1:14">
      <c r="A405" s="175" t="s">
        <v>1104</v>
      </c>
      <c r="B405" s="186" t="s">
        <v>1105</v>
      </c>
      <c r="C405" s="187" t="s">
        <v>100</v>
      </c>
      <c r="D405" s="188" t="s">
        <v>1106</v>
      </c>
      <c r="E405" s="168" t="s">
        <v>94</v>
      </c>
      <c r="F405" s="200">
        <v>5</v>
      </c>
      <c r="G405" s="174">
        <v>4881.07</v>
      </c>
      <c r="H405" s="171">
        <v>0.2897</v>
      </c>
      <c r="I405" s="214">
        <f t="shared" ref="I405:I411" si="128">ROUND(G405*(1+H405),2)</f>
        <v>6295.12</v>
      </c>
      <c r="J405" s="215">
        <f t="shared" ref="J405:J411" si="129">$J$423</f>
        <v>0</v>
      </c>
      <c r="K405" s="216">
        <f t="shared" ref="K405:K411" si="130">I405*(1-J405)</f>
        <v>6295.12</v>
      </c>
      <c r="L405" s="216">
        <f t="shared" ref="L405:L411" si="131">F405*K405</f>
        <v>31475.6</v>
      </c>
      <c r="M405" s="216"/>
      <c r="N405" s="218"/>
    </row>
    <row r="406" ht="33.75" spans="1:14">
      <c r="A406" s="175" t="s">
        <v>1107</v>
      </c>
      <c r="B406" s="186" t="s">
        <v>1108</v>
      </c>
      <c r="C406" s="187" t="s">
        <v>100</v>
      </c>
      <c r="D406" s="188" t="s">
        <v>1109</v>
      </c>
      <c r="E406" s="168" t="s">
        <v>94</v>
      </c>
      <c r="F406" s="200">
        <v>1</v>
      </c>
      <c r="G406" s="174">
        <v>2030.14</v>
      </c>
      <c r="H406" s="171">
        <v>0.2897</v>
      </c>
      <c r="I406" s="214">
        <f t="shared" si="128"/>
        <v>2618.27</v>
      </c>
      <c r="J406" s="215">
        <f t="shared" si="129"/>
        <v>0</v>
      </c>
      <c r="K406" s="216">
        <f t="shared" si="130"/>
        <v>2618.27</v>
      </c>
      <c r="L406" s="216">
        <f t="shared" si="131"/>
        <v>2618.27</v>
      </c>
      <c r="M406" s="216"/>
      <c r="N406" s="218"/>
    </row>
    <row r="407" ht="78.75" spans="1:14">
      <c r="A407" s="175" t="s">
        <v>1110</v>
      </c>
      <c r="B407" s="186" t="s">
        <v>1111</v>
      </c>
      <c r="C407" s="187" t="s">
        <v>117</v>
      </c>
      <c r="D407" s="188" t="s">
        <v>1112</v>
      </c>
      <c r="E407" s="168" t="s">
        <v>125</v>
      </c>
      <c r="F407" s="200">
        <v>14</v>
      </c>
      <c r="G407" s="174">
        <v>678.86</v>
      </c>
      <c r="H407" s="171">
        <v>0.2897</v>
      </c>
      <c r="I407" s="214">
        <f t="shared" si="128"/>
        <v>875.53</v>
      </c>
      <c r="J407" s="215">
        <f t="shared" si="129"/>
        <v>0</v>
      </c>
      <c r="K407" s="216">
        <f t="shared" si="130"/>
        <v>875.53</v>
      </c>
      <c r="L407" s="216">
        <f t="shared" si="131"/>
        <v>12257.42</v>
      </c>
      <c r="M407" s="216"/>
      <c r="N407" s="218"/>
    </row>
    <row r="408" ht="22.5" spans="1:14">
      <c r="A408" s="175" t="s">
        <v>1113</v>
      </c>
      <c r="B408" s="186" t="s">
        <v>1114</v>
      </c>
      <c r="C408" s="187" t="s">
        <v>117</v>
      </c>
      <c r="D408" s="188" t="s">
        <v>1115</v>
      </c>
      <c r="E408" s="168" t="s">
        <v>125</v>
      </c>
      <c r="F408" s="200">
        <v>6</v>
      </c>
      <c r="G408" s="174">
        <v>436.51</v>
      </c>
      <c r="H408" s="171">
        <v>0.2897</v>
      </c>
      <c r="I408" s="214">
        <f t="shared" si="128"/>
        <v>562.97</v>
      </c>
      <c r="J408" s="215">
        <f t="shared" si="129"/>
        <v>0</v>
      </c>
      <c r="K408" s="216">
        <f t="shared" si="130"/>
        <v>562.97</v>
      </c>
      <c r="L408" s="216">
        <f t="shared" si="131"/>
        <v>3377.82</v>
      </c>
      <c r="M408" s="216"/>
      <c r="N408" s="218"/>
    </row>
    <row r="409" ht="33.75" spans="1:14">
      <c r="A409" s="175" t="s">
        <v>1116</v>
      </c>
      <c r="B409" s="186" t="s">
        <v>1117</v>
      </c>
      <c r="C409" s="187" t="s">
        <v>92</v>
      </c>
      <c r="D409" s="188" t="s">
        <v>1118</v>
      </c>
      <c r="E409" s="168" t="s">
        <v>94</v>
      </c>
      <c r="F409" s="200">
        <v>2</v>
      </c>
      <c r="G409" s="174">
        <v>730.28</v>
      </c>
      <c r="H409" s="171">
        <v>0.2897</v>
      </c>
      <c r="I409" s="214">
        <f t="shared" si="128"/>
        <v>941.84</v>
      </c>
      <c r="J409" s="215">
        <f t="shared" si="129"/>
        <v>0</v>
      </c>
      <c r="K409" s="216">
        <f t="shared" si="130"/>
        <v>941.84</v>
      </c>
      <c r="L409" s="216">
        <f t="shared" si="131"/>
        <v>1883.68</v>
      </c>
      <c r="M409" s="216"/>
      <c r="N409" s="218"/>
    </row>
    <row r="410" ht="33.75" spans="1:14">
      <c r="A410" s="175" t="s">
        <v>1119</v>
      </c>
      <c r="B410" s="186" t="s">
        <v>1120</v>
      </c>
      <c r="C410" s="187" t="s">
        <v>92</v>
      </c>
      <c r="D410" s="188" t="s">
        <v>1121</v>
      </c>
      <c r="E410" s="168" t="s">
        <v>94</v>
      </c>
      <c r="F410" s="200">
        <v>8</v>
      </c>
      <c r="G410" s="174">
        <v>295.61</v>
      </c>
      <c r="H410" s="171">
        <v>0.2897</v>
      </c>
      <c r="I410" s="214">
        <f t="shared" si="128"/>
        <v>381.25</v>
      </c>
      <c r="J410" s="215">
        <f t="shared" si="129"/>
        <v>0</v>
      </c>
      <c r="K410" s="216">
        <f t="shared" si="130"/>
        <v>381.25</v>
      </c>
      <c r="L410" s="216">
        <f t="shared" si="131"/>
        <v>3050</v>
      </c>
      <c r="M410" s="216"/>
      <c r="N410" s="218"/>
    </row>
    <row r="411" ht="22.5" spans="1:14">
      <c r="A411" s="175" t="s">
        <v>1122</v>
      </c>
      <c r="B411" s="186" t="s">
        <v>759</v>
      </c>
      <c r="C411" s="187" t="s">
        <v>100</v>
      </c>
      <c r="D411" s="188" t="s">
        <v>1123</v>
      </c>
      <c r="E411" s="168" t="s">
        <v>125</v>
      </c>
      <c r="F411" s="200">
        <v>120</v>
      </c>
      <c r="G411" s="174">
        <v>15.14</v>
      </c>
      <c r="H411" s="171">
        <v>0.2897</v>
      </c>
      <c r="I411" s="214">
        <f t="shared" si="128"/>
        <v>19.53</v>
      </c>
      <c r="J411" s="215">
        <f t="shared" si="129"/>
        <v>0</v>
      </c>
      <c r="K411" s="216">
        <f t="shared" si="130"/>
        <v>19.53</v>
      </c>
      <c r="L411" s="216">
        <f t="shared" si="131"/>
        <v>2343.6</v>
      </c>
      <c r="M411" s="216"/>
      <c r="N411" s="218"/>
    </row>
    <row r="412" spans="1:14">
      <c r="A412" s="179" t="s">
        <v>1124</v>
      </c>
      <c r="B412" s="180"/>
      <c r="C412" s="181"/>
      <c r="D412" s="182" t="s">
        <v>49</v>
      </c>
      <c r="E412" s="163"/>
      <c r="F412" s="208"/>
      <c r="G412" s="184"/>
      <c r="H412" s="185"/>
      <c r="I412" s="220"/>
      <c r="J412" s="221"/>
      <c r="K412" s="222"/>
      <c r="L412" s="222"/>
      <c r="M412" s="225">
        <f>SUM(L413)</f>
        <v>245.175</v>
      </c>
      <c r="N412" s="224">
        <f>M412</f>
        <v>245.175</v>
      </c>
    </row>
    <row r="413" ht="33.75" spans="1:14">
      <c r="A413" s="175" t="s">
        <v>1125</v>
      </c>
      <c r="B413" s="186" t="s">
        <v>1126</v>
      </c>
      <c r="C413" s="187" t="s">
        <v>117</v>
      </c>
      <c r="D413" s="188" t="s">
        <v>1127</v>
      </c>
      <c r="E413" s="168" t="s">
        <v>81</v>
      </c>
      <c r="F413" s="200">
        <v>5.25</v>
      </c>
      <c r="G413" s="174">
        <v>36.21</v>
      </c>
      <c r="H413" s="171">
        <v>0.2897</v>
      </c>
      <c r="I413" s="214">
        <f>ROUND(G413*(1+H413),2)</f>
        <v>46.7</v>
      </c>
      <c r="J413" s="215">
        <f>$J$423</f>
        <v>0</v>
      </c>
      <c r="K413" s="216">
        <f>I413*(1-J413)</f>
        <v>46.7</v>
      </c>
      <c r="L413" s="216">
        <f>F413*K413</f>
        <v>245.175</v>
      </c>
      <c r="M413" s="216"/>
      <c r="N413" s="218"/>
    </row>
    <row r="414" spans="1:14">
      <c r="A414" s="179" t="s">
        <v>1128</v>
      </c>
      <c r="B414" s="180"/>
      <c r="C414" s="181"/>
      <c r="D414" s="182" t="s">
        <v>1129</v>
      </c>
      <c r="E414" s="163"/>
      <c r="F414" s="208"/>
      <c r="G414" s="184"/>
      <c r="H414" s="185"/>
      <c r="I414" s="220"/>
      <c r="J414" s="221"/>
      <c r="K414" s="222"/>
      <c r="L414" s="222"/>
      <c r="M414" s="225"/>
      <c r="N414" s="224"/>
    </row>
    <row r="415" spans="1:14">
      <c r="A415" s="175"/>
      <c r="B415" s="186"/>
      <c r="C415" s="187"/>
      <c r="D415" s="188" t="s">
        <v>234</v>
      </c>
      <c r="E415" s="168"/>
      <c r="F415" s="200"/>
      <c r="G415" s="174"/>
      <c r="H415" s="171"/>
      <c r="I415" s="214"/>
      <c r="J415" s="215"/>
      <c r="K415" s="216"/>
      <c r="L415" s="216"/>
      <c r="M415" s="216"/>
      <c r="N415" s="218"/>
    </row>
    <row r="416" spans="1:14">
      <c r="A416" s="179" t="s">
        <v>1130</v>
      </c>
      <c r="B416" s="180"/>
      <c r="C416" s="181"/>
      <c r="D416" s="182" t="s">
        <v>51</v>
      </c>
      <c r="E416" s="163"/>
      <c r="F416" s="208"/>
      <c r="G416" s="184"/>
      <c r="H416" s="185"/>
      <c r="I416" s="220"/>
      <c r="J416" s="221"/>
      <c r="K416" s="222"/>
      <c r="L416" s="222"/>
      <c r="M416" s="225"/>
      <c r="N416" s="224">
        <f>SUM(M417:M420)</f>
        <v>6483.79062</v>
      </c>
    </row>
    <row r="417" spans="1:14">
      <c r="A417" s="236" t="s">
        <v>1131</v>
      </c>
      <c r="B417" s="237"/>
      <c r="C417" s="238"/>
      <c r="D417" s="239" t="s">
        <v>1132</v>
      </c>
      <c r="E417" s="154"/>
      <c r="F417" s="240"/>
      <c r="G417" s="241"/>
      <c r="H417" s="242"/>
      <c r="I417" s="256"/>
      <c r="J417" s="257"/>
      <c r="K417" s="258"/>
      <c r="L417" s="258"/>
      <c r="M417" s="228">
        <f>SUM(L418:L419)</f>
        <v>5786.18106</v>
      </c>
      <c r="N417" s="218"/>
    </row>
    <row r="418" ht="78.75" spans="1:14">
      <c r="A418" s="175" t="s">
        <v>1133</v>
      </c>
      <c r="B418" s="186" t="s">
        <v>1134</v>
      </c>
      <c r="C418" s="187" t="s">
        <v>113</v>
      </c>
      <c r="D418" s="188" t="s">
        <v>1135</v>
      </c>
      <c r="E418" s="168" t="s">
        <v>94</v>
      </c>
      <c r="F418" s="200">
        <v>16.9956</v>
      </c>
      <c r="G418" s="174">
        <v>258.86</v>
      </c>
      <c r="H418" s="171">
        <v>0.2897</v>
      </c>
      <c r="I418" s="214">
        <f t="shared" ref="I418:I419" si="132">ROUND(G418*(1+H418),2)</f>
        <v>333.85</v>
      </c>
      <c r="J418" s="215">
        <f t="shared" ref="J418:J419" si="133">$J$423</f>
        <v>0</v>
      </c>
      <c r="K418" s="216">
        <f t="shared" ref="K418:K419" si="134">I418*(1-J418)</f>
        <v>333.85</v>
      </c>
      <c r="L418" s="216">
        <f t="shared" ref="L418:L419" si="135">F418*K418</f>
        <v>5673.98106</v>
      </c>
      <c r="M418" s="216"/>
      <c r="N418" s="218"/>
    </row>
    <row r="419" ht="22.5" spans="1:14">
      <c r="A419" s="175" t="s">
        <v>1136</v>
      </c>
      <c r="B419" s="186" t="s">
        <v>1137</v>
      </c>
      <c r="C419" s="187" t="s">
        <v>92</v>
      </c>
      <c r="D419" s="188" t="s">
        <v>1138</v>
      </c>
      <c r="E419" s="168" t="s">
        <v>81</v>
      </c>
      <c r="F419" s="200">
        <v>12</v>
      </c>
      <c r="G419" s="174">
        <v>7.25</v>
      </c>
      <c r="H419" s="171">
        <v>0.2897</v>
      </c>
      <c r="I419" s="214">
        <f t="shared" si="132"/>
        <v>9.35</v>
      </c>
      <c r="J419" s="215">
        <f t="shared" si="133"/>
        <v>0</v>
      </c>
      <c r="K419" s="216">
        <f t="shared" si="134"/>
        <v>9.35</v>
      </c>
      <c r="L419" s="216">
        <f t="shared" si="135"/>
        <v>112.2</v>
      </c>
      <c r="M419" s="216"/>
      <c r="N419" s="218"/>
    </row>
    <row r="420" spans="1:14">
      <c r="A420" s="190" t="s">
        <v>1139</v>
      </c>
      <c r="B420" s="201"/>
      <c r="C420" s="202"/>
      <c r="D420" s="205" t="s">
        <v>1140</v>
      </c>
      <c r="E420" s="206"/>
      <c r="F420" s="195"/>
      <c r="G420" s="196"/>
      <c r="H420" s="207"/>
      <c r="I420" s="233"/>
      <c r="J420" s="234"/>
      <c r="K420" s="235"/>
      <c r="L420" s="235"/>
      <c r="M420" s="235">
        <f>SUM(L421)</f>
        <v>697.60956</v>
      </c>
      <c r="N420" s="218"/>
    </row>
    <row r="421" ht="22.5" spans="1:14">
      <c r="A421" s="175" t="s">
        <v>1141</v>
      </c>
      <c r="B421" s="186" t="s">
        <v>1142</v>
      </c>
      <c r="C421" s="187" t="s">
        <v>92</v>
      </c>
      <c r="D421" s="188" t="s">
        <v>1143</v>
      </c>
      <c r="E421" s="168" t="s">
        <v>81</v>
      </c>
      <c r="F421" s="200">
        <v>238.092</v>
      </c>
      <c r="G421" s="174">
        <v>2.27</v>
      </c>
      <c r="H421" s="171">
        <v>0.2897</v>
      </c>
      <c r="I421" s="214">
        <f>ROUND(G421*(1+H421),2)</f>
        <v>2.93</v>
      </c>
      <c r="J421" s="215">
        <f>$J$423</f>
        <v>0</v>
      </c>
      <c r="K421" s="216">
        <f>I421*(1-J421)</f>
        <v>2.93</v>
      </c>
      <c r="L421" s="216">
        <f>F421*K421</f>
        <v>697.60956</v>
      </c>
      <c r="M421" s="216"/>
      <c r="N421" s="218"/>
    </row>
    <row r="422" spans="1:14">
      <c r="A422" s="175"/>
      <c r="B422" s="186"/>
      <c r="C422" s="187"/>
      <c r="D422" s="188"/>
      <c r="E422" s="168"/>
      <c r="F422" s="200"/>
      <c r="G422" s="174"/>
      <c r="H422" s="171"/>
      <c r="I422" s="214"/>
      <c r="J422" s="215"/>
      <c r="K422" s="216"/>
      <c r="L422" s="216"/>
      <c r="M422" s="216"/>
      <c r="N422" s="218"/>
    </row>
    <row r="423" spans="1:16">
      <c r="A423" s="243" t="s">
        <v>1144</v>
      </c>
      <c r="B423" s="244"/>
      <c r="C423" s="244"/>
      <c r="D423" s="244"/>
      <c r="E423" s="244"/>
      <c r="F423" s="244"/>
      <c r="G423" s="244"/>
      <c r="H423" s="244"/>
      <c r="I423" s="244"/>
      <c r="J423" s="259">
        <v>0</v>
      </c>
      <c r="K423" s="260"/>
      <c r="L423" s="260"/>
      <c r="M423" s="261"/>
      <c r="N423" s="261">
        <f>SUM(N11:N422)</f>
        <v>869269.2378212</v>
      </c>
      <c r="P423" s="262">
        <v>869103.17</v>
      </c>
    </row>
    <row r="424" ht="35.25" customHeight="1" spans="1:16">
      <c r="A424" s="245" t="s">
        <v>53</v>
      </c>
      <c r="B424" s="245"/>
      <c r="C424" s="245"/>
      <c r="D424" s="245"/>
      <c r="E424" s="245"/>
      <c r="F424" s="245"/>
      <c r="G424" s="246" t="s">
        <v>54</v>
      </c>
      <c r="H424" s="247"/>
      <c r="I424" s="247"/>
      <c r="J424" s="247"/>
      <c r="K424" s="247"/>
      <c r="L424" s="247"/>
      <c r="M424" s="247"/>
      <c r="N424" s="247"/>
      <c r="P424" s="262">
        <f>N423-P423</f>
        <v>166.067821200006</v>
      </c>
    </row>
    <row r="425" ht="40.5" customHeight="1" spans="1:14">
      <c r="A425" s="246" t="s">
        <v>55</v>
      </c>
      <c r="B425" s="247"/>
      <c r="C425" s="247"/>
      <c r="D425" s="247"/>
      <c r="E425" s="246" t="s">
        <v>1145</v>
      </c>
      <c r="F425" s="247"/>
      <c r="G425" s="247"/>
      <c r="H425" s="247"/>
      <c r="I425" s="247"/>
      <c r="J425" s="247"/>
      <c r="K425" s="247"/>
      <c r="L425" s="247"/>
      <c r="M425" s="247"/>
      <c r="N425" s="247"/>
    </row>
    <row r="426" spans="1:14">
      <c r="A426" s="248" t="s">
        <v>1146</v>
      </c>
      <c r="B426" s="249" t="s">
        <v>1147</v>
      </c>
      <c r="C426" s="249"/>
      <c r="D426" s="249"/>
      <c r="E426" s="249"/>
      <c r="F426" s="249"/>
      <c r="G426" s="249"/>
      <c r="H426" s="249"/>
      <c r="I426" s="249"/>
      <c r="J426" s="249"/>
      <c r="K426" s="249"/>
      <c r="L426" s="249"/>
      <c r="M426" s="249"/>
      <c r="N426" s="249"/>
    </row>
    <row r="427" spans="1:14">
      <c r="A427" s="250"/>
      <c r="B427" s="251" t="s">
        <v>1148</v>
      </c>
      <c r="C427" s="251"/>
      <c r="D427" s="251"/>
      <c r="E427" s="251"/>
      <c r="F427" s="251"/>
      <c r="G427" s="251"/>
      <c r="H427" s="251"/>
      <c r="I427" s="251"/>
      <c r="J427" s="251"/>
      <c r="K427" s="251"/>
      <c r="L427" s="251"/>
      <c r="M427" s="251"/>
      <c r="N427" s="251"/>
    </row>
    <row r="428" spans="1:14">
      <c r="A428" s="250"/>
      <c r="B428" s="252" t="s">
        <v>1149</v>
      </c>
      <c r="C428" s="252"/>
      <c r="D428" s="252"/>
      <c r="E428" s="252"/>
      <c r="F428" s="252"/>
      <c r="G428" s="252"/>
      <c r="H428" s="252"/>
      <c r="I428" s="252"/>
      <c r="J428" s="252"/>
      <c r="K428" s="252"/>
      <c r="L428" s="252"/>
      <c r="M428" s="252"/>
      <c r="N428" s="252"/>
    </row>
    <row r="429" spans="1:14">
      <c r="A429" s="250"/>
      <c r="B429" s="253" t="s">
        <v>1150</v>
      </c>
      <c r="C429" s="253"/>
      <c r="D429" s="253"/>
      <c r="E429" s="253"/>
      <c r="F429" s="253"/>
      <c r="G429" s="253"/>
      <c r="H429" s="253"/>
      <c r="I429" s="253"/>
      <c r="J429" s="253"/>
      <c r="K429" s="253"/>
      <c r="L429" s="253"/>
      <c r="M429" s="253"/>
      <c r="N429" s="253"/>
    </row>
    <row r="430" spans="1:14">
      <c r="A430" s="250"/>
      <c r="B430" s="254" t="s">
        <v>1151</v>
      </c>
      <c r="C430" s="253"/>
      <c r="D430" s="253"/>
      <c r="E430" s="253"/>
      <c r="F430" s="253"/>
      <c r="G430" s="253"/>
      <c r="H430" s="253"/>
      <c r="I430" s="253"/>
      <c r="J430" s="253"/>
      <c r="K430" s="253"/>
      <c r="L430" s="253"/>
      <c r="M430" s="253"/>
      <c r="N430" s="253"/>
    </row>
    <row r="431" spans="1:14">
      <c r="A431" s="250"/>
      <c r="B431" s="252" t="s">
        <v>1152</v>
      </c>
      <c r="C431" s="252"/>
      <c r="D431" s="252"/>
      <c r="E431" s="252"/>
      <c r="F431" s="252"/>
      <c r="G431" s="252"/>
      <c r="H431" s="252"/>
      <c r="I431" s="252"/>
      <c r="J431" s="252"/>
      <c r="K431" s="252"/>
      <c r="L431" s="252"/>
      <c r="M431" s="252"/>
      <c r="N431" s="252"/>
    </row>
    <row r="432" spans="1:14">
      <c r="A432" s="250"/>
      <c r="B432" s="252" t="s">
        <v>1153</v>
      </c>
      <c r="C432" s="252"/>
      <c r="D432" s="252"/>
      <c r="E432" s="252"/>
      <c r="F432" s="252"/>
      <c r="G432" s="252"/>
      <c r="H432" s="252"/>
      <c r="I432" s="252"/>
      <c r="J432" s="252"/>
      <c r="K432" s="252"/>
      <c r="L432" s="252"/>
      <c r="M432" s="252"/>
      <c r="N432" s="252"/>
    </row>
    <row r="433" ht="27" customHeight="1" spans="1:14">
      <c r="A433" s="250"/>
      <c r="B433" s="308" t="s">
        <v>1154</v>
      </c>
      <c r="C433" s="255"/>
      <c r="D433" s="255"/>
      <c r="E433" s="255"/>
      <c r="F433" s="255"/>
      <c r="G433" s="255"/>
      <c r="H433" s="255"/>
      <c r="I433" s="255"/>
      <c r="J433" s="255"/>
      <c r="K433" s="255"/>
      <c r="L433" s="255"/>
      <c r="M433" s="255"/>
      <c r="N433" s="255"/>
    </row>
    <row r="587" ht="15" customHeight="1" spans="15:15">
      <c r="O587" s="262"/>
    </row>
    <row r="588" ht="33.75" customHeight="1"/>
    <row r="589" ht="31.5" customHeight="1"/>
    <row r="590" ht="24.75" customHeight="1"/>
    <row r="595" ht="26.25" customHeight="1"/>
  </sheetData>
  <sheetProtection algorithmName="SHA-512" hashValue="T7peb0Gw8NAtjstDOsLs3WMZ3RJozpFvhbRNLuk4eKDIlteg4Tg9bkO3XkBXeSvO4QkRYocLMFI73t2alBOcBQ==" saltValue="Dvm8DaM9g+gEc21ju/MSIA==" spinCount="100000" sheet="1" selectLockedCells="1"/>
  <mergeCells count="33">
    <mergeCell ref="A1:N1"/>
    <mergeCell ref="A2:N2"/>
    <mergeCell ref="A3:N3"/>
    <mergeCell ref="A5:N5"/>
    <mergeCell ref="A6:N6"/>
    <mergeCell ref="A7:L7"/>
    <mergeCell ref="E8:I8"/>
    <mergeCell ref="J8:N8"/>
    <mergeCell ref="K9:N9"/>
    <mergeCell ref="A423:I423"/>
    <mergeCell ref="A424:F424"/>
    <mergeCell ref="A425:D425"/>
    <mergeCell ref="E425:F425"/>
    <mergeCell ref="B426:N426"/>
    <mergeCell ref="B427:N427"/>
    <mergeCell ref="B428:N428"/>
    <mergeCell ref="B429:N429"/>
    <mergeCell ref="B430:N430"/>
    <mergeCell ref="B431:N431"/>
    <mergeCell ref="B432:N432"/>
    <mergeCell ref="B433:N433"/>
    <mergeCell ref="A9:A10"/>
    <mergeCell ref="A426:A433"/>
    <mergeCell ref="B9:B10"/>
    <mergeCell ref="C9:C10"/>
    <mergeCell ref="D9:D10"/>
    <mergeCell ref="E9:E10"/>
    <mergeCell ref="F9:F10"/>
    <mergeCell ref="G9:G10"/>
    <mergeCell ref="H9:H10"/>
    <mergeCell ref="I9:I10"/>
    <mergeCell ref="J9:J10"/>
    <mergeCell ref="G424:N425"/>
  </mergeCells>
  <printOptions horizontalCentered="1"/>
  <pageMargins left="0" right="0" top="0.47244094488189" bottom="0.354330708661417" header="0.236220472440945" footer="0.196850393700787"/>
  <pageSetup paperSize="9" scale="75" fitToHeight="16" orientation="landscape"/>
  <headerFooter>
    <oddHeader>&amp;R&amp;"Verdana,Normal"&amp;8Fls.:______
Processo n.º 23069.159759/2020-61</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0"/>
  <sheetViews>
    <sheetView tabSelected="1" workbookViewId="0">
      <selection activeCell="G13" sqref="G13"/>
    </sheetView>
  </sheetViews>
  <sheetFormatPr defaultColWidth="9" defaultRowHeight="15"/>
  <cols>
    <col min="1" max="1" width="6" customWidth="1"/>
    <col min="2" max="2" width="32.5714285714286" customWidth="1"/>
    <col min="3" max="3" width="13" customWidth="1"/>
    <col min="4" max="4" width="11.1428571428571" customWidth="1"/>
    <col min="5" max="5" width="7.85714285714286" customWidth="1"/>
    <col min="6" max="6" width="10.1428571428571" customWidth="1"/>
    <col min="7" max="10" width="12.7142857142857" customWidth="1"/>
    <col min="11" max="11" width="12.4285714285714" customWidth="1"/>
    <col min="12" max="13" width="12.7142857142857" customWidth="1"/>
    <col min="14" max="14" width="12.2857142857143" customWidth="1"/>
  </cols>
  <sheetData>
    <row r="1" spans="1:16">
      <c r="A1" s="1" t="s">
        <v>0</v>
      </c>
      <c r="B1" s="1"/>
      <c r="C1" s="1"/>
      <c r="D1" s="1"/>
      <c r="E1" s="1"/>
      <c r="F1" s="1"/>
      <c r="G1" s="1"/>
      <c r="H1" s="1"/>
      <c r="I1" s="1"/>
      <c r="J1" s="1"/>
      <c r="K1" s="1"/>
      <c r="L1" s="1"/>
      <c r="M1" s="1"/>
      <c r="N1" s="89"/>
      <c r="O1" s="89"/>
      <c r="P1" s="89"/>
    </row>
    <row r="2" spans="1:16">
      <c r="A2" s="1" t="s">
        <v>1</v>
      </c>
      <c r="B2" s="1"/>
      <c r="C2" s="1"/>
      <c r="D2" s="1"/>
      <c r="E2" s="1"/>
      <c r="F2" s="1"/>
      <c r="G2" s="1"/>
      <c r="H2" s="1"/>
      <c r="I2" s="1"/>
      <c r="J2" s="1"/>
      <c r="K2" s="1"/>
      <c r="L2" s="1"/>
      <c r="M2" s="1"/>
      <c r="N2" s="89"/>
      <c r="O2" s="89"/>
      <c r="P2" s="89"/>
    </row>
    <row r="3" spans="1:16">
      <c r="A3" s="2" t="s">
        <v>1155</v>
      </c>
      <c r="B3" s="2"/>
      <c r="C3" s="2"/>
      <c r="D3" s="2"/>
      <c r="E3" s="2"/>
      <c r="F3" s="2"/>
      <c r="G3" s="2"/>
      <c r="H3" s="2"/>
      <c r="I3" s="2"/>
      <c r="J3" s="2"/>
      <c r="K3" s="2"/>
      <c r="L3" s="2"/>
      <c r="M3" s="2"/>
      <c r="N3" s="90"/>
      <c r="O3" s="90"/>
      <c r="P3" s="90"/>
    </row>
    <row r="4" spans="1:16">
      <c r="A4" s="3" t="s">
        <v>1156</v>
      </c>
      <c r="B4" s="3"/>
      <c r="C4" s="3"/>
      <c r="D4" s="3"/>
      <c r="E4" s="3"/>
      <c r="F4" s="3"/>
      <c r="G4" s="3"/>
      <c r="H4" s="3"/>
      <c r="I4" s="3"/>
      <c r="J4" s="3"/>
      <c r="K4" s="3"/>
      <c r="L4" s="3"/>
      <c r="M4" s="3"/>
      <c r="N4" s="91"/>
      <c r="O4" s="92"/>
      <c r="P4" s="93"/>
    </row>
    <row r="5" customHeight="1" spans="1:16">
      <c r="A5" s="4" t="s">
        <v>4</v>
      </c>
      <c r="B5" s="4"/>
      <c r="C5" s="4"/>
      <c r="D5" s="4"/>
      <c r="E5" s="4"/>
      <c r="F5" s="4"/>
      <c r="G5" s="4"/>
      <c r="H5" s="4"/>
      <c r="I5" s="4"/>
      <c r="J5" s="4"/>
      <c r="K5" s="4"/>
      <c r="L5" s="4"/>
      <c r="M5" s="4"/>
      <c r="N5" s="94"/>
      <c r="O5" s="94"/>
      <c r="P5" s="94"/>
    </row>
    <row r="6" customHeight="1" spans="1:17">
      <c r="A6" s="4"/>
      <c r="B6" s="4"/>
      <c r="C6" s="4"/>
      <c r="D6" s="4"/>
      <c r="E6" s="4"/>
      <c r="F6" s="4"/>
      <c r="G6" s="4"/>
      <c r="H6" s="4"/>
      <c r="I6" s="4"/>
      <c r="J6" s="4"/>
      <c r="K6" s="4"/>
      <c r="L6" s="4"/>
      <c r="M6" s="4"/>
      <c r="N6" s="95"/>
      <c r="O6" s="95"/>
      <c r="P6" s="95"/>
      <c r="Q6" s="95"/>
    </row>
    <row r="7" ht="29.25" customHeight="1" spans="1:15">
      <c r="A7" s="5" t="s">
        <v>5</v>
      </c>
      <c r="B7" s="5"/>
      <c r="C7" s="5"/>
      <c r="D7" s="5"/>
      <c r="E7" s="5"/>
      <c r="F7" s="5"/>
      <c r="G7" s="5"/>
      <c r="H7" s="5"/>
      <c r="I7" s="5"/>
      <c r="J7" s="5"/>
      <c r="K7" s="5"/>
      <c r="L7" s="5"/>
      <c r="M7" s="5"/>
      <c r="N7" s="96"/>
      <c r="O7" s="96"/>
    </row>
    <row r="8" ht="15.75" spans="1:14">
      <c r="A8" s="6" t="s">
        <v>6</v>
      </c>
      <c r="B8" s="7" t="s">
        <v>1157</v>
      </c>
      <c r="C8" s="7" t="s">
        <v>1158</v>
      </c>
      <c r="D8" s="7" t="s">
        <v>8</v>
      </c>
      <c r="E8" s="8" t="s">
        <v>1159</v>
      </c>
      <c r="F8" s="8"/>
      <c r="G8" s="8"/>
      <c r="H8" s="8"/>
      <c r="I8" s="97"/>
      <c r="J8" s="97"/>
      <c r="K8" s="97"/>
      <c r="L8" s="97"/>
      <c r="M8" s="98" t="s">
        <v>1160</v>
      </c>
      <c r="N8" s="99"/>
    </row>
    <row r="9" spans="1:14">
      <c r="A9" s="9"/>
      <c r="B9" s="10"/>
      <c r="C9" s="10"/>
      <c r="D9" s="10"/>
      <c r="E9" s="11" t="s">
        <v>1161</v>
      </c>
      <c r="F9" s="11" t="s">
        <v>1162</v>
      </c>
      <c r="G9" s="11" t="s">
        <v>1163</v>
      </c>
      <c r="H9" s="11" t="s">
        <v>1164</v>
      </c>
      <c r="I9" s="100" t="s">
        <v>1165</v>
      </c>
      <c r="J9" s="100" t="s">
        <v>1166</v>
      </c>
      <c r="K9" s="100" t="s">
        <v>1167</v>
      </c>
      <c r="L9" s="100" t="s">
        <v>1168</v>
      </c>
      <c r="M9" s="101"/>
      <c r="N9" s="99"/>
    </row>
    <row r="10" ht="9.95" customHeight="1" spans="1:14">
      <c r="A10" s="12" t="s">
        <v>1169</v>
      </c>
      <c r="B10" s="13" t="s">
        <v>12</v>
      </c>
      <c r="C10" s="14">
        <f>Resumo!D10</f>
        <v>11487.939</v>
      </c>
      <c r="D10" s="15">
        <f>C10/C$53</f>
        <v>0.0132156281393256</v>
      </c>
      <c r="E10" s="16"/>
      <c r="F10" s="17">
        <v>0.7567</v>
      </c>
      <c r="G10" s="18"/>
      <c r="H10" s="18"/>
      <c r="I10" s="102"/>
      <c r="J10" s="102"/>
      <c r="K10" s="102"/>
      <c r="L10" s="103">
        <v>0.2433</v>
      </c>
      <c r="M10" s="104">
        <f t="shared" ref="M10:M51" si="0">SUM(E10:L10)</f>
        <v>1</v>
      </c>
      <c r="N10" s="99"/>
    </row>
    <row r="11" customHeight="1" spans="1:14">
      <c r="A11" s="19"/>
      <c r="B11" s="20"/>
      <c r="C11" s="21"/>
      <c r="D11" s="22"/>
      <c r="E11" s="23"/>
      <c r="F11" s="23">
        <f>$C10*F10</f>
        <v>8692.9234413</v>
      </c>
      <c r="G11" s="24"/>
      <c r="H11" s="24"/>
      <c r="I11" s="105"/>
      <c r="J11" s="105"/>
      <c r="K11" s="105"/>
      <c r="L11" s="23">
        <f>$C10*L10</f>
        <v>2795.0155587</v>
      </c>
      <c r="M11" s="106">
        <f t="shared" si="0"/>
        <v>11487.939</v>
      </c>
      <c r="N11" s="107"/>
    </row>
    <row r="12" ht="9.95" customHeight="1" spans="1:14">
      <c r="A12" s="25" t="s">
        <v>1170</v>
      </c>
      <c r="B12" s="26" t="s">
        <v>14</v>
      </c>
      <c r="C12" s="27">
        <f>Resumo!D12</f>
        <v>57301.78</v>
      </c>
      <c r="D12" s="15">
        <f>C12/C$53</f>
        <v>0.0659194844437672</v>
      </c>
      <c r="E12" s="28"/>
      <c r="F12" s="28"/>
      <c r="G12" s="29">
        <f>G56+F59</f>
        <v>0.120165081909213</v>
      </c>
      <c r="H12" s="29">
        <f t="shared" ref="H12:L12" si="1">H56</f>
        <v>0.111353700569746</v>
      </c>
      <c r="I12" s="29">
        <f t="shared" si="1"/>
        <v>0.191379753003129</v>
      </c>
      <c r="J12" s="29">
        <f t="shared" si="1"/>
        <v>0.226049743277787</v>
      </c>
      <c r="K12" s="29">
        <f t="shared" si="1"/>
        <v>0.230224592913629</v>
      </c>
      <c r="L12" s="29">
        <f t="shared" si="1"/>
        <v>0.120827128326495</v>
      </c>
      <c r="M12" s="108">
        <f t="shared" si="0"/>
        <v>1</v>
      </c>
      <c r="N12" s="107"/>
    </row>
    <row r="13" spans="1:14">
      <c r="A13" s="19"/>
      <c r="B13" s="30"/>
      <c r="C13" s="21"/>
      <c r="D13" s="22"/>
      <c r="E13" s="31"/>
      <c r="F13" s="31"/>
      <c r="G13" s="31">
        <f t="shared" ref="G13:L13" si="2">$C12*G12</f>
        <v>6885.6730872437</v>
      </c>
      <c r="H13" s="31">
        <f t="shared" si="2"/>
        <v>6380.76525223348</v>
      </c>
      <c r="I13" s="31">
        <f t="shared" si="2"/>
        <v>10966.4005030396</v>
      </c>
      <c r="J13" s="31">
        <f t="shared" si="2"/>
        <v>12953.0526583603</v>
      </c>
      <c r="K13" s="31">
        <f t="shared" si="2"/>
        <v>13192.2789737263</v>
      </c>
      <c r="L13" s="31">
        <f t="shared" si="2"/>
        <v>6923.60952539658</v>
      </c>
      <c r="M13" s="109">
        <f t="shared" si="0"/>
        <v>57301.78</v>
      </c>
      <c r="N13" s="107"/>
    </row>
    <row r="14" ht="9.95" customHeight="1" spans="1:14">
      <c r="A14" s="25" t="s">
        <v>1171</v>
      </c>
      <c r="B14" s="32" t="s">
        <v>16</v>
      </c>
      <c r="C14" s="27">
        <f>Resumo!D14</f>
        <v>41907.9024752</v>
      </c>
      <c r="D14" s="15">
        <f>C14/C$53</f>
        <v>0.0482104975671761</v>
      </c>
      <c r="E14" s="28"/>
      <c r="F14" s="33"/>
      <c r="G14" s="29">
        <v>1</v>
      </c>
      <c r="H14" s="33"/>
      <c r="I14" s="110"/>
      <c r="J14" s="110"/>
      <c r="K14" s="110"/>
      <c r="L14" s="110"/>
      <c r="M14" s="111">
        <f t="shared" si="0"/>
        <v>1</v>
      </c>
      <c r="N14" s="107"/>
    </row>
    <row r="15" spans="1:14">
      <c r="A15" s="19"/>
      <c r="B15" s="34"/>
      <c r="C15" s="21"/>
      <c r="D15" s="22"/>
      <c r="E15" s="31"/>
      <c r="F15" s="35"/>
      <c r="G15" s="31">
        <f t="shared" ref="G15" si="3">$C14*G14</f>
        <v>41907.9024752</v>
      </c>
      <c r="H15" s="35"/>
      <c r="I15" s="112"/>
      <c r="J15" s="112"/>
      <c r="K15" s="112"/>
      <c r="L15" s="112"/>
      <c r="M15" s="109">
        <f t="shared" si="0"/>
        <v>41907.9024752</v>
      </c>
      <c r="N15" s="107"/>
    </row>
    <row r="16" ht="9.95" customHeight="1" spans="1:14">
      <c r="A16" s="25" t="s">
        <v>1172</v>
      </c>
      <c r="B16" s="32" t="s">
        <v>18</v>
      </c>
      <c r="C16" s="36">
        <f>Resumo!D16</f>
        <v>7826.4454</v>
      </c>
      <c r="D16" s="15">
        <f>C16/C$53</f>
        <v>0.00900347678196548</v>
      </c>
      <c r="E16" s="37"/>
      <c r="F16" s="38"/>
      <c r="G16" s="39">
        <v>0.6</v>
      </c>
      <c r="H16" s="37"/>
      <c r="I16" s="39">
        <v>0.4</v>
      </c>
      <c r="J16" s="113"/>
      <c r="K16" s="113"/>
      <c r="L16" s="113"/>
      <c r="M16" s="108">
        <f t="shared" si="0"/>
        <v>1</v>
      </c>
      <c r="N16" s="107"/>
    </row>
    <row r="17" spans="1:14">
      <c r="A17" s="19"/>
      <c r="B17" s="34"/>
      <c r="C17" s="40"/>
      <c r="D17" s="22"/>
      <c r="E17" s="31"/>
      <c r="F17" s="31"/>
      <c r="G17" s="31">
        <f t="shared" ref="G17:I17" si="4">G16*$C16</f>
        <v>4695.86724</v>
      </c>
      <c r="H17" s="31"/>
      <c r="I17" s="31">
        <f t="shared" si="4"/>
        <v>3130.57816</v>
      </c>
      <c r="J17" s="114"/>
      <c r="K17" s="114"/>
      <c r="L17" s="114"/>
      <c r="M17" s="109">
        <f t="shared" si="0"/>
        <v>7826.4454</v>
      </c>
      <c r="N17" s="107"/>
    </row>
    <row r="18" ht="9.95" customHeight="1" spans="1:14">
      <c r="A18" s="25" t="s">
        <v>1173</v>
      </c>
      <c r="B18" s="32" t="s">
        <v>20</v>
      </c>
      <c r="C18" s="36">
        <f>Resumo!D18</f>
        <v>48175.8661</v>
      </c>
      <c r="D18" s="15">
        <f>C18/C$53</f>
        <v>0.0554211100587794</v>
      </c>
      <c r="E18" s="41"/>
      <c r="F18" s="38"/>
      <c r="G18" s="39">
        <v>0.35</v>
      </c>
      <c r="H18" s="39">
        <v>0.35</v>
      </c>
      <c r="I18" s="39">
        <v>0.3</v>
      </c>
      <c r="J18" s="115"/>
      <c r="K18" s="115"/>
      <c r="L18" s="115"/>
      <c r="M18" s="108">
        <f t="shared" si="0"/>
        <v>1</v>
      </c>
      <c r="N18" s="107"/>
    </row>
    <row r="19" spans="1:14">
      <c r="A19" s="19"/>
      <c r="B19" s="34"/>
      <c r="C19" s="40"/>
      <c r="D19" s="22"/>
      <c r="E19" s="31"/>
      <c r="F19" s="35"/>
      <c r="G19" s="31">
        <f t="shared" ref="G19:I19" si="5">G18*$C18</f>
        <v>16861.553135</v>
      </c>
      <c r="H19" s="31">
        <f t="shared" si="5"/>
        <v>16861.553135</v>
      </c>
      <c r="I19" s="31">
        <f t="shared" si="5"/>
        <v>14452.75983</v>
      </c>
      <c r="J19" s="114"/>
      <c r="K19" s="114"/>
      <c r="L19" s="114"/>
      <c r="M19" s="109">
        <f t="shared" si="0"/>
        <v>48175.8661</v>
      </c>
      <c r="N19" s="107"/>
    </row>
    <row r="20" ht="9.95" customHeight="1" spans="1:14">
      <c r="A20" s="25" t="s">
        <v>1174</v>
      </c>
      <c r="B20" s="32" t="s">
        <v>21</v>
      </c>
      <c r="C20" s="36">
        <f>Resumo!D20</f>
        <v>8182.41919</v>
      </c>
      <c r="D20" s="15">
        <f>C20/C$53</f>
        <v>0.00941298602779159</v>
      </c>
      <c r="E20" s="41"/>
      <c r="F20" s="38"/>
      <c r="G20" s="38"/>
      <c r="H20" s="39">
        <v>0.3</v>
      </c>
      <c r="I20" s="39">
        <v>0.7</v>
      </c>
      <c r="J20" s="115"/>
      <c r="K20" s="115"/>
      <c r="L20" s="115"/>
      <c r="M20" s="108">
        <f t="shared" si="0"/>
        <v>1</v>
      </c>
      <c r="N20" s="107"/>
    </row>
    <row r="21" spans="1:14">
      <c r="A21" s="19"/>
      <c r="B21" s="34"/>
      <c r="C21" s="40"/>
      <c r="D21" s="22"/>
      <c r="E21" s="31"/>
      <c r="F21" s="31"/>
      <c r="G21" s="31"/>
      <c r="H21" s="31">
        <f t="shared" ref="H21:I21" si="6">H20*$C20</f>
        <v>2454.725757</v>
      </c>
      <c r="I21" s="31">
        <f t="shared" si="6"/>
        <v>5727.693433</v>
      </c>
      <c r="J21" s="114"/>
      <c r="K21" s="114"/>
      <c r="L21" s="114"/>
      <c r="M21" s="109">
        <f t="shared" si="0"/>
        <v>8182.41919</v>
      </c>
      <c r="N21" s="107"/>
    </row>
    <row r="22" ht="9.95" customHeight="1" spans="1:14">
      <c r="A22" s="25" t="s">
        <v>1175</v>
      </c>
      <c r="B22" s="32" t="s">
        <v>23</v>
      </c>
      <c r="C22" s="36">
        <f>Resumo!D22</f>
        <v>51814.63695</v>
      </c>
      <c r="D22" s="15">
        <f>C22/C$53</f>
        <v>0.0596071213561773</v>
      </c>
      <c r="E22" s="41"/>
      <c r="F22" s="41"/>
      <c r="G22" s="38"/>
      <c r="H22" s="41"/>
      <c r="I22" s="115"/>
      <c r="J22" s="39">
        <v>0.5</v>
      </c>
      <c r="K22" s="39">
        <v>0.5</v>
      </c>
      <c r="L22" s="38"/>
      <c r="M22" s="108">
        <f t="shared" si="0"/>
        <v>1</v>
      </c>
      <c r="N22" s="107"/>
    </row>
    <row r="23" spans="1:14">
      <c r="A23" s="19"/>
      <c r="B23" s="34"/>
      <c r="C23" s="40"/>
      <c r="D23" s="22"/>
      <c r="E23" s="31"/>
      <c r="F23" s="31"/>
      <c r="G23" s="35"/>
      <c r="H23" s="31"/>
      <c r="I23" s="114"/>
      <c r="J23" s="31">
        <f t="shared" ref="J23" si="7">J22*$C22</f>
        <v>25907.318475</v>
      </c>
      <c r="K23" s="31">
        <f t="shared" ref="K23" si="8">K22*$C22</f>
        <v>25907.318475</v>
      </c>
      <c r="L23" s="35"/>
      <c r="M23" s="109">
        <f t="shared" si="0"/>
        <v>51814.63695</v>
      </c>
      <c r="N23" s="107"/>
    </row>
    <row r="24" ht="9.95" customHeight="1" spans="1:14">
      <c r="A24" s="25" t="s">
        <v>1176</v>
      </c>
      <c r="B24" s="32" t="s">
        <v>25</v>
      </c>
      <c r="C24" s="36">
        <f>Resumo!D24</f>
        <v>141105.4368</v>
      </c>
      <c r="D24" s="15">
        <f>C24/C$53</f>
        <v>0.162326504448354</v>
      </c>
      <c r="E24" s="41"/>
      <c r="F24" s="41"/>
      <c r="G24" s="38"/>
      <c r="H24" s="39">
        <v>0.15</v>
      </c>
      <c r="I24" s="39">
        <v>0.4</v>
      </c>
      <c r="J24" s="39">
        <v>0.3</v>
      </c>
      <c r="K24" s="39">
        <v>0.15</v>
      </c>
      <c r="L24" s="116"/>
      <c r="M24" s="108">
        <f t="shared" si="0"/>
        <v>1</v>
      </c>
      <c r="N24" s="107"/>
    </row>
    <row r="25" spans="1:14">
      <c r="A25" s="19"/>
      <c r="B25" s="34"/>
      <c r="C25" s="40"/>
      <c r="D25" s="22"/>
      <c r="E25" s="31"/>
      <c r="F25" s="31"/>
      <c r="G25" s="31"/>
      <c r="H25" s="31">
        <f t="shared" ref="H25" si="9">H24*$C24</f>
        <v>21165.81552</v>
      </c>
      <c r="I25" s="31">
        <f t="shared" ref="I25:K25" si="10">I24*$C24</f>
        <v>56442.17472</v>
      </c>
      <c r="J25" s="31">
        <f t="shared" si="10"/>
        <v>42331.63104</v>
      </c>
      <c r="K25" s="31">
        <f t="shared" si="10"/>
        <v>21165.81552</v>
      </c>
      <c r="L25" s="31"/>
      <c r="M25" s="109">
        <f t="shared" si="0"/>
        <v>141105.4368</v>
      </c>
      <c r="N25" s="107"/>
    </row>
    <row r="26" ht="9.95" customHeight="1" spans="1:18">
      <c r="A26" s="25" t="s">
        <v>1177</v>
      </c>
      <c r="B26" s="32" t="s">
        <v>27</v>
      </c>
      <c r="C26" s="36">
        <f>Resumo!D26</f>
        <v>147799.963168</v>
      </c>
      <c r="D26" s="15">
        <f>C26/C$53</f>
        <v>0.170027831122215</v>
      </c>
      <c r="E26" s="38"/>
      <c r="F26" s="38"/>
      <c r="G26" s="39">
        <v>0.15</v>
      </c>
      <c r="H26" s="39">
        <v>0.3</v>
      </c>
      <c r="I26" s="39">
        <v>0.25</v>
      </c>
      <c r="J26" s="39">
        <v>0.15</v>
      </c>
      <c r="K26" s="39">
        <v>0.15</v>
      </c>
      <c r="L26" s="116"/>
      <c r="M26" s="108">
        <f t="shared" si="0"/>
        <v>1</v>
      </c>
      <c r="N26" s="117"/>
      <c r="O26" s="117"/>
      <c r="P26" s="117"/>
      <c r="Q26" s="117"/>
      <c r="R26" s="117"/>
    </row>
    <row r="27" spans="1:15">
      <c r="A27" s="19"/>
      <c r="B27" s="34"/>
      <c r="C27" s="40"/>
      <c r="D27" s="22"/>
      <c r="E27" s="35"/>
      <c r="F27" s="35"/>
      <c r="G27" s="31">
        <f t="shared" ref="G27:H27" si="11">G26*$C26</f>
        <v>22169.9944752</v>
      </c>
      <c r="H27" s="31">
        <f t="shared" si="11"/>
        <v>44339.9889504</v>
      </c>
      <c r="I27" s="31">
        <f t="shared" ref="I27:J27" si="12">I26*$C26</f>
        <v>36949.990792</v>
      </c>
      <c r="J27" s="31">
        <f t="shared" si="12"/>
        <v>22169.9944752</v>
      </c>
      <c r="K27" s="31">
        <f t="shared" ref="K27" si="13">K26*$C26</f>
        <v>22169.9944752</v>
      </c>
      <c r="L27" s="31"/>
      <c r="M27" s="109">
        <f t="shared" si="0"/>
        <v>147799.963168</v>
      </c>
      <c r="N27" s="107"/>
      <c r="O27" s="118"/>
    </row>
    <row r="28" ht="9.95" customHeight="1" spans="1:19">
      <c r="A28" s="25" t="s">
        <v>1178</v>
      </c>
      <c r="B28" s="32" t="s">
        <v>29</v>
      </c>
      <c r="C28" s="36">
        <f>Resumo!D28</f>
        <v>12096.17075</v>
      </c>
      <c r="D28" s="15">
        <f>C28/C$53</f>
        <v>0.0139153328148581</v>
      </c>
      <c r="E28" s="38"/>
      <c r="F28" s="38"/>
      <c r="G28" s="38"/>
      <c r="H28" s="39">
        <v>0.1</v>
      </c>
      <c r="I28" s="39">
        <v>0.3</v>
      </c>
      <c r="J28" s="39">
        <v>0.3</v>
      </c>
      <c r="K28" s="39">
        <v>0.3</v>
      </c>
      <c r="L28" s="116"/>
      <c r="M28" s="108">
        <f t="shared" si="0"/>
        <v>1</v>
      </c>
      <c r="N28" s="107"/>
      <c r="O28" s="119"/>
      <c r="P28" s="119"/>
      <c r="Q28" s="119"/>
      <c r="R28" s="119"/>
      <c r="S28" s="119"/>
    </row>
    <row r="29" spans="1:15">
      <c r="A29" s="19"/>
      <c r="B29" s="34"/>
      <c r="C29" s="40"/>
      <c r="D29" s="22"/>
      <c r="E29" s="35"/>
      <c r="F29" s="35"/>
      <c r="G29" s="35"/>
      <c r="H29" s="31">
        <f t="shared" ref="H29:K29" si="14">H28*$C28</f>
        <v>1209.617075</v>
      </c>
      <c r="I29" s="31">
        <f t="shared" si="14"/>
        <v>3628.851225</v>
      </c>
      <c r="J29" s="31">
        <f t="shared" si="14"/>
        <v>3628.851225</v>
      </c>
      <c r="K29" s="31">
        <f t="shared" si="14"/>
        <v>3628.851225</v>
      </c>
      <c r="L29" s="35"/>
      <c r="M29" s="109">
        <f t="shared" si="0"/>
        <v>12096.17075</v>
      </c>
      <c r="N29" s="107"/>
      <c r="O29" s="118"/>
    </row>
    <row r="30" ht="9.95" customHeight="1" spans="1:14">
      <c r="A30" s="25" t="s">
        <v>1179</v>
      </c>
      <c r="B30" s="32" t="s">
        <v>31</v>
      </c>
      <c r="C30" s="36">
        <f>Resumo!D30</f>
        <v>1701.13</v>
      </c>
      <c r="D30" s="15">
        <f>C30/C$53</f>
        <v>0.00195696560511429</v>
      </c>
      <c r="E30" s="42"/>
      <c r="F30" s="42"/>
      <c r="G30" s="41"/>
      <c r="H30" s="43">
        <v>0.1</v>
      </c>
      <c r="I30" s="115"/>
      <c r="J30" s="43">
        <v>0.4</v>
      </c>
      <c r="K30" s="43">
        <v>0.5</v>
      </c>
      <c r="L30" s="116"/>
      <c r="M30" s="108">
        <f t="shared" si="0"/>
        <v>1</v>
      </c>
      <c r="N30" s="107"/>
    </row>
    <row r="31" spans="1:14">
      <c r="A31" s="19"/>
      <c r="B31" s="34"/>
      <c r="C31" s="40"/>
      <c r="D31" s="22"/>
      <c r="E31" s="35"/>
      <c r="F31" s="35"/>
      <c r="G31" s="31"/>
      <c r="H31" s="31">
        <f t="shared" ref="H31" si="15">H30*$C30</f>
        <v>170.113</v>
      </c>
      <c r="I31" s="31"/>
      <c r="J31" s="31">
        <f t="shared" ref="J31" si="16">J30*$C30</f>
        <v>680.452</v>
      </c>
      <c r="K31" s="31">
        <f t="shared" ref="K31" si="17">K30*$C30</f>
        <v>850.565</v>
      </c>
      <c r="L31" s="35"/>
      <c r="M31" s="109">
        <f t="shared" si="0"/>
        <v>1701.13</v>
      </c>
      <c r="N31" s="107"/>
    </row>
    <row r="32" ht="9.95" customHeight="1" spans="1:14">
      <c r="A32" s="25" t="s">
        <v>1180</v>
      </c>
      <c r="B32" s="32" t="s">
        <v>33</v>
      </c>
      <c r="C32" s="36">
        <f>Resumo!D32</f>
        <v>22686.305472</v>
      </c>
      <c r="D32" s="15">
        <f>C32/C$53</f>
        <v>0.0260981344846191</v>
      </c>
      <c r="E32" s="42"/>
      <c r="F32" s="38"/>
      <c r="G32" s="38"/>
      <c r="H32" s="39">
        <v>0.1</v>
      </c>
      <c r="I32" s="116"/>
      <c r="J32" s="39">
        <v>0.3</v>
      </c>
      <c r="K32" s="39">
        <v>0.4</v>
      </c>
      <c r="L32" s="39">
        <v>0.2</v>
      </c>
      <c r="M32" s="108">
        <f t="shared" si="0"/>
        <v>1</v>
      </c>
      <c r="N32" s="107"/>
    </row>
    <row r="33" ht="22.5" customHeight="1" spans="1:14">
      <c r="A33" s="19"/>
      <c r="B33" s="34"/>
      <c r="C33" s="40"/>
      <c r="D33" s="22"/>
      <c r="E33" s="35"/>
      <c r="F33" s="35"/>
      <c r="G33" s="31"/>
      <c r="H33" s="31">
        <f t="shared" ref="H33:K33" si="18">H32*$C32</f>
        <v>2268.6305472</v>
      </c>
      <c r="I33" s="114"/>
      <c r="J33" s="31">
        <f t="shared" si="18"/>
        <v>6805.8916416</v>
      </c>
      <c r="K33" s="31">
        <f t="shared" si="18"/>
        <v>9074.5221888</v>
      </c>
      <c r="L33" s="31">
        <f t="shared" ref="L33" si="19">L32*$C32</f>
        <v>4537.2610944</v>
      </c>
      <c r="M33" s="109">
        <f t="shared" si="0"/>
        <v>22686.305472</v>
      </c>
      <c r="N33" s="107"/>
    </row>
    <row r="34" ht="9.95" customHeight="1" spans="1:14">
      <c r="A34" s="25" t="s">
        <v>1181</v>
      </c>
      <c r="B34" s="32" t="s">
        <v>35</v>
      </c>
      <c r="C34" s="36">
        <f>Resumo!D34</f>
        <v>70042.45</v>
      </c>
      <c r="D34" s="15">
        <f>C34/C$53</f>
        <v>0.0805762437602871</v>
      </c>
      <c r="E34" s="38"/>
      <c r="F34" s="38"/>
      <c r="G34" s="38"/>
      <c r="H34" s="38"/>
      <c r="I34" s="116"/>
      <c r="J34" s="43">
        <v>0.2</v>
      </c>
      <c r="K34" s="43">
        <v>0.5</v>
      </c>
      <c r="L34" s="43">
        <v>0.3</v>
      </c>
      <c r="M34" s="108">
        <f t="shared" si="0"/>
        <v>1</v>
      </c>
      <c r="N34" s="107"/>
    </row>
    <row r="35" spans="1:14">
      <c r="A35" s="19"/>
      <c r="B35" s="34"/>
      <c r="C35" s="40"/>
      <c r="D35" s="22"/>
      <c r="E35" s="35"/>
      <c r="F35" s="35"/>
      <c r="G35" s="31"/>
      <c r="H35" s="31"/>
      <c r="I35" s="31"/>
      <c r="J35" s="31">
        <f t="shared" ref="J35:K35" si="20">J34*$C34</f>
        <v>14008.49</v>
      </c>
      <c r="K35" s="31">
        <f t="shared" si="20"/>
        <v>35021.225</v>
      </c>
      <c r="L35" s="31">
        <f t="shared" ref="L35" si="21">L34*$C34</f>
        <v>21012.735</v>
      </c>
      <c r="M35" s="109">
        <f t="shared" si="0"/>
        <v>70042.45</v>
      </c>
      <c r="N35" s="107"/>
    </row>
    <row r="36" ht="9.95" customHeight="1" spans="1:14">
      <c r="A36" s="25" t="s">
        <v>1182</v>
      </c>
      <c r="B36" s="32" t="s">
        <v>37</v>
      </c>
      <c r="C36" s="36">
        <f>Resumo!D36</f>
        <v>66130.714716</v>
      </c>
      <c r="D36" s="15">
        <f>C36/C$53</f>
        <v>0.0760762164801263</v>
      </c>
      <c r="E36" s="42"/>
      <c r="F36" s="42"/>
      <c r="G36" s="38"/>
      <c r="H36" s="38"/>
      <c r="I36" s="39">
        <v>0.4</v>
      </c>
      <c r="J36" s="39">
        <v>0.6</v>
      </c>
      <c r="K36" s="116"/>
      <c r="L36" s="115"/>
      <c r="M36" s="108">
        <f t="shared" si="0"/>
        <v>1</v>
      </c>
      <c r="N36" s="107"/>
    </row>
    <row r="37" spans="1:14">
      <c r="A37" s="19"/>
      <c r="B37" s="34"/>
      <c r="C37" s="40"/>
      <c r="D37" s="22"/>
      <c r="E37" s="35"/>
      <c r="F37" s="35"/>
      <c r="G37" s="35"/>
      <c r="H37" s="35"/>
      <c r="I37" s="31">
        <f t="shared" ref="I37" si="22">I36*$C36</f>
        <v>26452.2858864</v>
      </c>
      <c r="J37" s="31">
        <f t="shared" ref="J37" si="23">J36*$C36</f>
        <v>39678.4288296</v>
      </c>
      <c r="K37" s="114"/>
      <c r="L37" s="114"/>
      <c r="M37" s="109">
        <f t="shared" si="0"/>
        <v>66130.714716</v>
      </c>
      <c r="N37" s="107"/>
    </row>
    <row r="38" ht="9.95" customHeight="1" spans="1:14">
      <c r="A38" s="25" t="s">
        <v>1183</v>
      </c>
      <c r="B38" s="32" t="s">
        <v>39</v>
      </c>
      <c r="C38" s="36">
        <f>Resumo!D38</f>
        <v>16870.8654</v>
      </c>
      <c r="D38" s="15">
        <f>C38/C$53</f>
        <v>0.0194081012716916</v>
      </c>
      <c r="E38" s="42"/>
      <c r="F38" s="42"/>
      <c r="G38" s="38"/>
      <c r="H38" s="41"/>
      <c r="I38" s="115"/>
      <c r="J38" s="115"/>
      <c r="K38" s="39">
        <v>0.6</v>
      </c>
      <c r="L38" s="39">
        <v>0.4</v>
      </c>
      <c r="M38" s="108">
        <f t="shared" si="0"/>
        <v>1</v>
      </c>
      <c r="N38" s="107"/>
    </row>
    <row r="39" ht="21" customHeight="1" spans="1:14">
      <c r="A39" s="19"/>
      <c r="B39" s="34"/>
      <c r="C39" s="40"/>
      <c r="D39" s="22"/>
      <c r="E39" s="35"/>
      <c r="F39" s="35"/>
      <c r="G39" s="35"/>
      <c r="H39" s="31"/>
      <c r="I39" s="114"/>
      <c r="J39" s="114"/>
      <c r="K39" s="31">
        <f t="shared" ref="K39:L39" si="24">K38*$C38</f>
        <v>10122.51924</v>
      </c>
      <c r="L39" s="31">
        <f t="shared" si="24"/>
        <v>6748.34616</v>
      </c>
      <c r="M39" s="109">
        <f t="shared" si="0"/>
        <v>16870.8654</v>
      </c>
      <c r="N39" s="107"/>
    </row>
    <row r="40" ht="9.95" customHeight="1" spans="1:14">
      <c r="A40" s="25" t="s">
        <v>1184</v>
      </c>
      <c r="B40" s="32" t="s">
        <v>41</v>
      </c>
      <c r="C40" s="36">
        <f>Resumo!D40</f>
        <v>39807.09208</v>
      </c>
      <c r="D40" s="15">
        <f>C40/C$53</f>
        <v>0.0457937430062237</v>
      </c>
      <c r="E40" s="42"/>
      <c r="F40" s="38"/>
      <c r="G40" s="38"/>
      <c r="H40" s="38"/>
      <c r="I40" s="39">
        <v>0.2</v>
      </c>
      <c r="J40" s="39">
        <v>0.3</v>
      </c>
      <c r="K40" s="39">
        <v>0.4</v>
      </c>
      <c r="L40" s="43">
        <v>0.1</v>
      </c>
      <c r="M40" s="108">
        <f t="shared" si="0"/>
        <v>1</v>
      </c>
      <c r="N40" s="107"/>
    </row>
    <row r="41" spans="1:14">
      <c r="A41" s="19"/>
      <c r="B41" s="34"/>
      <c r="C41" s="40"/>
      <c r="D41" s="22"/>
      <c r="E41" s="35"/>
      <c r="F41" s="35"/>
      <c r="G41" s="35"/>
      <c r="H41" s="35"/>
      <c r="I41" s="31">
        <f t="shared" ref="I41" si="25">I40*$C40</f>
        <v>7961.418416</v>
      </c>
      <c r="J41" s="31">
        <f t="shared" ref="J41" si="26">J40*$C40</f>
        <v>11942.127624</v>
      </c>
      <c r="K41" s="31">
        <f t="shared" ref="K41" si="27">K40*$C40</f>
        <v>15922.836832</v>
      </c>
      <c r="L41" s="31">
        <f t="shared" ref="L41" si="28">L40*$C40</f>
        <v>3980.709208</v>
      </c>
      <c r="M41" s="109">
        <f t="shared" si="0"/>
        <v>39807.09208</v>
      </c>
      <c r="N41" s="107"/>
    </row>
    <row r="42" ht="9.95" customHeight="1" spans="1:14">
      <c r="A42" s="25" t="s">
        <v>1185</v>
      </c>
      <c r="B42" s="32" t="s">
        <v>43</v>
      </c>
      <c r="C42" s="36">
        <f>Resumo!D42</f>
        <v>52843.1179</v>
      </c>
      <c r="D42" s="15">
        <f>C42/C$53</f>
        <v>0.0607902771671178</v>
      </c>
      <c r="E42" s="44"/>
      <c r="F42" s="44"/>
      <c r="G42" s="37"/>
      <c r="H42" s="38"/>
      <c r="I42" s="116"/>
      <c r="J42" s="45">
        <v>0.2</v>
      </c>
      <c r="K42" s="45">
        <v>0.2</v>
      </c>
      <c r="L42" s="120">
        <v>0.6</v>
      </c>
      <c r="M42" s="108">
        <f t="shared" si="0"/>
        <v>1</v>
      </c>
      <c r="N42" s="107"/>
    </row>
    <row r="43" spans="1:14">
      <c r="A43" s="19"/>
      <c r="B43" s="34"/>
      <c r="C43" s="40"/>
      <c r="D43" s="22"/>
      <c r="E43" s="31"/>
      <c r="F43" s="31"/>
      <c r="G43" s="31"/>
      <c r="H43" s="35"/>
      <c r="I43" s="35"/>
      <c r="J43" s="31">
        <f t="shared" ref="J43:K43" si="29">J42*$C42</f>
        <v>10568.62358</v>
      </c>
      <c r="K43" s="31">
        <f t="shared" si="29"/>
        <v>10568.62358</v>
      </c>
      <c r="L43" s="31">
        <f t="shared" ref="L43" si="30">L42*$C42</f>
        <v>31705.87074</v>
      </c>
      <c r="M43" s="109">
        <f t="shared" si="0"/>
        <v>52843.1179</v>
      </c>
      <c r="N43" s="107"/>
    </row>
    <row r="44" ht="9.95" customHeight="1" spans="1:14">
      <c r="A44" s="25" t="s">
        <v>1186</v>
      </c>
      <c r="B44" s="32" t="s">
        <v>45</v>
      </c>
      <c r="C44" s="36">
        <f>Resumo!D44</f>
        <v>7753.6468</v>
      </c>
      <c r="D44" s="15">
        <f>C44/C$53</f>
        <v>0.00891972988648984</v>
      </c>
      <c r="E44" s="37"/>
      <c r="F44" s="37"/>
      <c r="G44" s="37"/>
      <c r="H44" s="38"/>
      <c r="I44" s="116"/>
      <c r="J44" s="116"/>
      <c r="K44" s="120">
        <v>0.5</v>
      </c>
      <c r="L44" s="120">
        <v>0.5</v>
      </c>
      <c r="M44" s="108">
        <f t="shared" si="0"/>
        <v>1</v>
      </c>
      <c r="N44" s="107"/>
    </row>
    <row r="45" spans="1:14">
      <c r="A45" s="19"/>
      <c r="B45" s="34"/>
      <c r="C45" s="40"/>
      <c r="D45" s="22"/>
      <c r="E45" s="31"/>
      <c r="F45" s="31"/>
      <c r="G45" s="31"/>
      <c r="H45" s="35"/>
      <c r="I45" s="35"/>
      <c r="J45" s="35"/>
      <c r="K45" s="31">
        <f t="shared" ref="K45" si="31">K44*$C44</f>
        <v>3876.8234</v>
      </c>
      <c r="L45" s="31">
        <f t="shared" ref="L45:L47" si="32">L44*$C44</f>
        <v>3876.8234</v>
      </c>
      <c r="M45" s="109">
        <f t="shared" si="0"/>
        <v>7753.6468</v>
      </c>
      <c r="N45" s="107"/>
    </row>
    <row r="46" ht="9.95" customHeight="1" spans="1:14">
      <c r="A46" s="25" t="s">
        <v>1187</v>
      </c>
      <c r="B46" s="32" t="s">
        <v>47</v>
      </c>
      <c r="C46" s="36">
        <f>Resumo!D46</f>
        <v>57006.39</v>
      </c>
      <c r="D46" s="15">
        <f>C46/C$53</f>
        <v>0.0655796702790093</v>
      </c>
      <c r="E46" s="37"/>
      <c r="F46" s="37"/>
      <c r="G46" s="37"/>
      <c r="H46" s="37"/>
      <c r="I46" s="113"/>
      <c r="J46" s="43">
        <v>0.1</v>
      </c>
      <c r="K46" s="43">
        <v>0.5</v>
      </c>
      <c r="L46" s="43">
        <v>0.4</v>
      </c>
      <c r="M46" s="108">
        <f t="shared" si="0"/>
        <v>1</v>
      </c>
      <c r="N46" s="107"/>
    </row>
    <row r="47" spans="1:14">
      <c r="A47" s="19"/>
      <c r="B47" s="34"/>
      <c r="C47" s="40"/>
      <c r="D47" s="22"/>
      <c r="E47" s="31"/>
      <c r="F47" s="31"/>
      <c r="G47" s="31"/>
      <c r="H47" s="31"/>
      <c r="I47" s="31"/>
      <c r="J47" s="31">
        <f t="shared" ref="J47:K47" si="33">J46*$C46</f>
        <v>5700.639</v>
      </c>
      <c r="K47" s="31">
        <f t="shared" si="33"/>
        <v>28503.195</v>
      </c>
      <c r="L47" s="31">
        <f t="shared" si="32"/>
        <v>22802.556</v>
      </c>
      <c r="M47" s="109">
        <f t="shared" si="0"/>
        <v>57006.39</v>
      </c>
      <c r="N47" s="107"/>
    </row>
    <row r="48" ht="9.95" customHeight="1" spans="1:14">
      <c r="A48" s="25" t="s">
        <v>1188</v>
      </c>
      <c r="B48" s="32" t="s">
        <v>49</v>
      </c>
      <c r="C48" s="36">
        <f>Resumo!D48</f>
        <v>245.175</v>
      </c>
      <c r="D48" s="15">
        <f>C48/C$53</f>
        <v>0.000282047252258143</v>
      </c>
      <c r="E48" s="37"/>
      <c r="F48" s="37"/>
      <c r="G48" s="37"/>
      <c r="H48" s="38"/>
      <c r="I48" s="116"/>
      <c r="J48" s="45">
        <v>0.5</v>
      </c>
      <c r="K48" s="45">
        <v>0.5</v>
      </c>
      <c r="L48" s="113"/>
      <c r="M48" s="108">
        <f t="shared" si="0"/>
        <v>1</v>
      </c>
      <c r="N48" s="107"/>
    </row>
    <row r="49" spans="1:14">
      <c r="A49" s="19"/>
      <c r="B49" s="34"/>
      <c r="C49" s="40"/>
      <c r="D49" s="22"/>
      <c r="E49" s="31"/>
      <c r="F49" s="31"/>
      <c r="G49" s="31"/>
      <c r="H49" s="35"/>
      <c r="I49" s="112"/>
      <c r="J49" s="31">
        <f t="shared" ref="J49:K49" si="34">J48*$C48</f>
        <v>122.5875</v>
      </c>
      <c r="K49" s="31">
        <f t="shared" si="34"/>
        <v>122.5875</v>
      </c>
      <c r="L49" s="114"/>
      <c r="M49" s="109">
        <f t="shared" si="0"/>
        <v>245.175</v>
      </c>
      <c r="N49" s="107"/>
    </row>
    <row r="50" ht="9.95" customHeight="1" spans="1:19">
      <c r="A50" s="25" t="s">
        <v>1189</v>
      </c>
      <c r="B50" s="32" t="s">
        <v>51</v>
      </c>
      <c r="C50" s="36">
        <f>Resumo!D50</f>
        <v>6483.79062</v>
      </c>
      <c r="D50" s="15">
        <f>C50/C$53</f>
        <v>0.00745889804665289</v>
      </c>
      <c r="E50" s="38"/>
      <c r="F50" s="38"/>
      <c r="G50" s="45">
        <v>0.5</v>
      </c>
      <c r="H50" s="45">
        <v>0.3</v>
      </c>
      <c r="I50" s="45">
        <v>0.1</v>
      </c>
      <c r="J50" s="116"/>
      <c r="K50" s="116"/>
      <c r="L50" s="120">
        <v>0.1</v>
      </c>
      <c r="M50" s="108">
        <f t="shared" si="0"/>
        <v>1</v>
      </c>
      <c r="N50" s="107"/>
      <c r="O50" s="119"/>
      <c r="P50" s="119"/>
      <c r="Q50" s="119"/>
      <c r="R50" s="119"/>
      <c r="S50" s="119"/>
    </row>
    <row r="51" spans="1:15">
      <c r="A51" s="19"/>
      <c r="B51" s="34"/>
      <c r="C51" s="40"/>
      <c r="D51" s="22"/>
      <c r="E51" s="35"/>
      <c r="F51" s="35"/>
      <c r="G51" s="31">
        <f t="shared" ref="G51:I51" si="35">G50*$C50</f>
        <v>3241.89531</v>
      </c>
      <c r="H51" s="31">
        <f t="shared" si="35"/>
        <v>1945.137186</v>
      </c>
      <c r="I51" s="31">
        <f t="shared" si="35"/>
        <v>648.379062</v>
      </c>
      <c r="J51" s="31"/>
      <c r="K51" s="31"/>
      <c r="L51" s="31">
        <f t="shared" ref="L51" si="36">L50*$C50</f>
        <v>648.379062</v>
      </c>
      <c r="M51" s="109">
        <f t="shared" si="0"/>
        <v>6483.79062</v>
      </c>
      <c r="N51" s="107"/>
      <c r="O51" s="118"/>
    </row>
    <row r="52" ht="6.95" customHeight="1" spans="1:14">
      <c r="A52" s="46"/>
      <c r="B52" s="47"/>
      <c r="C52" s="48"/>
      <c r="D52" s="49"/>
      <c r="E52" s="50"/>
      <c r="F52" s="50"/>
      <c r="G52" s="50"/>
      <c r="H52" s="50"/>
      <c r="I52" s="121"/>
      <c r="J52" s="121"/>
      <c r="K52" s="121"/>
      <c r="L52" s="121"/>
      <c r="M52" s="122"/>
      <c r="N52" s="99"/>
    </row>
    <row r="53" ht="15.75" spans="1:14">
      <c r="A53" s="51" t="s">
        <v>1190</v>
      </c>
      <c r="B53" s="52"/>
      <c r="C53" s="53">
        <f>SUM(C10:C51)</f>
        <v>869269.2378212</v>
      </c>
      <c r="D53" s="54">
        <f>SUM(D10:D51)</f>
        <v>1</v>
      </c>
      <c r="E53" s="55"/>
      <c r="F53" s="56"/>
      <c r="G53" s="56"/>
      <c r="H53" s="56"/>
      <c r="I53" s="123"/>
      <c r="J53" s="123"/>
      <c r="K53" s="123"/>
      <c r="L53" s="123"/>
      <c r="M53" s="124">
        <f>M51+M49+M47+M45+M43+M41+M39+M37+M35+M33+M31+M29+M27+M25+M23+M21+M19+M17+M15+M13+M11</f>
        <v>869269.2378212</v>
      </c>
      <c r="N53" s="125"/>
    </row>
    <row r="54" ht="15.75" spans="1:14">
      <c r="A54" s="57" t="s">
        <v>1191</v>
      </c>
      <c r="B54" s="58"/>
      <c r="C54" s="59">
        <f>C53-C12</f>
        <v>811967.4578212</v>
      </c>
      <c r="D54" s="60">
        <f>D53-D12</f>
        <v>0.934080515556232</v>
      </c>
      <c r="E54" s="61"/>
      <c r="F54" s="61"/>
      <c r="G54" s="61"/>
      <c r="H54" s="61"/>
      <c r="I54" s="126"/>
      <c r="J54" s="126"/>
      <c r="K54" s="126"/>
      <c r="L54" s="126"/>
      <c r="M54" s="127"/>
      <c r="N54" s="125"/>
    </row>
    <row r="55" ht="15.75" spans="1:14">
      <c r="A55" s="62" t="s">
        <v>1192</v>
      </c>
      <c r="B55" s="63"/>
      <c r="C55" s="63"/>
      <c r="D55" s="64"/>
      <c r="E55" s="65">
        <f t="shared" ref="E55" si="37">E11+E15+E17+E19+E21+E23+E25+E27+E29+E31+E33+E37+E39+E41+E43+E45+E47+E49+E51</f>
        <v>0</v>
      </c>
      <c r="F55" s="65">
        <f>F11+F15+F17+F19+F21+F23+F25+F27+F29+F31+F33+F35+F37+F39+F41+F43+F45+F47+F49+F51</f>
        <v>8692.9234413</v>
      </c>
      <c r="G55" s="65">
        <f t="shared" ref="G55:L55" si="38">G11+G15+G17+G19+G21+G23+G25+G27+G29+G31+G33+G35+G37+G39+G41+G43+G45+G47+G49+G51</f>
        <v>88877.2126354</v>
      </c>
      <c r="H55" s="65">
        <f t="shared" si="38"/>
        <v>90415.5811706</v>
      </c>
      <c r="I55" s="65">
        <f t="shared" si="38"/>
        <v>155394.1315244</v>
      </c>
      <c r="J55" s="65">
        <f t="shared" si="38"/>
        <v>183545.0353904</v>
      </c>
      <c r="K55" s="65">
        <f t="shared" si="38"/>
        <v>186934.877436</v>
      </c>
      <c r="L55" s="65">
        <f t="shared" si="38"/>
        <v>98107.6962231</v>
      </c>
      <c r="M55" s="99"/>
      <c r="N55" s="125"/>
    </row>
    <row r="56" spans="1:14">
      <c r="A56" s="62" t="s">
        <v>1193</v>
      </c>
      <c r="B56" s="63"/>
      <c r="C56" s="63"/>
      <c r="D56" s="64"/>
      <c r="E56" s="66">
        <f>E55/$C$54</f>
        <v>0</v>
      </c>
      <c r="F56" s="66">
        <f t="shared" ref="F56:L56" si="39">F55/$C$54</f>
        <v>0.0107059998003199</v>
      </c>
      <c r="G56" s="66">
        <f t="shared" si="39"/>
        <v>0.109459082108893</v>
      </c>
      <c r="H56" s="66">
        <f t="shared" si="39"/>
        <v>0.111353700569746</v>
      </c>
      <c r="I56" s="66">
        <f t="shared" si="39"/>
        <v>0.191379753003129</v>
      </c>
      <c r="J56" s="66">
        <f t="shared" si="39"/>
        <v>0.226049743277787</v>
      </c>
      <c r="K56" s="66">
        <f t="shared" si="39"/>
        <v>0.230224592913629</v>
      </c>
      <c r="L56" s="66">
        <f t="shared" si="39"/>
        <v>0.120827128326495</v>
      </c>
      <c r="M56" s="99"/>
      <c r="N56" s="125"/>
    </row>
    <row r="57" spans="1:14">
      <c r="A57" s="62" t="s">
        <v>1194</v>
      </c>
      <c r="B57" s="63"/>
      <c r="C57" s="63"/>
      <c r="D57" s="64"/>
      <c r="E57" s="67">
        <f>E55+E13</f>
        <v>0</v>
      </c>
      <c r="F57" s="67">
        <f t="shared" ref="F57:G57" si="40">F55+F13</f>
        <v>8692.9234413</v>
      </c>
      <c r="G57" s="67">
        <f t="shared" si="40"/>
        <v>95762.8857226437</v>
      </c>
      <c r="H57" s="67">
        <f t="shared" ref="H57:L57" si="41">H55+H13</f>
        <v>96796.3464228335</v>
      </c>
      <c r="I57" s="67">
        <f t="shared" si="41"/>
        <v>166360.53202744</v>
      </c>
      <c r="J57" s="67">
        <f t="shared" si="41"/>
        <v>196498.08804876</v>
      </c>
      <c r="K57" s="67">
        <f t="shared" si="41"/>
        <v>200127.156409726</v>
      </c>
      <c r="L57" s="67">
        <f t="shared" si="41"/>
        <v>105031.305748497</v>
      </c>
      <c r="M57" s="99"/>
      <c r="N57" s="125"/>
    </row>
    <row r="58" spans="1:14">
      <c r="A58" s="62" t="s">
        <v>1195</v>
      </c>
      <c r="B58" s="63"/>
      <c r="C58" s="63"/>
      <c r="D58" s="64"/>
      <c r="E58" s="68">
        <f>E57</f>
        <v>0</v>
      </c>
      <c r="F58" s="68">
        <f>E58+F57</f>
        <v>8692.9234413</v>
      </c>
      <c r="G58" s="68">
        <f>F58+G57</f>
        <v>104455.809163944</v>
      </c>
      <c r="H58" s="68">
        <f t="shared" ref="H58:L58" si="42">G58+H57</f>
        <v>201252.155586777</v>
      </c>
      <c r="I58" s="68">
        <f t="shared" si="42"/>
        <v>367612.687614217</v>
      </c>
      <c r="J58" s="68">
        <f t="shared" si="42"/>
        <v>564110.775662977</v>
      </c>
      <c r="K58" s="68">
        <f t="shared" si="42"/>
        <v>764237.932072703</v>
      </c>
      <c r="L58" s="68">
        <f t="shared" si="42"/>
        <v>869269.2378212</v>
      </c>
      <c r="M58" s="99"/>
      <c r="N58" s="125"/>
    </row>
    <row r="59" ht="15.75" spans="1:14">
      <c r="A59" s="69" t="s">
        <v>1196</v>
      </c>
      <c r="B59" s="70"/>
      <c r="C59" s="70"/>
      <c r="D59" s="71"/>
      <c r="E59" s="72">
        <f>E56</f>
        <v>0</v>
      </c>
      <c r="F59" s="73">
        <f>F56</f>
        <v>0.0107059998003199</v>
      </c>
      <c r="G59" s="73">
        <f>F59+G56</f>
        <v>0.120165081909213</v>
      </c>
      <c r="H59" s="73">
        <f t="shared" ref="H59:L59" si="43">G59+H56</f>
        <v>0.231518782478959</v>
      </c>
      <c r="I59" s="73">
        <f t="shared" si="43"/>
        <v>0.422898535482088</v>
      </c>
      <c r="J59" s="73">
        <f t="shared" si="43"/>
        <v>0.648948278759876</v>
      </c>
      <c r="K59" s="73">
        <f t="shared" si="43"/>
        <v>0.879172871673505</v>
      </c>
      <c r="L59" s="73">
        <f t="shared" si="43"/>
        <v>1</v>
      </c>
      <c r="M59" s="99"/>
      <c r="N59" s="125"/>
    </row>
    <row r="60" ht="33" customHeight="1" spans="1:14">
      <c r="A60" s="74" t="s">
        <v>53</v>
      </c>
      <c r="B60" s="75"/>
      <c r="C60" s="75"/>
      <c r="D60" s="76"/>
      <c r="E60" s="77" t="s">
        <v>1197</v>
      </c>
      <c r="F60" s="77"/>
      <c r="G60" s="77"/>
      <c r="H60" s="77"/>
      <c r="I60" s="77"/>
      <c r="J60" s="77"/>
      <c r="K60" s="77"/>
      <c r="L60" s="77"/>
      <c r="M60" s="125"/>
      <c r="N60" s="125"/>
    </row>
    <row r="61" ht="33" customHeight="1" spans="1:14">
      <c r="A61" s="78" t="s">
        <v>55</v>
      </c>
      <c r="B61" s="79"/>
      <c r="C61" s="80"/>
      <c r="D61" s="81" t="s">
        <v>1145</v>
      </c>
      <c r="E61" s="81"/>
      <c r="F61" s="81"/>
      <c r="G61" s="81"/>
      <c r="H61" s="81"/>
      <c r="I61" s="81"/>
      <c r="J61" s="81"/>
      <c r="K61" s="81"/>
      <c r="L61" s="81"/>
      <c r="M61" s="125"/>
      <c r="N61" s="125"/>
    </row>
    <row r="62" spans="1:14">
      <c r="A62" s="82" t="s">
        <v>1146</v>
      </c>
      <c r="B62" s="82"/>
      <c r="C62" s="83"/>
      <c r="D62" s="83"/>
      <c r="E62" s="84"/>
      <c r="F62" s="85"/>
      <c r="G62" s="85"/>
      <c r="H62" s="85"/>
      <c r="I62" s="85"/>
      <c r="J62" s="85"/>
      <c r="K62" s="85"/>
      <c r="L62" s="128"/>
      <c r="M62" s="91"/>
      <c r="N62" s="129"/>
    </row>
    <row r="63" ht="27" customHeight="1" spans="1:14">
      <c r="A63" s="86"/>
      <c r="B63" s="309" t="s">
        <v>1198</v>
      </c>
      <c r="C63" s="87"/>
      <c r="D63" s="87"/>
      <c r="E63" s="87"/>
      <c r="F63" s="87"/>
      <c r="G63" s="87"/>
      <c r="H63" s="87"/>
      <c r="I63" s="87"/>
      <c r="J63" s="87"/>
      <c r="K63" s="87"/>
      <c r="L63" s="87"/>
      <c r="M63" s="130"/>
      <c r="N63" s="130"/>
    </row>
    <row r="64" spans="1:14">
      <c r="A64" s="83"/>
      <c r="B64" s="88"/>
      <c r="C64" s="84"/>
      <c r="D64" s="84"/>
      <c r="E64" s="84"/>
      <c r="F64" s="84"/>
      <c r="G64" s="84"/>
      <c r="H64" s="84"/>
      <c r="I64" s="84"/>
      <c r="J64" s="84"/>
      <c r="K64" s="84"/>
      <c r="L64" s="84"/>
      <c r="M64" s="84"/>
      <c r="N64" s="84"/>
    </row>
    <row r="65" spans="1:14">
      <c r="A65" s="83"/>
      <c r="B65" s="88"/>
      <c r="C65" s="84"/>
      <c r="D65" s="84"/>
      <c r="E65" s="125"/>
      <c r="F65" s="84"/>
      <c r="G65" s="84"/>
      <c r="H65" s="84"/>
      <c r="I65" s="84"/>
      <c r="J65" s="84"/>
      <c r="K65" s="84"/>
      <c r="L65" s="84"/>
      <c r="M65" s="84"/>
      <c r="N65" s="84"/>
    </row>
    <row r="66" spans="1:14">
      <c r="A66" s="131"/>
      <c r="B66" s="88"/>
      <c r="C66" s="84"/>
      <c r="D66" s="84"/>
      <c r="E66" s="125"/>
      <c r="F66" s="84"/>
      <c r="G66" s="84"/>
      <c r="H66" s="84"/>
      <c r="I66" s="84"/>
      <c r="J66" s="84"/>
      <c r="K66" s="84"/>
      <c r="L66" s="84"/>
      <c r="M66" s="84"/>
      <c r="N66" s="84"/>
    </row>
    <row r="67" spans="1:14">
      <c r="A67" s="83"/>
      <c r="B67" s="125"/>
      <c r="C67" s="125"/>
      <c r="D67" s="125"/>
      <c r="E67" s="125"/>
      <c r="F67" s="125"/>
      <c r="G67" s="125"/>
      <c r="H67" s="125"/>
      <c r="I67" s="125"/>
      <c r="J67" s="125"/>
      <c r="K67" s="125"/>
      <c r="L67" s="125"/>
      <c r="M67" s="125"/>
      <c r="N67" s="129"/>
    </row>
    <row r="68" spans="1:14">
      <c r="A68" s="125"/>
      <c r="B68" s="125"/>
      <c r="C68" s="125"/>
      <c r="D68" s="125"/>
      <c r="E68" s="125"/>
      <c r="F68" s="125"/>
      <c r="G68" s="125"/>
      <c r="H68" s="125"/>
      <c r="I68" s="125"/>
      <c r="J68" s="125"/>
      <c r="K68" s="125"/>
      <c r="L68" s="125"/>
      <c r="M68" s="125"/>
      <c r="N68" s="125"/>
    </row>
    <row r="69" spans="1:14">
      <c r="A69" s="125"/>
      <c r="B69" s="125"/>
      <c r="C69" s="125"/>
      <c r="D69" s="125"/>
      <c r="E69" s="125"/>
      <c r="F69" s="125"/>
      <c r="G69" s="125"/>
      <c r="H69" s="125"/>
      <c r="I69" s="125"/>
      <c r="J69" s="125"/>
      <c r="K69" s="125"/>
      <c r="L69" s="125"/>
      <c r="M69" s="125"/>
      <c r="N69" s="125"/>
    </row>
    <row r="70" spans="1:14">
      <c r="A70" s="125"/>
      <c r="B70" s="125"/>
      <c r="C70" s="125"/>
      <c r="D70" s="125"/>
      <c r="E70" s="125"/>
      <c r="F70" s="125"/>
      <c r="G70" s="125"/>
      <c r="H70" s="125"/>
      <c r="I70" s="125"/>
      <c r="J70" s="125"/>
      <c r="K70" s="125"/>
      <c r="L70" s="125"/>
      <c r="M70" s="125"/>
      <c r="N70" s="125"/>
    </row>
    <row r="71" spans="1:14">
      <c r="A71" s="125"/>
      <c r="B71" s="125"/>
      <c r="C71" s="125"/>
      <c r="D71" s="125"/>
      <c r="E71" s="125"/>
      <c r="F71" s="125"/>
      <c r="G71" s="125"/>
      <c r="H71" s="125"/>
      <c r="I71" s="125"/>
      <c r="J71" s="125"/>
      <c r="K71" s="125"/>
      <c r="L71" s="125"/>
      <c r="M71" s="125"/>
      <c r="N71" s="125"/>
    </row>
    <row r="72" spans="1:14">
      <c r="A72" s="125"/>
      <c r="B72" s="125"/>
      <c r="C72" s="125"/>
      <c r="D72" s="125"/>
      <c r="E72" s="125"/>
      <c r="F72" s="125"/>
      <c r="G72" s="125"/>
      <c r="H72" s="125"/>
      <c r="I72" s="125"/>
      <c r="J72" s="125"/>
      <c r="K72" s="125"/>
      <c r="L72" s="125"/>
      <c r="M72" s="125"/>
      <c r="N72" s="125"/>
    </row>
    <row r="73" spans="1:14">
      <c r="A73" s="125"/>
      <c r="B73" s="125"/>
      <c r="C73" s="125"/>
      <c r="D73" s="125"/>
      <c r="E73" s="125"/>
      <c r="F73" s="125"/>
      <c r="G73" s="125"/>
      <c r="H73" s="125"/>
      <c r="I73" s="125"/>
      <c r="J73" s="125"/>
      <c r="K73" s="125"/>
      <c r="L73" s="125"/>
      <c r="M73" s="125"/>
      <c r="N73" s="125"/>
    </row>
    <row r="74" spans="1:14">
      <c r="A74" s="125"/>
      <c r="B74" s="125"/>
      <c r="C74" s="125"/>
      <c r="D74" s="125"/>
      <c r="E74" s="125"/>
      <c r="F74" s="125"/>
      <c r="G74" s="125"/>
      <c r="H74" s="125"/>
      <c r="I74" s="125"/>
      <c r="J74" s="125"/>
      <c r="K74" s="125"/>
      <c r="L74" s="125"/>
      <c r="M74" s="125"/>
      <c r="N74" s="125"/>
    </row>
    <row r="75" spans="1:14">
      <c r="A75" s="125"/>
      <c r="B75" s="125"/>
      <c r="C75" s="125"/>
      <c r="D75" s="125"/>
      <c r="E75" s="125"/>
      <c r="F75" s="125"/>
      <c r="G75" s="125"/>
      <c r="H75" s="125"/>
      <c r="I75" s="125"/>
      <c r="J75" s="125"/>
      <c r="K75" s="125"/>
      <c r="L75" s="125"/>
      <c r="M75" s="125"/>
      <c r="N75" s="125"/>
    </row>
    <row r="76" spans="1:14">
      <c r="A76" s="125"/>
      <c r="B76" s="125"/>
      <c r="C76" s="125"/>
      <c r="D76" s="125"/>
      <c r="E76" s="125"/>
      <c r="F76" s="125"/>
      <c r="G76" s="125"/>
      <c r="H76" s="125"/>
      <c r="I76" s="125"/>
      <c r="J76" s="125"/>
      <c r="K76" s="125"/>
      <c r="L76" s="125"/>
      <c r="M76" s="125"/>
      <c r="N76" s="125"/>
    </row>
    <row r="77" spans="1:14">
      <c r="A77" s="125"/>
      <c r="B77" s="125"/>
      <c r="C77" s="125"/>
      <c r="D77" s="125"/>
      <c r="E77" s="125"/>
      <c r="F77" s="125"/>
      <c r="G77" s="125"/>
      <c r="H77" s="125"/>
      <c r="I77" s="125"/>
      <c r="J77" s="125"/>
      <c r="K77" s="125"/>
      <c r="L77" s="125"/>
      <c r="M77" s="125"/>
      <c r="N77" s="125"/>
    </row>
    <row r="78" spans="1:14">
      <c r="A78" s="125"/>
      <c r="B78" s="125"/>
      <c r="C78" s="125"/>
      <c r="D78" s="125"/>
      <c r="E78" s="125"/>
      <c r="F78" s="125"/>
      <c r="G78" s="125"/>
      <c r="H78" s="125"/>
      <c r="I78" s="125"/>
      <c r="J78" s="125"/>
      <c r="K78" s="125"/>
      <c r="L78" s="125"/>
      <c r="M78" s="125"/>
      <c r="N78" s="125"/>
    </row>
    <row r="79" spans="1:14">
      <c r="A79" s="125"/>
      <c r="B79" s="125"/>
      <c r="C79" s="125"/>
      <c r="D79" s="125"/>
      <c r="E79" s="125"/>
      <c r="F79" s="125"/>
      <c r="G79" s="125"/>
      <c r="H79" s="125"/>
      <c r="I79" s="125"/>
      <c r="J79" s="125"/>
      <c r="K79" s="125"/>
      <c r="L79" s="125"/>
      <c r="M79" s="125"/>
      <c r="N79" s="125"/>
    </row>
    <row r="80" spans="1:14">
      <c r="A80" s="125"/>
      <c r="B80" s="125"/>
      <c r="C80" s="125"/>
      <c r="D80" s="125"/>
      <c r="E80" s="125"/>
      <c r="F80" s="125"/>
      <c r="G80" s="125"/>
      <c r="H80" s="125"/>
      <c r="I80" s="125"/>
      <c r="J80" s="125"/>
      <c r="K80" s="125"/>
      <c r="L80" s="125"/>
      <c r="M80" s="125"/>
      <c r="N80" s="125"/>
    </row>
    <row r="81" spans="1:14">
      <c r="A81" s="125"/>
      <c r="B81" s="125"/>
      <c r="C81" s="125"/>
      <c r="D81" s="125"/>
      <c r="E81" s="125"/>
      <c r="F81" s="125"/>
      <c r="G81" s="125"/>
      <c r="H81" s="125"/>
      <c r="I81" s="125"/>
      <c r="J81" s="125"/>
      <c r="K81" s="125"/>
      <c r="L81" s="125"/>
      <c r="M81" s="125"/>
      <c r="N81" s="125"/>
    </row>
    <row r="82" spans="1:14">
      <c r="A82" s="125"/>
      <c r="B82" s="125"/>
      <c r="C82" s="125"/>
      <c r="D82" s="125"/>
      <c r="E82" s="125"/>
      <c r="F82" s="125"/>
      <c r="G82" s="125"/>
      <c r="H82" s="125"/>
      <c r="I82" s="125"/>
      <c r="J82" s="125"/>
      <c r="K82" s="125"/>
      <c r="L82" s="125"/>
      <c r="M82" s="125"/>
      <c r="N82" s="125"/>
    </row>
    <row r="83" spans="1:14">
      <c r="A83" s="125"/>
      <c r="B83" s="125"/>
      <c r="C83" s="125"/>
      <c r="D83" s="125"/>
      <c r="E83" s="125"/>
      <c r="F83" s="125"/>
      <c r="G83" s="125"/>
      <c r="H83" s="125"/>
      <c r="I83" s="125"/>
      <c r="J83" s="125"/>
      <c r="K83" s="125"/>
      <c r="L83" s="125"/>
      <c r="M83" s="125"/>
      <c r="N83" s="125"/>
    </row>
    <row r="84" spans="1:14">
      <c r="A84" s="125"/>
      <c r="B84" s="125"/>
      <c r="C84" s="125"/>
      <c r="D84" s="125"/>
      <c r="E84" s="125"/>
      <c r="F84" s="125"/>
      <c r="G84" s="125"/>
      <c r="H84" s="125"/>
      <c r="I84" s="125"/>
      <c r="J84" s="125"/>
      <c r="K84" s="125"/>
      <c r="L84" s="125"/>
      <c r="M84" s="125"/>
      <c r="N84" s="125"/>
    </row>
    <row r="85" spans="1:14">
      <c r="A85" s="125"/>
      <c r="B85" s="125"/>
      <c r="C85" s="125"/>
      <c r="D85" s="125"/>
      <c r="E85" s="125"/>
      <c r="F85" s="125"/>
      <c r="G85" s="125"/>
      <c r="H85" s="125"/>
      <c r="I85" s="125"/>
      <c r="J85" s="125"/>
      <c r="K85" s="125"/>
      <c r="L85" s="125"/>
      <c r="M85" s="125"/>
      <c r="N85" s="125"/>
    </row>
    <row r="86" spans="1:14">
      <c r="A86" s="125"/>
      <c r="B86" s="125"/>
      <c r="C86" s="125"/>
      <c r="D86" s="125"/>
      <c r="E86" s="125"/>
      <c r="F86" s="125"/>
      <c r="G86" s="125"/>
      <c r="H86" s="125"/>
      <c r="I86" s="125"/>
      <c r="J86" s="125"/>
      <c r="K86" s="125"/>
      <c r="L86" s="125"/>
      <c r="M86" s="125"/>
      <c r="N86" s="125"/>
    </row>
    <row r="87" spans="1:14">
      <c r="A87" s="125"/>
      <c r="B87" s="125"/>
      <c r="C87" s="125"/>
      <c r="D87" s="125"/>
      <c r="E87" s="125"/>
      <c r="F87" s="125"/>
      <c r="G87" s="125"/>
      <c r="H87" s="125"/>
      <c r="I87" s="125"/>
      <c r="J87" s="125"/>
      <c r="K87" s="125"/>
      <c r="L87" s="125"/>
      <c r="M87" s="125"/>
      <c r="N87" s="125"/>
    </row>
    <row r="88" spans="1:14">
      <c r="A88" s="125"/>
      <c r="B88" s="125"/>
      <c r="C88" s="125"/>
      <c r="D88" s="125"/>
      <c r="E88" s="125"/>
      <c r="F88" s="125"/>
      <c r="G88" s="125"/>
      <c r="H88" s="125"/>
      <c r="I88" s="125"/>
      <c r="J88" s="125"/>
      <c r="K88" s="125"/>
      <c r="L88" s="125"/>
      <c r="M88" s="125"/>
      <c r="N88" s="125"/>
    </row>
    <row r="89" spans="1:14">
      <c r="A89" s="125"/>
      <c r="B89" s="125"/>
      <c r="C89" s="125"/>
      <c r="D89" s="125"/>
      <c r="E89" s="125"/>
      <c r="F89" s="125"/>
      <c r="G89" s="125"/>
      <c r="H89" s="125"/>
      <c r="I89" s="125"/>
      <c r="J89" s="125"/>
      <c r="K89" s="125"/>
      <c r="L89" s="125"/>
      <c r="M89" s="125"/>
      <c r="N89" s="125"/>
    </row>
    <row r="90" spans="1:14">
      <c r="A90" s="125"/>
      <c r="B90" s="125"/>
      <c r="C90" s="125"/>
      <c r="D90" s="125"/>
      <c r="E90" s="125"/>
      <c r="F90" s="125"/>
      <c r="G90" s="125"/>
      <c r="H90" s="125"/>
      <c r="I90" s="125"/>
      <c r="J90" s="125"/>
      <c r="K90" s="125"/>
      <c r="L90" s="125"/>
      <c r="M90" s="125"/>
      <c r="N90" s="125"/>
    </row>
    <row r="91" spans="1:14">
      <c r="A91" s="125"/>
      <c r="B91" s="125"/>
      <c r="C91" s="125"/>
      <c r="D91" s="125"/>
      <c r="E91" s="125"/>
      <c r="F91" s="125"/>
      <c r="G91" s="125"/>
      <c r="H91" s="125"/>
      <c r="I91" s="125"/>
      <c r="J91" s="125"/>
      <c r="K91" s="125"/>
      <c r="L91" s="125"/>
      <c r="M91" s="125"/>
      <c r="N91" s="125"/>
    </row>
    <row r="92" spans="1:14">
      <c r="A92" s="125"/>
      <c r="B92" s="125"/>
      <c r="C92" s="125"/>
      <c r="D92" s="125"/>
      <c r="E92" s="125"/>
      <c r="F92" s="125"/>
      <c r="G92" s="125"/>
      <c r="H92" s="125"/>
      <c r="I92" s="125"/>
      <c r="J92" s="125"/>
      <c r="K92" s="125"/>
      <c r="L92" s="125"/>
      <c r="M92" s="125"/>
      <c r="N92" s="125"/>
    </row>
    <row r="93" spans="1:14">
      <c r="A93" s="125"/>
      <c r="B93" s="125"/>
      <c r="C93" s="125"/>
      <c r="D93" s="125"/>
      <c r="E93" s="125"/>
      <c r="F93" s="125"/>
      <c r="G93" s="125"/>
      <c r="H93" s="125"/>
      <c r="I93" s="125"/>
      <c r="J93" s="125"/>
      <c r="K93" s="125"/>
      <c r="L93" s="125"/>
      <c r="M93" s="125"/>
      <c r="N93" s="125"/>
    </row>
    <row r="94" spans="1:14">
      <c r="A94" s="125"/>
      <c r="B94" s="125"/>
      <c r="C94" s="125"/>
      <c r="D94" s="125"/>
      <c r="E94" s="125"/>
      <c r="F94" s="125"/>
      <c r="G94" s="125"/>
      <c r="H94" s="125"/>
      <c r="I94" s="125"/>
      <c r="J94" s="125"/>
      <c r="K94" s="125"/>
      <c r="L94" s="125"/>
      <c r="M94" s="125"/>
      <c r="N94" s="125"/>
    </row>
    <row r="95" spans="1:14">
      <c r="A95" s="125"/>
      <c r="B95" s="125"/>
      <c r="C95" s="125"/>
      <c r="D95" s="125"/>
      <c r="E95" s="125"/>
      <c r="F95" s="125"/>
      <c r="G95" s="125"/>
      <c r="H95" s="125"/>
      <c r="I95" s="125"/>
      <c r="J95" s="125"/>
      <c r="K95" s="125"/>
      <c r="L95" s="125"/>
      <c r="M95" s="125"/>
      <c r="N95" s="125"/>
    </row>
    <row r="96" spans="1:14">
      <c r="A96" s="125"/>
      <c r="B96" s="125"/>
      <c r="C96" s="125"/>
      <c r="D96" s="125"/>
      <c r="E96" s="125"/>
      <c r="F96" s="125"/>
      <c r="G96" s="125"/>
      <c r="H96" s="125"/>
      <c r="I96" s="125"/>
      <c r="J96" s="125"/>
      <c r="K96" s="125"/>
      <c r="L96" s="125"/>
      <c r="M96" s="125"/>
      <c r="N96" s="125"/>
    </row>
    <row r="97" spans="1:14">
      <c r="A97" s="125"/>
      <c r="B97" s="125"/>
      <c r="C97" s="125"/>
      <c r="D97" s="125"/>
      <c r="E97" s="125"/>
      <c r="F97" s="125"/>
      <c r="G97" s="125"/>
      <c r="H97" s="125"/>
      <c r="I97" s="125"/>
      <c r="J97" s="125"/>
      <c r="K97" s="125"/>
      <c r="L97" s="125"/>
      <c r="M97" s="125"/>
      <c r="N97" s="125"/>
    </row>
    <row r="98" spans="1:14">
      <c r="A98" s="125"/>
      <c r="B98" s="125"/>
      <c r="C98" s="125"/>
      <c r="D98" s="125"/>
      <c r="E98" s="125"/>
      <c r="F98" s="125"/>
      <c r="G98" s="125"/>
      <c r="H98" s="125"/>
      <c r="I98" s="125"/>
      <c r="J98" s="125"/>
      <c r="K98" s="125"/>
      <c r="L98" s="125"/>
      <c r="M98" s="125"/>
      <c r="N98" s="125"/>
    </row>
    <row r="99" spans="1:14">
      <c r="A99" s="125"/>
      <c r="B99" s="125"/>
      <c r="C99" s="125"/>
      <c r="D99" s="125"/>
      <c r="E99" s="125"/>
      <c r="F99" s="125"/>
      <c r="G99" s="125"/>
      <c r="H99" s="125"/>
      <c r="I99" s="125"/>
      <c r="J99" s="125"/>
      <c r="K99" s="125"/>
      <c r="L99" s="125"/>
      <c r="M99" s="125"/>
      <c r="N99" s="125"/>
    </row>
    <row r="100" spans="1:14">
      <c r="A100" s="125"/>
      <c r="B100" s="125"/>
      <c r="C100" s="125"/>
      <c r="D100" s="125"/>
      <c r="E100" s="125"/>
      <c r="F100" s="125"/>
      <c r="G100" s="125"/>
      <c r="H100" s="125"/>
      <c r="I100" s="125"/>
      <c r="J100" s="125"/>
      <c r="K100" s="125"/>
      <c r="L100" s="125"/>
      <c r="M100" s="125"/>
      <c r="N100" s="125"/>
    </row>
    <row r="101" spans="1:14">
      <c r="A101" s="125"/>
      <c r="B101" s="125"/>
      <c r="C101" s="125"/>
      <c r="D101" s="125"/>
      <c r="E101" s="125"/>
      <c r="F101" s="125"/>
      <c r="G101" s="125"/>
      <c r="H101" s="125"/>
      <c r="I101" s="125"/>
      <c r="J101" s="125"/>
      <c r="K101" s="125"/>
      <c r="L101" s="125"/>
      <c r="M101" s="125"/>
      <c r="N101" s="125"/>
    </row>
    <row r="102" spans="1:14">
      <c r="A102" s="125"/>
      <c r="B102" s="125"/>
      <c r="C102" s="125"/>
      <c r="D102" s="125"/>
      <c r="E102" s="125"/>
      <c r="F102" s="125"/>
      <c r="G102" s="125"/>
      <c r="H102" s="125"/>
      <c r="I102" s="125"/>
      <c r="J102" s="125"/>
      <c r="K102" s="125"/>
      <c r="L102" s="125"/>
      <c r="M102" s="125"/>
      <c r="N102" s="125"/>
    </row>
    <row r="103" spans="1:14">
      <c r="A103" s="125"/>
      <c r="B103" s="125"/>
      <c r="C103" s="125"/>
      <c r="D103" s="125"/>
      <c r="E103" s="125"/>
      <c r="F103" s="125"/>
      <c r="G103" s="125"/>
      <c r="H103" s="125"/>
      <c r="I103" s="125"/>
      <c r="J103" s="125"/>
      <c r="K103" s="125"/>
      <c r="L103" s="125"/>
      <c r="M103" s="125"/>
      <c r="N103" s="125"/>
    </row>
    <row r="104" spans="1:14">
      <c r="A104" s="125"/>
      <c r="B104" s="125"/>
      <c r="C104" s="125"/>
      <c r="D104" s="125"/>
      <c r="E104" s="125"/>
      <c r="F104" s="125"/>
      <c r="G104" s="125"/>
      <c r="H104" s="125"/>
      <c r="I104" s="125"/>
      <c r="J104" s="125"/>
      <c r="K104" s="125"/>
      <c r="L104" s="125"/>
      <c r="M104" s="125"/>
      <c r="N104" s="125"/>
    </row>
    <row r="105" spans="1:14">
      <c r="A105" s="125"/>
      <c r="B105" s="125"/>
      <c r="C105" s="125"/>
      <c r="D105" s="125"/>
      <c r="E105" s="125"/>
      <c r="F105" s="125"/>
      <c r="G105" s="125"/>
      <c r="H105" s="125"/>
      <c r="I105" s="125"/>
      <c r="J105" s="125"/>
      <c r="K105" s="125"/>
      <c r="L105" s="125"/>
      <c r="M105" s="125"/>
      <c r="N105" s="125"/>
    </row>
    <row r="106" spans="1:14">
      <c r="A106" s="125"/>
      <c r="B106" s="125"/>
      <c r="C106" s="125"/>
      <c r="D106" s="125"/>
      <c r="E106" s="125"/>
      <c r="F106" s="125"/>
      <c r="G106" s="125"/>
      <c r="H106" s="125"/>
      <c r="I106" s="125"/>
      <c r="J106" s="125"/>
      <c r="K106" s="125"/>
      <c r="L106" s="125"/>
      <c r="M106" s="125"/>
      <c r="N106" s="125"/>
    </row>
    <row r="107" spans="1:14">
      <c r="A107" s="125"/>
      <c r="B107" s="125"/>
      <c r="C107" s="125"/>
      <c r="D107" s="125"/>
      <c r="E107" s="125"/>
      <c r="F107" s="125"/>
      <c r="G107" s="125"/>
      <c r="H107" s="125"/>
      <c r="I107" s="125"/>
      <c r="J107" s="125"/>
      <c r="K107" s="125"/>
      <c r="L107" s="125"/>
      <c r="M107" s="125"/>
      <c r="N107" s="125"/>
    </row>
    <row r="108" spans="1:14">
      <c r="A108" s="125"/>
      <c r="B108" s="125"/>
      <c r="C108" s="125"/>
      <c r="D108" s="125"/>
      <c r="E108" s="125"/>
      <c r="F108" s="125"/>
      <c r="G108" s="125"/>
      <c r="H108" s="125"/>
      <c r="I108" s="125"/>
      <c r="J108" s="125"/>
      <c r="K108" s="125"/>
      <c r="L108" s="125"/>
      <c r="M108" s="125"/>
      <c r="N108" s="125"/>
    </row>
    <row r="109" spans="1:14">
      <c r="A109" s="125"/>
      <c r="B109" s="125"/>
      <c r="C109" s="125"/>
      <c r="D109" s="125"/>
      <c r="E109" s="125"/>
      <c r="F109" s="125"/>
      <c r="G109" s="125"/>
      <c r="H109" s="125"/>
      <c r="I109" s="125"/>
      <c r="J109" s="125"/>
      <c r="K109" s="125"/>
      <c r="L109" s="125"/>
      <c r="M109" s="125"/>
      <c r="N109" s="125"/>
    </row>
    <row r="110" spans="1:14">
      <c r="A110" s="125"/>
      <c r="B110" s="125"/>
      <c r="C110" s="125"/>
      <c r="D110" s="125"/>
      <c r="E110" s="125"/>
      <c r="F110" s="125"/>
      <c r="G110" s="125"/>
      <c r="H110" s="125"/>
      <c r="I110" s="125"/>
      <c r="J110" s="125"/>
      <c r="K110" s="125"/>
      <c r="L110" s="125"/>
      <c r="M110" s="125"/>
      <c r="N110" s="125"/>
    </row>
    <row r="111" spans="1:14">
      <c r="A111" s="125"/>
      <c r="B111" s="125"/>
      <c r="C111" s="125"/>
      <c r="D111" s="125"/>
      <c r="E111" s="125"/>
      <c r="F111" s="125"/>
      <c r="G111" s="125"/>
      <c r="H111" s="125"/>
      <c r="I111" s="125"/>
      <c r="J111" s="125"/>
      <c r="K111" s="125"/>
      <c r="L111" s="125"/>
      <c r="M111" s="125"/>
      <c r="N111" s="125"/>
    </row>
    <row r="112" spans="1:14">
      <c r="A112" s="125"/>
      <c r="B112" s="125"/>
      <c r="C112" s="125"/>
      <c r="D112" s="125"/>
      <c r="E112" s="125"/>
      <c r="F112" s="125"/>
      <c r="G112" s="125"/>
      <c r="H112" s="125"/>
      <c r="I112" s="125"/>
      <c r="J112" s="125"/>
      <c r="K112" s="125"/>
      <c r="L112" s="125"/>
      <c r="M112" s="125"/>
      <c r="N112" s="125"/>
    </row>
    <row r="113" spans="1:14">
      <c r="A113" s="125"/>
      <c r="B113" s="125"/>
      <c r="C113" s="125"/>
      <c r="D113" s="125"/>
      <c r="E113" s="125"/>
      <c r="F113" s="125"/>
      <c r="G113" s="125"/>
      <c r="H113" s="125"/>
      <c r="I113" s="125"/>
      <c r="J113" s="125"/>
      <c r="K113" s="125"/>
      <c r="L113" s="125"/>
      <c r="M113" s="125"/>
      <c r="N113" s="125"/>
    </row>
    <row r="114" spans="1:14">
      <c r="A114" s="125"/>
      <c r="B114" s="125"/>
      <c r="C114" s="125"/>
      <c r="D114" s="125"/>
      <c r="E114" s="125"/>
      <c r="F114" s="125"/>
      <c r="G114" s="125"/>
      <c r="H114" s="125"/>
      <c r="I114" s="125"/>
      <c r="J114" s="125"/>
      <c r="K114" s="125"/>
      <c r="L114" s="125"/>
      <c r="M114" s="125"/>
      <c r="N114" s="125"/>
    </row>
    <row r="115" spans="1:14">
      <c r="A115" s="125"/>
      <c r="B115" s="125"/>
      <c r="C115" s="125"/>
      <c r="D115" s="125"/>
      <c r="E115" s="125"/>
      <c r="F115" s="125"/>
      <c r="G115" s="125"/>
      <c r="H115" s="125"/>
      <c r="I115" s="125"/>
      <c r="J115" s="125"/>
      <c r="K115" s="125"/>
      <c r="L115" s="125"/>
      <c r="M115" s="125"/>
      <c r="N115" s="125"/>
    </row>
    <row r="116" spans="1:14">
      <c r="A116" s="125"/>
      <c r="B116" s="125"/>
      <c r="C116" s="125"/>
      <c r="D116" s="125"/>
      <c r="E116" s="125"/>
      <c r="F116" s="125"/>
      <c r="G116" s="125"/>
      <c r="H116" s="125"/>
      <c r="I116" s="125"/>
      <c r="J116" s="125"/>
      <c r="K116" s="125"/>
      <c r="L116" s="125"/>
      <c r="M116" s="125"/>
      <c r="N116" s="125"/>
    </row>
    <row r="117" spans="1:14">
      <c r="A117" s="125"/>
      <c r="B117" s="125"/>
      <c r="C117" s="125"/>
      <c r="D117" s="125"/>
      <c r="E117" s="125"/>
      <c r="F117" s="125"/>
      <c r="G117" s="125"/>
      <c r="H117" s="125"/>
      <c r="I117" s="125"/>
      <c r="J117" s="125"/>
      <c r="K117" s="125"/>
      <c r="L117" s="125"/>
      <c r="M117" s="125"/>
      <c r="N117" s="125"/>
    </row>
    <row r="118" spans="1:14">
      <c r="A118" s="125"/>
      <c r="B118" s="125"/>
      <c r="C118" s="125"/>
      <c r="D118" s="125"/>
      <c r="E118" s="125"/>
      <c r="F118" s="125"/>
      <c r="G118" s="125"/>
      <c r="H118" s="125"/>
      <c r="I118" s="125"/>
      <c r="J118" s="125"/>
      <c r="K118" s="125"/>
      <c r="L118" s="125"/>
      <c r="M118" s="125"/>
      <c r="N118" s="125"/>
    </row>
    <row r="119" spans="1:14">
      <c r="A119" s="125"/>
      <c r="B119" s="125"/>
      <c r="C119" s="125"/>
      <c r="D119" s="125"/>
      <c r="E119" s="125"/>
      <c r="F119" s="125"/>
      <c r="G119" s="125"/>
      <c r="H119" s="125"/>
      <c r="I119" s="125"/>
      <c r="J119" s="125"/>
      <c r="K119" s="125"/>
      <c r="L119" s="125"/>
      <c r="M119" s="125"/>
      <c r="N119" s="125"/>
    </row>
    <row r="120" spans="1:14">
      <c r="A120" s="125"/>
      <c r="B120" s="125"/>
      <c r="C120" s="125"/>
      <c r="D120" s="125"/>
      <c r="E120" s="125"/>
      <c r="F120" s="125"/>
      <c r="G120" s="125"/>
      <c r="H120" s="125"/>
      <c r="I120" s="125"/>
      <c r="J120" s="125"/>
      <c r="K120" s="125"/>
      <c r="L120" s="125"/>
      <c r="M120" s="125"/>
      <c r="N120" s="125"/>
    </row>
    <row r="121" spans="1:14">
      <c r="A121" s="125"/>
      <c r="B121" s="125"/>
      <c r="C121" s="125"/>
      <c r="D121" s="125"/>
      <c r="E121" s="125"/>
      <c r="F121" s="125"/>
      <c r="G121" s="125"/>
      <c r="H121" s="125"/>
      <c r="I121" s="125"/>
      <c r="J121" s="125"/>
      <c r="K121" s="125"/>
      <c r="L121" s="125"/>
      <c r="M121" s="125"/>
      <c r="N121" s="125"/>
    </row>
    <row r="122" spans="1:14">
      <c r="A122" s="125"/>
      <c r="B122" s="125"/>
      <c r="C122" s="125"/>
      <c r="D122" s="125"/>
      <c r="E122" s="125"/>
      <c r="F122" s="125"/>
      <c r="G122" s="125"/>
      <c r="H122" s="125"/>
      <c r="I122" s="125"/>
      <c r="J122" s="125"/>
      <c r="K122" s="125"/>
      <c r="L122" s="125"/>
      <c r="M122" s="125"/>
      <c r="N122" s="125"/>
    </row>
    <row r="123" spans="1:14">
      <c r="A123" s="125"/>
      <c r="B123" s="125"/>
      <c r="C123" s="125"/>
      <c r="D123" s="125"/>
      <c r="E123" s="125"/>
      <c r="F123" s="125"/>
      <c r="G123" s="125"/>
      <c r="H123" s="125"/>
      <c r="I123" s="125"/>
      <c r="J123" s="125"/>
      <c r="K123" s="125"/>
      <c r="L123" s="125"/>
      <c r="M123" s="125"/>
      <c r="N123" s="125"/>
    </row>
    <row r="124" spans="1:14">
      <c r="A124" s="125"/>
      <c r="B124" s="125"/>
      <c r="C124" s="125"/>
      <c r="D124" s="125"/>
      <c r="E124" s="125"/>
      <c r="F124" s="125"/>
      <c r="G124" s="125"/>
      <c r="H124" s="125"/>
      <c r="I124" s="125"/>
      <c r="J124" s="125"/>
      <c r="K124" s="125"/>
      <c r="L124" s="125"/>
      <c r="M124" s="125"/>
      <c r="N124" s="125"/>
    </row>
    <row r="125" spans="1:14">
      <c r="A125" s="125"/>
      <c r="B125" s="125"/>
      <c r="C125" s="125"/>
      <c r="D125" s="125"/>
      <c r="E125" s="125"/>
      <c r="F125" s="125"/>
      <c r="G125" s="125"/>
      <c r="H125" s="125"/>
      <c r="I125" s="125"/>
      <c r="J125" s="125"/>
      <c r="K125" s="125"/>
      <c r="L125" s="125"/>
      <c r="M125" s="125"/>
      <c r="N125" s="125"/>
    </row>
    <row r="126" spans="1:14">
      <c r="A126" s="125"/>
      <c r="B126" s="125"/>
      <c r="C126" s="125"/>
      <c r="D126" s="125"/>
      <c r="E126" s="125"/>
      <c r="F126" s="125"/>
      <c r="G126" s="125"/>
      <c r="H126" s="125"/>
      <c r="I126" s="125"/>
      <c r="J126" s="125"/>
      <c r="K126" s="125"/>
      <c r="L126" s="125"/>
      <c r="M126" s="125"/>
      <c r="N126" s="125"/>
    </row>
    <row r="127" spans="1:14">
      <c r="A127" s="125"/>
      <c r="B127" s="125"/>
      <c r="C127" s="125"/>
      <c r="D127" s="125"/>
      <c r="E127" s="125"/>
      <c r="F127" s="125"/>
      <c r="G127" s="125"/>
      <c r="H127" s="125"/>
      <c r="I127" s="125"/>
      <c r="J127" s="125"/>
      <c r="K127" s="125"/>
      <c r="L127" s="125"/>
      <c r="M127" s="125"/>
      <c r="N127" s="125"/>
    </row>
    <row r="128" spans="1:14">
      <c r="A128" s="125"/>
      <c r="B128" s="125"/>
      <c r="C128" s="125"/>
      <c r="D128" s="125"/>
      <c r="E128" s="125"/>
      <c r="F128" s="125"/>
      <c r="G128" s="125"/>
      <c r="H128" s="125"/>
      <c r="I128" s="125"/>
      <c r="J128" s="125"/>
      <c r="K128" s="125"/>
      <c r="L128" s="125"/>
      <c r="M128" s="125"/>
      <c r="N128" s="125"/>
    </row>
    <row r="129" spans="1:14">
      <c r="A129" s="125"/>
      <c r="B129" s="125"/>
      <c r="C129" s="125"/>
      <c r="D129" s="125"/>
      <c r="E129" s="125"/>
      <c r="F129" s="125"/>
      <c r="G129" s="125"/>
      <c r="H129" s="125"/>
      <c r="I129" s="125"/>
      <c r="J129" s="125"/>
      <c r="K129" s="125"/>
      <c r="L129" s="125"/>
      <c r="M129" s="125"/>
      <c r="N129" s="125"/>
    </row>
    <row r="130" spans="1:14">
      <c r="A130" s="125"/>
      <c r="B130" s="125"/>
      <c r="C130" s="125"/>
      <c r="D130" s="125"/>
      <c r="E130" s="125"/>
      <c r="F130" s="125"/>
      <c r="G130" s="125"/>
      <c r="H130" s="125"/>
      <c r="I130" s="125"/>
      <c r="J130" s="125"/>
      <c r="K130" s="125"/>
      <c r="L130" s="125"/>
      <c r="M130" s="125"/>
      <c r="N130" s="125"/>
    </row>
    <row r="131" spans="1:14">
      <c r="A131" s="125"/>
      <c r="B131" s="125"/>
      <c r="C131" s="125"/>
      <c r="D131" s="125"/>
      <c r="E131" s="125"/>
      <c r="F131" s="125"/>
      <c r="G131" s="125"/>
      <c r="H131" s="125"/>
      <c r="I131" s="125"/>
      <c r="J131" s="125"/>
      <c r="K131" s="125"/>
      <c r="L131" s="125"/>
      <c r="M131" s="125"/>
      <c r="N131" s="125"/>
    </row>
    <row r="132" spans="1:14">
      <c r="A132" s="125"/>
      <c r="B132" s="125"/>
      <c r="C132" s="125"/>
      <c r="D132" s="125"/>
      <c r="E132" s="125"/>
      <c r="F132" s="125"/>
      <c r="G132" s="125"/>
      <c r="H132" s="125"/>
      <c r="I132" s="125"/>
      <c r="J132" s="125"/>
      <c r="K132" s="125"/>
      <c r="L132" s="125"/>
      <c r="M132" s="125"/>
      <c r="N132" s="125"/>
    </row>
    <row r="133" spans="1:14">
      <c r="A133" s="125"/>
      <c r="B133" s="125"/>
      <c r="C133" s="125"/>
      <c r="D133" s="125"/>
      <c r="E133" s="125"/>
      <c r="F133" s="125"/>
      <c r="G133" s="125"/>
      <c r="H133" s="125"/>
      <c r="I133" s="125"/>
      <c r="J133" s="125"/>
      <c r="K133" s="125"/>
      <c r="L133" s="125"/>
      <c r="M133" s="125"/>
      <c r="N133" s="125"/>
    </row>
    <row r="134" spans="1:14">
      <c r="A134" s="125"/>
      <c r="B134" s="125"/>
      <c r="C134" s="125"/>
      <c r="D134" s="125"/>
      <c r="E134" s="125"/>
      <c r="F134" s="125"/>
      <c r="G134" s="125"/>
      <c r="H134" s="125"/>
      <c r="I134" s="125"/>
      <c r="J134" s="125"/>
      <c r="K134" s="125"/>
      <c r="L134" s="125"/>
      <c r="M134" s="125"/>
      <c r="N134" s="125"/>
    </row>
    <row r="135" spans="1:14">
      <c r="A135" s="125"/>
      <c r="B135" s="125"/>
      <c r="C135" s="125"/>
      <c r="D135" s="125"/>
      <c r="E135" s="125"/>
      <c r="F135" s="125"/>
      <c r="G135" s="125"/>
      <c r="H135" s="125"/>
      <c r="I135" s="125"/>
      <c r="J135" s="125"/>
      <c r="K135" s="125"/>
      <c r="L135" s="125"/>
      <c r="M135" s="125"/>
      <c r="N135" s="125"/>
    </row>
    <row r="136" spans="1:14">
      <c r="A136" s="125"/>
      <c r="B136" s="125"/>
      <c r="C136" s="125"/>
      <c r="D136" s="125"/>
      <c r="E136" s="125"/>
      <c r="F136" s="125"/>
      <c r="G136" s="125"/>
      <c r="H136" s="125"/>
      <c r="I136" s="125"/>
      <c r="J136" s="125"/>
      <c r="K136" s="125"/>
      <c r="L136" s="125"/>
      <c r="M136" s="125"/>
      <c r="N136" s="125"/>
    </row>
    <row r="137" spans="1:14">
      <c r="A137" s="125"/>
      <c r="B137" s="125"/>
      <c r="C137" s="125"/>
      <c r="D137" s="125"/>
      <c r="E137" s="125"/>
      <c r="F137" s="125"/>
      <c r="G137" s="125"/>
      <c r="H137" s="125"/>
      <c r="I137" s="125"/>
      <c r="J137" s="125"/>
      <c r="K137" s="125"/>
      <c r="L137" s="125"/>
      <c r="M137" s="125"/>
      <c r="N137" s="125"/>
    </row>
    <row r="138" spans="1:14">
      <c r="A138" s="125"/>
      <c r="B138" s="125"/>
      <c r="C138" s="125"/>
      <c r="D138" s="125"/>
      <c r="E138" s="125"/>
      <c r="F138" s="125"/>
      <c r="G138" s="125"/>
      <c r="H138" s="125"/>
      <c r="I138" s="125"/>
      <c r="J138" s="125"/>
      <c r="K138" s="125"/>
      <c r="L138" s="125"/>
      <c r="M138" s="125"/>
      <c r="N138" s="125"/>
    </row>
    <row r="139" spans="1:14">
      <c r="A139" s="125"/>
      <c r="B139" s="125"/>
      <c r="C139" s="125"/>
      <c r="D139" s="125"/>
      <c r="E139" s="125"/>
      <c r="F139" s="125"/>
      <c r="G139" s="125"/>
      <c r="H139" s="125"/>
      <c r="I139" s="125"/>
      <c r="J139" s="125"/>
      <c r="K139" s="125"/>
      <c r="L139" s="125"/>
      <c r="M139" s="125"/>
      <c r="N139" s="125"/>
    </row>
    <row r="140" spans="1:14">
      <c r="A140" s="125"/>
      <c r="B140" s="125"/>
      <c r="C140" s="125"/>
      <c r="D140" s="125"/>
      <c r="E140" s="125"/>
      <c r="F140" s="125"/>
      <c r="G140" s="125"/>
      <c r="H140" s="125"/>
      <c r="I140" s="125"/>
      <c r="J140" s="125"/>
      <c r="K140" s="125"/>
      <c r="L140" s="125"/>
      <c r="M140" s="125"/>
      <c r="N140" s="125"/>
    </row>
    <row r="141" spans="1:14">
      <c r="A141" s="125"/>
      <c r="B141" s="125"/>
      <c r="C141" s="125"/>
      <c r="D141" s="125"/>
      <c r="E141" s="125"/>
      <c r="F141" s="125"/>
      <c r="G141" s="125"/>
      <c r="H141" s="125"/>
      <c r="I141" s="125"/>
      <c r="J141" s="125"/>
      <c r="K141" s="125"/>
      <c r="L141" s="125"/>
      <c r="M141" s="125"/>
      <c r="N141" s="125"/>
    </row>
    <row r="142" spans="1:14">
      <c r="A142" s="125"/>
      <c r="B142" s="125"/>
      <c r="C142" s="125"/>
      <c r="D142" s="125"/>
      <c r="E142" s="125"/>
      <c r="F142" s="125"/>
      <c r="G142" s="125"/>
      <c r="H142" s="125"/>
      <c r="I142" s="125"/>
      <c r="J142" s="125"/>
      <c r="K142" s="125"/>
      <c r="L142" s="125"/>
      <c r="M142" s="125"/>
      <c r="N142" s="125"/>
    </row>
    <row r="143" spans="1:14">
      <c r="A143" s="125"/>
      <c r="B143" s="125"/>
      <c r="C143" s="125"/>
      <c r="D143" s="125"/>
      <c r="E143" s="125"/>
      <c r="F143" s="125"/>
      <c r="G143" s="125"/>
      <c r="H143" s="125"/>
      <c r="I143" s="125"/>
      <c r="J143" s="125"/>
      <c r="K143" s="125"/>
      <c r="L143" s="125"/>
      <c r="M143" s="125"/>
      <c r="N143" s="125"/>
    </row>
    <row r="144" spans="1:14">
      <c r="A144" s="125"/>
      <c r="B144" s="125"/>
      <c r="C144" s="125"/>
      <c r="D144" s="125"/>
      <c r="E144" s="125"/>
      <c r="F144" s="125"/>
      <c r="G144" s="125"/>
      <c r="H144" s="125"/>
      <c r="I144" s="125"/>
      <c r="J144" s="125"/>
      <c r="K144" s="125"/>
      <c r="L144" s="125"/>
      <c r="M144" s="125"/>
      <c r="N144" s="125"/>
    </row>
    <row r="145" spans="1:14">
      <c r="A145" s="125"/>
      <c r="B145" s="125"/>
      <c r="C145" s="125"/>
      <c r="D145" s="125"/>
      <c r="E145" s="125"/>
      <c r="F145" s="125"/>
      <c r="G145" s="125"/>
      <c r="H145" s="125"/>
      <c r="I145" s="125"/>
      <c r="J145" s="125"/>
      <c r="K145" s="125"/>
      <c r="L145" s="125"/>
      <c r="M145" s="125"/>
      <c r="N145" s="125"/>
    </row>
    <row r="146" spans="1:14">
      <c r="A146" s="125"/>
      <c r="B146" s="125"/>
      <c r="C146" s="125"/>
      <c r="D146" s="125"/>
      <c r="E146" s="125"/>
      <c r="F146" s="125"/>
      <c r="G146" s="125"/>
      <c r="H146" s="125"/>
      <c r="I146" s="125"/>
      <c r="J146" s="125"/>
      <c r="K146" s="125"/>
      <c r="L146" s="125"/>
      <c r="M146" s="125"/>
      <c r="N146" s="125"/>
    </row>
    <row r="147" spans="1:14">
      <c r="A147" s="125"/>
      <c r="B147" s="125"/>
      <c r="C147" s="125"/>
      <c r="D147" s="125"/>
      <c r="E147" s="125"/>
      <c r="F147" s="125"/>
      <c r="G147" s="125"/>
      <c r="H147" s="125"/>
      <c r="I147" s="125"/>
      <c r="J147" s="125"/>
      <c r="K147" s="125"/>
      <c r="L147" s="125"/>
      <c r="M147" s="125"/>
      <c r="N147" s="125"/>
    </row>
    <row r="148" spans="1:14">
      <c r="A148" s="125"/>
      <c r="B148" s="125"/>
      <c r="C148" s="125"/>
      <c r="D148" s="125"/>
      <c r="E148" s="125"/>
      <c r="F148" s="125"/>
      <c r="G148" s="125"/>
      <c r="H148" s="125"/>
      <c r="I148" s="125"/>
      <c r="J148" s="125"/>
      <c r="K148" s="125"/>
      <c r="L148" s="125"/>
      <c r="M148" s="125"/>
      <c r="N148" s="125"/>
    </row>
    <row r="149" spans="1:14">
      <c r="A149" s="125"/>
      <c r="B149" s="125"/>
      <c r="C149" s="125"/>
      <c r="D149" s="125"/>
      <c r="E149" s="125"/>
      <c r="F149" s="125"/>
      <c r="G149" s="125"/>
      <c r="H149" s="125"/>
      <c r="I149" s="125"/>
      <c r="J149" s="125"/>
      <c r="K149" s="125"/>
      <c r="L149" s="125"/>
      <c r="M149" s="125"/>
      <c r="N149" s="125"/>
    </row>
    <row r="150" spans="1:14">
      <c r="A150" s="125"/>
      <c r="B150" s="125"/>
      <c r="C150" s="125"/>
      <c r="D150" s="125"/>
      <c r="E150" s="125"/>
      <c r="F150" s="125"/>
      <c r="G150" s="125"/>
      <c r="H150" s="125"/>
      <c r="I150" s="125"/>
      <c r="J150" s="125"/>
      <c r="K150" s="125"/>
      <c r="L150" s="125"/>
      <c r="M150" s="125"/>
      <c r="N150" s="125"/>
    </row>
    <row r="151" spans="1:14">
      <c r="A151" s="125"/>
      <c r="B151" s="125"/>
      <c r="C151" s="125"/>
      <c r="D151" s="125"/>
      <c r="E151" s="125"/>
      <c r="F151" s="125"/>
      <c r="G151" s="125"/>
      <c r="H151" s="125"/>
      <c r="I151" s="125"/>
      <c r="J151" s="125"/>
      <c r="K151" s="125"/>
      <c r="L151" s="125"/>
      <c r="M151" s="125"/>
      <c r="N151" s="125"/>
    </row>
    <row r="152" spans="1:14">
      <c r="A152" s="125"/>
      <c r="B152" s="125"/>
      <c r="C152" s="125"/>
      <c r="D152" s="125"/>
      <c r="E152" s="125"/>
      <c r="F152" s="125"/>
      <c r="G152" s="125"/>
      <c r="H152" s="125"/>
      <c r="I152" s="125"/>
      <c r="J152" s="125"/>
      <c r="K152" s="125"/>
      <c r="L152" s="125"/>
      <c r="M152" s="125"/>
      <c r="N152" s="125"/>
    </row>
    <row r="153" spans="1:14">
      <c r="A153" s="125"/>
      <c r="B153" s="125"/>
      <c r="C153" s="125"/>
      <c r="D153" s="125"/>
      <c r="E153" s="125"/>
      <c r="F153" s="125"/>
      <c r="G153" s="125"/>
      <c r="H153" s="125"/>
      <c r="I153" s="125"/>
      <c r="J153" s="125"/>
      <c r="K153" s="125"/>
      <c r="L153" s="125"/>
      <c r="M153" s="125"/>
      <c r="N153" s="125"/>
    </row>
    <row r="154" spans="1:14">
      <c r="A154" s="125"/>
      <c r="B154" s="125"/>
      <c r="C154" s="125"/>
      <c r="D154" s="125"/>
      <c r="E154" s="125"/>
      <c r="F154" s="125"/>
      <c r="G154" s="125"/>
      <c r="H154" s="125"/>
      <c r="I154" s="125"/>
      <c r="J154" s="125"/>
      <c r="K154" s="125"/>
      <c r="L154" s="125"/>
      <c r="M154" s="125"/>
      <c r="N154" s="125"/>
    </row>
    <row r="155" spans="1:14">
      <c r="A155" s="125"/>
      <c r="B155" s="125"/>
      <c r="C155" s="125"/>
      <c r="D155" s="125"/>
      <c r="E155" s="125"/>
      <c r="F155" s="125"/>
      <c r="G155" s="125"/>
      <c r="H155" s="125"/>
      <c r="I155" s="125"/>
      <c r="J155" s="125"/>
      <c r="K155" s="125"/>
      <c r="L155" s="125"/>
      <c r="M155" s="125"/>
      <c r="N155" s="125"/>
    </row>
    <row r="156" spans="1:14">
      <c r="A156" s="125"/>
      <c r="B156" s="125"/>
      <c r="C156" s="125"/>
      <c r="D156" s="125"/>
      <c r="E156" s="125"/>
      <c r="F156" s="125"/>
      <c r="G156" s="125"/>
      <c r="H156" s="125"/>
      <c r="I156" s="125"/>
      <c r="J156" s="125"/>
      <c r="K156" s="125"/>
      <c r="L156" s="125"/>
      <c r="M156" s="125"/>
      <c r="N156" s="125"/>
    </row>
    <row r="157" spans="1:14">
      <c r="A157" s="125"/>
      <c r="B157" s="125"/>
      <c r="C157" s="125"/>
      <c r="D157" s="125"/>
      <c r="E157" s="125"/>
      <c r="F157" s="125"/>
      <c r="G157" s="125"/>
      <c r="H157" s="125"/>
      <c r="I157" s="125"/>
      <c r="J157" s="125"/>
      <c r="K157" s="125"/>
      <c r="L157" s="125"/>
      <c r="M157" s="125"/>
      <c r="N157" s="125"/>
    </row>
    <row r="158" spans="1:14">
      <c r="A158" s="125"/>
      <c r="B158" s="125"/>
      <c r="C158" s="125"/>
      <c r="D158" s="125"/>
      <c r="E158" s="125"/>
      <c r="F158" s="125"/>
      <c r="G158" s="125"/>
      <c r="H158" s="125"/>
      <c r="I158" s="125"/>
      <c r="J158" s="125"/>
      <c r="K158" s="125"/>
      <c r="L158" s="125"/>
      <c r="M158" s="125"/>
      <c r="N158" s="125"/>
    </row>
    <row r="159" spans="1:14">
      <c r="A159" s="125"/>
      <c r="B159" s="125"/>
      <c r="C159" s="125"/>
      <c r="D159" s="125"/>
      <c r="F159" s="125"/>
      <c r="G159" s="125"/>
      <c r="H159" s="125"/>
      <c r="I159" s="125"/>
      <c r="J159" s="125"/>
      <c r="K159" s="125"/>
      <c r="L159" s="125"/>
      <c r="M159" s="125"/>
      <c r="N159" s="125"/>
    </row>
    <row r="160" spans="1:14">
      <c r="A160" s="125"/>
      <c r="B160" s="125"/>
      <c r="C160" s="125"/>
      <c r="D160" s="125"/>
      <c r="F160" s="125"/>
      <c r="G160" s="125"/>
      <c r="H160" s="125"/>
      <c r="I160" s="125"/>
      <c r="J160" s="125"/>
      <c r="K160" s="125"/>
      <c r="L160" s="125"/>
      <c r="M160" s="125"/>
      <c r="N160" s="125"/>
    </row>
  </sheetData>
  <mergeCells count="109">
    <mergeCell ref="A1:M1"/>
    <mergeCell ref="A2:M2"/>
    <mergeCell ref="A3:M3"/>
    <mergeCell ref="A4:M4"/>
    <mergeCell ref="A7:M7"/>
    <mergeCell ref="E8:L8"/>
    <mergeCell ref="A53:B53"/>
    <mergeCell ref="A54:B54"/>
    <mergeCell ref="A55:D55"/>
    <mergeCell ref="A56:D56"/>
    <mergeCell ref="A57:D57"/>
    <mergeCell ref="A58:D58"/>
    <mergeCell ref="A59:D59"/>
    <mergeCell ref="A60:D60"/>
    <mergeCell ref="A61:C61"/>
    <mergeCell ref="A62:B62"/>
    <mergeCell ref="B63:L63"/>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M8:M9"/>
    <mergeCell ref="M53:M54"/>
    <mergeCell ref="A5:M6"/>
    <mergeCell ref="E60:L61"/>
  </mergeCells>
  <printOptions horizontalCentered="1"/>
  <pageMargins left="0" right="0" top="0.708661417322835" bottom="0.433070866141732" header="0.31496062992126" footer="0.118110236220472"/>
  <pageSetup paperSize="9" scale="80" orientation="landscape"/>
  <headerFooter>
    <oddHeader>&amp;RFls.:________
Processo n.º 23069.159759/2020-61</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Company>Hewlett-Packard</Company>
  <Application>Microsoft Excel</Application>
  <HeadingPairs>
    <vt:vector size="2" baseType="variant">
      <vt:variant>
        <vt:lpstr>工作表</vt:lpstr>
      </vt:variant>
      <vt:variant>
        <vt:i4>3</vt:i4>
      </vt:variant>
    </vt:vector>
  </HeadingPairs>
  <TitlesOfParts>
    <vt:vector size="3" baseType="lpstr">
      <vt:lpstr>Resumo</vt:lpstr>
      <vt:lpstr>Orçamento</vt:lpstr>
      <vt:lpstr>Cronograma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Juliana Borsoi</cp:lastModifiedBy>
  <dcterms:created xsi:type="dcterms:W3CDTF">2009-04-27T20:33:00Z</dcterms:created>
  <cp:lastPrinted>2022-02-27T14:26:00Z</cp:lastPrinted>
  <dcterms:modified xsi:type="dcterms:W3CDTF">2022-03-10T14:48:42Z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311E48B1C2CD46598BE9E2BF14A6B80E</vt:lpwstr>
  </property>
  <property fmtid="{D5CDD505-2E9C-101B-9397-08002B2CF9AE}" pid="3" name="KSOProductBuildVer">
    <vt:lpwstr>1046-11.2.0.10463</vt:lpwstr>
  </property>
</Properties>
</file>