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ulialopes/Desktop/"/>
    </mc:Choice>
  </mc:AlternateContent>
  <xr:revisionPtr revIDLastSave="0" documentId="13_ncr:1_{7B826FBC-95BD-0E44-9A03-238E347A7184}" xr6:coauthVersionLast="36" xr6:coauthVersionMax="36" xr10:uidLastSave="{00000000-0000-0000-0000-000000000000}"/>
  <bookViews>
    <workbookView xWindow="9100" yWindow="460" windowWidth="27740" windowHeight="13780" xr2:uid="{00000000-000D-0000-FFFF-FFFF00000000}"/>
  </bookViews>
  <sheets>
    <sheet name="Orçamento Sintético" sheetId="1" r:id="rId1"/>
    <sheet name="Composição BDI" sheetId="2" r:id="rId2"/>
  </sheets>
  <externalReferences>
    <externalReference r:id="rId3"/>
  </externalReferences>
  <definedNames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I7" i="1" l="1"/>
  <c r="I8" i="1"/>
  <c r="I10" i="1"/>
  <c r="I11" i="1"/>
  <c r="I12" i="1"/>
  <c r="I13" i="1"/>
  <c r="I14" i="1"/>
  <c r="I16" i="1"/>
  <c r="I17" i="1"/>
  <c r="J17" i="1" s="1"/>
  <c r="K17" i="1" s="1"/>
  <c r="I18" i="1"/>
  <c r="I19" i="1"/>
  <c r="I20" i="1"/>
  <c r="I21" i="1"/>
  <c r="J21" i="1" s="1"/>
  <c r="K21" i="1" s="1"/>
  <c r="I22" i="1"/>
  <c r="I23" i="1"/>
  <c r="I24" i="1"/>
  <c r="D24" i="2"/>
  <c r="D26" i="2" s="1"/>
  <c r="D20" i="2"/>
  <c r="D27" i="2" s="1"/>
  <c r="D19" i="2"/>
  <c r="D15" i="2"/>
  <c r="J19" i="1"/>
  <c r="K19" i="1" s="1"/>
  <c r="J18" i="1"/>
  <c r="K18" i="1" s="1"/>
  <c r="J13" i="1"/>
  <c r="K13" i="1" s="1"/>
  <c r="J11" i="1"/>
  <c r="K11" i="1" s="1"/>
  <c r="J8" i="1"/>
  <c r="K8" i="1" s="1"/>
  <c r="J20" i="1" l="1"/>
  <c r="K20" i="1" s="1"/>
  <c r="J23" i="1"/>
  <c r="K23" i="1" s="1"/>
  <c r="J22" i="1"/>
  <c r="K22" i="1" s="1"/>
  <c r="J16" i="1"/>
  <c r="K16" i="1" s="1"/>
  <c r="J24" i="1"/>
  <c r="K24" i="1" s="1"/>
  <c r="J7" i="1"/>
  <c r="K7" i="1" s="1"/>
  <c r="J10" i="1"/>
  <c r="K10" i="1" s="1"/>
  <c r="J12" i="1"/>
  <c r="K12" i="1" s="1"/>
  <c r="J14" i="1"/>
  <c r="K14" i="1" s="1"/>
  <c r="K15" i="1" l="1"/>
  <c r="K6" i="1"/>
  <c r="K9" i="1"/>
  <c r="I25" i="1" l="1"/>
  <c r="L22" i="1" s="1"/>
  <c r="L24" i="1"/>
  <c r="L21" i="1"/>
  <c r="L8" i="1"/>
  <c r="L19" i="1"/>
  <c r="L11" i="1"/>
  <c r="L17" i="1"/>
  <c r="L10" i="1"/>
  <c r="L15" i="1"/>
  <c r="L7" i="1"/>
  <c r="L12" i="1"/>
  <c r="L9" i="1"/>
  <c r="L6" i="1"/>
  <c r="L16" i="1" l="1"/>
  <c r="L13" i="1"/>
  <c r="L20" i="1"/>
  <c r="L14" i="1"/>
  <c r="L18" i="1"/>
  <c r="L23" i="1"/>
</calcChain>
</file>

<file path=xl/sharedStrings.xml><?xml version="1.0" encoding="utf-8"?>
<sst xmlns="http://schemas.openxmlformats.org/spreadsheetml/2006/main" count="141" uniqueCount="111">
  <si>
    <t>Obra</t>
  </si>
  <si>
    <t>Bancos</t>
  </si>
  <si>
    <t>B.D.I.</t>
  </si>
  <si>
    <t>Encargos Sociais</t>
  </si>
  <si>
    <t>SERVIÇO DE PINTURA- MANUTENÇÃO PREDIAL</t>
  </si>
  <si>
    <t xml:space="preserve">SINAPI - 08/2021 - Rio de Janeiro
SBC - 09/2021 - Rio de Janeiro
</t>
  </si>
  <si>
    <t>Não Desonerado: embutido nos preços unitário dos insumos de mão de obra, de acordo com as bases.</t>
  </si>
  <si>
    <t>ANEXO II - DESCRIÇÃO DOS SERVIÇOS E PLANILHA DE FORMAÇÃO DE PREÇOS</t>
  </si>
  <si>
    <t>Orçamento Sintético</t>
  </si>
  <si>
    <t>Lote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</si>
  <si>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</si>
  <si>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</si>
  <si>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</si>
  <si>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</si>
  <si>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</si>
  <si>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</si>
  <si>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</si>
  <si>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</si>
  <si>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Peso (%)</t>
  </si>
  <si>
    <t>ANDAIMES</t>
  </si>
  <si>
    <t xml:space="preserve"> 00020193 </t>
  </si>
  <si>
    <t>SINAPI</t>
  </si>
  <si>
    <t>LOCACAO DE ANDAIME METALICO TIPO FACHADEIRO, LARGURA DE 1,20 M, ALTURA POR PECA DE 2,0 M, INCLUINDO SAPATAS E ITENS NECESSARIOS A INSTALACAO</t>
  </si>
  <si>
    <t>M2XMES</t>
  </si>
  <si>
    <t xml:space="preserve"> 97063 </t>
  </si>
  <si>
    <t>MONTAGEM E DESMONTAGEM DE ANDAIME MODULAR FACHADEIRO, COM PISO METÁLICO, PARA EDIFICAÇÕES COM MÚLTIPLOS PAVIMENTOS (EXCLUSIVE ANDAIME E LIMPEZA). AF_11/2017</t>
  </si>
  <si>
    <t>m²</t>
  </si>
  <si>
    <t>REVESTIMENTO</t>
  </si>
  <si>
    <t xml:space="preserve"> 97631 </t>
  </si>
  <si>
    <t>DEMOLIÇÃO DE ARGAMASSAS, DE FORMA MANUAL, SEM REAPROVEITAMENTO. AF_12/2017</t>
  </si>
  <si>
    <t xml:space="preserve"> 87778 </t>
  </si>
  <si>
    <t>EMBOÇO OU MASSA ÚNICA EM ARGAMASSA INDUSTRIALIZADA, PREPARO MECÂNICO E APLICAÇÃO COM EQUIPAMENTO DE MISTURA E PROJEÇÃO DE 1,5 M3/H DE ARGAMASSA EM PANOS DE FACHADA COM PRESENÇA DE VÃOS, ESPESSURA DE 25 MM. AF_06/2014</t>
  </si>
  <si>
    <t xml:space="preserve"> 99814 </t>
  </si>
  <si>
    <t>LIMPEZA DE SUPERFÍCIE COM JATO DE ALTA PRESSÃO. AF_04/2019</t>
  </si>
  <si>
    <t xml:space="preserve"> 100717 </t>
  </si>
  <si>
    <t>LIXAMENTO MANUAL EM SUPERFÍCIES METÁLICAS EM OBRA. AF_01/2020</t>
  </si>
  <si>
    <t xml:space="preserve"> 87878 </t>
  </si>
  <si>
    <t>CHAPISCO APLICADO EM ALVENARIAS E ESTRUTURAS DE CONCRETO INTERNAS, COM COLHER DE PEDREIRO.  ARGAMASSA TRAÇO 1:3 COM PREPARO MANUAL. AF_06/2014</t>
  </si>
  <si>
    <t>PINTURA</t>
  </si>
  <si>
    <t xml:space="preserve"> 73865/001 </t>
  </si>
  <si>
    <t>FUNDO PREPARADOR PRIMER A BASE DE EPOXI, PARA ESTRUTURA METALICA, UMA DEMAO, ESPESSURA DE 25 MICRA.</t>
  </si>
  <si>
    <t xml:space="preserve"> 79514/001 </t>
  </si>
  <si>
    <t>PINTURA EPOXI, TRES DEMAOS</t>
  </si>
  <si>
    <t xml:space="preserve"> 73924/002 </t>
  </si>
  <si>
    <t>PINTURA ESMALTE ACETINADO, DUAS DEMAOS, SOBRE SUPERFICIE METALICA</t>
  </si>
  <si>
    <t xml:space="preserve"> 100762 </t>
  </si>
  <si>
    <t>PINTURA COM TINTA ALQUÍDICA DE ACABAMENTO (ESMALTE SINTÉTICO FOSCO) APLICADA A ROLO OU PINCEL SOBRE SUPERFÍCIES METÁLICAS (EXCETO PERFIL) EXECUTADO EM OBRA (02 DEMÃOS). AF_01/2020</t>
  </si>
  <si>
    <t xml:space="preserve"> 88489 </t>
  </si>
  <si>
    <t>APLICAÇÃO MANUAL DE PINTURA COM TINTA LÁTEX ACRÍLICA EM PAREDES, DUAS DEMÃOS. AF_06/2014</t>
  </si>
  <si>
    <t xml:space="preserve"> 88488 </t>
  </si>
  <si>
    <t>APLICAÇÃO MANUAL DE PINTURA COM TINTA LÁTEX ACRÍLICA EM TETO, DUAS DEMÃOS. AF_06/2014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</si>
  <si>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</si>
  <si>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</si>
  <si>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40905 </t>
  </si>
  <si>
    <t>VERNIZ SINTETICO EM MADEIRA, DUAS DEMAOS</t>
  </si>
  <si>
    <t xml:space="preserve"> 73739/001 </t>
  </si>
  <si>
    <t>PINTURA ESMALTE ACETINADO EM MADEIRA, DUAS DEMAOS</t>
  </si>
  <si>
    <t>Total Geral</t>
  </si>
  <si>
    <t>(razão social da empresa licitante)</t>
  </si>
  <si>
    <t xml:space="preserve">(n.º do CNPJ) </t>
  </si>
  <si>
    <t>ANEXO II</t>
  </si>
  <si>
    <t>COMPOSIÇÃO DE BDI - Benefícios e Despesas Indiretas (MODELO)</t>
  </si>
  <si>
    <t>(Folha sem desoneração)</t>
  </si>
  <si>
    <t>SERVIÇO: pintura, com fornecimento de material e mão-de-obra, para atender demandas de MANUTENÇÃO PREDIAL da UFF pelo período de 12 meses</t>
  </si>
  <si>
    <t xml:space="preserve"> </t>
  </si>
  <si>
    <t>ITEM</t>
  </si>
  <si>
    <t>DESCRIÇÃO</t>
  </si>
  <si>
    <t>TAXA</t>
  </si>
  <si>
    <t>Administração Central (AC)</t>
  </si>
  <si>
    <t>Seguro + Garantia (S + G)</t>
  </si>
  <si>
    <t>Risco ( R )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</si>
  <si>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</si>
  <si>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</si>
  <si>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</si>
  <si>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</si>
  <si>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</si>
  <si>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</si>
  <si>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</si>
  <si>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</si>
  <si>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</si>
  <si>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</si>
  <si>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</si>
  <si>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</si>
  <si>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</si>
  <si>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</si>
  <si>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</si>
  <si>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</si>
  <si>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</si>
  <si>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</si>
  <si>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</si>
  <si>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</si>
  <si>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</si>
  <si>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</si>
  <si>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</si>
  <si>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</si>
  <si>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</si>
  <si>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</si>
  <si>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</si>
  <si>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</si>
  <si>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</si>
  <si>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</si>
  <si>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</si>
  <si>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</si>
  <si>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</si>
  <si>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</si>
  <si>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 xml:space="preserve">oculto </t>
  </si>
  <si>
    <t>i</t>
  </si>
  <si>
    <t>l</t>
  </si>
  <si>
    <t>n</t>
  </si>
  <si>
    <t>Total Arredondado</t>
  </si>
  <si>
    <t>Valor Unit com BDI - Arrendondado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</si>
</sst>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6" formatCode="&quot;R$&quot;\ #,##0.00_);[Red]\(&quot;R$&quot;\ #,###.00\)"/>
  </numFmts>
  <fonts count="19" x14ac:knownFonts="1">
    <font>
      <sz val="11"/>
      <name val="Arial"/>
      <charset val="134"/>
    </font>
    <font>
      <sz val="9"/>
      <name val="Verdana"/>
      <charset val="134"/>
    </font>
    <font>
      <b/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color indexed="8"/>
      <name val="Verdana"/>
      <charset val="134"/>
    </font>
    <font>
      <b/>
      <sz val="9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b/>
      <sz val="11"/>
      <name val="Arial"/>
      <charset val="134"/>
    </font>
    <font>
      <b/>
      <sz val="10"/>
      <name val="Arial"/>
      <charset val="134"/>
    </font>
    <font>
      <b/>
      <sz val="10"/>
      <color rgb="FFFF0000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u/>
      <sz val="9"/>
      <name val="Verdana"/>
      <charset val="134"/>
    </font>
    <font>
      <sz val="11"/>
      <name val="Arial"/>
      <charset val="134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3"/>
    <xf numFmtId="0" fontId="5" fillId="2" borderId="0" xfId="0" applyFont="1" applyFill="1"/>
    <xf numFmtId="0" fontId="6" fillId="0" borderId="0" xfId="3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0" fontId="7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10" fontId="4" fillId="0" borderId="6" xfId="4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10" fontId="4" fillId="0" borderId="1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4" fillId="0" borderId="20" xfId="1" applyNumberFormat="1" applyFont="1" applyBorder="1" applyAlignment="1">
      <alignment horizontal="center" vertical="center"/>
    </xf>
    <xf numFmtId="0" fontId="7" fillId="0" borderId="0" xfId="2" applyFont="1"/>
    <xf numFmtId="0" fontId="7" fillId="0" borderId="0" xfId="0" applyFont="1"/>
    <xf numFmtId="0" fontId="1" fillId="0" borderId="0" xfId="2" applyAlignment="1">
      <alignment horizontal="left"/>
    </xf>
    <xf numFmtId="0" fontId="1" fillId="0" borderId="0" xfId="0" applyFont="1"/>
    <xf numFmtId="0" fontId="1" fillId="0" borderId="0" xfId="2" applyAlignment="1">
      <alignment horizontal="left" vertical="center"/>
    </xf>
    <xf numFmtId="0" fontId="1" fillId="0" borderId="0" xfId="2"/>
    <xf numFmtId="0" fontId="1" fillId="0" borderId="0" xfId="2" applyAlignment="1">
      <alignment horizontal="center"/>
    </xf>
    <xf numFmtId="4" fontId="1" fillId="0" borderId="0" xfId="0" applyNumberFormat="1" applyFont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2" applyNumberForma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10" fontId="12" fillId="3" borderId="0" xfId="0" applyNumberFormat="1" applyFont="1" applyFill="1" applyAlignment="1">
      <alignment vertical="top" wrapText="1"/>
    </xf>
    <xf numFmtId="0" fontId="11" fillId="3" borderId="22" xfId="0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horizontal="right" vertical="top" wrapText="1"/>
    </xf>
    <xf numFmtId="0" fontId="11" fillId="3" borderId="22" xfId="0" applyFont="1" applyFill="1" applyBorder="1" applyAlignment="1">
      <alignment horizontal="center" vertical="top" wrapText="1"/>
    </xf>
    <xf numFmtId="0" fontId="14" fillId="4" borderId="22" xfId="0" applyFont="1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center" vertical="center" wrapText="1"/>
    </xf>
    <xf numFmtId="164" fontId="14" fillId="4" borderId="22" xfId="0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left" vertical="top" wrapText="1"/>
    </xf>
    <xf numFmtId="0" fontId="15" fillId="5" borderId="22" xfId="0" applyFont="1" applyFill="1" applyBorder="1" applyAlignment="1">
      <alignment horizontal="right" vertical="top" wrapText="1"/>
    </xf>
    <xf numFmtId="0" fontId="15" fillId="5" borderId="22" xfId="0" applyFont="1" applyFill="1" applyBorder="1" applyAlignment="1">
      <alignment horizontal="center" vertical="top" wrapText="1"/>
    </xf>
    <xf numFmtId="0" fontId="15" fillId="5" borderId="22" xfId="0" applyFont="1" applyFill="1" applyBorder="1" applyAlignment="1">
      <alignment horizontal="center" vertical="center" wrapText="1"/>
    </xf>
    <xf numFmtId="164" fontId="15" fillId="5" borderId="22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top" wrapText="1"/>
    </xf>
    <xf numFmtId="10" fontId="14" fillId="4" borderId="22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11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wrapText="1"/>
    </xf>
    <xf numFmtId="0" fontId="0" fillId="0" borderId="0" xfId="0"/>
    <xf numFmtId="0" fontId="12" fillId="4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1" fillId="0" borderId="0" xfId="2" applyAlignment="1">
      <alignment horizontal="left" vertical="center" wrapText="1"/>
    </xf>
    <xf numFmtId="4" fontId="1" fillId="0" borderId="0" xfId="2" applyNumberForma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3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164" fontId="12" fillId="0" borderId="0" xfId="0" applyNumberFormat="1" applyFont="1" applyFill="1" applyBorder="1" applyAlignment="1">
      <alignment vertical="top" wrapText="1"/>
    </xf>
    <xf numFmtId="0" fontId="18" fillId="3" borderId="22" xfId="0" applyFont="1" applyFill="1" applyBorder="1" applyAlignment="1">
      <alignment horizontal="right" vertical="top" wrapText="1"/>
    </xf>
    <xf numFmtId="164" fontId="12" fillId="4" borderId="26" xfId="0" applyNumberFormat="1" applyFont="1" applyFill="1" applyBorder="1" applyAlignment="1">
      <alignment horizontal="center" vertical="top" wrapText="1"/>
    </xf>
    <xf numFmtId="164" fontId="12" fillId="4" borderId="27" xfId="0" applyNumberFormat="1" applyFont="1" applyFill="1" applyBorder="1" applyAlignment="1">
      <alignment horizontal="center" vertical="top" wrapText="1"/>
    </xf>
    <xf numFmtId="164" fontId="12" fillId="4" borderId="28" xfId="0" applyNumberFormat="1" applyFont="1" applyFill="1" applyBorder="1" applyAlignment="1">
      <alignment horizontal="center" vertical="top" wrapText="1"/>
    </xf>
    <xf numFmtId="164" fontId="15" fillId="6" borderId="22" xfId="0" applyNumberFormat="1" applyFont="1" applyFill="1" applyBorder="1" applyAlignment="1">
      <alignment horizontal="center" vertical="center" wrapText="1"/>
    </xf>
    <xf numFmtId="164" fontId="14" fillId="6" borderId="2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E000000}"/>
    <cellStyle name="Normal_Anexo VII-C TP -201 Composição do BDI" xfId="3" xr:uid="{00000000-0005-0000-0000-000025000000}"/>
    <cellStyle name="Porcentagem" xfId="1" builtinId="5"/>
    <cellStyle name="Porcentagem 2" xfId="4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33500" cy="7620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0"/>
          <a:ext cx="1333500" cy="76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lopes/Library/Containers/com.microsoft.Excel/Data/Documents/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"/>
  <sheetViews>
    <sheetView tabSelected="1" showOutlineSymbols="0" topLeftCell="E2" zoomScale="85" zoomScaleNormal="85" workbookViewId="0">
      <selection activeCell="N11" sqref="N11"/>
    </sheetView>
  </sheetViews>
  <sheetFormatPr baseColWidth="10" defaultColWidth="9" defaultRowHeight="14" x14ac:dyDescent="0.15"/>
  <cols>
    <col min="1" max="1" width="5.6640625" customWidth="1"/>
    <col min="2" max="2" width="4.6640625" customWidth="1"/>
    <col min="3" max="3" width="10" customWidth="1"/>
    <col min="4" max="4" width="13.1640625" customWidth="1"/>
    <col min="5" max="5" width="60" customWidth="1"/>
    <col min="6" max="6" width="8" customWidth="1"/>
    <col min="7" max="8" width="13" customWidth="1"/>
    <col min="9" max="9" width="15.1640625" customWidth="1"/>
    <col min="10" max="10" width="20.83203125" customWidth="1"/>
    <col min="11" max="11" width="14.33203125" customWidth="1"/>
    <col min="12" max="12" width="17.83203125" customWidth="1"/>
    <col min="13" max="13" width="13" customWidth="1"/>
    <col min="14" max="14" width="15.83203125"/>
  </cols>
  <sheetData>
    <row r="1" spans="1:21" ht="15" x14ac:dyDescent="0.15">
      <c r="B1" s="29"/>
      <c r="C1" s="29"/>
      <c r="D1" s="29"/>
      <c r="E1" s="29" t="s">
        <v>0</v>
      </c>
      <c r="F1" s="46" t="s">
        <v>1</v>
      </c>
      <c r="G1" s="46"/>
      <c r="H1" s="46" t="s">
        <v>2</v>
      </c>
      <c r="I1" s="46"/>
      <c r="J1" s="29"/>
      <c r="K1" s="29"/>
      <c r="L1" s="46" t="s">
        <v>3</v>
      </c>
      <c r="M1" s="46"/>
    </row>
    <row r="2" spans="1:21" ht="80" customHeight="1" x14ac:dyDescent="0.15">
      <c r="B2" s="30"/>
      <c r="C2" s="30"/>
      <c r="D2" s="30"/>
      <c r="E2" s="30" t="s">
        <v>4</v>
      </c>
      <c r="F2" s="47" t="s">
        <v>5</v>
      </c>
      <c r="G2" s="47"/>
      <c r="H2" s="31">
        <v>0.2482</v>
      </c>
      <c r="I2" s="43"/>
      <c r="J2" s="43"/>
      <c r="K2" s="43"/>
      <c r="L2" s="47" t="s">
        <v>6</v>
      </c>
      <c r="M2" s="47"/>
    </row>
    <row r="3" spans="1:21" x14ac:dyDescent="0.15">
      <c r="B3" s="48" t="s">
        <v>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1" x14ac:dyDescent="0.15">
      <c r="B4" s="49" t="s">
        <v>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1" ht="30" customHeight="1" x14ac:dyDescent="0.15">
      <c r="A5" s="32" t="s">
        <v>9</v>
      </c>
      <c r="B5" s="32" t="s">
        <v>10</v>
      </c>
      <c r="C5" s="33" t="s">
        <v>11</v>
      </c>
      <c r="D5" s="32" t="s">
        <v>12</v>
      </c>
      <c r="E5" s="32" t="s">
        <v>13</v>
      </c>
      <c r="F5" s="34" t="s">
        <v>14</v>
      </c>
      <c r="G5" s="33" t="s">
        <v>15</v>
      </c>
      <c r="H5" s="33" t="s">
        <v>16</v>
      </c>
      <c r="I5" s="33" t="s">
        <v>17</v>
      </c>
      <c r="J5" s="84" t="s">
        <v>110</v>
      </c>
      <c r="K5" s="84" t="s">
        <v>109</v>
      </c>
      <c r="L5" s="33" t="s">
        <v>18</v>
      </c>
    </row>
    <row r="6" spans="1:21" ht="24" customHeight="1" x14ac:dyDescent="0.15">
      <c r="A6" s="52">
        <v>1</v>
      </c>
      <c r="B6" s="35"/>
      <c r="C6" s="35"/>
      <c r="D6" s="35"/>
      <c r="E6" s="35" t="s">
        <v>19</v>
      </c>
      <c r="F6" s="35"/>
      <c r="G6" s="36"/>
      <c r="H6" s="37"/>
      <c r="I6" s="37"/>
      <c r="J6" s="37"/>
      <c r="K6" s="37">
        <f>SUM(K7:K8)</f>
        <v>67890.55</v>
      </c>
      <c r="L6" s="44">
        <f>K6*100%/$I25</f>
        <v>4.9481626040957905E-2</v>
      </c>
    </row>
    <row r="7" spans="1:21" ht="42" x14ac:dyDescent="0.15">
      <c r="A7" s="53"/>
      <c r="B7" s="38">
        <v>1</v>
      </c>
      <c r="C7" s="39" t="s">
        <v>20</v>
      </c>
      <c r="D7" s="38" t="s">
        <v>21</v>
      </c>
      <c r="E7" s="38" t="s">
        <v>22</v>
      </c>
      <c r="F7" s="40" t="s">
        <v>23</v>
      </c>
      <c r="G7" s="41">
        <v>2795</v>
      </c>
      <c r="H7" s="42">
        <v>6.66</v>
      </c>
      <c r="I7" s="42">
        <f>H7+H7*$H$2</f>
        <v>8.3130120000000005</v>
      </c>
      <c r="J7" s="42">
        <f>ROUND(I7,2)</f>
        <v>8.31</v>
      </c>
      <c r="K7" s="42">
        <f>G7*J7</f>
        <v>23226.45</v>
      </c>
      <c r="L7" s="44">
        <f>K7*100%/$I25</f>
        <v>1.6928460782229732E-2</v>
      </c>
      <c r="U7" t="s">
        <v>105</v>
      </c>
    </row>
    <row r="8" spans="1:21" ht="47" customHeight="1" x14ac:dyDescent="0.15">
      <c r="A8" s="53"/>
      <c r="B8" s="38">
        <v>2</v>
      </c>
      <c r="C8" s="39" t="s">
        <v>24</v>
      </c>
      <c r="D8" s="38" t="s">
        <v>21</v>
      </c>
      <c r="E8" s="38" t="s">
        <v>25</v>
      </c>
      <c r="F8" s="40" t="s">
        <v>26</v>
      </c>
      <c r="G8" s="41">
        <v>2795</v>
      </c>
      <c r="H8" s="42">
        <v>12.8</v>
      </c>
      <c r="I8" s="42">
        <f>H8+H8*$H$2</f>
        <v>15.976960000000002</v>
      </c>
      <c r="J8" s="42">
        <f>ROUND(I8,2)</f>
        <v>15.98</v>
      </c>
      <c r="K8" s="42">
        <f>G8*J8</f>
        <v>44664.1</v>
      </c>
      <c r="L8" s="44">
        <f>K8*100%/$I25</f>
        <v>3.2553165258728173E-2</v>
      </c>
      <c r="U8" t="s">
        <v>106</v>
      </c>
    </row>
    <row r="9" spans="1:21" ht="24" customHeight="1" x14ac:dyDescent="0.15">
      <c r="A9" s="53"/>
      <c r="B9" s="35"/>
      <c r="C9" s="35"/>
      <c r="D9" s="35"/>
      <c r="E9" s="35" t="s">
        <v>27</v>
      </c>
      <c r="F9" s="35"/>
      <c r="G9" s="36"/>
      <c r="H9" s="37"/>
      <c r="I9" s="37"/>
      <c r="J9" s="88"/>
      <c r="K9" s="89">
        <f>SUM(K10:K14)</f>
        <v>258045</v>
      </c>
      <c r="L9" s="44">
        <f>K9*100%/$I25</f>
        <v>0.18807457284907814</v>
      </c>
      <c r="U9" t="s">
        <v>107</v>
      </c>
    </row>
    <row r="10" spans="1:21" ht="28" x14ac:dyDescent="0.15">
      <c r="A10" s="53"/>
      <c r="B10" s="38">
        <v>3</v>
      </c>
      <c r="C10" s="39" t="s">
        <v>28</v>
      </c>
      <c r="D10" s="38" t="s">
        <v>21</v>
      </c>
      <c r="E10" s="38" t="s">
        <v>29</v>
      </c>
      <c r="F10" s="40" t="s">
        <v>26</v>
      </c>
      <c r="G10" s="41">
        <v>4000</v>
      </c>
      <c r="H10" s="42">
        <v>3.58</v>
      </c>
      <c r="I10" s="42">
        <f>H10+H10*$H$2</f>
        <v>4.4685560000000004</v>
      </c>
      <c r="J10" s="42">
        <f>ROUND(I10,2)</f>
        <v>4.47</v>
      </c>
      <c r="K10" s="42">
        <f>G10*J10</f>
        <v>17880</v>
      </c>
      <c r="L10" s="44">
        <f>K10*100%/$I25</f>
        <v>1.3031732304603914E-2</v>
      </c>
      <c r="U10" t="s">
        <v>108</v>
      </c>
    </row>
    <row r="11" spans="1:21" ht="60" customHeight="1" x14ac:dyDescent="0.15">
      <c r="A11" s="53"/>
      <c r="B11" s="38">
        <v>4</v>
      </c>
      <c r="C11" s="39" t="s">
        <v>30</v>
      </c>
      <c r="D11" s="38" t="s">
        <v>21</v>
      </c>
      <c r="E11" s="38" t="s">
        <v>31</v>
      </c>
      <c r="F11" s="40" t="s">
        <v>26</v>
      </c>
      <c r="G11" s="41">
        <v>2000</v>
      </c>
      <c r="H11" s="42">
        <v>78.63</v>
      </c>
      <c r="I11" s="42">
        <f t="shared" ref="I11:I14" si="0">H11+H11*$H$2</f>
        <v>98.145965999999987</v>
      </c>
      <c r="J11" s="42">
        <f>ROUND(I11,2)</f>
        <v>98.15</v>
      </c>
      <c r="K11" s="42">
        <f>G11*J11</f>
        <v>196300</v>
      </c>
      <c r="L11" s="44">
        <f>K11*100%/$I25</f>
        <v>0.14307209459696579</v>
      </c>
    </row>
    <row r="12" spans="1:21" ht="24" customHeight="1" x14ac:dyDescent="0.15">
      <c r="A12" s="53"/>
      <c r="B12" s="38">
        <v>5</v>
      </c>
      <c r="C12" s="39" t="s">
        <v>32</v>
      </c>
      <c r="D12" s="38" t="s">
        <v>21</v>
      </c>
      <c r="E12" s="38" t="s">
        <v>33</v>
      </c>
      <c r="F12" s="40" t="s">
        <v>26</v>
      </c>
      <c r="G12" s="41">
        <v>5000</v>
      </c>
      <c r="H12" s="42">
        <v>2.1</v>
      </c>
      <c r="I12" s="42">
        <f t="shared" si="0"/>
        <v>2.6212200000000001</v>
      </c>
      <c r="J12" s="42">
        <f>ROUND(I12,2)</f>
        <v>2.62</v>
      </c>
      <c r="K12" s="42">
        <f>G12*J12</f>
        <v>13100</v>
      </c>
      <c r="L12" s="44">
        <f>K12*100%/$I25</f>
        <v>9.5478575609793774E-3</v>
      </c>
    </row>
    <row r="13" spans="1:21" ht="24" customHeight="1" x14ac:dyDescent="0.15">
      <c r="A13" s="53"/>
      <c r="B13" s="38">
        <v>6</v>
      </c>
      <c r="C13" s="39" t="s">
        <v>34</v>
      </c>
      <c r="D13" s="38" t="s">
        <v>21</v>
      </c>
      <c r="E13" s="38" t="s">
        <v>35</v>
      </c>
      <c r="F13" s="40" t="s">
        <v>26</v>
      </c>
      <c r="G13" s="41">
        <v>1500</v>
      </c>
      <c r="H13" s="42">
        <v>10.18</v>
      </c>
      <c r="I13" s="42">
        <f t="shared" si="0"/>
        <v>12.706676</v>
      </c>
      <c r="J13" s="42">
        <f>ROUND(I13,2)</f>
        <v>12.71</v>
      </c>
      <c r="K13" s="42">
        <f>G13*J13</f>
        <v>19065</v>
      </c>
      <c r="L13" s="44">
        <f>K13*100%/$I25</f>
        <v>1.3895412549623804E-2</v>
      </c>
    </row>
    <row r="14" spans="1:21" ht="42" x14ac:dyDescent="0.15">
      <c r="A14" s="53"/>
      <c r="B14" s="38">
        <v>7</v>
      </c>
      <c r="C14" s="39" t="s">
        <v>36</v>
      </c>
      <c r="D14" s="38" t="s">
        <v>21</v>
      </c>
      <c r="E14" s="38" t="s">
        <v>37</v>
      </c>
      <c r="F14" s="40" t="s">
        <v>26</v>
      </c>
      <c r="G14" s="41">
        <v>2000</v>
      </c>
      <c r="H14" s="42">
        <v>4.6900000000000004</v>
      </c>
      <c r="I14" s="42">
        <f t="shared" si="0"/>
        <v>5.8540580000000002</v>
      </c>
      <c r="J14" s="42">
        <f>ROUND(I14,2)</f>
        <v>5.85</v>
      </c>
      <c r="K14" s="42">
        <f>G14*J14</f>
        <v>11700</v>
      </c>
      <c r="L14" s="44">
        <f>K14*100%/$I25</f>
        <v>8.5274758369052461E-3</v>
      </c>
    </row>
    <row r="15" spans="1:21" ht="24" customHeight="1" x14ac:dyDescent="0.15">
      <c r="A15" s="53"/>
      <c r="B15" s="35"/>
      <c r="C15" s="35"/>
      <c r="D15" s="35"/>
      <c r="E15" s="35" t="s">
        <v>38</v>
      </c>
      <c r="F15" s="35"/>
      <c r="G15" s="36"/>
      <c r="H15" s="37"/>
      <c r="I15" s="37"/>
      <c r="J15" s="88"/>
      <c r="K15" s="89">
        <f>SUM(K16:K24)</f>
        <v>1046100</v>
      </c>
      <c r="L15" s="44">
        <f>K15*100%/$I25</f>
        <v>0.7624438011099639</v>
      </c>
    </row>
    <row r="16" spans="1:21" ht="28" x14ac:dyDescent="0.15">
      <c r="A16" s="53"/>
      <c r="B16" s="38">
        <v>8</v>
      </c>
      <c r="C16" s="39" t="s">
        <v>39</v>
      </c>
      <c r="D16" s="38" t="s">
        <v>21</v>
      </c>
      <c r="E16" s="38" t="s">
        <v>40</v>
      </c>
      <c r="F16" s="40" t="s">
        <v>26</v>
      </c>
      <c r="G16" s="41">
        <v>8000</v>
      </c>
      <c r="H16" s="42">
        <v>9.76</v>
      </c>
      <c r="I16" s="42">
        <f>H16+H16*$H$2</f>
        <v>12.182432</v>
      </c>
      <c r="J16" s="42">
        <f>ROUND(I16,2)</f>
        <v>12.18</v>
      </c>
      <c r="K16" s="42">
        <f>G16*J16</f>
        <v>97440</v>
      </c>
      <c r="L16" s="44">
        <f>K16*100%/$I25</f>
        <v>7.1018567995559584E-2</v>
      </c>
    </row>
    <row r="17" spans="1:14" ht="24" customHeight="1" x14ac:dyDescent="0.15">
      <c r="A17" s="53"/>
      <c r="B17" s="38">
        <v>9</v>
      </c>
      <c r="C17" s="39" t="s">
        <v>41</v>
      </c>
      <c r="D17" s="38" t="s">
        <v>21</v>
      </c>
      <c r="E17" s="38" t="s">
        <v>42</v>
      </c>
      <c r="F17" s="40" t="s">
        <v>26</v>
      </c>
      <c r="G17" s="41">
        <v>2000</v>
      </c>
      <c r="H17" s="42">
        <v>74.8</v>
      </c>
      <c r="I17" s="42">
        <f t="shared" ref="I17:I24" si="1">H17+H17*$H$2</f>
        <v>93.365359999999995</v>
      </c>
      <c r="J17" s="42">
        <f>ROUND(I17,2)</f>
        <v>93.37</v>
      </c>
      <c r="K17" s="42">
        <f>G17*J17</f>
        <v>186740</v>
      </c>
      <c r="L17" s="44">
        <f>K17*100%/$I25</f>
        <v>0.13610434510971672</v>
      </c>
    </row>
    <row r="18" spans="1:14" ht="28" x14ac:dyDescent="0.15">
      <c r="A18" s="53"/>
      <c r="B18" s="38">
        <v>10</v>
      </c>
      <c r="C18" s="39" t="s">
        <v>43</v>
      </c>
      <c r="D18" s="38" t="s">
        <v>21</v>
      </c>
      <c r="E18" s="38" t="s">
        <v>44</v>
      </c>
      <c r="F18" s="40" t="s">
        <v>26</v>
      </c>
      <c r="G18" s="41">
        <v>2000</v>
      </c>
      <c r="H18" s="42">
        <v>35.130000000000003</v>
      </c>
      <c r="I18" s="42">
        <f t="shared" si="1"/>
        <v>43.849266</v>
      </c>
      <c r="J18" s="42">
        <f>ROUND(I18,2)</f>
        <v>43.85</v>
      </c>
      <c r="K18" s="42">
        <f>G18*J18</f>
        <v>87700</v>
      </c>
      <c r="L18" s="44">
        <f>K18*100%/$I25</f>
        <v>6.3919626572358126E-2</v>
      </c>
    </row>
    <row r="19" spans="1:14" ht="48" customHeight="1" x14ac:dyDescent="0.15">
      <c r="A19" s="53"/>
      <c r="B19" s="38">
        <v>11</v>
      </c>
      <c r="C19" s="39" t="s">
        <v>45</v>
      </c>
      <c r="D19" s="38" t="s">
        <v>21</v>
      </c>
      <c r="E19" s="38" t="s">
        <v>46</v>
      </c>
      <c r="F19" s="40" t="s">
        <v>26</v>
      </c>
      <c r="G19" s="41">
        <v>2000</v>
      </c>
      <c r="H19" s="42">
        <v>50.26</v>
      </c>
      <c r="I19" s="42">
        <f t="shared" si="1"/>
        <v>62.734532000000002</v>
      </c>
      <c r="J19" s="42">
        <f>ROUND(I19,2)</f>
        <v>62.73</v>
      </c>
      <c r="K19" s="42">
        <f>G19*J19</f>
        <v>125460</v>
      </c>
      <c r="L19" s="44">
        <f>K19*100%/$I25</f>
        <v>9.1440779358814714E-2</v>
      </c>
    </row>
    <row r="20" spans="1:14" ht="28" x14ac:dyDescent="0.15">
      <c r="A20" s="53"/>
      <c r="B20" s="38">
        <v>12</v>
      </c>
      <c r="C20" s="39" t="s">
        <v>47</v>
      </c>
      <c r="D20" s="38" t="s">
        <v>21</v>
      </c>
      <c r="E20" s="38" t="s">
        <v>48</v>
      </c>
      <c r="F20" s="40" t="s">
        <v>26</v>
      </c>
      <c r="G20" s="41">
        <v>8000</v>
      </c>
      <c r="H20" s="42">
        <v>15.37</v>
      </c>
      <c r="I20" s="42">
        <f t="shared" si="1"/>
        <v>19.184833999999999</v>
      </c>
      <c r="J20" s="42">
        <f>ROUND(I20,2)</f>
        <v>19.18</v>
      </c>
      <c r="K20" s="42">
        <f>G20*J20</f>
        <v>153440</v>
      </c>
      <c r="L20" s="44">
        <f>K20*100%/$I25</f>
        <v>0.11183383695852486</v>
      </c>
    </row>
    <row r="21" spans="1:14" ht="28" x14ac:dyDescent="0.15">
      <c r="A21" s="53"/>
      <c r="B21" s="38">
        <v>13</v>
      </c>
      <c r="C21" s="39" t="s">
        <v>49</v>
      </c>
      <c r="D21" s="38" t="s">
        <v>21</v>
      </c>
      <c r="E21" s="38" t="s">
        <v>50</v>
      </c>
      <c r="F21" s="40" t="s">
        <v>26</v>
      </c>
      <c r="G21" s="41">
        <v>8000</v>
      </c>
      <c r="H21" s="42">
        <v>17.600000000000001</v>
      </c>
      <c r="I21" s="42">
        <f t="shared" si="1"/>
        <v>21.968320000000002</v>
      </c>
      <c r="J21" s="42">
        <f>ROUND(I21,2)</f>
        <v>21.97</v>
      </c>
      <c r="K21" s="42">
        <f>G21*J21</f>
        <v>175760</v>
      </c>
      <c r="L21" s="44">
        <f>K21*100%/$I25</f>
        <v>0.12810163701662103</v>
      </c>
    </row>
    <row r="22" spans="1:14" ht="42" x14ac:dyDescent="0.15">
      <c r="A22" s="53"/>
      <c r="B22" s="38">
        <v>14</v>
      </c>
      <c r="C22" s="39" t="s">
        <v>51</v>
      </c>
      <c r="D22" s="38" t="s">
        <v>21</v>
      </c>
      <c r="E22" s="38" t="s">
        <v>52</v>
      </c>
      <c r="F22" s="40" t="s">
        <v>26</v>
      </c>
      <c r="G22" s="41">
        <v>2000</v>
      </c>
      <c r="H22" s="42">
        <v>10.37</v>
      </c>
      <c r="I22" s="42">
        <f t="shared" si="1"/>
        <v>12.943833999999999</v>
      </c>
      <c r="J22" s="42">
        <f>ROUND(I22,2)</f>
        <v>12.94</v>
      </c>
      <c r="K22" s="42">
        <f>G22*J22</f>
        <v>25880</v>
      </c>
      <c r="L22" s="44">
        <f>K22*100%/$I25</f>
        <v>1.8862485013598954E-2</v>
      </c>
    </row>
    <row r="23" spans="1:14" ht="24" customHeight="1" x14ac:dyDescent="0.15">
      <c r="A23" s="53"/>
      <c r="B23" s="38">
        <v>15</v>
      </c>
      <c r="C23" s="39" t="s">
        <v>53</v>
      </c>
      <c r="D23" s="38" t="s">
        <v>21</v>
      </c>
      <c r="E23" s="38" t="s">
        <v>54</v>
      </c>
      <c r="F23" s="40" t="s">
        <v>26</v>
      </c>
      <c r="G23" s="41">
        <v>4000</v>
      </c>
      <c r="H23" s="42">
        <v>27.29</v>
      </c>
      <c r="I23" s="42">
        <f t="shared" si="1"/>
        <v>34.063378</v>
      </c>
      <c r="J23" s="42">
        <f>ROUND(I23,2)</f>
        <v>34.06</v>
      </c>
      <c r="K23" s="42">
        <f>G23*J23</f>
        <v>136240</v>
      </c>
      <c r="L23" s="44">
        <f>K23*100%/$I25</f>
        <v>9.9297718634185531E-2</v>
      </c>
    </row>
    <row r="24" spans="1:14" ht="24" customHeight="1" x14ac:dyDescent="0.15">
      <c r="A24" s="53"/>
      <c r="B24" s="38">
        <v>16</v>
      </c>
      <c r="C24" s="39" t="s">
        <v>55</v>
      </c>
      <c r="D24" s="38" t="s">
        <v>21</v>
      </c>
      <c r="E24" s="38" t="s">
        <v>56</v>
      </c>
      <c r="F24" s="40" t="s">
        <v>26</v>
      </c>
      <c r="G24" s="41">
        <v>2000</v>
      </c>
      <c r="H24" s="42">
        <v>23.01</v>
      </c>
      <c r="I24" s="42">
        <f t="shared" si="1"/>
        <v>28.721082000000003</v>
      </c>
      <c r="J24" s="42">
        <f>ROUND(I24,2)</f>
        <v>28.72</v>
      </c>
      <c r="K24" s="42">
        <f>G24*J24</f>
        <v>57440</v>
      </c>
      <c r="L24" s="44">
        <f>K24*100%/$I25</f>
        <v>4.1864804450584388E-2</v>
      </c>
    </row>
    <row r="25" spans="1:14" x14ac:dyDescent="0.15">
      <c r="A25" s="54"/>
      <c r="B25" s="51" t="s">
        <v>57</v>
      </c>
      <c r="C25" s="51"/>
      <c r="D25" s="51"/>
      <c r="E25" s="51"/>
      <c r="F25" s="51"/>
      <c r="G25" s="51"/>
      <c r="H25" s="51"/>
      <c r="I25" s="85">
        <f>K6+K9+K15</f>
        <v>1372035.55</v>
      </c>
      <c r="J25" s="86"/>
      <c r="K25" s="86"/>
      <c r="L25" s="87"/>
      <c r="M25" s="83"/>
      <c r="N25" s="45"/>
    </row>
  </sheetData>
  <mergeCells count="10">
    <mergeCell ref="B3:M3"/>
    <mergeCell ref="B4:M4"/>
    <mergeCell ref="B25:H25"/>
    <mergeCell ref="A6:A25"/>
    <mergeCell ref="I25:L25"/>
    <mergeCell ref="F1:G1"/>
    <mergeCell ref="H1:I1"/>
    <mergeCell ref="L1:M1"/>
    <mergeCell ref="F2:G2"/>
    <mergeCell ref="L2:M2"/>
  </mergeCells>
  <pageMargins left="0.5" right="0.5" top="1" bottom="1" header="0.5" footer="0.5"/>
  <pageSetup paperSize="9" scale="78" fitToHeight="0" orientation="landscape"/>
  <headerFooter>
    <oddHeader>&amp;L &amp;C23069.162151/2021-02
CNPJ: 28.523.215/0001-06</oddHeader>
    <oddFooter>&amp;L &amp;CRua Miguel de Frias  - Icaraí - Niterói / RJ
 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A7" workbookViewId="0">
      <selection activeCell="A7" sqref="A7:D7"/>
    </sheetView>
  </sheetViews>
  <sheetFormatPr baseColWidth="10" defaultColWidth="9.1640625" defaultRowHeight="12" x14ac:dyDescent="0.15"/>
  <cols>
    <col min="1" max="1" width="12" style="1" customWidth="1"/>
    <col min="2" max="2" width="14.33203125" style="1" customWidth="1"/>
    <col min="3" max="3" width="47.33203125" style="1" customWidth="1"/>
    <col min="4" max="4" width="15.6640625" style="1" customWidth="1"/>
    <col min="5" max="16384" width="9.1640625" style="1"/>
  </cols>
  <sheetData>
    <row r="1" spans="1:4" ht="16" x14ac:dyDescent="0.2">
      <c r="A1" s="55" t="s">
        <v>58</v>
      </c>
      <c r="B1" s="55"/>
      <c r="C1" s="55"/>
      <c r="D1" s="55"/>
    </row>
    <row r="2" spans="1:4" ht="16" x14ac:dyDescent="0.2">
      <c r="A2" s="55" t="s">
        <v>59</v>
      </c>
      <c r="B2" s="55"/>
      <c r="C2" s="55"/>
      <c r="D2" s="55"/>
    </row>
    <row r="3" spans="1:4" ht="16" x14ac:dyDescent="0.2">
      <c r="A3" s="56" t="s">
        <v>60</v>
      </c>
      <c r="B3" s="56"/>
      <c r="C3" s="56"/>
      <c r="D3" s="56"/>
    </row>
    <row r="4" spans="1:4" ht="13" x14ac:dyDescent="0.15">
      <c r="A4" s="57" t="s">
        <v>61</v>
      </c>
      <c r="B4" s="57"/>
      <c r="C4" s="57"/>
      <c r="D4" s="57"/>
    </row>
    <row r="5" spans="1:4" x14ac:dyDescent="0.15">
      <c r="A5" s="80" t="s">
        <v>62</v>
      </c>
      <c r="B5" s="80"/>
      <c r="C5" s="80"/>
      <c r="D5" s="80"/>
    </row>
    <row r="6" spans="1:4" x14ac:dyDescent="0.15">
      <c r="A6" s="80"/>
      <c r="B6" s="80"/>
      <c r="C6" s="80"/>
      <c r="D6" s="80"/>
    </row>
    <row r="7" spans="1:4" ht="45" customHeight="1" x14ac:dyDescent="0.15">
      <c r="A7" s="58" t="s">
        <v>63</v>
      </c>
      <c r="B7" s="58"/>
      <c r="C7" s="58"/>
      <c r="D7" s="58"/>
    </row>
    <row r="8" spans="1:4" ht="14" x14ac:dyDescent="0.15">
      <c r="A8" s="2" t="s">
        <v>64</v>
      </c>
      <c r="B8" s="2"/>
      <c r="C8" s="2"/>
      <c r="D8" s="2"/>
    </row>
    <row r="9" spans="1:4" x14ac:dyDescent="0.15">
      <c r="A9" s="3"/>
      <c r="B9" s="3"/>
      <c r="C9" s="3"/>
      <c r="D9" s="3"/>
    </row>
    <row r="10" spans="1:4" ht="20" customHeight="1" x14ac:dyDescent="0.15">
      <c r="A10" s="4" t="s">
        <v>65</v>
      </c>
      <c r="B10" s="59" t="s">
        <v>66</v>
      </c>
      <c r="C10" s="59"/>
      <c r="D10" s="5" t="s">
        <v>67</v>
      </c>
    </row>
    <row r="11" spans="1:4" ht="20" customHeight="1" x14ac:dyDescent="0.15">
      <c r="A11" s="6">
        <v>1</v>
      </c>
      <c r="B11" s="60" t="s">
        <v>68</v>
      </c>
      <c r="C11" s="60"/>
      <c r="D11" s="8">
        <v>5.5E-2</v>
      </c>
    </row>
    <row r="12" spans="1:4" ht="20" customHeight="1" x14ac:dyDescent="0.15">
      <c r="A12" s="6">
        <v>2</v>
      </c>
      <c r="B12" s="61" t="s">
        <v>69</v>
      </c>
      <c r="C12" s="62"/>
      <c r="D12" s="8">
        <v>8.0000000000000002E-3</v>
      </c>
    </row>
    <row r="13" spans="1:4" ht="20" customHeight="1" x14ac:dyDescent="0.15">
      <c r="A13" s="6">
        <v>3</v>
      </c>
      <c r="B13" s="60" t="s">
        <v>70</v>
      </c>
      <c r="C13" s="60"/>
      <c r="D13" s="8">
        <v>1.2699999999999999E-2</v>
      </c>
    </row>
    <row r="14" spans="1:4" ht="20" customHeight="1" x14ac:dyDescent="0.15">
      <c r="A14" s="6">
        <v>4</v>
      </c>
      <c r="B14" s="60" t="s">
        <v>71</v>
      </c>
      <c r="C14" s="60"/>
      <c r="D14" s="8">
        <v>0</v>
      </c>
    </row>
    <row r="15" spans="1:4" ht="20" customHeight="1" x14ac:dyDescent="0.15">
      <c r="A15" s="6">
        <v>5</v>
      </c>
      <c r="B15" s="63" t="s">
        <v>72</v>
      </c>
      <c r="C15" s="64"/>
      <c r="D15" s="8">
        <f>SUM(D11:D14)</f>
        <v>7.5700000000000003E-2</v>
      </c>
    </row>
    <row r="16" spans="1:4" ht="20" customHeight="1" x14ac:dyDescent="0.15">
      <c r="A16" s="6">
        <v>6</v>
      </c>
      <c r="B16" s="60" t="s">
        <v>73</v>
      </c>
      <c r="C16" s="60"/>
      <c r="D16" s="8">
        <v>1.23E-2</v>
      </c>
    </row>
    <row r="17" spans="1:4" ht="20" customHeight="1" x14ac:dyDescent="0.15">
      <c r="A17" s="6">
        <v>7</v>
      </c>
      <c r="B17" s="9" t="s">
        <v>74</v>
      </c>
      <c r="C17" s="9"/>
      <c r="D17" s="8">
        <v>7.0000000000000007E-2</v>
      </c>
    </row>
    <row r="18" spans="1:4" ht="20" customHeight="1" x14ac:dyDescent="0.15">
      <c r="A18" s="6">
        <v>8</v>
      </c>
      <c r="B18" s="60" t="s">
        <v>71</v>
      </c>
      <c r="C18" s="60"/>
      <c r="D18" s="8">
        <v>0</v>
      </c>
    </row>
    <row r="19" spans="1:4" ht="20" customHeight="1" x14ac:dyDescent="0.15">
      <c r="A19" s="10">
        <v>9</v>
      </c>
      <c r="B19" s="63" t="s">
        <v>75</v>
      </c>
      <c r="C19" s="64"/>
      <c r="D19" s="8">
        <f>(D16+1)*(1+D17)*(1+D18)-1</f>
        <v>8.316100000000004E-2</v>
      </c>
    </row>
    <row r="20" spans="1:4" ht="20" customHeight="1" x14ac:dyDescent="0.15">
      <c r="A20" s="65" t="s">
        <v>76</v>
      </c>
      <c r="B20" s="66"/>
      <c r="C20" s="67"/>
      <c r="D20" s="11">
        <f>((1+D$19)*(1+D$15))-1</f>
        <v>0.16515628770000013</v>
      </c>
    </row>
    <row r="21" spans="1:4" ht="20" customHeight="1" x14ac:dyDescent="0.15">
      <c r="A21" s="73">
        <v>10</v>
      </c>
      <c r="B21" s="76" t="s">
        <v>77</v>
      </c>
      <c r="C21" s="7" t="s">
        <v>78</v>
      </c>
      <c r="D21" s="8">
        <v>0.03</v>
      </c>
    </row>
    <row r="22" spans="1:4" ht="20" customHeight="1" x14ac:dyDescent="0.15">
      <c r="A22" s="74"/>
      <c r="B22" s="77"/>
      <c r="C22" s="7" t="s">
        <v>79</v>
      </c>
      <c r="D22" s="8">
        <v>6.4999999999999997E-3</v>
      </c>
    </row>
    <row r="23" spans="1:4" ht="20" customHeight="1" x14ac:dyDescent="0.15">
      <c r="A23" s="74"/>
      <c r="B23" s="77"/>
      <c r="C23" s="12" t="s">
        <v>80</v>
      </c>
      <c r="D23" s="8">
        <v>0.03</v>
      </c>
    </row>
    <row r="24" spans="1:4" ht="20" customHeight="1" x14ac:dyDescent="0.15">
      <c r="A24" s="74"/>
      <c r="B24" s="77"/>
      <c r="C24" s="13" t="s">
        <v>81</v>
      </c>
      <c r="D24" s="14">
        <f>SUM(D21:D23)</f>
        <v>6.6500000000000004E-2</v>
      </c>
    </row>
    <row r="25" spans="1:4" ht="20" customHeight="1" x14ac:dyDescent="0.15">
      <c r="A25" s="74"/>
      <c r="B25" s="77"/>
      <c r="C25" s="15" t="s">
        <v>82</v>
      </c>
      <c r="D25" s="8">
        <v>0</v>
      </c>
    </row>
    <row r="26" spans="1:4" ht="20" customHeight="1" x14ac:dyDescent="0.15">
      <c r="A26" s="75"/>
      <c r="B26" s="78"/>
      <c r="C26" s="13" t="s">
        <v>83</v>
      </c>
      <c r="D26" s="14">
        <f>D24+D25</f>
        <v>6.6500000000000004E-2</v>
      </c>
    </row>
    <row r="27" spans="1:4" ht="20" customHeight="1" x14ac:dyDescent="0.15">
      <c r="A27" s="68" t="s">
        <v>84</v>
      </c>
      <c r="B27" s="69"/>
      <c r="C27" s="69"/>
      <c r="D27" s="16">
        <f>((D$20+1)/(1-D26))-1</f>
        <v>0.24815885131226589</v>
      </c>
    </row>
    <row r="28" spans="1:4" ht="23.25" customHeight="1" x14ac:dyDescent="0.15">
      <c r="A28" s="70" t="s">
        <v>85</v>
      </c>
      <c r="B28" s="70"/>
      <c r="C28" s="70"/>
      <c r="D28" s="70"/>
    </row>
    <row r="29" spans="1:4" ht="11.25" customHeight="1" x14ac:dyDescent="0.15">
      <c r="A29" s="79" t="s">
        <v>86</v>
      </c>
      <c r="B29" s="79"/>
      <c r="C29" s="79"/>
      <c r="D29" s="79" t="s">
        <v>87</v>
      </c>
    </row>
    <row r="30" spans="1:4" ht="14.25" customHeight="1" x14ac:dyDescent="0.15">
      <c r="A30" s="79"/>
      <c r="B30" s="79"/>
      <c r="C30" s="79"/>
      <c r="D30" s="79"/>
    </row>
    <row r="31" spans="1:4" ht="11.25" customHeight="1" x14ac:dyDescent="0.15">
      <c r="A31" s="79" t="s">
        <v>88</v>
      </c>
      <c r="B31" s="79"/>
      <c r="C31" s="79"/>
      <c r="D31" s="79"/>
    </row>
    <row r="32" spans="1:4" ht="12.75" customHeight="1" x14ac:dyDescent="0.15">
      <c r="A32" s="79"/>
      <c r="B32" s="79"/>
      <c r="C32" s="79"/>
      <c r="D32" s="79"/>
    </row>
    <row r="33" spans="1:4" ht="11.25" customHeight="1" x14ac:dyDescent="0.15">
      <c r="A33" s="81" t="s">
        <v>89</v>
      </c>
      <c r="B33" s="81"/>
      <c r="C33" s="81"/>
      <c r="D33" s="81"/>
    </row>
    <row r="34" spans="1:4" x14ac:dyDescent="0.15">
      <c r="A34" s="82"/>
      <c r="B34" s="82"/>
      <c r="C34" s="82"/>
      <c r="D34" s="82"/>
    </row>
    <row r="35" spans="1:4" x14ac:dyDescent="0.15">
      <c r="A35" s="82"/>
      <c r="B35" s="82"/>
      <c r="C35" s="82"/>
      <c r="D35" s="82"/>
    </row>
    <row r="36" spans="1:4" ht="13" x14ac:dyDescent="0.15">
      <c r="A36" s="17" t="s">
        <v>90</v>
      </c>
      <c r="B36" s="17"/>
      <c r="C36" s="17"/>
      <c r="D36" s="18"/>
    </row>
    <row r="37" spans="1:4" x14ac:dyDescent="0.15">
      <c r="A37" s="19" t="s">
        <v>91</v>
      </c>
      <c r="B37" s="19"/>
      <c r="C37" s="19" t="s">
        <v>92</v>
      </c>
      <c r="D37" s="20"/>
    </row>
    <row r="38" spans="1:4" ht="12.75" customHeight="1" x14ac:dyDescent="0.15">
      <c r="A38" s="21" t="s">
        <v>93</v>
      </c>
      <c r="B38" s="22"/>
      <c r="C38" s="23" t="s">
        <v>94</v>
      </c>
      <c r="D38" s="24"/>
    </row>
    <row r="39" spans="1:4" ht="12.75" customHeight="1" x14ac:dyDescent="0.15">
      <c r="A39" s="71" t="s">
        <v>95</v>
      </c>
      <c r="B39" s="71"/>
      <c r="C39" s="25"/>
      <c r="D39" s="26"/>
    </row>
    <row r="40" spans="1:4" x14ac:dyDescent="0.15">
      <c r="A40" s="22" t="s">
        <v>96</v>
      </c>
      <c r="B40" s="22"/>
      <c r="C40" s="22"/>
      <c r="D40" s="26"/>
    </row>
    <row r="41" spans="1:4" ht="12.75" customHeight="1" x14ac:dyDescent="0.15">
      <c r="A41" s="72" t="s">
        <v>97</v>
      </c>
      <c r="B41" s="72"/>
      <c r="C41" s="72"/>
      <c r="D41" s="28"/>
    </row>
    <row r="42" spans="1:4" x14ac:dyDescent="0.15">
      <c r="A42" s="19" t="s">
        <v>98</v>
      </c>
      <c r="B42" s="27"/>
      <c r="C42" s="27"/>
      <c r="D42" s="24"/>
    </row>
    <row r="43" spans="1:4" x14ac:dyDescent="0.15">
      <c r="A43" s="19" t="s">
        <v>99</v>
      </c>
      <c r="B43" s="19"/>
      <c r="C43" s="19"/>
      <c r="D43" s="26"/>
    </row>
    <row r="44" spans="1:4" ht="13" x14ac:dyDescent="0.15">
      <c r="A44" s="18" t="s">
        <v>100</v>
      </c>
      <c r="B44" s="18"/>
      <c r="C44" s="18"/>
      <c r="D44" s="18"/>
    </row>
    <row r="45" spans="1:4" ht="14" x14ac:dyDescent="0.15">
      <c r="A45" s="20" t="s">
        <v>101</v>
      </c>
      <c r="B45"/>
      <c r="C45"/>
      <c r="D45"/>
    </row>
    <row r="46" spans="1:4" ht="14" x14ac:dyDescent="0.15">
      <c r="A46" t="s">
        <v>102</v>
      </c>
      <c r="B46"/>
      <c r="C46"/>
      <c r="D46"/>
    </row>
    <row r="47" spans="1:4" ht="14" x14ac:dyDescent="0.15">
      <c r="A47" t="s">
        <v>103</v>
      </c>
      <c r="B47"/>
      <c r="C47"/>
      <c r="D47"/>
    </row>
    <row r="48" spans="1:4" ht="14" x14ac:dyDescent="0.15">
      <c r="A48" t="s">
        <v>104</v>
      </c>
      <c r="B48"/>
      <c r="C48"/>
      <c r="D48"/>
    </row>
  </sheetData>
  <mergeCells count="26">
    <mergeCell ref="A27:C27"/>
    <mergeCell ref="A28:D28"/>
    <mergeCell ref="A39:B39"/>
    <mergeCell ref="A41:C41"/>
    <mergeCell ref="A21:A26"/>
    <mergeCell ref="B21:B26"/>
    <mergeCell ref="D29:D30"/>
    <mergeCell ref="A29:C30"/>
    <mergeCell ref="A31:D32"/>
    <mergeCell ref="A33:D35"/>
    <mergeCell ref="B15:C15"/>
    <mergeCell ref="B16:C16"/>
    <mergeCell ref="B18:C18"/>
    <mergeCell ref="B19:C19"/>
    <mergeCell ref="A20:C20"/>
    <mergeCell ref="B10:C10"/>
    <mergeCell ref="B11:C11"/>
    <mergeCell ref="B12:C12"/>
    <mergeCell ref="B13:C13"/>
    <mergeCell ref="B14:C14"/>
    <mergeCell ref="A1:D1"/>
    <mergeCell ref="A2:D2"/>
    <mergeCell ref="A3:D3"/>
    <mergeCell ref="A4:D4"/>
    <mergeCell ref="A7:D7"/>
    <mergeCell ref="A5:D6"/>
  </mergeCells>
  <pageMargins left="0.511811024" right="0.511811024" top="0.78740157499999996" bottom="0.78740157499999996" header="0.31496062000000002" footer="0.31496062000000002"/>
  <pageSetup paperSize="9" scale="91" orientation="portrait"/>
  <headerFooter>
    <oddHeader>&amp;C23069.162151/2021-02
CNPJ: 28.523.215/0001-06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Sintético</vt:lpstr>
      <vt:lpstr>Composição 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Julia Lopes</cp:lastModifiedBy>
  <cp:revision>0</cp:revision>
  <cp:lastPrinted>2022-02-08T04:22:00Z</cp:lastPrinted>
  <dcterms:created xsi:type="dcterms:W3CDTF">2021-10-05T23:26:00Z</dcterms:created>
  <dcterms:modified xsi:type="dcterms:W3CDTF">2022-02-24T21:06:10Z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924FB4FAF73E4060A3BA30F655732F29</vt:lpwstr>
  </property>
  <property fmtid="{D5CDD505-2E9C-101B-9397-08002B2CF9AE}" pid="3" name="KSOProductBuildVer">
    <vt:lpwstr>1046-11.2.0.10463</vt:lpwstr>
  </property>
</Properties>
</file>