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74-2021 Reforma Telhado Arq Central\PE 74-2021 Reforma Telhado Arq Central\"/>
    </mc:Choice>
  </mc:AlternateContent>
  <xr:revisionPtr revIDLastSave="0" documentId="13_ncr:1_{E917B159-8A0D-4943-983F-B0294C5A55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Cronograma!$A$1:$K$35</definedName>
    <definedName name="_xlnm.Print_Area" localSheetId="0">Orçamento!$A$1:$N$69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1">Cronograma!$1:$9</definedName>
    <definedName name="_xlnm.Print_Titles" localSheetId="0">Orçamento!$6:$10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C10" i="4"/>
  <c r="E11" i="4" s="1"/>
  <c r="K11" i="4" s="1"/>
  <c r="C12" i="4"/>
  <c r="K16" i="4"/>
  <c r="K14" i="4"/>
  <c r="K10" i="4"/>
  <c r="C22" i="4"/>
  <c r="J23" i="4" s="1"/>
  <c r="C20" i="4"/>
  <c r="J21" i="4" s="1"/>
  <c r="C18" i="4"/>
  <c r="J19" i="4" s="1"/>
  <c r="C16" i="4"/>
  <c r="G17" i="4" s="1"/>
  <c r="C14" i="4"/>
  <c r="G15" i="4" s="1"/>
  <c r="K20" i="4"/>
  <c r="K59" i="2"/>
  <c r="L59" i="2" s="1"/>
  <c r="J59" i="2"/>
  <c r="I59" i="2"/>
  <c r="J58" i="2"/>
  <c r="I58" i="2"/>
  <c r="J57" i="2"/>
  <c r="I57" i="2"/>
  <c r="K57" i="2" s="1"/>
  <c r="L57" i="2" s="1"/>
  <c r="J56" i="2"/>
  <c r="I56" i="2"/>
  <c r="K56" i="2" s="1"/>
  <c r="L56" i="2" s="1"/>
  <c r="J55" i="2"/>
  <c r="K55" i="2" s="1"/>
  <c r="L55" i="2" s="1"/>
  <c r="I55" i="2"/>
  <c r="J54" i="2"/>
  <c r="K54" i="2" s="1"/>
  <c r="L54" i="2" s="1"/>
  <c r="I54" i="2"/>
  <c r="J53" i="2"/>
  <c r="I53" i="2"/>
  <c r="J52" i="2"/>
  <c r="I52" i="2"/>
  <c r="J49" i="2"/>
  <c r="I49" i="2"/>
  <c r="J48" i="2"/>
  <c r="I48" i="2"/>
  <c r="K48" i="2" s="1"/>
  <c r="L48" i="2" s="1"/>
  <c r="J47" i="2"/>
  <c r="I47" i="2"/>
  <c r="J44" i="2"/>
  <c r="I44" i="2"/>
  <c r="K44" i="2" s="1"/>
  <c r="L44" i="2" s="1"/>
  <c r="J43" i="2"/>
  <c r="I43" i="2"/>
  <c r="J40" i="2"/>
  <c r="K40" i="2" s="1"/>
  <c r="L40" i="2" s="1"/>
  <c r="I40" i="2"/>
  <c r="J39" i="2"/>
  <c r="I39" i="2"/>
  <c r="J38" i="2"/>
  <c r="I38" i="2"/>
  <c r="J37" i="2"/>
  <c r="I37" i="2"/>
  <c r="K37" i="2" s="1"/>
  <c r="L37" i="2" s="1"/>
  <c r="J36" i="2"/>
  <c r="I36" i="2"/>
  <c r="J33" i="2"/>
  <c r="I33" i="2"/>
  <c r="K33" i="2" s="1"/>
  <c r="L33" i="2" s="1"/>
  <c r="J32" i="2"/>
  <c r="I32" i="2"/>
  <c r="J31" i="2"/>
  <c r="I31" i="2"/>
  <c r="K31" i="2" s="1"/>
  <c r="L31" i="2" s="1"/>
  <c r="J28" i="2"/>
  <c r="I28" i="2"/>
  <c r="J27" i="2"/>
  <c r="I27" i="2"/>
  <c r="K27" i="2" s="1"/>
  <c r="L27" i="2" s="1"/>
  <c r="J26" i="2"/>
  <c r="I26" i="2"/>
  <c r="J25" i="2"/>
  <c r="I25" i="2"/>
  <c r="K25" i="2" s="1"/>
  <c r="L25" i="2" s="1"/>
  <c r="J24" i="2"/>
  <c r="I24" i="2"/>
  <c r="J23" i="2"/>
  <c r="I23" i="2"/>
  <c r="K23" i="2" s="1"/>
  <c r="L23" i="2" s="1"/>
  <c r="J22" i="2"/>
  <c r="I22" i="2"/>
  <c r="J21" i="2"/>
  <c r="I21" i="2"/>
  <c r="K21" i="2" s="1"/>
  <c r="L21" i="2" s="1"/>
  <c r="J17" i="2"/>
  <c r="I17" i="2"/>
  <c r="J16" i="2"/>
  <c r="I16" i="2"/>
  <c r="K16" i="2" s="1"/>
  <c r="L16" i="2" s="1"/>
  <c r="I13" i="2"/>
  <c r="J12" i="2"/>
  <c r="I12" i="2"/>
  <c r="K12" i="2" s="1"/>
  <c r="L12" i="2" s="1"/>
  <c r="J13" i="2"/>
  <c r="H23" i="4" l="1"/>
  <c r="E23" i="4"/>
  <c r="F15" i="4"/>
  <c r="F27" i="4" s="1"/>
  <c r="G23" i="4"/>
  <c r="G27" i="4" s="1"/>
  <c r="I21" i="4"/>
  <c r="K21" i="4" s="1"/>
  <c r="G19" i="4"/>
  <c r="J17" i="4"/>
  <c r="H19" i="4"/>
  <c r="F17" i="4"/>
  <c r="H15" i="4"/>
  <c r="I19" i="4"/>
  <c r="I23" i="4"/>
  <c r="C25" i="4"/>
  <c r="C26" i="4" s="1"/>
  <c r="H17" i="4"/>
  <c r="I17" i="4"/>
  <c r="J15" i="4"/>
  <c r="E15" i="4"/>
  <c r="E27" i="4" s="1"/>
  <c r="E28" i="4" s="1"/>
  <c r="E12" i="4" s="1"/>
  <c r="K22" i="4"/>
  <c r="I15" i="4"/>
  <c r="M30" i="2"/>
  <c r="M11" i="2"/>
  <c r="N11" i="2" s="1"/>
  <c r="K17" i="2"/>
  <c r="L17" i="2" s="1"/>
  <c r="M15" i="2" s="1"/>
  <c r="N15" i="2" s="1"/>
  <c r="K22" i="2"/>
  <c r="L22" i="2" s="1"/>
  <c r="M20" i="2" s="1"/>
  <c r="N19" i="2" s="1"/>
  <c r="K24" i="2"/>
  <c r="L24" i="2" s="1"/>
  <c r="K26" i="2"/>
  <c r="L26" i="2" s="1"/>
  <c r="K28" i="2"/>
  <c r="L28" i="2" s="1"/>
  <c r="K39" i="2"/>
  <c r="L39" i="2" s="1"/>
  <c r="K43" i="2"/>
  <c r="L43" i="2" s="1"/>
  <c r="M42" i="2" s="1"/>
  <c r="N42" i="2" s="1"/>
  <c r="K53" i="2"/>
  <c r="L53" i="2" s="1"/>
  <c r="K58" i="2"/>
  <c r="L58" i="2" s="1"/>
  <c r="K32" i="2"/>
  <c r="L32" i="2" s="1"/>
  <c r="K38" i="2"/>
  <c r="L38" i="2" s="1"/>
  <c r="K52" i="2"/>
  <c r="L52" i="2" s="1"/>
  <c r="K36" i="2"/>
  <c r="L36" i="2" s="1"/>
  <c r="M35" i="2" s="1"/>
  <c r="N35" i="2" s="1"/>
  <c r="K47" i="2"/>
  <c r="L47" i="2" s="1"/>
  <c r="K49" i="2"/>
  <c r="L49" i="2" s="1"/>
  <c r="K13" i="2"/>
  <c r="L13" i="2" s="1"/>
  <c r="I27" i="4" l="1"/>
  <c r="I28" i="4" s="1"/>
  <c r="I12" i="4" s="1"/>
  <c r="I13" i="4" s="1"/>
  <c r="I29" i="4" s="1"/>
  <c r="H27" i="4"/>
  <c r="H28" i="4" s="1"/>
  <c r="H12" i="4" s="1"/>
  <c r="H13" i="4" s="1"/>
  <c r="H29" i="4" s="1"/>
  <c r="G28" i="4"/>
  <c r="G12" i="4" s="1"/>
  <c r="G13" i="4" s="1"/>
  <c r="G29" i="4" s="1"/>
  <c r="E13" i="4"/>
  <c r="E29" i="4" s="1"/>
  <c r="D22" i="4"/>
  <c r="F28" i="4"/>
  <c r="F12" i="4" s="1"/>
  <c r="F13" i="4" s="1"/>
  <c r="F29" i="4" s="1"/>
  <c r="J27" i="4"/>
  <c r="J28" i="4" s="1"/>
  <c r="J12" i="4" s="1"/>
  <c r="J13" i="4" s="1"/>
  <c r="J29" i="4" s="1"/>
  <c r="D16" i="4"/>
  <c r="D18" i="4"/>
  <c r="D20" i="4"/>
  <c r="D10" i="4"/>
  <c r="K23" i="4"/>
  <c r="K19" i="4"/>
  <c r="D14" i="4"/>
  <c r="D12" i="4"/>
  <c r="K17" i="4"/>
  <c r="K18" i="4"/>
  <c r="K15" i="4"/>
  <c r="M51" i="2"/>
  <c r="N51" i="2" s="1"/>
  <c r="M46" i="2"/>
  <c r="N46" i="2" s="1"/>
  <c r="E30" i="4" l="1"/>
  <c r="F30" i="4" s="1"/>
  <c r="G30" i="4" s="1"/>
  <c r="H30" i="4" s="1"/>
  <c r="I30" i="4" s="1"/>
  <c r="J30" i="4" s="1"/>
  <c r="K12" i="4"/>
  <c r="K13" i="4"/>
  <c r="D25" i="4"/>
  <c r="N61" i="2" l="1"/>
  <c r="E31" i="4" l="1"/>
  <c r="F31" i="4" l="1"/>
  <c r="G31" i="4" s="1"/>
  <c r="H31" i="4" s="1"/>
  <c r="I31" i="4" s="1"/>
  <c r="J31" i="4" s="1"/>
</calcChain>
</file>

<file path=xl/sharedStrings.xml><?xml version="1.0" encoding="utf-8"?>
<sst xmlns="http://schemas.openxmlformats.org/spreadsheetml/2006/main" count="236" uniqueCount="166">
  <si>
    <t>ITEM</t>
  </si>
  <si>
    <t>DESCRIÇÃO DO ITEM</t>
  </si>
  <si>
    <t>UNID.</t>
  </si>
  <si>
    <t>QUANT.</t>
  </si>
  <si>
    <t>Responsável Técnico pelo Orçamento:</t>
  </si>
  <si>
    <t>Local e data:</t>
  </si>
  <si>
    <t>OBSERVAÇÃO</t>
  </si>
  <si>
    <t>FONTE</t>
  </si>
  <si>
    <t>MÊS 1</t>
  </si>
  <si>
    <t>MÊS 2</t>
  </si>
  <si>
    <t>MÊS 3</t>
  </si>
  <si>
    <t>VALOR ESTIMADO UFF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</si>
  <si>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</si>
  <si>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</si>
  <si>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</si>
  <si>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</si>
  <si>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</si>
  <si>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</si>
  <si>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</si>
  <si>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</si>
  <si>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SINAPI</t>
  </si>
  <si>
    <t>SERVIÇOS COMPLEMENTARES</t>
  </si>
  <si>
    <t>MONTAGEM E DESMONTAGEM DE ANDAIME TUBULAR TIPO TORRE (EXCLUSIVE ANDAIME E LIMPEZA). AF_11/2017</t>
  </si>
  <si>
    <t>m</t>
  </si>
  <si>
    <t>MÊS 4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</si>
  <si>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</si>
  <si>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</si>
  <si>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</si>
  <si>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UFF</t>
  </si>
  <si>
    <t xml:space="preserve">PLANILHA DE SERVIÇOS E CUSTOS ESTIMATIVOS </t>
  </si>
  <si>
    <t xml:space="preserve"> PREÇO UNITÁRIO + BDI</t>
  </si>
  <si>
    <t xml:space="preserve">% DESCONTO </t>
  </si>
  <si>
    <t>PROPOSTO PELA EMPRESA</t>
  </si>
  <si>
    <t>SUBITEM</t>
  </si>
  <si>
    <t>PREÇO (R$)</t>
  </si>
  <si>
    <t xml:space="preserve"> UNITÁRIO + BDI</t>
  </si>
  <si>
    <t xml:space="preserve"> TOTAL   ITEM</t>
  </si>
  <si>
    <t>TOTAL DO GRUPO</t>
  </si>
  <si>
    <t>PERCENTUAL DE DESCONTO E VALOR TOTAL PARA A CONTRATAÇÃO</t>
  </si>
  <si>
    <t>(razão social da empresa licitante)</t>
  </si>
  <si>
    <t xml:space="preserve">(n.º do CNPJ) </t>
  </si>
  <si>
    <t>PROJETOS</t>
  </si>
  <si>
    <t>1.1</t>
  </si>
  <si>
    <t>UFF-001-PRO-SEG-001</t>
  </si>
  <si>
    <t>PROJETO DE PROTEÇÃO COLETIVA CONTRA QUEDAS EM NÍVEIS DIFERENTES, INCLUSIVE ART</t>
  </si>
  <si>
    <t>UNIDADE</t>
  </si>
  <si>
    <t>1.2</t>
  </si>
  <si>
    <t>UFF-001-PRO-003</t>
  </si>
  <si>
    <t>PROJETO 'AS BUILT' DE COBERTURA (TELHADO)</t>
  </si>
  <si>
    <t>m²</t>
  </si>
  <si>
    <t>GERENCIAMENTO DE OBRAS / FISCALIZAÇÃO</t>
  </si>
  <si>
    <t>2.1</t>
  </si>
  <si>
    <t>UFF-002-ADM-001</t>
  </si>
  <si>
    <t>ADMINISTRAÇÃO DE OBRA</t>
  </si>
  <si>
    <t>2.2</t>
  </si>
  <si>
    <t>SBC</t>
  </si>
  <si>
    <t>ART TABELA A DO CREA ACIMA DE 15000,01</t>
  </si>
  <si>
    <t>SERVIÇOS PRELIMINARES</t>
  </si>
  <si>
    <t>3.1</t>
  </si>
  <si>
    <t>Instalação de Canteiro de Obras</t>
  </si>
  <si>
    <t>3.1.1</t>
  </si>
  <si>
    <t>UFF-003-CAN-001</t>
  </si>
  <si>
    <t>PLACA DE OBRA EM CHAPA DE ACO GALVANIZADO - FORNECIMENTO E INSTALAÇÃO</t>
  </si>
  <si>
    <t>3.1.2</t>
  </si>
  <si>
    <t xml:space="preserve"> UFF-003-CAN-007 </t>
  </si>
  <si>
    <t>MOBILIZAÇÃO DE CONTAINER</t>
  </si>
  <si>
    <t>UND</t>
  </si>
  <si>
    <t>3.1.3</t>
  </si>
  <si>
    <t>CONTAINER ALMOXARIFADO S/ ACAB.C/PRATELEIRAS 6,05x2,44x2,57</t>
  </si>
  <si>
    <t>mês</t>
  </si>
  <si>
    <t>3.1.4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</si>
  <si>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</si>
  <si>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</si>
  <si>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</si>
  <si>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3.1.5</t>
  </si>
  <si>
    <t>QUADRO DE MEDIÇÃO GERAL DE ENERGIA PARA 1 MEDIDOR DE SOBREPOR - FORNECIMENTO E INSTALAÇÃO. AF_10/2020</t>
  </si>
  <si>
    <t>3.1.6</t>
  </si>
  <si>
    <t>73847/004</t>
  </si>
  <si>
    <t>ALUGUEL CONTAINER/SANIT C/4 VASOS/1 LAVAT/1 MIC/4 CHUV LARG= 2,20M COMPR=6,20M ALT=2,50M CHAPAS ACO C/NERV TRAPEZ FORRO C/ ISOL TERMO-ACUST CHASSIS REFORC PISO COMPENS NAVAL INCL INST RA ELETR/HIDRO-SANIT EXCL TRANSP/CARGA/DESCARGA</t>
  </si>
  <si>
    <t>3.1.7</t>
  </si>
  <si>
    <t>SINAPI - I</t>
  </si>
  <si>
    <t>LOCACAO DE ANDAIME METALICO TIPO FACHADEIRO, LARGURA DE 1,20 M, ALTURA POR PECA DE 2,0 M, INCLUINDO SAPATAS E ITENS NECESSARIOS A INSTALACAO</t>
  </si>
  <si>
    <t>m² X MÊS</t>
  </si>
  <si>
    <t>3.1.8</t>
  </si>
  <si>
    <t>LOCACAO DE ANDAIME METALICO TUBULAR DE ENCAIXE, TIPO DE TORRE, COM LARGURA DE 1 ATE 1,5 M E ALTURA DE *1,00* M (INCLUSO SAPATAS FIXAS OU RODIZIOS)</t>
  </si>
  <si>
    <t>m X MÊS</t>
  </si>
  <si>
    <t>3.2</t>
  </si>
  <si>
    <t>Demolições</t>
  </si>
  <si>
    <t>3.2.1</t>
  </si>
  <si>
    <t>REMOÇÃO DE TRAMA DE MADEIRA PARA COBERTURA, DE FORMA MANUAL, SEM REAPROVEITAMENTO. AF_12/2017</t>
  </si>
  <si>
    <t>3.2.2</t>
  </si>
  <si>
    <t>UFF-009-COB-001</t>
  </si>
  <si>
    <t>RETIRADA DE TELHA CERÂMICA DE ENCAIXE COM MAIS DE DUAS ÁGUAS, INCLUSO IÇAMENTO</t>
  </si>
  <si>
    <t>3.2.3</t>
  </si>
  <si>
    <t>REMOÇÃO DE EMBOÇO (DEMOLIÇÃO DE ARGAMASSAS, DE FORMA MANUAL, SEM REAPROVEITAMENTO. AF_12/2017)</t>
  </si>
  <si>
    <t>COBERTURAS</t>
  </si>
  <si>
    <t>4.1</t>
  </si>
  <si>
    <t>UFF-009-COB-002</t>
  </si>
  <si>
    <t>TRAMA DE MADEIRA COMPOSTA POR RIPAS E CAIBROS, EXCL TERÇAS, PARA TELHADOS DE MAIS QUE 2 ÁGUAS PARA TELHA DE ENCAIXE DE CERÂMICA OU DE CONCRETO, INCLUSO TRANSPORTE VERTICAL. AF_07/2019</t>
  </si>
  <si>
    <t>4.2</t>
  </si>
  <si>
    <t>TELHAMENTO COM TELHA CERÂMICA DE ENCAIXE, TIPO FRANCESA, COM MAIS DE 2 ÁGUAS, INCLUSO TRANSPORTE VERTICAL. AF_07/2019</t>
  </si>
  <si>
    <t>4.3</t>
  </si>
  <si>
    <t>LIXAMENTO DE MADEIRA PARA APLICAÇÃO DE FUNDO OU PINTURA. AF_01/2021</t>
  </si>
  <si>
    <t>4.4</t>
  </si>
  <si>
    <t>TRATAMENTO E IMUNIZACAO DE MADEIRA COM PENETROL/PENTOX</t>
  </si>
  <si>
    <t>4.5</t>
  </si>
  <si>
    <t>COBERTURA LONA/ENCERADO CROMO IGNIFUGO EM ESTRUTURA PRONTA</t>
  </si>
  <si>
    <t>IMPERMEABILIZAÇÃO, ISOLAMENTO TÉRMICO E ACÚSTICO</t>
  </si>
  <si>
    <t>5.1</t>
  </si>
  <si>
    <t>LASTRO DE CONCRETO MAGRO, APLICADO EM PISOS, LAJES SOBRE SOLO OU RADIERS, ESPESSURA DE 3 CM. AF_07/2016</t>
  </si>
  <si>
    <t>m³</t>
  </si>
  <si>
    <t>5.2</t>
  </si>
  <si>
    <t>UFF-018-IMP-002</t>
  </si>
  <si>
    <t>APLICAÇÃO DE IMPERMEABILIZANTE FLEXIVEL BRANCO DE BASE ACRILICA PARA COBERTURAS, EM CONCRETO - QUATRO DEMÃOS</t>
  </si>
  <si>
    <t>PINTURA</t>
  </si>
  <si>
    <t>6.1</t>
  </si>
  <si>
    <t>CHAPISCO/EMBOÇO/REBOCO (MASSA ÚNICA, PARA RECEBIMENTO DE PINTURA, EM ARGAMASSA TRAÇO 1:2:8, PREPARO MANUAL, APLICADA MANUALMENTE EM TETO, ESPESSURA DE 10MM, COM EXECUÇÃO DE TALISCAS. AF_03/2015</t>
  </si>
  <si>
    <t>6.2</t>
  </si>
  <si>
    <t>APLICAÇÃO DE FUNDO SELADOR ACRÍLICO EM TETO, UMA DEMÃO. AF_06/2014</t>
  </si>
  <si>
    <t>6.3</t>
  </si>
  <si>
    <t>APLICAÇÃO MANUAL DE PINTURA COM TINTA LÁTEX ACRÍLICA EM TETO, DUAS DEMÃOS. AF_06/2014</t>
  </si>
  <si>
    <t>7.1</t>
  </si>
  <si>
    <t>LIMPEZA DE CONTRAPISO COM VASSOURA A SECO. AF_04/2019</t>
  </si>
  <si>
    <t>7.2</t>
  </si>
  <si>
    <t>UFF-025-TRN-003</t>
  </si>
  <si>
    <t>RETIRADA DE ENTULHO POR CAÇAMBA DE 5M³. INCLUINDO CARREGAMENTO, TRANSPORTE E TARIFA DE DESTINAÇÃO FINAL</t>
  </si>
  <si>
    <t>7.3</t>
  </si>
  <si>
    <t xml:space="preserve"> UFF-025-DVS-003 </t>
  </si>
  <si>
    <t>DESMOBILIZAÇÃO DE CONTAINER</t>
  </si>
  <si>
    <t>7.4</t>
  </si>
  <si>
    <t>ATESTADO PPRA (NR9) - ANUAL</t>
  </si>
  <si>
    <t>7.5</t>
  </si>
  <si>
    <t>ATESTADO PCMSO (NR7)- ANUAL</t>
  </si>
  <si>
    <t>7.6</t>
  </si>
  <si>
    <t>COTAÇÃO</t>
  </si>
  <si>
    <t>MERCADO</t>
  </si>
  <si>
    <t>LINHA DE VIDA HORIZONTAL, FLEXÍVEL E TEMPORÁRIA NO PERÍMETRO DA FACHADA - PROJETO FORNECIMENTO E INSTALAÇÃO</t>
  </si>
  <si>
    <t>7.7</t>
  </si>
  <si>
    <t>MONTAGEM E DESMONTAGEM DE ANDAIME MODULAR FACHADEIRO, COM PISO METÁLICO, PARA EDIFICAÇÕES COM MÚLTIPLOS PAVIMENTOS (EXCLUSIVE ANDAIME E LIMPEZA). AF_11/2017</t>
  </si>
  <si>
    <t>7.8</t>
  </si>
  <si>
    <t>ANEXO III-A DO EDITAL DE LICITAÇÃO POR PREGÃO ELETRÔNICO N.º 74/2021</t>
  </si>
  <si>
    <t>Àrea do telhado =</t>
  </si>
  <si>
    <t>947,68 m²</t>
  </si>
  <si>
    <t>Incluso BDI desonerado sobre preço unitário de: 28,97 %</t>
  </si>
  <si>
    <t>Orçamento realizado em Ago/2021;</t>
  </si>
  <si>
    <r>
      <t>A referência utilizada como base de custos é o SINAPI e SBC de</t>
    </r>
    <r>
      <rPr>
        <b/>
        <sz val="10"/>
        <color indexed="10"/>
        <rFont val="Verdana"/>
        <family val="2"/>
      </rPr>
      <t xml:space="preserve"> </t>
    </r>
    <r>
      <rPr>
        <sz val="10"/>
        <color rgb="FFFF0000"/>
        <rFont val="Verdana"/>
        <family val="2"/>
      </rPr>
      <t>Jul</t>
    </r>
    <r>
      <rPr>
        <sz val="10"/>
        <color indexed="10"/>
        <rFont val="Verdana"/>
        <family val="2"/>
      </rPr>
      <t>/2021;</t>
    </r>
  </si>
  <si>
    <t>No caso de não haver o insumo no SINAPI, foi mantido a referência de valor indicada cotação de mercado;</t>
  </si>
  <si>
    <t xml:space="preserve">As composições que não constam no SINAPI, procedeu-se a obtenção da composição em outra fonte (SBC) e utilizou-se como base de cálculo os insumos do SINAPI. </t>
  </si>
  <si>
    <t>OBRA:  REFORMA DO TELHADO DO PRÉDIO DA COORDENAÇÃO DE ARQUIVOS CAR/SDC DA UFF</t>
  </si>
  <si>
    <t>Local: Avenida Prefeito Sílvio Picanço, 1565, Charitas, Niterói - RJ, CEP 24.370-195</t>
  </si>
  <si>
    <t>MÊS 5</t>
  </si>
  <si>
    <t>MÊS 6</t>
  </si>
  <si>
    <t>ANEXO III-B DO EDITAL DE LICITAÇÃO POR PREGÃO ELETRÔNICO N.º 74/2021</t>
  </si>
  <si>
    <t>TOTAL DO ITEM</t>
  </si>
  <si>
    <t>Total do orçamento</t>
  </si>
  <si>
    <t>Total do orçamento sem Administração</t>
  </si>
  <si>
    <t>Total mensal executado sem Administração</t>
  </si>
  <si>
    <t>Percentual mensal executado s/Administração</t>
  </si>
  <si>
    <t>Total mensal excutado com Administração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</si>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</sst>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</numFmts>
  <fonts count="7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2" tint="-9.9978637043366805E-2"/>
        <bgColor rgb="FFFF9900"/>
      </patternFill>
    </fill>
    <fill>
      <patternFill patternType="solid">
        <fgColor theme="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4" tint="0.79998168889431442"/>
        <bgColor rgb="FF8EB4E3"/>
      </patternFill>
    </fill>
    <fill>
      <patternFill patternType="solid">
        <fgColor theme="0"/>
        <bgColor rgb="FF8EB4E3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double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/>
      <top style="hair">
        <color rgb="FF000000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</borders>
  <cellStyleXfs count="1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30" fillId="0" borderId="0"/>
    <xf numFmtId="0" fontId="47" fillId="0" borderId="0"/>
    <xf numFmtId="9" fontId="47" fillId="0" borderId="0" applyBorder="0" applyProtection="0"/>
    <xf numFmtId="0" fontId="47" fillId="21" borderId="0" applyBorder="0" applyProtection="0"/>
    <xf numFmtId="0" fontId="47" fillId="22" borderId="0" applyBorder="0" applyProtection="0"/>
    <xf numFmtId="0" fontId="47" fillId="23" borderId="0" applyBorder="0" applyProtection="0"/>
    <xf numFmtId="0" fontId="47" fillId="21" borderId="0" applyBorder="0" applyProtection="0"/>
    <xf numFmtId="0" fontId="47" fillId="24" borderId="0" applyBorder="0" applyProtection="0"/>
    <xf numFmtId="0" fontId="47" fillId="22" borderId="0" applyBorder="0" applyProtection="0"/>
    <xf numFmtId="0" fontId="47" fillId="25" borderId="0" applyBorder="0" applyProtection="0"/>
    <xf numFmtId="0" fontId="47" fillId="26" borderId="0" applyBorder="0" applyProtection="0"/>
    <xf numFmtId="0" fontId="47" fillId="27" borderId="0" applyBorder="0" applyProtection="0"/>
    <xf numFmtId="0" fontId="47" fillId="25" borderId="0" applyBorder="0" applyProtection="0"/>
    <xf numFmtId="0" fontId="47" fillId="28" borderId="0" applyBorder="0" applyProtection="0"/>
    <xf numFmtId="0" fontId="47" fillId="22" borderId="0" applyBorder="0" applyProtection="0"/>
    <xf numFmtId="0" fontId="48" fillId="29" borderId="0" applyBorder="0" applyProtection="0"/>
    <xf numFmtId="0" fontId="48" fillId="26" borderId="0" applyBorder="0" applyProtection="0"/>
    <xf numFmtId="0" fontId="48" fillId="27" borderId="0" applyBorder="0" applyProtection="0"/>
    <xf numFmtId="0" fontId="48" fillId="25" borderId="0" applyBorder="0" applyProtection="0"/>
    <xf numFmtId="0" fontId="48" fillId="29" borderId="0" applyBorder="0" applyProtection="0"/>
    <xf numFmtId="0" fontId="48" fillId="22" borderId="0" applyBorder="0" applyProtection="0"/>
    <xf numFmtId="0" fontId="48" fillId="29" borderId="0" applyBorder="0" applyProtection="0"/>
    <xf numFmtId="0" fontId="48" fillId="30" borderId="0" applyBorder="0" applyProtection="0"/>
    <xf numFmtId="0" fontId="48" fillId="30" borderId="0" applyBorder="0" applyProtection="0"/>
    <xf numFmtId="0" fontId="48" fillId="31" borderId="0" applyBorder="0" applyProtection="0"/>
    <xf numFmtId="0" fontId="48" fillId="29" borderId="0" applyBorder="0" applyProtection="0"/>
    <xf numFmtId="0" fontId="48" fillId="32" borderId="0" applyBorder="0" applyProtection="0"/>
    <xf numFmtId="0" fontId="49" fillId="33" borderId="0" applyBorder="0" applyProtection="0"/>
    <xf numFmtId="0" fontId="50" fillId="21" borderId="32" applyProtection="0"/>
    <xf numFmtId="0" fontId="51" fillId="34" borderId="33" applyProtection="0"/>
    <xf numFmtId="0" fontId="52" fillId="0" borderId="0" applyBorder="0" applyProtection="0"/>
    <xf numFmtId="0" fontId="53" fillId="35" borderId="0" applyBorder="0" applyProtection="0"/>
    <xf numFmtId="0" fontId="54" fillId="0" borderId="34" applyProtection="0"/>
    <xf numFmtId="0" fontId="55" fillId="0" borderId="35" applyProtection="0"/>
    <xf numFmtId="0" fontId="56" fillId="0" borderId="36" applyProtection="0"/>
    <xf numFmtId="0" fontId="56" fillId="0" borderId="0" applyBorder="0" applyProtection="0"/>
    <xf numFmtId="0" fontId="57" fillId="22" borderId="32" applyProtection="0"/>
    <xf numFmtId="0" fontId="58" fillId="0" borderId="37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169" fontId="47" fillId="0" borderId="0" applyBorder="0" applyProtection="0"/>
    <xf numFmtId="0" fontId="59" fillId="27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60" fillId="0" borderId="0"/>
    <xf numFmtId="0" fontId="20" fillId="0" borderId="0"/>
    <xf numFmtId="0" fontId="20" fillId="0" borderId="0"/>
    <xf numFmtId="0" fontId="47" fillId="23" borderId="38" applyProtection="0"/>
    <xf numFmtId="0" fontId="61" fillId="21" borderId="39" applyProtection="0"/>
    <xf numFmtId="9" fontId="20" fillId="0" borderId="0" applyBorder="0" applyProtection="0"/>
    <xf numFmtId="9" fontId="47" fillId="0" borderId="0"/>
    <xf numFmtId="9" fontId="47" fillId="0" borderId="0" applyBorder="0" applyProtection="0"/>
    <xf numFmtId="166" fontId="47" fillId="0" borderId="0" applyBorder="0" applyProtection="0"/>
    <xf numFmtId="166" fontId="47" fillId="0" borderId="0" applyBorder="0" applyProtection="0"/>
    <xf numFmtId="166" fontId="47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7" fillId="0" borderId="0"/>
    <xf numFmtId="167" fontId="47" fillId="0" borderId="0" applyBorder="0" applyProtection="0"/>
    <xf numFmtId="0" fontId="62" fillId="0" borderId="0" applyBorder="0" applyProtection="0"/>
    <xf numFmtId="0" fontId="63" fillId="0" borderId="40" applyProtection="0"/>
    <xf numFmtId="0" fontId="63" fillId="0" borderId="40" applyProtection="0"/>
    <xf numFmtId="0" fontId="64" fillId="0" borderId="0" applyBorder="0" applyProtection="0"/>
    <xf numFmtId="0" fontId="64" fillId="0" borderId="0" applyBorder="0" applyProtection="0"/>
    <xf numFmtId="167" fontId="20" fillId="0" borderId="0"/>
    <xf numFmtId="0" fontId="65" fillId="0" borderId="0" applyBorder="0" applyProtection="0"/>
  </cellStyleXfs>
  <cellXfs count="282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/>
    <xf numFmtId="0" fontId="32" fillId="0" borderId="0" xfId="0" applyFont="1"/>
    <xf numFmtId="4" fontId="26" fillId="0" borderId="0" xfId="0" applyNumberFormat="1" applyFont="1"/>
    <xf numFmtId="10" fontId="28" fillId="19" borderId="21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1" fillId="19" borderId="19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 horizontal="center" vertical="center"/>
    </xf>
    <xf numFmtId="10" fontId="4" fillId="0" borderId="19" xfId="60" applyNumberFormat="1" applyFont="1" applyBorder="1" applyAlignment="1">
      <alignment horizontal="center" vertical="center"/>
    </xf>
    <xf numFmtId="10" fontId="29" fillId="0" borderId="21" xfId="0" applyNumberFormat="1" applyFont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19" fillId="0" borderId="0" xfId="0" applyFont="1"/>
    <xf numFmtId="0" fontId="19" fillId="17" borderId="0" xfId="0" applyFont="1" applyFill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7" fillId="0" borderId="0" xfId="38" applyFont="1"/>
    <xf numFmtId="0" fontId="37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" fillId="0" borderId="0" xfId="0" applyFont="1" applyBorder="1" applyAlignment="1">
      <alignment horizontal="left" wrapText="1"/>
    </xf>
    <xf numFmtId="2" fontId="4" fillId="20" borderId="10" xfId="0" applyNumberFormat="1" applyFont="1" applyFill="1" applyBorder="1" applyAlignment="1" applyProtection="1">
      <alignment horizontal="left" vertical="center" wrapText="1"/>
    </xf>
    <xf numFmtId="2" fontId="4" fillId="20" borderId="10" xfId="0" applyNumberFormat="1" applyFont="1" applyFill="1" applyBorder="1" applyAlignment="1">
      <alignment horizontal="center" vertical="center"/>
    </xf>
    <xf numFmtId="43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2" fontId="4" fillId="18" borderId="10" xfId="0" applyNumberFormat="1" applyFont="1" applyFill="1" applyBorder="1" applyAlignment="1" applyProtection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4" fontId="4" fillId="17" borderId="18" xfId="0" applyNumberFormat="1" applyFont="1" applyFill="1" applyBorder="1" applyAlignment="1">
      <alignment horizontal="right" vertical="center"/>
    </xf>
    <xf numFmtId="2" fontId="3" fillId="17" borderId="10" xfId="0" applyNumberFormat="1" applyFont="1" applyFill="1" applyBorder="1" applyAlignment="1" applyProtection="1">
      <alignment horizontal="left" vertical="center" wrapText="1"/>
    </xf>
    <xf numFmtId="9" fontId="3" fillId="17" borderId="10" xfId="0" applyNumberFormat="1" applyFont="1" applyFill="1" applyBorder="1" applyAlignment="1">
      <alignment horizontal="center" vertical="center" wrapText="1"/>
    </xf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4" fillId="17" borderId="11" xfId="38" applyNumberFormat="1" applyFont="1" applyFill="1" applyBorder="1" applyAlignment="1">
      <alignment vertical="center"/>
    </xf>
    <xf numFmtId="4" fontId="4" fillId="17" borderId="18" xfId="0" applyNumberFormat="1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4" fontId="4" fillId="20" borderId="18" xfId="0" applyNumberFormat="1" applyFont="1" applyFill="1" applyBorder="1" applyAlignment="1">
      <alignment horizontal="right" vertical="center"/>
    </xf>
    <xf numFmtId="10" fontId="3" fillId="17" borderId="11" xfId="60" applyNumberFormat="1" applyFont="1" applyFill="1" applyBorder="1" applyAlignment="1">
      <alignment vertical="center"/>
    </xf>
    <xf numFmtId="44" fontId="4" fillId="18" borderId="18" xfId="38" applyFont="1" applyFill="1" applyBorder="1" applyAlignment="1">
      <alignment horizontal="center" vertical="center" wrapText="1"/>
    </xf>
    <xf numFmtId="4" fontId="4" fillId="20" borderId="18" xfId="38" applyNumberFormat="1" applyFont="1" applyFill="1" applyBorder="1" applyAlignment="1">
      <alignment horizontal="right" vertical="center" wrapText="1"/>
    </xf>
    <xf numFmtId="0" fontId="66" fillId="37" borderId="10" xfId="80" applyFont="1" applyFill="1" applyBorder="1" applyAlignment="1" applyProtection="1">
      <alignment horizontal="center" vertical="center" wrapText="1"/>
    </xf>
    <xf numFmtId="0" fontId="20" fillId="38" borderId="10" xfId="80" applyFont="1" applyFill="1" applyBorder="1" applyAlignment="1" applyProtection="1">
      <alignment horizontal="center" vertical="center" wrapText="1"/>
    </xf>
    <xf numFmtId="4" fontId="3" fillId="17" borderId="18" xfId="0" applyNumberFormat="1" applyFont="1" applyFill="1" applyBorder="1" applyAlignment="1">
      <alignment horizontal="right" vertical="center"/>
    </xf>
    <xf numFmtId="4" fontId="3" fillId="17" borderId="11" xfId="38" applyNumberFormat="1" applyFont="1" applyFill="1" applyBorder="1" applyAlignment="1">
      <alignment horizontal="right" vertical="center"/>
    </xf>
    <xf numFmtId="4" fontId="4" fillId="20" borderId="10" xfId="38" applyNumberFormat="1" applyFont="1" applyFill="1" applyBorder="1" applyAlignment="1">
      <alignment vertical="center"/>
    </xf>
    <xf numFmtId="10" fontId="4" fillId="20" borderId="10" xfId="60" applyNumberFormat="1" applyFont="1" applyFill="1" applyBorder="1" applyAlignment="1">
      <alignment horizontal="right" vertical="center"/>
    </xf>
    <xf numFmtId="4" fontId="3" fillId="17" borderId="11" xfId="38" applyNumberFormat="1" applyFont="1" applyFill="1" applyBorder="1"/>
    <xf numFmtId="4" fontId="3" fillId="18" borderId="11" xfId="38" applyNumberFormat="1" applyFont="1" applyFill="1" applyBorder="1" applyAlignment="1">
      <alignment vertical="center"/>
    </xf>
    <xf numFmtId="10" fontId="3" fillId="18" borderId="11" xfId="60" applyNumberFormat="1" applyFont="1" applyFill="1" applyBorder="1" applyAlignment="1">
      <alignment vertical="center"/>
    </xf>
    <xf numFmtId="4" fontId="3" fillId="18" borderId="10" xfId="38" applyNumberFormat="1" applyFont="1" applyFill="1" applyBorder="1" applyAlignment="1">
      <alignment vertical="center"/>
    </xf>
    <xf numFmtId="10" fontId="3" fillId="18" borderId="10" xfId="60" applyNumberFormat="1" applyFont="1" applyFill="1" applyBorder="1" applyAlignment="1">
      <alignment horizontal="right" vertical="center"/>
    </xf>
    <xf numFmtId="4" fontId="4" fillId="17" borderId="11" xfId="38" applyNumberFormat="1" applyFont="1" applyFill="1" applyBorder="1"/>
    <xf numFmtId="49" fontId="66" fillId="37" borderId="10" xfId="80" applyNumberFormat="1" applyFont="1" applyFill="1" applyBorder="1" applyAlignment="1" applyProtection="1">
      <alignment horizontal="center" vertical="center" wrapText="1"/>
    </xf>
    <xf numFmtId="0" fontId="66" fillId="37" borderId="17" xfId="80" applyFont="1" applyFill="1" applyBorder="1" applyAlignment="1" applyProtection="1">
      <alignment horizontal="center" vertical="center" wrapText="1"/>
    </xf>
    <xf numFmtId="4" fontId="4" fillId="20" borderId="11" xfId="38" applyNumberFormat="1" applyFont="1" applyFill="1" applyBorder="1" applyAlignment="1">
      <alignment vertical="center"/>
    </xf>
    <xf numFmtId="4" fontId="4" fillId="20" borderId="10" xfId="79" applyNumberFormat="1" applyFont="1" applyFill="1" applyBorder="1" applyAlignment="1">
      <alignment vertical="center" wrapText="1"/>
    </xf>
    <xf numFmtId="0" fontId="66" fillId="36" borderId="10" xfId="80" applyFont="1" applyFill="1" applyBorder="1" applyAlignment="1" applyProtection="1">
      <alignment horizontal="center" vertical="center" wrapText="1"/>
    </xf>
    <xf numFmtId="49" fontId="66" fillId="36" borderId="10" xfId="80" applyNumberFormat="1" applyFont="1" applyFill="1" applyBorder="1" applyAlignment="1">
      <alignment horizontal="center" vertical="center"/>
    </xf>
    <xf numFmtId="0" fontId="66" fillId="36" borderId="10" xfId="80" applyFont="1" applyFill="1" applyBorder="1" applyAlignment="1">
      <alignment horizontal="center" vertical="center"/>
    </xf>
    <xf numFmtId="10" fontId="4" fillId="20" borderId="11" xfId="60" applyNumberFormat="1" applyFont="1" applyFill="1" applyBorder="1" applyAlignment="1">
      <alignment vertical="center"/>
    </xf>
    <xf numFmtId="10" fontId="4" fillId="20" borderId="28" xfId="60" applyNumberFormat="1" applyFont="1" applyFill="1" applyBorder="1" applyAlignment="1">
      <alignment vertical="center" wrapText="1"/>
    </xf>
    <xf numFmtId="4" fontId="4" fillId="20" borderId="28" xfId="0" applyNumberFormat="1" applyFont="1" applyFill="1" applyBorder="1" applyAlignment="1">
      <alignment vertical="center" wrapText="1"/>
    </xf>
    <xf numFmtId="4" fontId="4" fillId="20" borderId="3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17" borderId="10" xfId="0" applyNumberFormat="1" applyFont="1" applyFill="1" applyBorder="1" applyAlignment="1" applyProtection="1">
      <alignment horizontal="left" vertical="center" wrapText="1"/>
    </xf>
    <xf numFmtId="0" fontId="35" fillId="0" borderId="14" xfId="0" applyFont="1" applyBorder="1" applyAlignment="1">
      <alignment horizontal="center" vertical="top" wrapText="1"/>
    </xf>
    <xf numFmtId="0" fontId="32" fillId="0" borderId="41" xfId="0" applyFont="1" applyBorder="1"/>
    <xf numFmtId="0" fontId="4" fillId="17" borderId="10" xfId="0" applyFont="1" applyFill="1" applyBorder="1" applyAlignment="1">
      <alignment horizontal="center" vertical="center" wrapText="1"/>
    </xf>
    <xf numFmtId="0" fontId="66" fillId="38" borderId="17" xfId="80" applyFont="1" applyFill="1" applyBorder="1" applyAlignment="1" applyProtection="1">
      <alignment horizontal="center" vertical="center" wrapText="1"/>
    </xf>
    <xf numFmtId="49" fontId="20" fillId="38" borderId="10" xfId="80" applyNumberFormat="1" applyFont="1" applyFill="1" applyBorder="1" applyAlignment="1" applyProtection="1">
      <alignment horizontal="center" vertical="center" wrapText="1"/>
    </xf>
    <xf numFmtId="0" fontId="20" fillId="38" borderId="17" xfId="80" applyFont="1" applyFill="1" applyBorder="1" applyAlignment="1" applyProtection="1">
      <alignment horizontal="center" vertical="center" wrapText="1"/>
    </xf>
    <xf numFmtId="4" fontId="20" fillId="38" borderId="10" xfId="80" applyNumberFormat="1" applyFont="1" applyFill="1" applyBorder="1" applyAlignment="1">
      <alignment horizontal="center" vertical="center" wrapText="1"/>
    </xf>
    <xf numFmtId="166" fontId="20" fillId="38" borderId="10" xfId="80" applyNumberFormat="1" applyFont="1" applyFill="1" applyBorder="1" applyAlignment="1">
      <alignment horizontal="right" vertical="center"/>
    </xf>
    <xf numFmtId="0" fontId="66" fillId="38" borderId="17" xfId="135" applyNumberFormat="1" applyFont="1" applyFill="1" applyBorder="1" applyAlignment="1">
      <alignment horizontal="center" vertical="center"/>
    </xf>
    <xf numFmtId="49" fontId="67" fillId="38" borderId="10" xfId="135" applyNumberFormat="1" applyFont="1" applyFill="1" applyBorder="1" applyAlignment="1">
      <alignment horizontal="center" vertical="center" wrapText="1"/>
    </xf>
    <xf numFmtId="168" fontId="67" fillId="38" borderId="10" xfId="135" applyFont="1" applyFill="1" applyBorder="1" applyAlignment="1">
      <alignment horizontal="center" vertical="center"/>
    </xf>
    <xf numFmtId="4" fontId="31" fillId="17" borderId="10" xfId="79" applyNumberFormat="1" applyFont="1" applyFill="1" applyBorder="1" applyAlignment="1">
      <alignment vertical="center" wrapText="1"/>
    </xf>
    <xf numFmtId="4" fontId="66" fillId="38" borderId="10" xfId="80" applyNumberFormat="1" applyFont="1" applyFill="1" applyBorder="1" applyAlignment="1">
      <alignment horizontal="center" vertical="center" wrapText="1"/>
    </xf>
    <xf numFmtId="166" fontId="66" fillId="38" borderId="10" xfId="80" applyNumberFormat="1" applyFont="1" applyFill="1" applyBorder="1" applyAlignment="1">
      <alignment horizontal="right" vertical="center"/>
    </xf>
    <xf numFmtId="2" fontId="4" fillId="17" borderId="10" xfId="0" applyNumberFormat="1" applyFont="1" applyFill="1" applyBorder="1" applyAlignment="1">
      <alignment horizontal="right"/>
    </xf>
    <xf numFmtId="44" fontId="4" fillId="17" borderId="10" xfId="38" applyFont="1" applyFill="1" applyBorder="1"/>
    <xf numFmtId="44" fontId="4" fillId="17" borderId="11" xfId="38" applyFont="1" applyFill="1" applyBorder="1"/>
    <xf numFmtId="0" fontId="20" fillId="38" borderId="17" xfId="135" applyNumberFormat="1" applyFont="1" applyFill="1" applyBorder="1" applyAlignment="1">
      <alignment horizontal="center" vertical="center"/>
    </xf>
    <xf numFmtId="49" fontId="20" fillId="38" borderId="10" xfId="135" applyNumberFormat="1" applyFont="1" applyFill="1" applyBorder="1" applyAlignment="1">
      <alignment horizontal="center" vertical="center" wrapText="1"/>
    </xf>
    <xf numFmtId="0" fontId="20" fillId="38" borderId="10" xfId="135" applyNumberFormat="1" applyFont="1" applyFill="1" applyBorder="1" applyAlignment="1">
      <alignment horizontal="center" vertical="center"/>
    </xf>
    <xf numFmtId="49" fontId="20" fillId="39" borderId="10" xfId="80" applyNumberFormat="1" applyFont="1" applyFill="1" applyBorder="1" applyAlignment="1" applyProtection="1">
      <alignment horizontal="center" vertical="center" wrapText="1"/>
    </xf>
    <xf numFmtId="0" fontId="20" fillId="39" borderId="10" xfId="80" applyFont="1" applyFill="1" applyBorder="1" applyAlignment="1" applyProtection="1">
      <alignment horizontal="center" vertical="center" wrapText="1"/>
    </xf>
    <xf numFmtId="49" fontId="66" fillId="38" borderId="10" xfId="80" applyNumberFormat="1" applyFont="1" applyFill="1" applyBorder="1" applyAlignment="1" applyProtection="1">
      <alignment horizontal="center" vertical="center" wrapText="1"/>
    </xf>
    <xf numFmtId="0" fontId="66" fillId="38" borderId="10" xfId="80" applyFont="1" applyFill="1" applyBorder="1" applyAlignment="1" applyProtection="1">
      <alignment horizontal="center" vertical="center" wrapText="1"/>
    </xf>
    <xf numFmtId="2" fontId="4" fillId="17" borderId="10" xfId="0" applyNumberFormat="1" applyFont="1" applyFill="1" applyBorder="1" applyAlignment="1">
      <alignment horizontal="right" vertical="center"/>
    </xf>
    <xf numFmtId="44" fontId="4" fillId="17" borderId="10" xfId="38" applyFont="1" applyFill="1" applyBorder="1" applyAlignment="1">
      <alignment horizontal="right" vertical="center"/>
    </xf>
    <xf numFmtId="44" fontId="4" fillId="17" borderId="11" xfId="38" applyFont="1" applyFill="1" applyBorder="1" applyAlignment="1">
      <alignment horizontal="right" vertical="center"/>
    </xf>
    <xf numFmtId="43" fontId="3" fillId="17" borderId="10" xfId="0" applyNumberFormat="1" applyFont="1" applyFill="1" applyBorder="1" applyAlignment="1">
      <alignment horizontal="right" vertical="center"/>
    </xf>
    <xf numFmtId="49" fontId="68" fillId="38" borderId="10" xfId="135" applyNumberFormat="1" applyFont="1" applyFill="1" applyBorder="1" applyAlignment="1">
      <alignment horizontal="center" vertical="center" wrapText="1"/>
    </xf>
    <xf numFmtId="168" fontId="68" fillId="38" borderId="10" xfId="135" applyFont="1" applyFill="1" applyBorder="1" applyAlignment="1">
      <alignment horizontal="center" vertical="center"/>
    </xf>
    <xf numFmtId="4" fontId="32" fillId="17" borderId="10" xfId="79" applyNumberFormat="1" applyFont="1" applyFill="1" applyBorder="1" applyAlignment="1">
      <alignment vertical="center" wrapText="1"/>
    </xf>
    <xf numFmtId="0" fontId="20" fillId="39" borderId="17" xfId="80" applyFont="1" applyFill="1" applyBorder="1" applyAlignment="1" applyProtection="1">
      <alignment horizontal="center" vertical="center" wrapText="1"/>
    </xf>
    <xf numFmtId="0" fontId="66" fillId="40" borderId="17" xfId="135" applyNumberFormat="1" applyFont="1" applyFill="1" applyBorder="1" applyAlignment="1">
      <alignment horizontal="center" vertical="center"/>
    </xf>
    <xf numFmtId="49" fontId="66" fillId="40" borderId="10" xfId="135" applyNumberFormat="1" applyFont="1" applyFill="1" applyBorder="1" applyAlignment="1">
      <alignment horizontal="center" vertical="center" wrapText="1"/>
    </xf>
    <xf numFmtId="0" fontId="66" fillId="40" borderId="10" xfId="135" applyNumberFormat="1" applyFont="1" applyFill="1" applyBorder="1" applyAlignment="1">
      <alignment horizontal="center" vertical="center"/>
    </xf>
    <xf numFmtId="4" fontId="66" fillId="40" borderId="10" xfId="80" applyNumberFormat="1" applyFont="1" applyFill="1" applyBorder="1" applyAlignment="1">
      <alignment horizontal="center" vertical="center" wrapText="1"/>
    </xf>
    <xf numFmtId="166" fontId="66" fillId="40" borderId="10" xfId="80" applyNumberFormat="1" applyFont="1" applyFill="1" applyBorder="1" applyAlignment="1">
      <alignment horizontal="right" vertical="center"/>
    </xf>
    <xf numFmtId="4" fontId="4" fillId="40" borderId="10" xfId="79" applyNumberFormat="1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10" fontId="4" fillId="40" borderId="10" xfId="60" applyNumberFormat="1" applyFont="1" applyFill="1" applyBorder="1" applyAlignment="1">
      <alignment horizontal="right" vertical="center"/>
    </xf>
    <xf numFmtId="4" fontId="4" fillId="40" borderId="10" xfId="38" applyNumberFormat="1" applyFont="1" applyFill="1" applyBorder="1" applyAlignment="1">
      <alignment vertical="center"/>
    </xf>
    <xf numFmtId="10" fontId="4" fillId="40" borderId="11" xfId="60" applyNumberFormat="1" applyFont="1" applyFill="1" applyBorder="1" applyAlignment="1">
      <alignment vertical="center"/>
    </xf>
    <xf numFmtId="4" fontId="4" fillId="40" borderId="11" xfId="38" applyNumberFormat="1" applyFont="1" applyFill="1" applyBorder="1" applyAlignment="1">
      <alignment vertical="center"/>
    </xf>
    <xf numFmtId="4" fontId="4" fillId="40" borderId="18" xfId="0" applyNumberFormat="1" applyFont="1" applyFill="1" applyBorder="1" applyAlignment="1">
      <alignment horizontal="right" vertical="center"/>
    </xf>
    <xf numFmtId="0" fontId="66" fillId="40" borderId="17" xfId="80" applyFont="1" applyFill="1" applyBorder="1" applyAlignment="1" applyProtection="1">
      <alignment horizontal="center" vertical="center" wrapText="1"/>
    </xf>
    <xf numFmtId="49" fontId="66" fillId="40" borderId="10" xfId="80" applyNumberFormat="1" applyFont="1" applyFill="1" applyBorder="1" applyAlignment="1" applyProtection="1">
      <alignment horizontal="center" vertical="center" wrapText="1"/>
    </xf>
    <xf numFmtId="0" fontId="66" fillId="40" borderId="10" xfId="80" applyFont="1" applyFill="1" applyBorder="1" applyAlignment="1" applyProtection="1">
      <alignment horizontal="center" vertical="center" wrapText="1"/>
    </xf>
    <xf numFmtId="2" fontId="4" fillId="40" borderId="10" xfId="0" applyNumberFormat="1" applyFont="1" applyFill="1" applyBorder="1" applyAlignment="1" applyProtection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0" fontId="3" fillId="40" borderId="10" xfId="60" applyNumberFormat="1" applyFont="1" applyFill="1" applyBorder="1" applyAlignment="1">
      <alignment horizontal="right" vertical="center"/>
    </xf>
    <xf numFmtId="4" fontId="3" fillId="40" borderId="10" xfId="38" applyNumberFormat="1" applyFont="1" applyFill="1" applyBorder="1" applyAlignment="1">
      <alignment vertical="center"/>
    </xf>
    <xf numFmtId="10" fontId="3" fillId="40" borderId="11" xfId="60" applyNumberFormat="1" applyFont="1" applyFill="1" applyBorder="1" applyAlignment="1">
      <alignment vertical="center"/>
    </xf>
    <xf numFmtId="4" fontId="3" fillId="40" borderId="11" xfId="38" applyNumberFormat="1" applyFont="1" applyFill="1" applyBorder="1" applyAlignment="1">
      <alignment vertical="center"/>
    </xf>
    <xf numFmtId="4" fontId="20" fillId="37" borderId="10" xfId="80" applyNumberFormat="1" applyFont="1" applyFill="1" applyBorder="1" applyAlignment="1">
      <alignment horizontal="center" vertical="center" wrapText="1"/>
    </xf>
    <xf numFmtId="166" fontId="20" fillId="37" borderId="10" xfId="80" applyNumberFormat="1" applyFont="1" applyFill="1" applyBorder="1" applyAlignment="1">
      <alignment horizontal="right" vertical="center"/>
    </xf>
    <xf numFmtId="4" fontId="20" fillId="38" borderId="10" xfId="80" applyNumberFormat="1" applyFont="1" applyFill="1" applyBorder="1" applyAlignment="1">
      <alignment horizontal="right" vertical="center"/>
    </xf>
    <xf numFmtId="4" fontId="66" fillId="37" borderId="10" xfId="80" applyNumberFormat="1" applyFont="1" applyFill="1" applyBorder="1" applyAlignment="1">
      <alignment horizontal="right" vertical="center"/>
    </xf>
    <xf numFmtId="4" fontId="66" fillId="38" borderId="10" xfId="80" applyNumberFormat="1" applyFont="1" applyFill="1" applyBorder="1" applyAlignment="1">
      <alignment horizontal="right" vertical="center"/>
    </xf>
    <xf numFmtId="4" fontId="66" fillId="40" borderId="10" xfId="80" applyNumberFormat="1" applyFont="1" applyFill="1" applyBorder="1" applyAlignment="1">
      <alignment horizontal="right" vertical="center"/>
    </xf>
    <xf numFmtId="4" fontId="20" fillId="40" borderId="10" xfId="80" applyNumberFormat="1" applyFont="1" applyFill="1" applyBorder="1" applyAlignment="1">
      <alignment horizontal="right" vertical="center"/>
    </xf>
    <xf numFmtId="4" fontId="20" fillId="38" borderId="10" xfId="80" applyNumberFormat="1" applyFont="1" applyFill="1" applyBorder="1" applyAlignment="1">
      <alignment horizontal="right" vertical="center" wrapText="1"/>
    </xf>
    <xf numFmtId="4" fontId="3" fillId="17" borderId="10" xfId="0" applyNumberFormat="1" applyFont="1" applyFill="1" applyBorder="1" applyAlignment="1">
      <alignment horizontal="right" vertical="center" wrapText="1"/>
    </xf>
    <xf numFmtId="4" fontId="66" fillId="37" borderId="10" xfId="80" applyNumberFormat="1" applyFont="1" applyFill="1" applyBorder="1" applyAlignment="1">
      <alignment horizontal="right" vertical="center" wrapText="1"/>
    </xf>
    <xf numFmtId="4" fontId="66" fillId="38" borderId="10" xfId="80" applyNumberFormat="1" applyFont="1" applyFill="1" applyBorder="1" applyAlignment="1">
      <alignment horizontal="right" vertical="center" wrapText="1"/>
    </xf>
    <xf numFmtId="4" fontId="66" fillId="40" borderId="10" xfId="80" applyNumberFormat="1" applyFont="1" applyFill="1" applyBorder="1" applyAlignment="1">
      <alignment horizontal="right" vertical="center" wrapText="1"/>
    </xf>
    <xf numFmtId="4" fontId="20" fillId="40" borderId="10" xfId="80" applyNumberFormat="1" applyFont="1" applyFill="1" applyBorder="1" applyAlignment="1">
      <alignment horizontal="right" vertical="center" wrapText="1"/>
    </xf>
    <xf numFmtId="2" fontId="3" fillId="17" borderId="10" xfId="0" applyNumberFormat="1" applyFont="1" applyFill="1" applyBorder="1" applyAlignment="1">
      <alignment horizontal="right" vertical="center" wrapText="1"/>
    </xf>
    <xf numFmtId="10" fontId="20" fillId="38" borderId="10" xfId="60" applyNumberFormat="1" applyFont="1" applyFill="1" applyBorder="1" applyAlignment="1">
      <alignment horizontal="right" vertical="center" wrapText="1"/>
    </xf>
    <xf numFmtId="0" fontId="66" fillId="37" borderId="17" xfId="135" applyNumberFormat="1" applyFont="1" applyFill="1" applyBorder="1" applyAlignment="1">
      <alignment horizontal="center" vertical="center"/>
    </xf>
    <xf numFmtId="49" fontId="66" fillId="37" borderId="10" xfId="135" applyNumberFormat="1" applyFont="1" applyFill="1" applyBorder="1" applyAlignment="1">
      <alignment horizontal="center" vertical="center" wrapText="1"/>
    </xf>
    <xf numFmtId="0" fontId="66" fillId="37" borderId="10" xfId="135" applyNumberFormat="1" applyFont="1" applyFill="1" applyBorder="1" applyAlignment="1">
      <alignment horizontal="center" vertical="center"/>
    </xf>
    <xf numFmtId="4" fontId="4" fillId="18" borderId="10" xfId="79" applyNumberFormat="1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horizontal="right" vertical="center" wrapText="1"/>
    </xf>
    <xf numFmtId="4" fontId="3" fillId="20" borderId="11" xfId="38" applyNumberFormat="1" applyFont="1" applyFill="1" applyBorder="1" applyAlignment="1">
      <alignment horizontal="right" vertical="center"/>
    </xf>
    <xf numFmtId="0" fontId="37" fillId="17" borderId="11" xfId="0" applyFont="1" applyFill="1" applyBorder="1"/>
    <xf numFmtId="0" fontId="19" fillId="0" borderId="43" xfId="0" applyFont="1" applyBorder="1"/>
    <xf numFmtId="0" fontId="4" fillId="0" borderId="0" xfId="0" applyFont="1" applyAlignment="1">
      <alignment vertical="center" wrapText="1"/>
    </xf>
    <xf numFmtId="2" fontId="4" fillId="17" borderId="25" xfId="0" applyNumberFormat="1" applyFont="1" applyFill="1" applyBorder="1" applyAlignment="1" applyProtection="1">
      <alignment vertical="center" wrapText="1"/>
    </xf>
    <xf numFmtId="2" fontId="4" fillId="17" borderId="26" xfId="0" applyNumberFormat="1" applyFont="1" applyFill="1" applyBorder="1" applyAlignment="1" applyProtection="1">
      <alignment vertical="center" wrapText="1"/>
    </xf>
    <xf numFmtId="4" fontId="4" fillId="19" borderId="24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vertical="top" wrapText="1"/>
    </xf>
    <xf numFmtId="10" fontId="32" fillId="41" borderId="16" xfId="0" applyNumberFormat="1" applyFont="1" applyFill="1" applyBorder="1" applyAlignment="1">
      <alignment horizontal="center"/>
    </xf>
    <xf numFmtId="10" fontId="32" fillId="42" borderId="16" xfId="0" applyNumberFormat="1" applyFont="1" applyFill="1" applyBorder="1" applyAlignment="1">
      <alignment horizontal="center"/>
    </xf>
    <xf numFmtId="4" fontId="33" fillId="17" borderId="10" xfId="0" applyNumberFormat="1" applyFont="1" applyFill="1" applyBorder="1" applyAlignment="1">
      <alignment horizontal="center"/>
    </xf>
    <xf numFmtId="10" fontId="32" fillId="42" borderId="10" xfId="0" applyNumberFormat="1" applyFont="1" applyFill="1" applyBorder="1" applyAlignment="1">
      <alignment horizontal="center"/>
    </xf>
    <xf numFmtId="10" fontId="32" fillId="0" borderId="0" xfId="0" applyNumberFormat="1" applyFont="1"/>
    <xf numFmtId="0" fontId="31" fillId="19" borderId="54" xfId="0" applyFont="1" applyFill="1" applyBorder="1" applyAlignment="1">
      <alignment horizontal="center"/>
    </xf>
    <xf numFmtId="10" fontId="32" fillId="42" borderId="58" xfId="0" applyNumberFormat="1" applyFont="1" applyFill="1" applyBorder="1" applyAlignment="1">
      <alignment horizontal="center"/>
    </xf>
    <xf numFmtId="10" fontId="32" fillId="0" borderId="57" xfId="0" applyNumberFormat="1" applyFont="1" applyBorder="1"/>
    <xf numFmtId="4" fontId="33" fillId="17" borderId="11" xfId="0" applyNumberFormat="1" applyFont="1" applyFill="1" applyBorder="1" applyAlignment="1">
      <alignment horizontal="center"/>
    </xf>
    <xf numFmtId="4" fontId="32" fillId="0" borderId="59" xfId="0" applyNumberFormat="1" applyFont="1" applyBorder="1"/>
    <xf numFmtId="4" fontId="33" fillId="0" borderId="11" xfId="0" applyNumberFormat="1" applyFont="1" applyBorder="1" applyAlignment="1">
      <alignment horizontal="center"/>
    </xf>
    <xf numFmtId="4" fontId="31" fillId="19" borderId="60" xfId="0" applyNumberFormat="1" applyFont="1" applyFill="1" applyBorder="1" applyAlignment="1">
      <alignment horizontal="center"/>
    </xf>
    <xf numFmtId="4" fontId="32" fillId="0" borderId="61" xfId="0" applyNumberFormat="1" applyFont="1" applyBorder="1"/>
    <xf numFmtId="10" fontId="32" fillId="0" borderId="61" xfId="0" applyNumberFormat="1" applyFont="1" applyBorder="1"/>
    <xf numFmtId="10" fontId="32" fillId="0" borderId="62" xfId="0" applyNumberFormat="1" applyFont="1" applyBorder="1"/>
    <xf numFmtId="4" fontId="32" fillId="0" borderId="62" xfId="0" applyNumberFormat="1" applyFont="1" applyBorder="1"/>
    <xf numFmtId="0" fontId="32" fillId="0" borderId="63" xfId="0" applyFont="1" applyBorder="1"/>
    <xf numFmtId="0" fontId="45" fillId="0" borderId="0" xfId="0" applyFont="1" applyBorder="1" applyAlignment="1"/>
    <xf numFmtId="0" fontId="46" fillId="0" borderId="0" xfId="0" applyFont="1" applyBorder="1" applyAlignment="1"/>
    <xf numFmtId="0" fontId="4" fillId="17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4" fontId="4" fillId="19" borderId="14" xfId="0" applyNumberFormat="1" applyFont="1" applyFill="1" applyBorder="1" applyAlignment="1"/>
    <xf numFmtId="10" fontId="32" fillId="41" borderId="10" xfId="0" applyNumberFormat="1" applyFont="1" applyFill="1" applyBorder="1" applyAlignment="1">
      <alignment horizontal="center"/>
    </xf>
    <xf numFmtId="10" fontId="32" fillId="41" borderId="11" xfId="0" applyNumberFormat="1" applyFont="1" applyFill="1" applyBorder="1" applyAlignment="1">
      <alignment horizontal="center"/>
    </xf>
    <xf numFmtId="10" fontId="3" fillId="0" borderId="14" xfId="60" applyNumberFormat="1" applyFont="1" applyFill="1" applyBorder="1" applyAlignment="1">
      <alignment horizontal="center" vertical="center" wrapText="1"/>
    </xf>
    <xf numFmtId="4" fontId="27" fillId="19" borderId="14" xfId="0" applyNumberFormat="1" applyFont="1" applyFill="1" applyBorder="1" applyAlignment="1">
      <alignment horizontal="center"/>
    </xf>
    <xf numFmtId="4" fontId="3" fillId="0" borderId="64" xfId="60" applyNumberFormat="1" applyFont="1" applyFill="1" applyBorder="1" applyAlignment="1">
      <alignment horizontal="center" vertical="center" wrapText="1"/>
    </xf>
    <xf numFmtId="4" fontId="4" fillId="0" borderId="64" xfId="60" applyNumberFormat="1" applyFont="1" applyFill="1" applyBorder="1" applyAlignment="1">
      <alignment horizontal="center" vertical="center" wrapText="1"/>
    </xf>
    <xf numFmtId="4" fontId="27" fillId="19" borderId="42" xfId="0" applyNumberFormat="1" applyFont="1" applyFill="1" applyBorder="1" applyAlignment="1">
      <alignment horizontal="center"/>
    </xf>
    <xf numFmtId="10" fontId="3" fillId="0" borderId="70" xfId="60" applyNumberFormat="1" applyFont="1" applyFill="1" applyBorder="1" applyAlignment="1">
      <alignment horizontal="center" vertical="center" wrapText="1"/>
    </xf>
    <xf numFmtId="4" fontId="3" fillId="0" borderId="71" xfId="60" applyNumberFormat="1" applyFont="1" applyFill="1" applyBorder="1" applyAlignment="1">
      <alignment horizontal="center" vertical="center" wrapText="1"/>
    </xf>
    <xf numFmtId="4" fontId="4" fillId="0" borderId="71" xfId="60" applyNumberFormat="1" applyFont="1" applyFill="1" applyBorder="1" applyAlignment="1">
      <alignment horizontal="center" vertical="center" wrapText="1"/>
    </xf>
    <xf numFmtId="10" fontId="28" fillId="19" borderId="72" xfId="0" applyNumberFormat="1" applyFont="1" applyFill="1" applyBorder="1" applyAlignment="1">
      <alignment horizontal="center"/>
    </xf>
    <xf numFmtId="4" fontId="28" fillId="19" borderId="75" xfId="0" applyNumberFormat="1" applyFont="1" applyFill="1" applyBorder="1" applyAlignment="1">
      <alignment horizontal="center"/>
    </xf>
    <xf numFmtId="0" fontId="32" fillId="0" borderId="75" xfId="0" applyFont="1" applyBorder="1"/>
    <xf numFmtId="0" fontId="32" fillId="0" borderId="76" xfId="0" applyFont="1" applyBorder="1"/>
    <xf numFmtId="4" fontId="32" fillId="19" borderId="77" xfId="0" applyNumberFormat="1" applyFont="1" applyFill="1" applyBorder="1" applyAlignment="1">
      <alignment horizontal="center"/>
    </xf>
    <xf numFmtId="4" fontId="32" fillId="19" borderId="78" xfId="0" applyNumberFormat="1" applyFont="1" applyFill="1" applyBorder="1" applyAlignment="1">
      <alignment horizontal="center"/>
    </xf>
    <xf numFmtId="10" fontId="4" fillId="19" borderId="73" xfId="60" applyNumberFormat="1" applyFont="1" applyFill="1" applyBorder="1" applyAlignment="1">
      <alignment vertical="center"/>
    </xf>
    <xf numFmtId="10" fontId="4" fillId="19" borderId="74" xfId="60" applyNumberFormat="1" applyFont="1" applyFill="1" applyBorder="1" applyAlignment="1">
      <alignment vertical="center"/>
    </xf>
    <xf numFmtId="10" fontId="32" fillId="41" borderId="18" xfId="0" applyNumberFormat="1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4" fillId="0" borderId="0" xfId="0" quotePrefix="1" applyFont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2" fontId="4" fillId="18" borderId="10" xfId="0" applyNumberFormat="1" applyFont="1" applyFill="1" applyBorder="1" applyAlignment="1">
      <alignment horizontal="center" vertical="center"/>
    </xf>
    <xf numFmtId="43" fontId="4" fillId="18" borderId="10" xfId="0" applyNumberFormat="1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23" xfId="0" applyFont="1" applyFill="1" applyBorder="1" applyAlignment="1" applyProtection="1">
      <alignment horizontal="center" vertical="center" wrapText="1"/>
    </xf>
    <xf numFmtId="0" fontId="4" fillId="18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4" fontId="4" fillId="17" borderId="44" xfId="79" applyNumberFormat="1" applyFont="1" applyFill="1" applyBorder="1" applyAlignment="1">
      <alignment horizontal="center" vertical="center" wrapText="1"/>
    </xf>
    <xf numFmtId="4" fontId="4" fillId="17" borderId="16" xfId="79" applyNumberFormat="1" applyFont="1" applyFill="1" applyBorder="1" applyAlignment="1">
      <alignment horizontal="center" vertical="center" wrapText="1"/>
    </xf>
    <xf numFmtId="4" fontId="27" fillId="19" borderId="10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17" borderId="45" xfId="0" applyNumberFormat="1" applyFont="1" applyFill="1" applyBorder="1" applyAlignment="1" applyProtection="1">
      <alignment horizontal="center" vertical="center" wrapText="1"/>
    </xf>
    <xf numFmtId="2" fontId="4" fillId="17" borderId="16" xfId="0" applyNumberFormat="1" applyFont="1" applyFill="1" applyBorder="1" applyAlignment="1" applyProtection="1">
      <alignment horizontal="center" vertical="center" wrapText="1"/>
    </xf>
    <xf numFmtId="4" fontId="27" fillId="19" borderId="16" xfId="0" applyNumberFormat="1" applyFont="1" applyFill="1" applyBorder="1" applyAlignment="1">
      <alignment horizontal="center" vertical="center"/>
    </xf>
    <xf numFmtId="10" fontId="27" fillId="19" borderId="16" xfId="78" applyNumberFormat="1" applyFont="1" applyFill="1" applyBorder="1" applyAlignment="1">
      <alignment horizontal="center" vertical="center"/>
    </xf>
    <xf numFmtId="10" fontId="27" fillId="19" borderId="10" xfId="78" applyNumberFormat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top" wrapText="1"/>
    </xf>
    <xf numFmtId="0" fontId="35" fillId="0" borderId="51" xfId="0" applyFont="1" applyBorder="1" applyAlignment="1">
      <alignment horizontal="center" vertical="top" wrapText="1"/>
    </xf>
    <xf numFmtId="0" fontId="35" fillId="0" borderId="52" xfId="0" applyFont="1" applyBorder="1" applyAlignment="1">
      <alignment horizontal="center" vertical="top" wrapText="1"/>
    </xf>
    <xf numFmtId="10" fontId="4" fillId="19" borderId="65" xfId="0" applyNumberFormat="1" applyFont="1" applyFill="1" applyBorder="1" applyAlignment="1">
      <alignment horizontal="center"/>
    </xf>
    <xf numFmtId="10" fontId="4" fillId="19" borderId="51" xfId="0" applyNumberFormat="1" applyFont="1" applyFill="1" applyBorder="1" applyAlignment="1">
      <alignment horizontal="center"/>
    </xf>
    <xf numFmtId="10" fontId="4" fillId="19" borderId="52" xfId="0" applyNumberFormat="1" applyFont="1" applyFill="1" applyBorder="1" applyAlignment="1">
      <alignment horizontal="center"/>
    </xf>
    <xf numFmtId="10" fontId="4" fillId="19" borderId="67" xfId="0" applyNumberFormat="1" applyFont="1" applyFill="1" applyBorder="1" applyAlignment="1">
      <alignment horizontal="center" vertical="center"/>
    </xf>
    <xf numFmtId="10" fontId="4" fillId="19" borderId="68" xfId="0" applyNumberFormat="1" applyFont="1" applyFill="1" applyBorder="1" applyAlignment="1">
      <alignment horizontal="center" vertical="center"/>
    </xf>
    <xf numFmtId="10" fontId="4" fillId="19" borderId="69" xfId="0" applyNumberFormat="1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top" wrapText="1"/>
    </xf>
    <xf numFmtId="0" fontId="34" fillId="0" borderId="49" xfId="0" applyFont="1" applyFill="1" applyBorder="1" applyAlignment="1">
      <alignment horizontal="center" vertical="top" wrapText="1"/>
    </xf>
    <xf numFmtId="0" fontId="34" fillId="0" borderId="50" xfId="0" applyFont="1" applyFill="1" applyBorder="1" applyAlignment="1">
      <alignment horizontal="center" vertical="top" wrapText="1"/>
    </xf>
    <xf numFmtId="0" fontId="4" fillId="19" borderId="79" xfId="0" applyFont="1" applyFill="1" applyBorder="1" applyAlignment="1">
      <alignment horizontal="center" vertical="center"/>
    </xf>
    <xf numFmtId="0" fontId="4" fillId="19" borderId="80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/>
    </xf>
    <xf numFmtId="0" fontId="4" fillId="19" borderId="48" xfId="0" applyFont="1" applyFill="1" applyBorder="1" applyAlignment="1">
      <alignment horizontal="center"/>
    </xf>
    <xf numFmtId="4" fontId="4" fillId="38" borderId="44" xfId="79" applyNumberFormat="1" applyFont="1" applyFill="1" applyBorder="1" applyAlignment="1">
      <alignment horizontal="center" vertical="center" wrapText="1"/>
    </xf>
    <xf numFmtId="4" fontId="4" fillId="38" borderId="16" xfId="79" applyNumberFormat="1" applyFont="1" applyFill="1" applyBorder="1" applyAlignment="1">
      <alignment horizontal="center" vertical="center" wrapText="1"/>
    </xf>
    <xf numFmtId="2" fontId="4" fillId="38" borderId="44" xfId="0" applyNumberFormat="1" applyFont="1" applyFill="1" applyBorder="1" applyAlignment="1" applyProtection="1">
      <alignment horizontal="center" vertical="center" wrapText="1"/>
    </xf>
    <xf numFmtId="2" fontId="4" fillId="38" borderId="16" xfId="0" applyNumberFormat="1" applyFont="1" applyFill="1" applyBorder="1" applyAlignment="1" applyProtection="1">
      <alignment horizontal="center" vertical="center" wrapText="1"/>
    </xf>
    <xf numFmtId="0" fontId="31" fillId="19" borderId="20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27" fillId="19" borderId="44" xfId="0" applyNumberFormat="1" applyFont="1" applyFill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0" fontId="4" fillId="19" borderId="65" xfId="0" applyFont="1" applyFill="1" applyBorder="1" applyAlignment="1">
      <alignment horizontal="center" vertical="center"/>
    </xf>
    <xf numFmtId="0" fontId="4" fillId="19" borderId="52" xfId="0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/>
    </xf>
    <xf numFmtId="49" fontId="4" fillId="19" borderId="46" xfId="0" applyNumberFormat="1" applyFont="1" applyFill="1" applyBorder="1" applyAlignment="1">
      <alignment horizontal="center" vertical="center" wrapText="1"/>
    </xf>
    <xf numFmtId="49" fontId="4" fillId="19" borderId="27" xfId="0" applyNumberFormat="1" applyFont="1" applyFill="1" applyBorder="1" applyAlignment="1">
      <alignment horizontal="center" vertical="center" wrapText="1"/>
    </xf>
    <xf numFmtId="49" fontId="4" fillId="19" borderId="47" xfId="0" applyNumberFormat="1" applyFont="1" applyFill="1" applyBorder="1" applyAlignment="1">
      <alignment horizontal="center" vertical="center" wrapText="1"/>
    </xf>
    <xf numFmtId="1" fontId="4" fillId="19" borderId="47" xfId="0" applyNumberFormat="1" applyFont="1" applyFill="1" applyBorder="1" applyAlignment="1">
      <alignment horizontal="center" vertical="center" wrapText="1"/>
    </xf>
    <xf numFmtId="1" fontId="4" fillId="19" borderId="27" xfId="0" applyNumberFormat="1" applyFont="1" applyFill="1" applyBorder="1" applyAlignment="1">
      <alignment horizontal="center" vertical="center" wrapText="1"/>
    </xf>
  </cellXfs>
  <cellStyles count="157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1"/>
  <sheetViews>
    <sheetView tabSelected="1" zoomScaleNormal="100" workbookViewId="0">
      <selection activeCell="A3" sqref="A3:N3"/>
    </sheetView>
  </sheetViews>
  <sheetFormatPr defaultRowHeight="12.75" x14ac:dyDescent="0.2"/>
  <cols>
    <col min="1" max="1" width="8.140625" style="22" customWidth="1"/>
    <col min="2" max="2" width="13.140625" style="30" customWidth="1"/>
    <col min="3" max="3" width="11.42578125" style="22" customWidth="1"/>
    <col min="4" max="4" width="41.140625" style="23" customWidth="1"/>
    <col min="5" max="5" width="8.85546875" style="24" bestFit="1" customWidth="1"/>
    <col min="6" max="6" width="10.140625" style="24" bestFit="1" customWidth="1"/>
    <col min="7" max="7" width="11.5703125" style="29" bestFit="1" customWidth="1"/>
    <col min="8" max="8" width="9.5703125" style="25" bestFit="1" customWidth="1"/>
    <col min="9" max="9" width="10.85546875" style="26" customWidth="1"/>
    <col min="10" max="10" width="12.85546875" style="26" customWidth="1"/>
    <col min="11" max="11" width="11.85546875" style="26" customWidth="1"/>
    <col min="12" max="12" width="11.28515625" style="26" bestFit="1" customWidth="1"/>
    <col min="13" max="13" width="14.7109375" style="27" bestFit="1" customWidth="1"/>
    <col min="14" max="14" width="14.7109375" style="28" customWidth="1"/>
    <col min="15" max="16384" width="9.140625" style="19"/>
  </cols>
  <sheetData>
    <row r="1" spans="1:14" ht="15" x14ac:dyDescent="0.2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" x14ac:dyDescent="0.2">
      <c r="A2" s="220" t="s">
        <v>40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5" x14ac:dyDescent="0.2">
      <c r="A3" s="221" t="s">
        <v>140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x14ac:dyDescent="0.2">
      <c r="A4" s="1"/>
      <c r="B4" s="31"/>
      <c r="C4" s="1"/>
      <c r="D4" s="32"/>
      <c r="E4" s="2"/>
      <c r="F4" s="2"/>
      <c r="G4" s="33"/>
      <c r="H4" s="3"/>
      <c r="I4" s="5"/>
      <c r="J4" s="5"/>
      <c r="K4" s="5"/>
      <c r="L4" s="5"/>
      <c r="M4" s="34"/>
      <c r="N4" s="35"/>
    </row>
    <row r="5" spans="1:14" x14ac:dyDescent="0.2">
      <c r="A5" s="229" t="s">
        <v>29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1:14" ht="21" customHeight="1" x14ac:dyDescent="0.2">
      <c r="A6" s="228" t="s">
        <v>148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ht="21" customHeight="1" x14ac:dyDescent="0.2">
      <c r="A7" s="219" t="s">
        <v>149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81" t="s">
        <v>141</v>
      </c>
      <c r="N7" s="81" t="s">
        <v>142</v>
      </c>
    </row>
    <row r="8" spans="1:14" ht="15.75" customHeight="1" x14ac:dyDescent="0.2">
      <c r="A8" s="1"/>
      <c r="B8" s="31"/>
      <c r="C8" s="1"/>
      <c r="D8" s="36"/>
      <c r="E8" s="205" t="s">
        <v>11</v>
      </c>
      <c r="F8" s="205"/>
      <c r="G8" s="205"/>
      <c r="H8" s="205"/>
      <c r="I8" s="205"/>
      <c r="J8" s="205" t="s">
        <v>32</v>
      </c>
      <c r="K8" s="205"/>
      <c r="L8" s="205"/>
      <c r="M8" s="205"/>
      <c r="N8" s="206"/>
    </row>
    <row r="9" spans="1:14" ht="15.75" customHeight="1" x14ac:dyDescent="0.2">
      <c r="A9" s="224" t="s">
        <v>0</v>
      </c>
      <c r="B9" s="226" t="s">
        <v>12</v>
      </c>
      <c r="C9" s="226" t="s">
        <v>7</v>
      </c>
      <c r="D9" s="205" t="s">
        <v>1</v>
      </c>
      <c r="E9" s="222" t="s">
        <v>2</v>
      </c>
      <c r="F9" s="222" t="s">
        <v>3</v>
      </c>
      <c r="G9" s="223" t="s">
        <v>13</v>
      </c>
      <c r="H9" s="215" t="s">
        <v>14</v>
      </c>
      <c r="I9" s="215" t="s">
        <v>30</v>
      </c>
      <c r="J9" s="215" t="s">
        <v>31</v>
      </c>
      <c r="K9" s="215" t="s">
        <v>34</v>
      </c>
      <c r="L9" s="215"/>
      <c r="M9" s="215"/>
      <c r="N9" s="216"/>
    </row>
    <row r="10" spans="1:14" ht="22.5" x14ac:dyDescent="0.2">
      <c r="A10" s="225"/>
      <c r="B10" s="227"/>
      <c r="C10" s="227"/>
      <c r="D10" s="215"/>
      <c r="E10" s="222"/>
      <c r="F10" s="222"/>
      <c r="G10" s="223"/>
      <c r="H10" s="215"/>
      <c r="I10" s="215"/>
      <c r="J10" s="215"/>
      <c r="K10" s="51" t="s">
        <v>35</v>
      </c>
      <c r="L10" s="51" t="s">
        <v>33</v>
      </c>
      <c r="M10" s="51" t="s">
        <v>36</v>
      </c>
      <c r="N10" s="56" t="s">
        <v>37</v>
      </c>
    </row>
    <row r="11" spans="1:14" x14ac:dyDescent="0.2">
      <c r="A11" s="76">
        <v>1</v>
      </c>
      <c r="B11" s="75"/>
      <c r="C11" s="74"/>
      <c r="D11" s="37" t="s">
        <v>41</v>
      </c>
      <c r="E11" s="38"/>
      <c r="F11" s="38"/>
      <c r="G11" s="39"/>
      <c r="H11" s="40"/>
      <c r="I11" s="40"/>
      <c r="J11" s="40"/>
      <c r="K11" s="40"/>
      <c r="L11" s="40"/>
      <c r="M11" s="155">
        <f>SUM(L12:L13)</f>
        <v>7056.3851344799996</v>
      </c>
      <c r="N11" s="57">
        <f>M11</f>
        <v>7056.3851344799996</v>
      </c>
    </row>
    <row r="12" spans="1:14" ht="33.75" x14ac:dyDescent="0.2">
      <c r="A12" s="86" t="s">
        <v>42</v>
      </c>
      <c r="B12" s="87" t="s">
        <v>43</v>
      </c>
      <c r="C12" s="59" t="s">
        <v>28</v>
      </c>
      <c r="D12" s="44" t="s">
        <v>44</v>
      </c>
      <c r="E12" s="53" t="s">
        <v>45</v>
      </c>
      <c r="F12" s="149">
        <v>1</v>
      </c>
      <c r="G12" s="110">
        <v>4163.54</v>
      </c>
      <c r="H12" s="46">
        <v>0.28970000000000001</v>
      </c>
      <c r="I12" s="47">
        <f>G12*(1+H12)</f>
        <v>5369.7175379999999</v>
      </c>
      <c r="J12" s="55">
        <f>$J$61</f>
        <v>0</v>
      </c>
      <c r="K12" s="48">
        <f>I12*(1-J12)</f>
        <v>5369.7175379999999</v>
      </c>
      <c r="L12" s="48">
        <f>F12*K12</f>
        <v>5369.7175379999999</v>
      </c>
      <c r="M12" s="61"/>
      <c r="N12" s="43"/>
    </row>
    <row r="13" spans="1:14" ht="25.5" x14ac:dyDescent="0.2">
      <c r="A13" s="88" t="s">
        <v>46</v>
      </c>
      <c r="B13" s="87" t="s">
        <v>47</v>
      </c>
      <c r="C13" s="59" t="s">
        <v>28</v>
      </c>
      <c r="D13" s="44" t="s">
        <v>48</v>
      </c>
      <c r="E13" s="45" t="s">
        <v>49</v>
      </c>
      <c r="F13" s="143">
        <v>947.68</v>
      </c>
      <c r="G13" s="90">
        <v>1.38</v>
      </c>
      <c r="H13" s="46">
        <v>0.28970000000000001</v>
      </c>
      <c r="I13" s="47">
        <f>G13*(1+H13)</f>
        <v>1.7797859999999999</v>
      </c>
      <c r="J13" s="55">
        <f>$J$61</f>
        <v>0</v>
      </c>
      <c r="K13" s="48">
        <f>I13*(1-J13)</f>
        <v>1.7797859999999999</v>
      </c>
      <c r="L13" s="48">
        <f>F13*K13</f>
        <v>1686.6675964799997</v>
      </c>
      <c r="M13" s="61"/>
      <c r="N13" s="50"/>
    </row>
    <row r="14" spans="1:14" ht="6.95" customHeight="1" x14ac:dyDescent="0.2">
      <c r="A14" s="91"/>
      <c r="B14" s="92"/>
      <c r="C14" s="93"/>
      <c r="D14" s="94"/>
      <c r="E14" s="85"/>
      <c r="F14" s="146"/>
      <c r="G14" s="96"/>
      <c r="H14" s="97"/>
      <c r="I14" s="98"/>
      <c r="J14" s="99"/>
      <c r="K14" s="99"/>
      <c r="L14" s="99"/>
      <c r="M14" s="61"/>
      <c r="N14" s="43"/>
    </row>
    <row r="15" spans="1:14" ht="22.5" x14ac:dyDescent="0.2">
      <c r="A15" s="115">
        <v>2</v>
      </c>
      <c r="B15" s="116"/>
      <c r="C15" s="117"/>
      <c r="D15" s="73" t="s">
        <v>50</v>
      </c>
      <c r="E15" s="40"/>
      <c r="F15" s="147"/>
      <c r="G15" s="119"/>
      <c r="H15" s="63"/>
      <c r="I15" s="62"/>
      <c r="J15" s="77"/>
      <c r="K15" s="72"/>
      <c r="L15" s="72"/>
      <c r="M15" s="156">
        <f>SUM(L16:L17)</f>
        <v>10835.556417</v>
      </c>
      <c r="N15" s="54">
        <f>M15</f>
        <v>10835.556417</v>
      </c>
    </row>
    <row r="16" spans="1:14" ht="25.5" x14ac:dyDescent="0.2">
      <c r="A16" s="100" t="s">
        <v>51</v>
      </c>
      <c r="B16" s="101" t="s">
        <v>52</v>
      </c>
      <c r="C16" s="102" t="s">
        <v>28</v>
      </c>
      <c r="D16" s="52" t="s">
        <v>53</v>
      </c>
      <c r="E16" s="53" t="s">
        <v>18</v>
      </c>
      <c r="F16" s="150">
        <v>1</v>
      </c>
      <c r="G16" s="90">
        <v>8167.67</v>
      </c>
      <c r="H16" s="46">
        <v>0.28970000000000001</v>
      </c>
      <c r="I16" s="47">
        <f t="shared" ref="I16:I17" si="0">G16*(1+H16)</f>
        <v>10533.843999000001</v>
      </c>
      <c r="J16" s="55">
        <f>$J$61</f>
        <v>0</v>
      </c>
      <c r="K16" s="48">
        <f t="shared" ref="K16:K17" si="1">I16*(1-J16)</f>
        <v>10533.843999000001</v>
      </c>
      <c r="L16" s="48">
        <f t="shared" ref="L16:L17" si="2">F16*K16</f>
        <v>10533.843999000001</v>
      </c>
      <c r="M16" s="49"/>
      <c r="N16" s="43"/>
    </row>
    <row r="17" spans="1:15" ht="22.5" x14ac:dyDescent="0.2">
      <c r="A17" s="100" t="s">
        <v>54</v>
      </c>
      <c r="B17" s="101">
        <v>16580</v>
      </c>
      <c r="C17" s="102" t="s">
        <v>55</v>
      </c>
      <c r="D17" s="52" t="s">
        <v>56</v>
      </c>
      <c r="E17" s="53" t="s">
        <v>45</v>
      </c>
      <c r="F17" s="143">
        <v>1</v>
      </c>
      <c r="G17" s="90">
        <v>233.94</v>
      </c>
      <c r="H17" s="46">
        <v>0.28970000000000001</v>
      </c>
      <c r="I17" s="47">
        <f t="shared" si="0"/>
        <v>301.71241800000001</v>
      </c>
      <c r="J17" s="55">
        <f>$J$61</f>
        <v>0</v>
      </c>
      <c r="K17" s="48">
        <f t="shared" si="1"/>
        <v>301.71241800000001</v>
      </c>
      <c r="L17" s="48">
        <f t="shared" si="2"/>
        <v>301.71241800000001</v>
      </c>
      <c r="M17" s="49"/>
      <c r="N17" s="43"/>
    </row>
    <row r="18" spans="1:15" ht="6.95" customHeight="1" x14ac:dyDescent="0.2">
      <c r="A18" s="91"/>
      <c r="B18" s="92"/>
      <c r="C18" s="93"/>
      <c r="D18" s="94"/>
      <c r="E18" s="85"/>
      <c r="F18" s="95"/>
      <c r="G18" s="96"/>
      <c r="H18" s="97"/>
      <c r="I18" s="98"/>
      <c r="J18" s="99"/>
      <c r="K18" s="99"/>
      <c r="L18" s="99"/>
      <c r="M18" s="69"/>
      <c r="N18" s="43"/>
    </row>
    <row r="19" spans="1:15" x14ac:dyDescent="0.2">
      <c r="A19" s="115">
        <v>3</v>
      </c>
      <c r="B19" s="116"/>
      <c r="C19" s="117"/>
      <c r="D19" s="120" t="s">
        <v>57</v>
      </c>
      <c r="E19" s="121"/>
      <c r="F19" s="118"/>
      <c r="G19" s="119"/>
      <c r="H19" s="122"/>
      <c r="I19" s="123"/>
      <c r="J19" s="124"/>
      <c r="K19" s="125"/>
      <c r="L19" s="125"/>
      <c r="M19" s="125"/>
      <c r="N19" s="126">
        <f>SUM(M20:M30)</f>
        <v>33405.089489459999</v>
      </c>
    </row>
    <row r="20" spans="1:15" x14ac:dyDescent="0.2">
      <c r="A20" s="151" t="s">
        <v>58</v>
      </c>
      <c r="B20" s="152"/>
      <c r="C20" s="153"/>
      <c r="D20" s="154" t="s">
        <v>59</v>
      </c>
      <c r="E20" s="42"/>
      <c r="F20" s="136"/>
      <c r="G20" s="137"/>
      <c r="H20" s="68"/>
      <c r="I20" s="67"/>
      <c r="J20" s="66"/>
      <c r="K20" s="65"/>
      <c r="L20" s="65"/>
      <c r="M20" s="65">
        <f>SUM(L21:L28)</f>
        <v>17569.089144899997</v>
      </c>
      <c r="N20" s="43"/>
    </row>
    <row r="21" spans="1:15" ht="33.75" x14ac:dyDescent="0.2">
      <c r="A21" s="100" t="s">
        <v>60</v>
      </c>
      <c r="B21" s="111" t="s">
        <v>61</v>
      </c>
      <c r="C21" s="112" t="s">
        <v>28</v>
      </c>
      <c r="D21" s="113" t="s">
        <v>62</v>
      </c>
      <c r="E21" s="53" t="s">
        <v>49</v>
      </c>
      <c r="F21" s="143">
        <v>3.15</v>
      </c>
      <c r="G21" s="138">
        <v>389.02</v>
      </c>
      <c r="H21" s="46">
        <v>0.28970000000000001</v>
      </c>
      <c r="I21" s="47">
        <f t="shared" ref="I21:I28" si="3">G21*(1+H21)</f>
        <v>501.71909399999998</v>
      </c>
      <c r="J21" s="55">
        <f t="shared" ref="J21:J28" si="4">$J$61</f>
        <v>0</v>
      </c>
      <c r="K21" s="48">
        <f t="shared" ref="K21:K28" si="5">I21*(1-J21)</f>
        <v>501.71909399999998</v>
      </c>
      <c r="L21" s="48">
        <f t="shared" ref="L21:L28" si="6">F21*K21</f>
        <v>1580.4151460999999</v>
      </c>
      <c r="M21" s="69"/>
      <c r="N21" s="43"/>
    </row>
    <row r="22" spans="1:15" ht="25.5" x14ac:dyDescent="0.2">
      <c r="A22" s="100" t="s">
        <v>63</v>
      </c>
      <c r="B22" s="101" t="s">
        <v>64</v>
      </c>
      <c r="C22" s="102" t="s">
        <v>28</v>
      </c>
      <c r="D22" s="52" t="s">
        <v>65</v>
      </c>
      <c r="E22" s="53" t="s">
        <v>66</v>
      </c>
      <c r="F22" s="143">
        <v>2</v>
      </c>
      <c r="G22" s="138">
        <v>283.42</v>
      </c>
      <c r="H22" s="46">
        <v>0.28970000000000001</v>
      </c>
      <c r="I22" s="47">
        <f t="shared" si="3"/>
        <v>365.52677400000005</v>
      </c>
      <c r="J22" s="55">
        <f t="shared" si="4"/>
        <v>0</v>
      </c>
      <c r="K22" s="48">
        <f t="shared" si="5"/>
        <v>365.52677400000005</v>
      </c>
      <c r="L22" s="48">
        <f t="shared" si="6"/>
        <v>731.05354800000009</v>
      </c>
      <c r="M22" s="49"/>
      <c r="N22" s="43"/>
    </row>
    <row r="23" spans="1:15" ht="22.5" x14ac:dyDescent="0.2">
      <c r="A23" s="114" t="s">
        <v>67</v>
      </c>
      <c r="B23" s="103">
        <v>12059</v>
      </c>
      <c r="C23" s="104" t="s">
        <v>55</v>
      </c>
      <c r="D23" s="52" t="s">
        <v>68</v>
      </c>
      <c r="E23" s="53" t="s">
        <v>69</v>
      </c>
      <c r="F23" s="144">
        <v>6</v>
      </c>
      <c r="G23" s="144">
        <v>650</v>
      </c>
      <c r="H23" s="46">
        <v>0.28970000000000001</v>
      </c>
      <c r="I23" s="47">
        <f t="shared" si="3"/>
        <v>838.30500000000006</v>
      </c>
      <c r="J23" s="55">
        <f t="shared" si="4"/>
        <v>0</v>
      </c>
      <c r="K23" s="48">
        <f t="shared" si="5"/>
        <v>838.30500000000006</v>
      </c>
      <c r="L23" s="48">
        <f t="shared" si="6"/>
        <v>5029.83</v>
      </c>
      <c r="M23" s="49"/>
      <c r="N23" s="43"/>
    </row>
    <row r="24" spans="1:15" ht="56.25" x14ac:dyDescent="0.2">
      <c r="A24" s="88" t="s">
        <v>70</v>
      </c>
      <c r="B24" s="87" t="s">
        <v>71</v>
      </c>
      <c r="C24" s="59" t="s">
        <v>72</v>
      </c>
      <c r="D24" s="44" t="s">
        <v>73</v>
      </c>
      <c r="E24" s="53" t="s">
        <v>66</v>
      </c>
      <c r="F24" s="143">
        <v>1</v>
      </c>
      <c r="G24" s="138">
        <v>1551.21</v>
      </c>
      <c r="H24" s="46">
        <v>0.28970000000000001</v>
      </c>
      <c r="I24" s="47">
        <f t="shared" si="3"/>
        <v>2000.5955370000001</v>
      </c>
      <c r="J24" s="55">
        <f t="shared" si="4"/>
        <v>0</v>
      </c>
      <c r="K24" s="48">
        <f t="shared" si="5"/>
        <v>2000.5955370000001</v>
      </c>
      <c r="L24" s="48">
        <f t="shared" si="6"/>
        <v>2000.5955370000001</v>
      </c>
      <c r="M24" s="49"/>
      <c r="N24" s="157"/>
      <c r="O24" s="158"/>
    </row>
    <row r="25" spans="1:15" ht="45" x14ac:dyDescent="0.2">
      <c r="A25" s="88" t="s">
        <v>74</v>
      </c>
      <c r="B25" s="87">
        <v>101946</v>
      </c>
      <c r="C25" s="59" t="s">
        <v>20</v>
      </c>
      <c r="D25" s="44" t="s">
        <v>75</v>
      </c>
      <c r="E25" s="53" t="s">
        <v>66</v>
      </c>
      <c r="F25" s="143">
        <v>1</v>
      </c>
      <c r="G25" s="138">
        <v>116.15</v>
      </c>
      <c r="H25" s="46">
        <v>0.28970000000000001</v>
      </c>
      <c r="I25" s="47">
        <f t="shared" si="3"/>
        <v>149.79865500000002</v>
      </c>
      <c r="J25" s="55">
        <f t="shared" si="4"/>
        <v>0</v>
      </c>
      <c r="K25" s="48">
        <f t="shared" si="5"/>
        <v>149.79865500000002</v>
      </c>
      <c r="L25" s="48">
        <f t="shared" si="6"/>
        <v>149.79865500000002</v>
      </c>
      <c r="M25" s="69"/>
      <c r="N25" s="43"/>
    </row>
    <row r="26" spans="1:15" ht="78.75" x14ac:dyDescent="0.2">
      <c r="A26" s="88" t="s">
        <v>76</v>
      </c>
      <c r="B26" s="87" t="s">
        <v>77</v>
      </c>
      <c r="C26" s="59" t="s">
        <v>20</v>
      </c>
      <c r="D26" s="44" t="s">
        <v>78</v>
      </c>
      <c r="E26" s="53" t="s">
        <v>69</v>
      </c>
      <c r="F26" s="143">
        <v>6</v>
      </c>
      <c r="G26" s="138">
        <v>918.49</v>
      </c>
      <c r="H26" s="46">
        <v>0.28970000000000001</v>
      </c>
      <c r="I26" s="47">
        <f t="shared" si="3"/>
        <v>1184.5765530000001</v>
      </c>
      <c r="J26" s="55">
        <f t="shared" si="4"/>
        <v>0</v>
      </c>
      <c r="K26" s="48">
        <f t="shared" si="5"/>
        <v>1184.5765530000001</v>
      </c>
      <c r="L26" s="48">
        <f t="shared" si="6"/>
        <v>7107.4593180000011</v>
      </c>
      <c r="M26" s="49"/>
      <c r="N26" s="43"/>
    </row>
    <row r="27" spans="1:15" ht="45" x14ac:dyDescent="0.2">
      <c r="A27" s="88" t="s">
        <v>79</v>
      </c>
      <c r="B27" s="87">
        <v>20193</v>
      </c>
      <c r="C27" s="59" t="s">
        <v>80</v>
      </c>
      <c r="D27" s="44" t="s">
        <v>81</v>
      </c>
      <c r="E27" s="53" t="s">
        <v>82</v>
      </c>
      <c r="F27" s="143">
        <v>100.8</v>
      </c>
      <c r="G27" s="138">
        <v>6.33</v>
      </c>
      <c r="H27" s="46">
        <v>0.28970000000000001</v>
      </c>
      <c r="I27" s="47">
        <f t="shared" si="3"/>
        <v>8.1638010000000012</v>
      </c>
      <c r="J27" s="55">
        <f t="shared" si="4"/>
        <v>0</v>
      </c>
      <c r="K27" s="48">
        <f t="shared" si="5"/>
        <v>8.1638010000000012</v>
      </c>
      <c r="L27" s="48">
        <f t="shared" si="6"/>
        <v>822.91114080000011</v>
      </c>
      <c r="M27" s="69"/>
      <c r="N27" s="43"/>
    </row>
    <row r="28" spans="1:15" ht="56.25" x14ac:dyDescent="0.2">
      <c r="A28" s="88" t="s">
        <v>83</v>
      </c>
      <c r="B28" s="87">
        <v>10527</v>
      </c>
      <c r="C28" s="59" t="s">
        <v>80</v>
      </c>
      <c r="D28" s="44" t="s">
        <v>84</v>
      </c>
      <c r="E28" s="53" t="s">
        <v>85</v>
      </c>
      <c r="F28" s="143">
        <v>6</v>
      </c>
      <c r="G28" s="138">
        <v>19</v>
      </c>
      <c r="H28" s="46">
        <v>0.28970000000000001</v>
      </c>
      <c r="I28" s="47">
        <f t="shared" si="3"/>
        <v>24.504300000000001</v>
      </c>
      <c r="J28" s="55">
        <f t="shared" si="4"/>
        <v>0</v>
      </c>
      <c r="K28" s="48">
        <f t="shared" si="5"/>
        <v>24.504300000000001</v>
      </c>
      <c r="L28" s="48">
        <f t="shared" si="6"/>
        <v>147.0258</v>
      </c>
      <c r="M28" s="49"/>
      <c r="N28" s="43"/>
    </row>
    <row r="29" spans="1:15" ht="6.95" customHeight="1" x14ac:dyDescent="0.2">
      <c r="A29" s="88"/>
      <c r="B29" s="87"/>
      <c r="C29" s="59"/>
      <c r="D29" s="44"/>
      <c r="E29" s="53"/>
      <c r="F29" s="143"/>
      <c r="G29" s="138"/>
      <c r="H29" s="46"/>
      <c r="I29" s="47"/>
      <c r="J29" s="55"/>
      <c r="K29" s="48"/>
      <c r="L29" s="48"/>
      <c r="M29" s="69"/>
      <c r="N29" s="43"/>
    </row>
    <row r="30" spans="1:15" x14ac:dyDescent="0.2">
      <c r="A30" s="71" t="s">
        <v>86</v>
      </c>
      <c r="B30" s="70"/>
      <c r="C30" s="58"/>
      <c r="D30" s="41" t="s">
        <v>87</v>
      </c>
      <c r="E30" s="42"/>
      <c r="F30" s="145"/>
      <c r="G30" s="139"/>
      <c r="H30" s="68"/>
      <c r="I30" s="67"/>
      <c r="J30" s="66"/>
      <c r="K30" s="65"/>
      <c r="L30" s="65"/>
      <c r="M30" s="65">
        <f>SUM(L31:L33)</f>
        <v>15836.000344560001</v>
      </c>
      <c r="N30" s="43"/>
    </row>
    <row r="31" spans="1:15" s="20" customFormat="1" ht="33.75" x14ac:dyDescent="0.2">
      <c r="A31" s="88" t="s">
        <v>88</v>
      </c>
      <c r="B31" s="87">
        <v>97650</v>
      </c>
      <c r="C31" s="59" t="s">
        <v>20</v>
      </c>
      <c r="D31" s="44" t="s">
        <v>89</v>
      </c>
      <c r="E31" s="53" t="s">
        <v>49</v>
      </c>
      <c r="F31" s="143">
        <v>947.68</v>
      </c>
      <c r="G31" s="138">
        <v>6.97</v>
      </c>
      <c r="H31" s="46">
        <v>0.28970000000000001</v>
      </c>
      <c r="I31" s="47">
        <f t="shared" ref="I31:I33" si="7">G31*(1+H31)</f>
        <v>8.9892090000000007</v>
      </c>
      <c r="J31" s="55">
        <f>$J$61</f>
        <v>0</v>
      </c>
      <c r="K31" s="48">
        <f t="shared" ref="K31:K33" si="8">I31*(1-J31)</f>
        <v>8.9892090000000007</v>
      </c>
      <c r="L31" s="48">
        <f t="shared" ref="L31:L33" si="9">F31*K31</f>
        <v>8518.8935851200004</v>
      </c>
      <c r="M31" s="49"/>
      <c r="N31" s="43"/>
    </row>
    <row r="32" spans="1:15" ht="33.75" x14ac:dyDescent="0.2">
      <c r="A32" s="88" t="s">
        <v>90</v>
      </c>
      <c r="B32" s="87" t="s">
        <v>91</v>
      </c>
      <c r="C32" s="59" t="s">
        <v>28</v>
      </c>
      <c r="D32" s="44" t="s">
        <v>92</v>
      </c>
      <c r="E32" s="53" t="s">
        <v>49</v>
      </c>
      <c r="F32" s="143">
        <v>947.68</v>
      </c>
      <c r="G32" s="138">
        <v>5.69</v>
      </c>
      <c r="H32" s="46">
        <v>0.28970000000000001</v>
      </c>
      <c r="I32" s="47">
        <f t="shared" si="7"/>
        <v>7.3383930000000008</v>
      </c>
      <c r="J32" s="55">
        <f>$J$61</f>
        <v>0</v>
      </c>
      <c r="K32" s="48">
        <f t="shared" si="8"/>
        <v>7.3383930000000008</v>
      </c>
      <c r="L32" s="48">
        <f t="shared" si="9"/>
        <v>6954.44827824</v>
      </c>
      <c r="M32" s="69"/>
      <c r="N32" s="43"/>
    </row>
    <row r="33" spans="1:14" ht="33.75" x14ac:dyDescent="0.2">
      <c r="A33" s="88" t="s">
        <v>93</v>
      </c>
      <c r="B33" s="87">
        <v>97631</v>
      </c>
      <c r="C33" s="59" t="s">
        <v>20</v>
      </c>
      <c r="D33" s="44" t="s">
        <v>94</v>
      </c>
      <c r="E33" s="53" t="s">
        <v>49</v>
      </c>
      <c r="F33" s="143">
        <v>87.6</v>
      </c>
      <c r="G33" s="138">
        <v>3.21</v>
      </c>
      <c r="H33" s="46">
        <v>0.28970000000000001</v>
      </c>
      <c r="I33" s="47">
        <f t="shared" si="7"/>
        <v>4.1399369999999998</v>
      </c>
      <c r="J33" s="55">
        <f>$J$61</f>
        <v>0</v>
      </c>
      <c r="K33" s="48">
        <f t="shared" si="8"/>
        <v>4.1399369999999998</v>
      </c>
      <c r="L33" s="48">
        <f t="shared" si="9"/>
        <v>362.65848119999998</v>
      </c>
      <c r="M33" s="49"/>
      <c r="N33" s="43"/>
    </row>
    <row r="34" spans="1:14" ht="6.95" customHeight="1" x14ac:dyDescent="0.2">
      <c r="A34" s="86"/>
      <c r="B34" s="105"/>
      <c r="C34" s="106"/>
      <c r="D34" s="82"/>
      <c r="E34" s="85"/>
      <c r="F34" s="146"/>
      <c r="G34" s="140"/>
      <c r="H34" s="107"/>
      <c r="I34" s="108"/>
      <c r="J34" s="109"/>
      <c r="K34" s="109"/>
      <c r="L34" s="109"/>
      <c r="M34" s="69"/>
      <c r="N34" s="43"/>
    </row>
    <row r="35" spans="1:14" x14ac:dyDescent="0.2">
      <c r="A35" s="127">
        <v>4</v>
      </c>
      <c r="B35" s="128"/>
      <c r="C35" s="129"/>
      <c r="D35" s="130" t="s">
        <v>95</v>
      </c>
      <c r="E35" s="121"/>
      <c r="F35" s="147"/>
      <c r="G35" s="141"/>
      <c r="H35" s="122"/>
      <c r="I35" s="123"/>
      <c r="J35" s="124"/>
      <c r="K35" s="125"/>
      <c r="L35" s="125"/>
      <c r="M35" s="135">
        <f>SUM(L36:L40)</f>
        <v>225379.99056258</v>
      </c>
      <c r="N35" s="126">
        <f>M35</f>
        <v>225379.99056258</v>
      </c>
    </row>
    <row r="36" spans="1:14" ht="67.5" x14ac:dyDescent="0.2">
      <c r="A36" s="88" t="s">
        <v>96</v>
      </c>
      <c r="B36" s="87" t="s">
        <v>97</v>
      </c>
      <c r="C36" s="59" t="s">
        <v>28</v>
      </c>
      <c r="D36" s="44" t="s">
        <v>98</v>
      </c>
      <c r="E36" s="53" t="s">
        <v>49</v>
      </c>
      <c r="F36" s="143">
        <v>974.68</v>
      </c>
      <c r="G36" s="138">
        <v>67</v>
      </c>
      <c r="H36" s="46">
        <v>0.28970000000000001</v>
      </c>
      <c r="I36" s="47">
        <f t="shared" ref="I36" si="10">G36*(1+H36)</f>
        <v>86.409900000000007</v>
      </c>
      <c r="J36" s="55">
        <f>$J$61</f>
        <v>0</v>
      </c>
      <c r="K36" s="48">
        <f t="shared" ref="K36" si="11">I36*(1-J36)</f>
        <v>86.409900000000007</v>
      </c>
      <c r="L36" s="48">
        <f t="shared" ref="L36" si="12">F36*K36</f>
        <v>84222.001332</v>
      </c>
      <c r="M36" s="49"/>
      <c r="N36" s="43"/>
    </row>
    <row r="37" spans="1:14" ht="45" x14ac:dyDescent="0.2">
      <c r="A37" s="88" t="s">
        <v>99</v>
      </c>
      <c r="B37" s="87">
        <v>94441</v>
      </c>
      <c r="C37" s="59" t="s">
        <v>20</v>
      </c>
      <c r="D37" s="44" t="s">
        <v>100</v>
      </c>
      <c r="E37" s="53" t="s">
        <v>49</v>
      </c>
      <c r="F37" s="143">
        <v>974.68</v>
      </c>
      <c r="G37" s="138">
        <v>50.4</v>
      </c>
      <c r="H37" s="46">
        <v>0.28970000000000001</v>
      </c>
      <c r="I37" s="47">
        <f t="shared" ref="I37:I40" si="13">G37*(1+H37)</f>
        <v>65.000879999999995</v>
      </c>
      <c r="J37" s="55">
        <f>$J$61</f>
        <v>0</v>
      </c>
      <c r="K37" s="48">
        <f t="shared" ref="K37:K40" si="14">I37*(1-J37)</f>
        <v>65.000879999999995</v>
      </c>
      <c r="L37" s="48">
        <f t="shared" ref="L37:L40" si="15">F37*K37</f>
        <v>63355.057718399992</v>
      </c>
      <c r="M37" s="48"/>
      <c r="N37" s="60"/>
    </row>
    <row r="38" spans="1:14" ht="22.5" x14ac:dyDescent="0.2">
      <c r="A38" s="88" t="s">
        <v>101</v>
      </c>
      <c r="B38" s="87">
        <v>102193</v>
      </c>
      <c r="C38" s="59" t="s">
        <v>20</v>
      </c>
      <c r="D38" s="44" t="s">
        <v>102</v>
      </c>
      <c r="E38" s="53" t="s">
        <v>49</v>
      </c>
      <c r="F38" s="143">
        <v>887.6</v>
      </c>
      <c r="G38" s="138">
        <v>1.78</v>
      </c>
      <c r="H38" s="46">
        <v>0.28970000000000001</v>
      </c>
      <c r="I38" s="47">
        <f t="shared" si="13"/>
        <v>2.2956660000000002</v>
      </c>
      <c r="J38" s="55">
        <f>$J$61</f>
        <v>0</v>
      </c>
      <c r="K38" s="48">
        <f t="shared" si="14"/>
        <v>2.2956660000000002</v>
      </c>
      <c r="L38" s="48">
        <f t="shared" si="15"/>
        <v>2037.6331416000003</v>
      </c>
      <c r="M38" s="69"/>
      <c r="N38" s="43"/>
    </row>
    <row r="39" spans="1:14" ht="22.5" x14ac:dyDescent="0.2">
      <c r="A39" s="88" t="s">
        <v>103</v>
      </c>
      <c r="B39" s="87">
        <v>160051</v>
      </c>
      <c r="C39" s="59" t="s">
        <v>55</v>
      </c>
      <c r="D39" s="44" t="s">
        <v>104</v>
      </c>
      <c r="E39" s="53" t="s">
        <v>49</v>
      </c>
      <c r="F39" s="143">
        <v>887.6</v>
      </c>
      <c r="G39" s="138">
        <v>40.21</v>
      </c>
      <c r="H39" s="46">
        <v>0.28970000000000001</v>
      </c>
      <c r="I39" s="47">
        <f t="shared" si="13"/>
        <v>51.858837000000001</v>
      </c>
      <c r="J39" s="55">
        <f>$J$61</f>
        <v>0</v>
      </c>
      <c r="K39" s="48">
        <f t="shared" si="14"/>
        <v>51.858837000000001</v>
      </c>
      <c r="L39" s="48">
        <f t="shared" si="15"/>
        <v>46029.903721200004</v>
      </c>
      <c r="M39" s="49"/>
      <c r="N39" s="43"/>
    </row>
    <row r="40" spans="1:14" ht="22.5" x14ac:dyDescent="0.2">
      <c r="A40" s="88" t="s">
        <v>105</v>
      </c>
      <c r="B40" s="87">
        <v>100630</v>
      </c>
      <c r="C40" s="59" t="s">
        <v>55</v>
      </c>
      <c r="D40" s="44" t="s">
        <v>106</v>
      </c>
      <c r="E40" s="53" t="s">
        <v>49</v>
      </c>
      <c r="F40" s="143">
        <v>487.34</v>
      </c>
      <c r="G40" s="138">
        <v>47.31</v>
      </c>
      <c r="H40" s="46">
        <v>0.28970000000000001</v>
      </c>
      <c r="I40" s="47">
        <f t="shared" si="13"/>
        <v>61.015707000000006</v>
      </c>
      <c r="J40" s="55">
        <f>$J$61</f>
        <v>0</v>
      </c>
      <c r="K40" s="48">
        <f t="shared" si="14"/>
        <v>61.015707000000006</v>
      </c>
      <c r="L40" s="48">
        <f t="shared" si="15"/>
        <v>29735.394649380003</v>
      </c>
      <c r="M40" s="49"/>
      <c r="N40" s="43"/>
    </row>
    <row r="41" spans="1:14" ht="6.95" customHeight="1" x14ac:dyDescent="0.2">
      <c r="A41" s="88"/>
      <c r="B41" s="87"/>
      <c r="C41" s="59"/>
      <c r="D41" s="44"/>
      <c r="E41" s="53"/>
      <c r="F41" s="143"/>
      <c r="G41" s="138"/>
      <c r="H41" s="46"/>
      <c r="I41" s="47"/>
      <c r="J41" s="55"/>
      <c r="K41" s="48"/>
      <c r="L41" s="48"/>
      <c r="M41" s="64"/>
      <c r="N41" s="43"/>
    </row>
    <row r="42" spans="1:14" ht="22.5" x14ac:dyDescent="0.2">
      <c r="A42" s="127">
        <v>5</v>
      </c>
      <c r="B42" s="128"/>
      <c r="C42" s="129"/>
      <c r="D42" s="130" t="s">
        <v>107</v>
      </c>
      <c r="E42" s="121"/>
      <c r="F42" s="147"/>
      <c r="G42" s="141"/>
      <c r="H42" s="122"/>
      <c r="I42" s="123"/>
      <c r="J42" s="124"/>
      <c r="K42" s="125"/>
      <c r="L42" s="125"/>
      <c r="M42" s="135">
        <f>SUM(L43:L44)</f>
        <v>41959.573248870001</v>
      </c>
      <c r="N42" s="126">
        <f>M42</f>
        <v>41959.573248870001</v>
      </c>
    </row>
    <row r="43" spans="1:14" ht="45" x14ac:dyDescent="0.2">
      <c r="A43" s="88" t="s">
        <v>108</v>
      </c>
      <c r="B43" s="87">
        <v>95240</v>
      </c>
      <c r="C43" s="59" t="s">
        <v>20</v>
      </c>
      <c r="D43" s="44" t="s">
        <v>109</v>
      </c>
      <c r="E43" s="53" t="s">
        <v>110</v>
      </c>
      <c r="F43" s="143">
        <v>18.95</v>
      </c>
      <c r="G43" s="138">
        <v>15.53</v>
      </c>
      <c r="H43" s="46">
        <v>0.28970000000000001</v>
      </c>
      <c r="I43" s="47">
        <f t="shared" ref="I43:I44" si="16">G43*(1+H43)</f>
        <v>20.029040999999999</v>
      </c>
      <c r="J43" s="55">
        <f>$J$61</f>
        <v>0</v>
      </c>
      <c r="K43" s="48">
        <f t="shared" ref="K43:K44" si="17">I43*(1-J43)</f>
        <v>20.029040999999999</v>
      </c>
      <c r="L43" s="48">
        <f t="shared" ref="L43:L44" si="18">F43*K43</f>
        <v>379.55032695</v>
      </c>
      <c r="M43" s="49"/>
      <c r="N43" s="43"/>
    </row>
    <row r="44" spans="1:14" ht="45" x14ac:dyDescent="0.2">
      <c r="A44" s="88" t="s">
        <v>111</v>
      </c>
      <c r="B44" s="87" t="s">
        <v>112</v>
      </c>
      <c r="C44" s="59" t="s">
        <v>28</v>
      </c>
      <c r="D44" s="44" t="s">
        <v>113</v>
      </c>
      <c r="E44" s="53" t="s">
        <v>49</v>
      </c>
      <c r="F44" s="143">
        <v>947.68</v>
      </c>
      <c r="G44" s="138">
        <v>34.020000000000003</v>
      </c>
      <c r="H44" s="46">
        <v>0.28970000000000001</v>
      </c>
      <c r="I44" s="47">
        <f t="shared" si="16"/>
        <v>43.875594000000007</v>
      </c>
      <c r="J44" s="55">
        <f>$J$61</f>
        <v>0</v>
      </c>
      <c r="K44" s="48">
        <f t="shared" si="17"/>
        <v>43.875594000000007</v>
      </c>
      <c r="L44" s="48">
        <f t="shared" si="18"/>
        <v>41580.022921920005</v>
      </c>
      <c r="M44" s="49"/>
      <c r="N44" s="43"/>
    </row>
    <row r="45" spans="1:14" ht="6.95" customHeight="1" x14ac:dyDescent="0.2">
      <c r="A45" s="88"/>
      <c r="B45" s="87"/>
      <c r="C45" s="59"/>
      <c r="D45" s="44"/>
      <c r="E45" s="53"/>
      <c r="F45" s="143"/>
      <c r="G45" s="138"/>
      <c r="H45" s="46"/>
      <c r="I45" s="47"/>
      <c r="J45" s="55"/>
      <c r="K45" s="48"/>
      <c r="L45" s="48"/>
      <c r="M45" s="49"/>
      <c r="N45" s="43"/>
    </row>
    <row r="46" spans="1:14" x14ac:dyDescent="0.2">
      <c r="A46" s="127">
        <v>6</v>
      </c>
      <c r="B46" s="128"/>
      <c r="C46" s="129"/>
      <c r="D46" s="130" t="s">
        <v>114</v>
      </c>
      <c r="E46" s="121"/>
      <c r="F46" s="147"/>
      <c r="G46" s="141"/>
      <c r="H46" s="122"/>
      <c r="I46" s="123"/>
      <c r="J46" s="124"/>
      <c r="K46" s="125"/>
      <c r="L46" s="125"/>
      <c r="M46" s="135">
        <f>SUM(L47:L49)</f>
        <v>6086.1097763999996</v>
      </c>
      <c r="N46" s="126">
        <f>M46</f>
        <v>6086.1097763999996</v>
      </c>
    </row>
    <row r="47" spans="1:14" ht="67.5" x14ac:dyDescent="0.2">
      <c r="A47" s="88" t="s">
        <v>115</v>
      </c>
      <c r="B47" s="87">
        <v>90409</v>
      </c>
      <c r="C47" s="59" t="s">
        <v>20</v>
      </c>
      <c r="D47" s="44" t="s">
        <v>116</v>
      </c>
      <c r="E47" s="53" t="s">
        <v>49</v>
      </c>
      <c r="F47" s="143">
        <v>87.6</v>
      </c>
      <c r="G47" s="138">
        <v>34.65</v>
      </c>
      <c r="H47" s="46">
        <v>0.28970000000000001</v>
      </c>
      <c r="I47" s="47">
        <f t="shared" ref="I47:I49" si="19">G47*(1+H47)</f>
        <v>44.688105</v>
      </c>
      <c r="J47" s="55">
        <f>$J$61</f>
        <v>0</v>
      </c>
      <c r="K47" s="48">
        <f t="shared" ref="K47:K49" si="20">I47*(1-J47)</f>
        <v>44.688105</v>
      </c>
      <c r="L47" s="48">
        <f t="shared" ref="L47:L49" si="21">F47*K47</f>
        <v>3914.6779979999997</v>
      </c>
      <c r="M47" s="64"/>
      <c r="N47" s="43"/>
    </row>
    <row r="48" spans="1:14" ht="22.5" x14ac:dyDescent="0.2">
      <c r="A48" s="88" t="s">
        <v>117</v>
      </c>
      <c r="B48" s="87">
        <v>88484</v>
      </c>
      <c r="C48" s="59" t="s">
        <v>20</v>
      </c>
      <c r="D48" s="44" t="s">
        <v>118</v>
      </c>
      <c r="E48" s="53" t="s">
        <v>49</v>
      </c>
      <c r="F48" s="143">
        <v>87.6</v>
      </c>
      <c r="G48" s="138">
        <v>3.18</v>
      </c>
      <c r="H48" s="46">
        <v>0.28970000000000001</v>
      </c>
      <c r="I48" s="47">
        <f t="shared" si="19"/>
        <v>4.1012460000000006</v>
      </c>
      <c r="J48" s="55">
        <f>$J$61</f>
        <v>0</v>
      </c>
      <c r="K48" s="48">
        <f t="shared" si="20"/>
        <v>4.1012460000000006</v>
      </c>
      <c r="L48" s="48">
        <f t="shared" si="21"/>
        <v>359.26914960000005</v>
      </c>
      <c r="M48" s="48"/>
      <c r="N48" s="43"/>
    </row>
    <row r="49" spans="1:14" ht="33.75" x14ac:dyDescent="0.2">
      <c r="A49" s="114" t="s">
        <v>119</v>
      </c>
      <c r="B49" s="103">
        <v>88488</v>
      </c>
      <c r="C49" s="104" t="s">
        <v>20</v>
      </c>
      <c r="D49" s="44" t="s">
        <v>120</v>
      </c>
      <c r="E49" s="53" t="s">
        <v>49</v>
      </c>
      <c r="F49" s="144">
        <v>87.6</v>
      </c>
      <c r="G49" s="144">
        <v>16.04</v>
      </c>
      <c r="H49" s="46">
        <v>0.28970000000000001</v>
      </c>
      <c r="I49" s="47">
        <f t="shared" si="19"/>
        <v>20.686788</v>
      </c>
      <c r="J49" s="55">
        <f>$J$61</f>
        <v>0</v>
      </c>
      <c r="K49" s="48">
        <f t="shared" si="20"/>
        <v>20.686788</v>
      </c>
      <c r="L49" s="48">
        <f t="shared" si="21"/>
        <v>1812.1626287999998</v>
      </c>
      <c r="M49" s="48"/>
      <c r="N49" s="43"/>
    </row>
    <row r="50" spans="1:14" ht="6.95" customHeight="1" x14ac:dyDescent="0.2">
      <c r="A50" s="88"/>
      <c r="B50" s="87"/>
      <c r="C50" s="59"/>
      <c r="D50" s="44"/>
      <c r="E50" s="53"/>
      <c r="F50" s="143"/>
      <c r="G50" s="138"/>
      <c r="H50" s="46"/>
      <c r="I50" s="47"/>
      <c r="J50" s="55"/>
      <c r="K50" s="48"/>
      <c r="L50" s="48"/>
      <c r="M50" s="48"/>
      <c r="N50" s="43"/>
    </row>
    <row r="51" spans="1:14" x14ac:dyDescent="0.2">
      <c r="A51" s="127">
        <v>7</v>
      </c>
      <c r="B51" s="128"/>
      <c r="C51" s="129"/>
      <c r="D51" s="130" t="s">
        <v>21</v>
      </c>
      <c r="E51" s="131"/>
      <c r="F51" s="148"/>
      <c r="G51" s="142"/>
      <c r="H51" s="132"/>
      <c r="I51" s="133"/>
      <c r="J51" s="134"/>
      <c r="K51" s="135"/>
      <c r="L51" s="135"/>
      <c r="M51" s="135">
        <f>SUM(L52:L59)</f>
        <v>71798.381589960016</v>
      </c>
      <c r="N51" s="126">
        <f>M51</f>
        <v>71798.381589960016</v>
      </c>
    </row>
    <row r="52" spans="1:14" ht="22.5" x14ac:dyDescent="0.2">
      <c r="A52" s="88" t="s">
        <v>121</v>
      </c>
      <c r="B52" s="87">
        <v>99811</v>
      </c>
      <c r="C52" s="59" t="s">
        <v>20</v>
      </c>
      <c r="D52" s="44" t="s">
        <v>122</v>
      </c>
      <c r="E52" s="53" t="s">
        <v>49</v>
      </c>
      <c r="F52" s="143">
        <v>1895.36</v>
      </c>
      <c r="G52" s="138">
        <v>3.48</v>
      </c>
      <c r="H52" s="46">
        <v>0.28970000000000001</v>
      </c>
      <c r="I52" s="47">
        <f t="shared" ref="I52:I59" si="22">G52*(1+H52)</f>
        <v>4.488156</v>
      </c>
      <c r="J52" s="55">
        <f t="shared" ref="J52:J59" si="23">$J$61</f>
        <v>0</v>
      </c>
      <c r="K52" s="48">
        <f t="shared" ref="K52:K59" si="24">I52*(1-J52)</f>
        <v>4.488156</v>
      </c>
      <c r="L52" s="48">
        <f t="shared" ref="L52:L59" si="25">F52*K52</f>
        <v>8506.671356159999</v>
      </c>
      <c r="M52" s="48"/>
      <c r="N52" s="43"/>
    </row>
    <row r="53" spans="1:14" ht="45" x14ac:dyDescent="0.2">
      <c r="A53" s="88" t="s">
        <v>123</v>
      </c>
      <c r="B53" s="87" t="s">
        <v>124</v>
      </c>
      <c r="C53" s="59" t="s">
        <v>28</v>
      </c>
      <c r="D53" s="44" t="s">
        <v>125</v>
      </c>
      <c r="E53" s="53" t="s">
        <v>66</v>
      </c>
      <c r="F53" s="143">
        <v>11</v>
      </c>
      <c r="G53" s="138">
        <v>300.33</v>
      </c>
      <c r="H53" s="46">
        <v>0.28970000000000001</v>
      </c>
      <c r="I53" s="47">
        <f t="shared" si="22"/>
        <v>387.335601</v>
      </c>
      <c r="J53" s="55">
        <f t="shared" si="23"/>
        <v>0</v>
      </c>
      <c r="K53" s="48">
        <f t="shared" si="24"/>
        <v>387.335601</v>
      </c>
      <c r="L53" s="48">
        <f t="shared" si="25"/>
        <v>4260.6916110000002</v>
      </c>
      <c r="M53" s="61"/>
      <c r="N53" s="60"/>
    </row>
    <row r="54" spans="1:14" ht="25.5" x14ac:dyDescent="0.2">
      <c r="A54" s="88" t="s">
        <v>126</v>
      </c>
      <c r="B54" s="87" t="s">
        <v>127</v>
      </c>
      <c r="C54" s="59" t="s">
        <v>28</v>
      </c>
      <c r="D54" s="44" t="s">
        <v>128</v>
      </c>
      <c r="E54" s="53" t="s">
        <v>66</v>
      </c>
      <c r="F54" s="143">
        <v>2</v>
      </c>
      <c r="G54" s="138">
        <v>283.42</v>
      </c>
      <c r="H54" s="46">
        <v>0.28970000000000001</v>
      </c>
      <c r="I54" s="47">
        <f t="shared" si="22"/>
        <v>365.52677400000005</v>
      </c>
      <c r="J54" s="55">
        <f t="shared" si="23"/>
        <v>0</v>
      </c>
      <c r="K54" s="48">
        <f t="shared" si="24"/>
        <v>365.52677400000005</v>
      </c>
      <c r="L54" s="48">
        <f t="shared" si="25"/>
        <v>731.05354800000009</v>
      </c>
      <c r="M54" s="64"/>
      <c r="N54" s="43"/>
    </row>
    <row r="55" spans="1:14" x14ac:dyDescent="0.2">
      <c r="A55" s="88" t="s">
        <v>129</v>
      </c>
      <c r="B55" s="87">
        <v>16692</v>
      </c>
      <c r="C55" s="59" t="s">
        <v>55</v>
      </c>
      <c r="D55" s="44" t="s">
        <v>130</v>
      </c>
      <c r="E55" s="53" t="s">
        <v>66</v>
      </c>
      <c r="F55" s="143">
        <v>1</v>
      </c>
      <c r="G55" s="138">
        <v>485</v>
      </c>
      <c r="H55" s="46">
        <v>0.28970000000000001</v>
      </c>
      <c r="I55" s="47">
        <f t="shared" si="22"/>
        <v>625.50450000000001</v>
      </c>
      <c r="J55" s="55">
        <f t="shared" si="23"/>
        <v>0</v>
      </c>
      <c r="K55" s="48">
        <f t="shared" si="24"/>
        <v>625.50450000000001</v>
      </c>
      <c r="L55" s="48">
        <f t="shared" si="25"/>
        <v>625.50450000000001</v>
      </c>
      <c r="M55" s="48"/>
      <c r="N55" s="43"/>
    </row>
    <row r="56" spans="1:14" x14ac:dyDescent="0.2">
      <c r="A56" s="88" t="s">
        <v>131</v>
      </c>
      <c r="B56" s="87">
        <v>16691</v>
      </c>
      <c r="C56" s="59" t="s">
        <v>55</v>
      </c>
      <c r="D56" s="44" t="s">
        <v>132</v>
      </c>
      <c r="E56" s="53" t="s">
        <v>66</v>
      </c>
      <c r="F56" s="143">
        <v>1</v>
      </c>
      <c r="G56" s="138">
        <v>412</v>
      </c>
      <c r="H56" s="46">
        <v>0.28970000000000001</v>
      </c>
      <c r="I56" s="47">
        <f t="shared" si="22"/>
        <v>531.35640000000001</v>
      </c>
      <c r="J56" s="55">
        <f t="shared" si="23"/>
        <v>0</v>
      </c>
      <c r="K56" s="48">
        <f t="shared" si="24"/>
        <v>531.35640000000001</v>
      </c>
      <c r="L56" s="48">
        <f t="shared" si="25"/>
        <v>531.35640000000001</v>
      </c>
      <c r="M56" s="48"/>
      <c r="N56" s="43"/>
    </row>
    <row r="57" spans="1:14" ht="33.75" x14ac:dyDescent="0.2">
      <c r="A57" s="88" t="s">
        <v>133</v>
      </c>
      <c r="B57" s="87" t="s">
        <v>134</v>
      </c>
      <c r="C57" s="59" t="s">
        <v>135</v>
      </c>
      <c r="D57" s="44" t="s">
        <v>136</v>
      </c>
      <c r="E57" s="53" t="s">
        <v>66</v>
      </c>
      <c r="F57" s="143">
        <v>1</v>
      </c>
      <c r="G57" s="138">
        <v>43989.8</v>
      </c>
      <c r="H57" s="46">
        <v>0.28970000000000001</v>
      </c>
      <c r="I57" s="47">
        <f t="shared" si="22"/>
        <v>56733.64506000001</v>
      </c>
      <c r="J57" s="55">
        <f t="shared" si="23"/>
        <v>0</v>
      </c>
      <c r="K57" s="48">
        <f t="shared" si="24"/>
        <v>56733.64506000001</v>
      </c>
      <c r="L57" s="48">
        <f t="shared" si="25"/>
        <v>56733.64506000001</v>
      </c>
      <c r="M57" s="49"/>
      <c r="N57" s="43"/>
    </row>
    <row r="58" spans="1:14" ht="56.25" x14ac:dyDescent="0.2">
      <c r="A58" s="88" t="s">
        <v>137</v>
      </c>
      <c r="B58" s="87">
        <v>97063</v>
      </c>
      <c r="C58" s="59" t="s">
        <v>20</v>
      </c>
      <c r="D58" s="44" t="s">
        <v>138</v>
      </c>
      <c r="E58" s="53" t="s">
        <v>49</v>
      </c>
      <c r="F58" s="143">
        <v>16.8</v>
      </c>
      <c r="G58" s="138">
        <v>11.43</v>
      </c>
      <c r="H58" s="46">
        <v>0.28970000000000001</v>
      </c>
      <c r="I58" s="47">
        <f t="shared" si="22"/>
        <v>14.741271000000001</v>
      </c>
      <c r="J58" s="55">
        <f t="shared" si="23"/>
        <v>0</v>
      </c>
      <c r="K58" s="48">
        <f t="shared" si="24"/>
        <v>14.741271000000001</v>
      </c>
      <c r="L58" s="48">
        <f t="shared" si="25"/>
        <v>247.65335280000002</v>
      </c>
      <c r="M58" s="64"/>
      <c r="N58" s="43"/>
    </row>
    <row r="59" spans="1:14" ht="33.75" x14ac:dyDescent="0.2">
      <c r="A59" s="88" t="s">
        <v>139</v>
      </c>
      <c r="B59" s="87">
        <v>97064</v>
      </c>
      <c r="C59" s="59" t="s">
        <v>20</v>
      </c>
      <c r="D59" s="44" t="s">
        <v>22</v>
      </c>
      <c r="E59" s="53" t="s">
        <v>23</v>
      </c>
      <c r="F59" s="143">
        <v>6</v>
      </c>
      <c r="G59" s="138">
        <v>20.91</v>
      </c>
      <c r="H59" s="46">
        <v>0.28970000000000001</v>
      </c>
      <c r="I59" s="47">
        <f t="shared" si="22"/>
        <v>26.967627</v>
      </c>
      <c r="J59" s="55">
        <f t="shared" si="23"/>
        <v>0</v>
      </c>
      <c r="K59" s="48">
        <f t="shared" si="24"/>
        <v>26.967627</v>
      </c>
      <c r="L59" s="48">
        <f t="shared" si="25"/>
        <v>161.80576200000002</v>
      </c>
      <c r="M59" s="49"/>
      <c r="N59" s="43"/>
    </row>
    <row r="60" spans="1:14" ht="6.95" customHeight="1" x14ac:dyDescent="0.2">
      <c r="A60" s="88"/>
      <c r="B60" s="87"/>
      <c r="C60" s="59"/>
      <c r="D60" s="44"/>
      <c r="E60" s="53"/>
      <c r="F60" s="89"/>
      <c r="G60" s="90"/>
      <c r="H60" s="46"/>
      <c r="I60" s="47"/>
      <c r="J60" s="55"/>
      <c r="K60" s="48"/>
      <c r="L60" s="48"/>
      <c r="M60" s="64"/>
      <c r="N60" s="43"/>
    </row>
    <row r="61" spans="1:14" x14ac:dyDescent="0.2">
      <c r="A61" s="217" t="s">
        <v>38</v>
      </c>
      <c r="B61" s="218"/>
      <c r="C61" s="218"/>
      <c r="D61" s="218"/>
      <c r="E61" s="218"/>
      <c r="F61" s="218"/>
      <c r="G61" s="218"/>
      <c r="H61" s="218"/>
      <c r="I61" s="218"/>
      <c r="J61" s="78">
        <v>0</v>
      </c>
      <c r="K61" s="79"/>
      <c r="L61" s="79"/>
      <c r="M61" s="80"/>
      <c r="N61" s="80">
        <f>SUM(N11:N60)</f>
        <v>396521.08621874999</v>
      </c>
    </row>
    <row r="62" spans="1:14" ht="35.25" customHeight="1" x14ac:dyDescent="0.2">
      <c r="A62" s="210" t="s">
        <v>5</v>
      </c>
      <c r="B62" s="210"/>
      <c r="C62" s="210"/>
      <c r="D62" s="210"/>
      <c r="E62" s="210"/>
      <c r="F62" s="210"/>
      <c r="G62" s="209"/>
      <c r="H62" s="209"/>
      <c r="I62" s="209"/>
      <c r="J62" s="209"/>
      <c r="K62" s="209"/>
      <c r="L62" s="209"/>
      <c r="M62" s="209"/>
      <c r="N62" s="209"/>
    </row>
    <row r="63" spans="1:14" ht="40.5" customHeight="1" x14ac:dyDescent="0.2">
      <c r="A63" s="209" t="s">
        <v>4</v>
      </c>
      <c r="B63" s="209"/>
      <c r="C63" s="209"/>
      <c r="D63" s="209"/>
      <c r="E63" s="209" t="s">
        <v>15</v>
      </c>
      <c r="F63" s="209"/>
      <c r="G63" s="209"/>
      <c r="H63" s="209"/>
      <c r="I63" s="209"/>
      <c r="J63" s="209"/>
      <c r="K63" s="209"/>
      <c r="L63" s="209"/>
      <c r="M63" s="209"/>
      <c r="N63" s="209"/>
    </row>
    <row r="64" spans="1:14" x14ac:dyDescent="0.2">
      <c r="A64" s="212" t="s">
        <v>6</v>
      </c>
      <c r="B64" s="211" t="s">
        <v>144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</row>
    <row r="65" spans="1:14" x14ac:dyDescent="0.2">
      <c r="A65" s="213"/>
      <c r="B65" s="207" t="s">
        <v>143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 x14ac:dyDescent="0.2">
      <c r="A66" s="213"/>
      <c r="B66" s="208" t="s">
        <v>145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14" x14ac:dyDescent="0.2">
      <c r="A67" s="213"/>
      <c r="B67" s="208" t="s">
        <v>147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</row>
    <row r="68" spans="1:14" x14ac:dyDescent="0.2">
      <c r="A68" s="213"/>
      <c r="B68" s="208" t="s">
        <v>146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</row>
    <row r="69" spans="1:14" ht="42.75" customHeight="1" x14ac:dyDescent="0.2">
      <c r="A69" s="213"/>
      <c r="B69" s="214" t="s">
        <v>27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223" spans="15:15" ht="15" customHeight="1" x14ac:dyDescent="0.2">
      <c r="O223" s="21"/>
    </row>
    <row r="224" spans="15:15" ht="33.75" customHeight="1" x14ac:dyDescent="0.2"/>
    <row r="225" ht="31.5" customHeight="1" x14ac:dyDescent="0.2"/>
    <row r="226" ht="24.75" customHeight="1" x14ac:dyDescent="0.2"/>
    <row r="231" ht="26.25" customHeight="1" x14ac:dyDescent="0.2"/>
  </sheetData>
  <mergeCells count="31">
    <mergeCell ref="A7:L7"/>
    <mergeCell ref="A1:N1"/>
    <mergeCell ref="A2:N2"/>
    <mergeCell ref="A3:N3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6:N6"/>
    <mergeCell ref="A5:N5"/>
    <mergeCell ref="J8:N8"/>
    <mergeCell ref="E8:I8"/>
    <mergeCell ref="B65:N65"/>
    <mergeCell ref="B68:N68"/>
    <mergeCell ref="G62:N63"/>
    <mergeCell ref="B66:N66"/>
    <mergeCell ref="B67:N67"/>
    <mergeCell ref="A62:F62"/>
    <mergeCell ref="A63:D63"/>
    <mergeCell ref="E63:F63"/>
    <mergeCell ref="B64:N64"/>
    <mergeCell ref="A64:A69"/>
    <mergeCell ref="B69:N69"/>
    <mergeCell ref="K9:N9"/>
    <mergeCell ref="A61:I61"/>
  </mergeCells>
  <phoneticPr fontId="38" type="noConversion"/>
  <printOptions horizontalCentered="1"/>
  <pageMargins left="0" right="0" top="0.46" bottom="0.37" header="0.24" footer="0.19685039370078741"/>
  <pageSetup paperSize="9" scale="75" fitToHeight="16" orientation="landscape" r:id="rId1"/>
  <headerFooter>
    <oddHeader>&amp;R&amp;"Verdana,Normal"&amp;8Fls.:______
Processo n.º 23069.150430/2021-15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2"/>
  <sheetViews>
    <sheetView zoomScaleNormal="100" workbookViewId="0">
      <selection activeCell="C8" sqref="C8:C9"/>
    </sheetView>
  </sheetViews>
  <sheetFormatPr defaultRowHeight="15" x14ac:dyDescent="0.25"/>
  <cols>
    <col min="1" max="1" width="6" bestFit="1" customWidth="1"/>
    <col min="2" max="2" width="32.5703125" customWidth="1"/>
    <col min="3" max="3" width="13" bestFit="1" customWidth="1"/>
    <col min="4" max="4" width="11.140625" bestFit="1" customWidth="1"/>
    <col min="5" max="5" width="11.42578125" bestFit="1" customWidth="1"/>
    <col min="6" max="10" width="12.7109375" bestFit="1" customWidth="1"/>
    <col min="11" max="11" width="12.140625" customWidth="1"/>
    <col min="12" max="12" width="12.28515625" customWidth="1"/>
  </cols>
  <sheetData>
    <row r="1" spans="1:14" ht="15.75" x14ac:dyDescent="0.25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81"/>
      <c r="M1" s="181"/>
      <c r="N1" s="181"/>
    </row>
    <row r="2" spans="1:14" ht="15.75" x14ac:dyDescent="0.25">
      <c r="A2" s="220" t="s">
        <v>40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81"/>
      <c r="M2" s="181"/>
      <c r="N2" s="181"/>
    </row>
    <row r="3" spans="1:14" ht="15.75" x14ac:dyDescent="0.25">
      <c r="A3" s="221" t="s">
        <v>152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182"/>
      <c r="M3" s="182"/>
      <c r="N3" s="182"/>
    </row>
    <row r="4" spans="1:14" x14ac:dyDescent="0.25">
      <c r="A4" s="1"/>
      <c r="B4" s="31"/>
      <c r="C4" s="1"/>
      <c r="D4" s="32"/>
      <c r="E4" s="2"/>
      <c r="F4" s="2"/>
      <c r="G4" s="33"/>
      <c r="H4" s="3"/>
      <c r="I4" s="5"/>
      <c r="J4" s="5"/>
      <c r="K4" s="5"/>
      <c r="L4" s="5"/>
      <c r="M4" s="34"/>
      <c r="N4" s="35"/>
    </row>
    <row r="5" spans="1:14" x14ac:dyDescent="0.25">
      <c r="A5" s="229" t="s">
        <v>165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183"/>
      <c r="M5" s="183"/>
      <c r="N5" s="183"/>
    </row>
    <row r="6" spans="1:14" ht="15" customHeight="1" x14ac:dyDescent="0.25">
      <c r="A6" s="228" t="s">
        <v>148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159"/>
      <c r="M6" s="159"/>
      <c r="N6" s="159"/>
    </row>
    <row r="7" spans="1:14" ht="23.25" thickBot="1" x14ac:dyDescent="0.3">
      <c r="A7" s="219" t="s">
        <v>149</v>
      </c>
      <c r="B7" s="219"/>
      <c r="C7" s="219"/>
      <c r="D7" s="219"/>
      <c r="E7" s="219"/>
      <c r="F7" s="219"/>
      <c r="G7" s="219"/>
      <c r="H7" s="219"/>
      <c r="I7" s="219"/>
      <c r="J7" s="81" t="s">
        <v>141</v>
      </c>
      <c r="K7" s="81" t="s">
        <v>142</v>
      </c>
      <c r="L7" s="184"/>
    </row>
    <row r="8" spans="1:14" ht="15.75" thickTop="1" x14ac:dyDescent="0.25">
      <c r="A8" s="266" t="s">
        <v>0</v>
      </c>
      <c r="B8" s="237" t="s">
        <v>16</v>
      </c>
      <c r="C8" s="237" t="s">
        <v>17</v>
      </c>
      <c r="D8" s="237" t="s">
        <v>18</v>
      </c>
      <c r="E8" s="260" t="s">
        <v>25</v>
      </c>
      <c r="F8" s="260"/>
      <c r="G8" s="260"/>
      <c r="H8" s="260"/>
      <c r="I8" s="260"/>
      <c r="J8" s="261"/>
      <c r="K8" s="253" t="s">
        <v>153</v>
      </c>
      <c r="L8" s="84"/>
    </row>
    <row r="9" spans="1:14" x14ac:dyDescent="0.25">
      <c r="A9" s="267"/>
      <c r="B9" s="238"/>
      <c r="C9" s="238"/>
      <c r="D9" s="238"/>
      <c r="E9" s="18" t="s">
        <v>8</v>
      </c>
      <c r="F9" s="18" t="s">
        <v>9</v>
      </c>
      <c r="G9" s="18" t="s">
        <v>10</v>
      </c>
      <c r="H9" s="18" t="s">
        <v>24</v>
      </c>
      <c r="I9" s="18" t="s">
        <v>150</v>
      </c>
      <c r="J9" s="169" t="s">
        <v>151</v>
      </c>
      <c r="K9" s="254"/>
      <c r="L9" s="84"/>
    </row>
    <row r="10" spans="1:14" ht="15" customHeight="1" x14ac:dyDescent="0.25">
      <c r="A10" s="277" t="s">
        <v>161</v>
      </c>
      <c r="B10" s="239" t="s">
        <v>41</v>
      </c>
      <c r="C10" s="241">
        <f>Orçamento!$N$11</f>
        <v>7056.3851344799996</v>
      </c>
      <c r="D10" s="242">
        <f>C10/C$25</f>
        <v>1.7795737426652723E-2</v>
      </c>
      <c r="E10" s="164">
        <v>1</v>
      </c>
      <c r="F10" s="165"/>
      <c r="G10" s="165"/>
      <c r="H10" s="165"/>
      <c r="I10" s="165"/>
      <c r="J10" s="170"/>
      <c r="K10" s="171">
        <f>SUM(E10:J10)</f>
        <v>1</v>
      </c>
      <c r="L10" s="84"/>
    </row>
    <row r="11" spans="1:14" ht="15" customHeight="1" x14ac:dyDescent="0.25">
      <c r="A11" s="278"/>
      <c r="B11" s="240"/>
      <c r="C11" s="235"/>
      <c r="D11" s="243"/>
      <c r="E11" s="13">
        <f>$C10*E10</f>
        <v>7056.3851344799996</v>
      </c>
      <c r="F11" s="166"/>
      <c r="G11" s="166"/>
      <c r="H11" s="166"/>
      <c r="I11" s="166"/>
      <c r="J11" s="172"/>
      <c r="K11" s="176">
        <f>SUM(E11:J11)</f>
        <v>7056.3851344799996</v>
      </c>
      <c r="L11" s="84"/>
    </row>
    <row r="12" spans="1:14" ht="15" customHeight="1" x14ac:dyDescent="0.25">
      <c r="A12" s="279" t="s">
        <v>162</v>
      </c>
      <c r="B12" s="233" t="s">
        <v>50</v>
      </c>
      <c r="C12" s="235">
        <f>Orçamento!$N$15</f>
        <v>10835.556417</v>
      </c>
      <c r="D12" s="242">
        <f>C12/C$25</f>
        <v>2.7326557889590555E-2</v>
      </c>
      <c r="E12" s="186">
        <f>E28</f>
        <v>0.19573107181396435</v>
      </c>
      <c r="F12" s="186">
        <f>F28</f>
        <v>0.11693093795205931</v>
      </c>
      <c r="G12" s="186">
        <f t="shared" ref="G12:J12" si="0">G28</f>
        <v>0.14086742247384559</v>
      </c>
      <c r="H12" s="186">
        <f t="shared" si="0"/>
        <v>0.14086742247384559</v>
      </c>
      <c r="I12" s="186">
        <f t="shared" si="0"/>
        <v>0.15124049472300385</v>
      </c>
      <c r="J12" s="186">
        <f t="shared" si="0"/>
        <v>0.25436265056328144</v>
      </c>
      <c r="K12" s="177">
        <f t="shared" ref="K12:K23" si="1">SUM(E12:J12)</f>
        <v>1</v>
      </c>
      <c r="L12" s="84"/>
    </row>
    <row r="13" spans="1:14" x14ac:dyDescent="0.25">
      <c r="A13" s="278"/>
      <c r="B13" s="234"/>
      <c r="C13" s="236"/>
      <c r="D13" s="243"/>
      <c r="E13" s="13">
        <f t="shared" ref="E13:F13" si="2">$C12*E12</f>
        <v>2120.8550712000892</v>
      </c>
      <c r="F13" s="13">
        <f t="shared" si="2"/>
        <v>1267.011775072265</v>
      </c>
      <c r="G13" s="13">
        <f t="shared" ref="G13:J13" si="3">$C12*G12</f>
        <v>1526.3769035327275</v>
      </c>
      <c r="H13" s="13">
        <f t="shared" si="3"/>
        <v>1526.3769035327275</v>
      </c>
      <c r="I13" s="13">
        <f t="shared" si="3"/>
        <v>1638.7749131060991</v>
      </c>
      <c r="J13" s="13">
        <f t="shared" si="3"/>
        <v>2756.160850556093</v>
      </c>
      <c r="K13" s="176">
        <f t="shared" si="1"/>
        <v>10835.556417000002</v>
      </c>
      <c r="L13" s="84"/>
    </row>
    <row r="14" spans="1:14" ht="15" customHeight="1" x14ac:dyDescent="0.25">
      <c r="A14" s="279" t="s">
        <v>163</v>
      </c>
      <c r="B14" s="262" t="s">
        <v>57</v>
      </c>
      <c r="C14" s="235">
        <f>Orçamento!$N$19</f>
        <v>33405.089489459999</v>
      </c>
      <c r="D14" s="242">
        <f>C14/C$25</f>
        <v>8.424543019392243E-2</v>
      </c>
      <c r="E14" s="186">
        <v>0.29089999999999999</v>
      </c>
      <c r="F14" s="186">
        <v>0.1573</v>
      </c>
      <c r="G14" s="186">
        <v>0.1573</v>
      </c>
      <c r="H14" s="186">
        <v>0.1573</v>
      </c>
      <c r="I14" s="186">
        <v>0.1573</v>
      </c>
      <c r="J14" s="187">
        <v>7.9899999999999999E-2</v>
      </c>
      <c r="K14" s="178">
        <f t="shared" si="1"/>
        <v>0.99999999999999989</v>
      </c>
      <c r="L14" s="84"/>
    </row>
    <row r="15" spans="1:14" x14ac:dyDescent="0.25">
      <c r="A15" s="278"/>
      <c r="B15" s="263"/>
      <c r="C15" s="236"/>
      <c r="D15" s="243"/>
      <c r="E15" s="13">
        <f t="shared" ref="E15" si="4">$C14*E14</f>
        <v>9717.5405324839139</v>
      </c>
      <c r="F15" s="13">
        <f t="shared" ref="F15:H15" si="5">$C14*F14</f>
        <v>5254.6205766920575</v>
      </c>
      <c r="G15" s="13">
        <f t="shared" si="5"/>
        <v>5254.6205766920575</v>
      </c>
      <c r="H15" s="13">
        <f t="shared" si="5"/>
        <v>5254.6205766920575</v>
      </c>
      <c r="I15" s="13">
        <f t="shared" ref="I15" si="6">$C14*I14</f>
        <v>5254.6205766920575</v>
      </c>
      <c r="J15" s="174">
        <f t="shared" ref="J15" si="7">$C14*J14</f>
        <v>2669.0666502078539</v>
      </c>
      <c r="K15" s="173">
        <f t="shared" si="1"/>
        <v>33405.089489459999</v>
      </c>
      <c r="L15" s="84"/>
    </row>
    <row r="16" spans="1:14" ht="15" customHeight="1" x14ac:dyDescent="0.25">
      <c r="A16" s="279" t="s">
        <v>164</v>
      </c>
      <c r="B16" s="264" t="s">
        <v>95</v>
      </c>
      <c r="C16" s="235">
        <f>Orçamento!$N$35</f>
        <v>225379.99056258</v>
      </c>
      <c r="D16" s="242">
        <f>C16/C$25</f>
        <v>0.56839345597435376</v>
      </c>
      <c r="E16" s="167"/>
      <c r="F16" s="186">
        <v>0.1736</v>
      </c>
      <c r="G16" s="186">
        <v>0.1736</v>
      </c>
      <c r="H16" s="186">
        <v>0.1736</v>
      </c>
      <c r="I16" s="186">
        <v>0.1736</v>
      </c>
      <c r="J16" s="187">
        <v>0.30559999999999998</v>
      </c>
      <c r="K16" s="178">
        <f t="shared" si="1"/>
        <v>1</v>
      </c>
      <c r="L16" s="84"/>
    </row>
    <row r="17" spans="1:12" x14ac:dyDescent="0.25">
      <c r="A17" s="278"/>
      <c r="B17" s="265"/>
      <c r="C17" s="236"/>
      <c r="D17" s="243"/>
      <c r="E17" s="13"/>
      <c r="F17" s="13">
        <f t="shared" ref="F17:I17" si="8">$C16*F16</f>
        <v>39125.966361663886</v>
      </c>
      <c r="G17" s="13">
        <f t="shared" si="8"/>
        <v>39125.966361663886</v>
      </c>
      <c r="H17" s="13">
        <f t="shared" si="8"/>
        <v>39125.966361663886</v>
      </c>
      <c r="I17" s="13">
        <f t="shared" si="8"/>
        <v>39125.966361663886</v>
      </c>
      <c r="J17" s="174">
        <f t="shared" ref="J17" si="9">$C16*J16</f>
        <v>68876.125115924442</v>
      </c>
      <c r="K17" s="179">
        <f t="shared" si="1"/>
        <v>225379.99056258</v>
      </c>
      <c r="L17" s="84"/>
    </row>
    <row r="18" spans="1:12" x14ac:dyDescent="0.25">
      <c r="A18" s="280">
        <v>5</v>
      </c>
      <c r="B18" s="264" t="s">
        <v>107</v>
      </c>
      <c r="C18" s="270">
        <f>Orçamento!$N$42</f>
        <v>41959.573248870001</v>
      </c>
      <c r="D18" s="242">
        <f>C18/C$25</f>
        <v>0.10581927344393997</v>
      </c>
      <c r="E18" s="167"/>
      <c r="F18" s="167"/>
      <c r="G18" s="186">
        <v>0.2</v>
      </c>
      <c r="H18" s="186">
        <v>0.2</v>
      </c>
      <c r="I18" s="186">
        <v>0.2</v>
      </c>
      <c r="J18" s="204">
        <v>0.4</v>
      </c>
      <c r="K18" s="168">
        <f t="shared" si="1"/>
        <v>1</v>
      </c>
      <c r="L18" s="84"/>
    </row>
    <row r="19" spans="1:12" ht="15" customHeight="1" x14ac:dyDescent="0.25">
      <c r="A19" s="281"/>
      <c r="B19" s="265"/>
      <c r="C19" s="241"/>
      <c r="D19" s="243"/>
      <c r="E19" s="166"/>
      <c r="F19" s="166"/>
      <c r="G19" s="13">
        <f t="shared" ref="G19:J19" si="10">$C18*G18</f>
        <v>8391.9146497740003</v>
      </c>
      <c r="H19" s="13">
        <f t="shared" si="10"/>
        <v>8391.9146497740003</v>
      </c>
      <c r="I19" s="13">
        <f t="shared" si="10"/>
        <v>8391.9146497740003</v>
      </c>
      <c r="J19" s="174">
        <f t="shared" si="10"/>
        <v>16783.829299548001</v>
      </c>
      <c r="K19" s="176">
        <f t="shared" si="1"/>
        <v>41959.573248870001</v>
      </c>
      <c r="L19" s="84"/>
    </row>
    <row r="20" spans="1:12" x14ac:dyDescent="0.25">
      <c r="A20" s="268">
        <v>6</v>
      </c>
      <c r="B20" s="264" t="s">
        <v>114</v>
      </c>
      <c r="C20" s="271">
        <f>Orçamento!$N$46</f>
        <v>6086.1097763999996</v>
      </c>
      <c r="D20" s="242">
        <f>C20/C$25</f>
        <v>1.5348767033898564E-2</v>
      </c>
      <c r="E20" s="167"/>
      <c r="F20" s="167"/>
      <c r="G20" s="167"/>
      <c r="H20" s="167"/>
      <c r="I20" s="186">
        <v>0.64319999999999999</v>
      </c>
      <c r="J20" s="187">
        <v>0.35680000000000001</v>
      </c>
      <c r="K20" s="177">
        <f t="shared" si="1"/>
        <v>1</v>
      </c>
      <c r="L20" s="84"/>
    </row>
    <row r="21" spans="1:12" x14ac:dyDescent="0.25">
      <c r="A21" s="269"/>
      <c r="B21" s="265"/>
      <c r="C21" s="272"/>
      <c r="D21" s="243"/>
      <c r="E21" s="13"/>
      <c r="F21" s="13"/>
      <c r="G21" s="13"/>
      <c r="H21" s="13"/>
      <c r="I21" s="13">
        <f t="shared" ref="I21:J21" si="11">$C20*I20</f>
        <v>3914.5858081804799</v>
      </c>
      <c r="J21" s="174">
        <f t="shared" si="11"/>
        <v>2171.5239682195197</v>
      </c>
      <c r="K21" s="176">
        <f t="shared" si="1"/>
        <v>6086.1097763999996</v>
      </c>
      <c r="L21" s="84"/>
    </row>
    <row r="22" spans="1:12" x14ac:dyDescent="0.25">
      <c r="A22" s="268">
        <v>7</v>
      </c>
      <c r="B22" s="264" t="s">
        <v>21</v>
      </c>
      <c r="C22" s="273">
        <f>Orçamento!$N$51</f>
        <v>71798.381589960016</v>
      </c>
      <c r="D22" s="242">
        <f>C22/C$25</f>
        <v>0.18107077803764207</v>
      </c>
      <c r="E22" s="186">
        <v>0.81779999999999997</v>
      </c>
      <c r="F22" s="186">
        <v>0.01</v>
      </c>
      <c r="G22" s="186">
        <v>2.1700000000000001E-2</v>
      </c>
      <c r="H22" s="186">
        <v>2.1700000000000001E-2</v>
      </c>
      <c r="I22" s="186">
        <v>2.29E-2</v>
      </c>
      <c r="J22" s="187">
        <v>0.10589999999999999</v>
      </c>
      <c r="K22" s="177">
        <f t="shared" si="1"/>
        <v>1</v>
      </c>
      <c r="L22" s="84"/>
    </row>
    <row r="23" spans="1:12" x14ac:dyDescent="0.25">
      <c r="A23" s="269"/>
      <c r="B23" s="265"/>
      <c r="C23" s="272"/>
      <c r="D23" s="243"/>
      <c r="E23" s="13">
        <f t="shared" ref="E23:J23" si="12">$C22*E22</f>
        <v>58716.716464269302</v>
      </c>
      <c r="F23" s="13">
        <f t="shared" si="12"/>
        <v>717.98381589960013</v>
      </c>
      <c r="G23" s="13">
        <f t="shared" si="12"/>
        <v>1558.0248805021324</v>
      </c>
      <c r="H23" s="13">
        <f t="shared" si="12"/>
        <v>1558.0248805021324</v>
      </c>
      <c r="I23" s="13">
        <f t="shared" si="12"/>
        <v>1644.1829384100845</v>
      </c>
      <c r="J23" s="174">
        <f t="shared" si="12"/>
        <v>7603.4486103767649</v>
      </c>
      <c r="K23" s="176">
        <f t="shared" si="1"/>
        <v>71798.381589960016</v>
      </c>
      <c r="L23" s="84"/>
    </row>
    <row r="24" spans="1:12" ht="6.95" customHeight="1" thickBot="1" x14ac:dyDescent="0.3">
      <c r="A24" s="160"/>
      <c r="B24" s="161"/>
      <c r="C24" s="15"/>
      <c r="D24" s="16"/>
      <c r="E24" s="14"/>
      <c r="F24" s="14"/>
      <c r="G24" s="14"/>
      <c r="H24" s="14"/>
      <c r="I24" s="14"/>
      <c r="J24" s="175"/>
      <c r="K24" s="180"/>
      <c r="L24" s="84"/>
    </row>
    <row r="25" spans="1:12" ht="15.75" thickTop="1" x14ac:dyDescent="0.25">
      <c r="A25" s="258" t="s">
        <v>154</v>
      </c>
      <c r="B25" s="259"/>
      <c r="C25" s="162">
        <f>SUM(C10:C23)</f>
        <v>396521.08621874999</v>
      </c>
      <c r="D25" s="202">
        <f>SUM(D10:D23)</f>
        <v>1</v>
      </c>
      <c r="E25" s="197"/>
      <c r="F25" s="198"/>
      <c r="G25" s="198"/>
      <c r="H25" s="198"/>
      <c r="I25" s="198"/>
      <c r="J25" s="199"/>
      <c r="K25" s="10"/>
      <c r="L25" s="10"/>
    </row>
    <row r="26" spans="1:12" x14ac:dyDescent="0.25">
      <c r="A26" s="274" t="s">
        <v>155</v>
      </c>
      <c r="B26" s="275"/>
      <c r="C26" s="185">
        <f>C25-C12</f>
        <v>385685.52980174997</v>
      </c>
      <c r="D26" s="203"/>
      <c r="E26" s="200"/>
      <c r="F26" s="200"/>
      <c r="G26" s="200"/>
      <c r="H26" s="200"/>
      <c r="I26" s="200"/>
      <c r="J26" s="201"/>
      <c r="K26" s="84"/>
      <c r="L26" s="10"/>
    </row>
    <row r="27" spans="1:12" x14ac:dyDescent="0.25">
      <c r="A27" s="247" t="s">
        <v>156</v>
      </c>
      <c r="B27" s="248"/>
      <c r="C27" s="248"/>
      <c r="D27" s="249"/>
      <c r="E27" s="189">
        <f>E11+E15+E17+E19+E21+E23</f>
        <v>75490.64213123321</v>
      </c>
      <c r="F27" s="189">
        <f t="shared" ref="F27:G27" si="13">F11+F15+F17+F19+F21+F23</f>
        <v>45098.570754255546</v>
      </c>
      <c r="G27" s="189">
        <f t="shared" si="13"/>
        <v>54330.526468632081</v>
      </c>
      <c r="H27" s="189">
        <f t="shared" ref="H27:J27" si="14">H11+H15+H17+H19+H21+H23</f>
        <v>54330.526468632081</v>
      </c>
      <c r="I27" s="189">
        <f t="shared" si="14"/>
        <v>58331.27033472051</v>
      </c>
      <c r="J27" s="192">
        <f t="shared" si="14"/>
        <v>98103.99364427659</v>
      </c>
      <c r="K27" s="84"/>
      <c r="L27" s="10"/>
    </row>
    <row r="28" spans="1:12" x14ac:dyDescent="0.25">
      <c r="A28" s="247" t="s">
        <v>157</v>
      </c>
      <c r="B28" s="248"/>
      <c r="C28" s="248"/>
      <c r="D28" s="249"/>
      <c r="E28" s="188">
        <f>E27/$C$26</f>
        <v>0.19573107181396435</v>
      </c>
      <c r="F28" s="188">
        <f t="shared" ref="F28:J28" si="15">F27/$C$26</f>
        <v>0.11693093795205931</v>
      </c>
      <c r="G28" s="188">
        <f t="shared" si="15"/>
        <v>0.14086742247384559</v>
      </c>
      <c r="H28" s="188">
        <f t="shared" si="15"/>
        <v>0.14086742247384559</v>
      </c>
      <c r="I28" s="188">
        <f t="shared" si="15"/>
        <v>0.15124049472300385</v>
      </c>
      <c r="J28" s="193">
        <f t="shared" si="15"/>
        <v>0.25436265056328144</v>
      </c>
      <c r="K28" s="84"/>
      <c r="L28" s="10"/>
    </row>
    <row r="29" spans="1:12" x14ac:dyDescent="0.25">
      <c r="A29" s="247" t="s">
        <v>158</v>
      </c>
      <c r="B29" s="248"/>
      <c r="C29" s="248"/>
      <c r="D29" s="249"/>
      <c r="E29" s="190">
        <f>E11+E13+E15+E17+E19+E21+E23</f>
        <v>77611.497202433296</v>
      </c>
      <c r="F29" s="190">
        <f t="shared" ref="F29:I29" si="16">F11+F13+F15+F17+F19+F21+F23</f>
        <v>46365.58252932781</v>
      </c>
      <c r="G29" s="190">
        <f t="shared" si="16"/>
        <v>55856.903372164808</v>
      </c>
      <c r="H29" s="190">
        <f t="shared" si="16"/>
        <v>55856.903372164808</v>
      </c>
      <c r="I29" s="190">
        <f t="shared" si="16"/>
        <v>59970.045247826609</v>
      </c>
      <c r="J29" s="194">
        <f>J11+J13+J15+J17+J19+J21+J23</f>
        <v>100860.15449483268</v>
      </c>
      <c r="K29" s="84"/>
      <c r="L29" s="10"/>
    </row>
    <row r="30" spans="1:12" x14ac:dyDescent="0.25">
      <c r="A30" s="247" t="s">
        <v>159</v>
      </c>
      <c r="B30" s="248"/>
      <c r="C30" s="248"/>
      <c r="D30" s="249"/>
      <c r="E30" s="191">
        <f>E29</f>
        <v>77611.497202433296</v>
      </c>
      <c r="F30" s="191">
        <f>E30+F29</f>
        <v>123977.0797317611</v>
      </c>
      <c r="G30" s="191">
        <f>F30+G29</f>
        <v>179833.98310392592</v>
      </c>
      <c r="H30" s="191">
        <f>G30+H29</f>
        <v>235690.88647609073</v>
      </c>
      <c r="I30" s="191">
        <f>H30+I29</f>
        <v>295660.93172391737</v>
      </c>
      <c r="J30" s="195">
        <f>I30+J29</f>
        <v>396521.08621875005</v>
      </c>
      <c r="K30" s="84"/>
      <c r="L30" s="10"/>
    </row>
    <row r="31" spans="1:12" ht="15.75" thickBot="1" x14ac:dyDescent="0.3">
      <c r="A31" s="250" t="s">
        <v>160</v>
      </c>
      <c r="B31" s="251"/>
      <c r="C31" s="251"/>
      <c r="D31" s="252"/>
      <c r="E31" s="17">
        <f>E28</f>
        <v>0.19573107181396435</v>
      </c>
      <c r="F31" s="12">
        <f>E31+F28</f>
        <v>0.31266200976602365</v>
      </c>
      <c r="G31" s="12">
        <f>F31+G28</f>
        <v>0.45352943223986925</v>
      </c>
      <c r="H31" s="12">
        <f>G31+H28</f>
        <v>0.59439685471371484</v>
      </c>
      <c r="I31" s="12">
        <f>H31+I28</f>
        <v>0.74563734943671867</v>
      </c>
      <c r="J31" s="196">
        <f>I31+J28</f>
        <v>1</v>
      </c>
      <c r="K31" s="84"/>
      <c r="L31" s="10"/>
    </row>
    <row r="32" spans="1:12" ht="33" customHeight="1" thickTop="1" x14ac:dyDescent="0.25">
      <c r="A32" s="255" t="s">
        <v>5</v>
      </c>
      <c r="B32" s="256"/>
      <c r="C32" s="257"/>
      <c r="D32" s="163"/>
      <c r="E32" s="231" t="s">
        <v>26</v>
      </c>
      <c r="F32" s="231"/>
      <c r="G32" s="231"/>
      <c r="H32" s="231"/>
      <c r="I32" s="231"/>
      <c r="J32" s="231"/>
      <c r="K32" s="10"/>
      <c r="L32" s="10"/>
    </row>
    <row r="33" spans="1:12" ht="33" customHeight="1" x14ac:dyDescent="0.25">
      <c r="A33" s="244" t="s">
        <v>4</v>
      </c>
      <c r="B33" s="245"/>
      <c r="C33" s="246"/>
      <c r="D33" s="83" t="s">
        <v>15</v>
      </c>
      <c r="E33" s="232"/>
      <c r="F33" s="232"/>
      <c r="G33" s="232"/>
      <c r="H33" s="232"/>
      <c r="I33" s="232"/>
      <c r="J33" s="232"/>
      <c r="K33" s="10"/>
      <c r="L33" s="10"/>
    </row>
    <row r="34" spans="1:12" x14ac:dyDescent="0.25">
      <c r="A34" s="276" t="s">
        <v>6</v>
      </c>
      <c r="B34" s="276"/>
      <c r="C34" s="1"/>
      <c r="D34" s="1"/>
      <c r="E34" s="9"/>
      <c r="F34" s="2"/>
      <c r="G34" s="2"/>
      <c r="H34" s="2"/>
      <c r="I34" s="3"/>
      <c r="J34" s="3"/>
      <c r="K34" s="5"/>
      <c r="L34" s="4"/>
    </row>
    <row r="35" spans="1:12" ht="27" customHeight="1" x14ac:dyDescent="0.25">
      <c r="A35" s="11"/>
      <c r="B35" s="230" t="s">
        <v>19</v>
      </c>
      <c r="C35" s="230"/>
      <c r="D35" s="230"/>
      <c r="E35" s="230"/>
      <c r="F35" s="230"/>
      <c r="G35" s="230"/>
      <c r="H35" s="230"/>
      <c r="I35" s="230"/>
      <c r="J35" s="230"/>
      <c r="K35" s="7"/>
      <c r="L35" s="7"/>
    </row>
    <row r="36" spans="1:12" x14ac:dyDescent="0.25">
      <c r="A36" s="1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1"/>
      <c r="B37" s="8"/>
      <c r="C37" s="9"/>
      <c r="D37" s="9"/>
      <c r="E37" s="10"/>
      <c r="F37" s="9"/>
      <c r="G37" s="9"/>
      <c r="H37" s="9"/>
      <c r="I37" s="9"/>
      <c r="J37" s="9"/>
      <c r="K37" s="9"/>
      <c r="L37" s="9"/>
    </row>
    <row r="38" spans="1:12" x14ac:dyDescent="0.25">
      <c r="A38" s="6"/>
      <c r="B38" s="8"/>
      <c r="C38" s="9"/>
      <c r="D38" s="9"/>
      <c r="E38" s="10"/>
      <c r="F38" s="9"/>
      <c r="G38" s="9"/>
      <c r="H38" s="9"/>
      <c r="I38" s="9"/>
      <c r="J38" s="9"/>
      <c r="K38" s="9"/>
      <c r="L38" s="9"/>
    </row>
    <row r="39" spans="1:12" x14ac:dyDescent="0.2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4"/>
    </row>
    <row r="40" spans="1:1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5">
      <c r="A131" s="10"/>
      <c r="B131" s="10"/>
      <c r="C131" s="10"/>
      <c r="D131" s="10"/>
      <c r="F131" s="10"/>
      <c r="G131" s="10"/>
      <c r="H131" s="10"/>
      <c r="I131" s="10"/>
      <c r="J131" s="10"/>
      <c r="K131" s="10"/>
      <c r="L131" s="10"/>
    </row>
    <row r="132" spans="1:12" x14ac:dyDescent="0.25">
      <c r="A132" s="10"/>
      <c r="B132" s="10"/>
      <c r="C132" s="10"/>
      <c r="D132" s="10"/>
      <c r="F132" s="10"/>
      <c r="G132" s="10"/>
      <c r="H132" s="10"/>
      <c r="I132" s="10"/>
      <c r="J132" s="10"/>
      <c r="K132" s="10"/>
      <c r="L132" s="10"/>
    </row>
  </sheetData>
  <mergeCells count="52">
    <mergeCell ref="A7:I7"/>
    <mergeCell ref="B18:B19"/>
    <mergeCell ref="B20:B21"/>
    <mergeCell ref="B22:B23"/>
    <mergeCell ref="A10:A11"/>
    <mergeCell ref="A12:A13"/>
    <mergeCell ref="A14:A15"/>
    <mergeCell ref="A16:A17"/>
    <mergeCell ref="A18:A19"/>
    <mergeCell ref="A22:A23"/>
    <mergeCell ref="A1:K1"/>
    <mergeCell ref="A2:K2"/>
    <mergeCell ref="A3:K3"/>
    <mergeCell ref="A5:K5"/>
    <mergeCell ref="A6:K6"/>
    <mergeCell ref="C22:C23"/>
    <mergeCell ref="A26:B26"/>
    <mergeCell ref="D20:D21"/>
    <mergeCell ref="D22:D23"/>
    <mergeCell ref="A34:B34"/>
    <mergeCell ref="K8:K9"/>
    <mergeCell ref="A32:C32"/>
    <mergeCell ref="A25:B25"/>
    <mergeCell ref="E8:J8"/>
    <mergeCell ref="B14:B15"/>
    <mergeCell ref="C14:C15"/>
    <mergeCell ref="D14:D15"/>
    <mergeCell ref="B16:B17"/>
    <mergeCell ref="C16:C17"/>
    <mergeCell ref="D16:D17"/>
    <mergeCell ref="A8:A9"/>
    <mergeCell ref="B8:B9"/>
    <mergeCell ref="C8:C9"/>
    <mergeCell ref="A20:A21"/>
    <mergeCell ref="C18:C19"/>
    <mergeCell ref="C20:C21"/>
    <mergeCell ref="B35:J35"/>
    <mergeCell ref="E32:J33"/>
    <mergeCell ref="B12:B13"/>
    <mergeCell ref="C12:C13"/>
    <mergeCell ref="D8:D9"/>
    <mergeCell ref="B10:B11"/>
    <mergeCell ref="C10:C11"/>
    <mergeCell ref="D10:D11"/>
    <mergeCell ref="D12:D13"/>
    <mergeCell ref="A33:C33"/>
    <mergeCell ref="A27:D27"/>
    <mergeCell ref="A28:D28"/>
    <mergeCell ref="A29:D29"/>
    <mergeCell ref="A30:D30"/>
    <mergeCell ref="A31:D31"/>
    <mergeCell ref="D18:D19"/>
  </mergeCells>
  <printOptions horizontalCentered="1"/>
  <pageMargins left="0" right="0" top="0.70866141732283472" bottom="0.43307086614173229" header="0.31496062992125984" footer="0.11811023622047245"/>
  <pageSetup paperSize="9" scale="85" orientation="landscape" verticalDpi="0" r:id="rId1"/>
  <headerFooter>
    <oddHeader>&amp;RFls.:________
Processo n.º 23069.150430/2021-15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</vt:lpstr>
      <vt:lpstr>Cronograma!Area_de_impressao</vt:lpstr>
      <vt:lpstr>Orçamento!Area_de_impressao</vt:lpstr>
      <vt:lpstr>Cronograma!Titulos_de_impressao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2021-10-04T19:50:13Z</cp:lastPrinted>
  <dcterms:created xsi:type="dcterms:W3CDTF">2009-04-27T20:33:58Z</dcterms:created>
  <dcterms:modified xsi:type="dcterms:W3CDTF">2021-10-13T15:03:30Z</dcterms:modified>
</cp:coreProperties>
</file>