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6-2021 Reforma do SCIP - Volta Redonda\RDC 06-2021 Reforma SCIP da EEIMVR\"/>
    </mc:Choice>
  </mc:AlternateContent>
  <xr:revisionPtr revIDLastSave="0" documentId="13_ncr:1_{CB6E9081-58D0-4F37-AB6B-BE218FD8F2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" sheetId="2" r:id="rId1"/>
    <sheet name="FisicoFinanceiro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>#REF!</definedName>
    <definedName name="_01_4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>#REF!</definedName>
    <definedName name="_9Excel_BuiltIn_Print_Area_1_1">#REF!</definedName>
    <definedName name="_A99990">'[1]Climatização Prédio DECEA'!#REF!</definedName>
    <definedName name="_A99999">'[1]Climatização Prédio DECEA'!#REF!</definedName>
    <definedName name="_s">#REF!</definedName>
    <definedName name="Á1">#REF!</definedName>
    <definedName name="AAAA">#REF!</definedName>
    <definedName name="ACRES">#REF!</definedName>
    <definedName name="ACRES_4">#REF!</definedName>
    <definedName name="_xlnm.Print_Area" localSheetId="1">FisicoFinanceiro!$A$1:$G$53</definedName>
    <definedName name="_xlnm.Print_Area" localSheetId="0">Orçamento!$A$1:$N$102</definedName>
    <definedName name="_xlnm.Print_Area">#REF!</definedName>
    <definedName name="Área_impressão_IM">#REF!</definedName>
    <definedName name="Área_impressão_IM_1">#REF!</definedName>
    <definedName name="Área_impressão_IM_1_4">'[2]ICEA - SJC'!#REF!</definedName>
    <definedName name="Área_impressão_IM_4">#REF!</definedName>
    <definedName name="arredondamento">#REF!</definedName>
    <definedName name="BBBB">#REF!</definedName>
    <definedName name="bdi">#REF!</definedName>
    <definedName name="BuiltIn_AutoFilter___1">#REF!</definedName>
    <definedName name="CABO">"PQ.$#REF!$#REF!"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>'[3]Parte Externa'!#REF!</definedName>
    <definedName name="CDT">"PQ.$#REF!$#REF!"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>#REF!</definedName>
    <definedName name="dddd">#REF!</definedName>
    <definedName name="DDE_LINK4_5">'[4]CRONOGRAMA FISICO-FINANCEIRO'!#REF!</definedName>
    <definedName name="DDE_LINK41_5">'[4]CRONOGRAMA FISICO-FINANCEIRO'!#REF!</definedName>
    <definedName name="DIVE">"PQ.$#REF!$#REF!"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>#REF!</definedName>
    <definedName name="EEEEE">'[5]ARQUITETURA - ANEXO A'!#REF!</definedName>
    <definedName name="EQUI">"PQ.$#REF!$#REF!"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>#REF!</definedName>
    <definedName name="Excel_BuiltIn_Print_Titles_1_1_2">'[6]URB E RED EXT SO SG'!#REF!</definedName>
    <definedName name="Excel_BuiltIn_Print_Titles_1_1_4">'[7]Climatização Prédio CISCEA'!#REF!</definedName>
    <definedName name="Excel_BuiltIn_Print_Titles_1_4">'[2]ICEA - SJC'!#REF!</definedName>
    <definedName name="Excel_BuiltIn_Print_Titles_2">#REF!</definedName>
    <definedName name="Excel_BuiltIn_Print_Titles_2_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>'[2]ICEA - SJC'!#REF!</definedName>
    <definedName name="NOME_DO_ARQUIVO">#REF!</definedName>
    <definedName name="NOME_DO_ARQUIVO_2">#REF!</definedName>
    <definedName name="NOME_DO_ARQUIVO_3">#REF!</definedName>
    <definedName name="NOME_DO_ARQUIVO_4">#REF!</definedName>
    <definedName name="NOME_DO_ARQUIVO_9">[8]CAPA!#REF!</definedName>
    <definedName name="PARA">"PQ.$#REF!$#REF!"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>#REF!</definedName>
    <definedName name="PRAIO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Orçamento!$1:$10</definedName>
    <definedName name="Títulos_impressão_IM">#REF!</definedName>
    <definedName name="Títulos_impressão_IM_1">#REF!</definedName>
    <definedName name="Títulos_impressão_IM_1_4">'[2]ICEA - SJC'!#REF!</definedName>
    <definedName name="Títulos_impressão_IM_4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5" l="1"/>
  <c r="M15" i="2"/>
  <c r="I16" i="2"/>
  <c r="K16" i="2"/>
  <c r="D45" i="5"/>
  <c r="C42" i="5"/>
  <c r="F43" i="5" s="1"/>
  <c r="C39" i="5"/>
  <c r="F40" i="5" s="1"/>
  <c r="F41" i="5" s="1"/>
  <c r="G41" i="5" s="1"/>
  <c r="C33" i="5"/>
  <c r="E34" i="5" s="1"/>
  <c r="E35" i="5" s="1"/>
  <c r="G35" i="5" s="1"/>
  <c r="C30" i="5"/>
  <c r="F31" i="5" s="1"/>
  <c r="F32" i="5" s="1"/>
  <c r="C27" i="5"/>
  <c r="C24" i="5"/>
  <c r="F25" i="5" s="1"/>
  <c r="F26" i="5" s="1"/>
  <c r="C21" i="5"/>
  <c r="D22" i="5" s="1"/>
  <c r="C18" i="5"/>
  <c r="F19" i="5" s="1"/>
  <c r="F20" i="5" s="1"/>
  <c r="C12" i="5"/>
  <c r="J92" i="2"/>
  <c r="I92" i="2"/>
  <c r="J91" i="2"/>
  <c r="I91" i="2"/>
  <c r="J89" i="2"/>
  <c r="I89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7" i="2"/>
  <c r="I77" i="2"/>
  <c r="J75" i="2"/>
  <c r="I75" i="2"/>
  <c r="J74" i="2"/>
  <c r="I74" i="2"/>
  <c r="J73" i="2"/>
  <c r="I73" i="2"/>
  <c r="J71" i="2"/>
  <c r="I71" i="2"/>
  <c r="K71" i="2" s="1"/>
  <c r="L71" i="2" s="1"/>
  <c r="J70" i="2"/>
  <c r="I70" i="2"/>
  <c r="J69" i="2"/>
  <c r="I69" i="2"/>
  <c r="K69" i="2" s="1"/>
  <c r="L69" i="2" s="1"/>
  <c r="J68" i="2"/>
  <c r="I68" i="2"/>
  <c r="J66" i="2"/>
  <c r="I66" i="2"/>
  <c r="K66" i="2" s="1"/>
  <c r="L66" i="2" s="1"/>
  <c r="J65" i="2"/>
  <c r="I65" i="2"/>
  <c r="J64" i="2"/>
  <c r="I64" i="2"/>
  <c r="J63" i="2"/>
  <c r="I63" i="2"/>
  <c r="J62" i="2"/>
  <c r="I62" i="2"/>
  <c r="K62" i="2" s="1"/>
  <c r="L62" i="2" s="1"/>
  <c r="J61" i="2"/>
  <c r="I61" i="2"/>
  <c r="J60" i="2"/>
  <c r="I60" i="2"/>
  <c r="K60" i="2" s="1"/>
  <c r="L60" i="2" s="1"/>
  <c r="J58" i="2"/>
  <c r="I58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6" i="2"/>
  <c r="I36" i="2"/>
  <c r="J35" i="2"/>
  <c r="I35" i="2"/>
  <c r="J34" i="2"/>
  <c r="I34" i="2"/>
  <c r="J32" i="2"/>
  <c r="I32" i="2"/>
  <c r="J31" i="2"/>
  <c r="I31" i="2"/>
  <c r="J30" i="2"/>
  <c r="I30" i="2"/>
  <c r="J29" i="2"/>
  <c r="I29" i="2"/>
  <c r="J26" i="2"/>
  <c r="I26" i="2"/>
  <c r="J25" i="2"/>
  <c r="I25" i="2"/>
  <c r="J24" i="2"/>
  <c r="I24" i="2"/>
  <c r="J22" i="2"/>
  <c r="I22" i="2"/>
  <c r="J20" i="2"/>
  <c r="I20" i="2"/>
  <c r="J19" i="2"/>
  <c r="I19" i="2"/>
  <c r="J17" i="2"/>
  <c r="I17" i="2"/>
  <c r="J16" i="2"/>
  <c r="J13" i="2"/>
  <c r="I13" i="2"/>
  <c r="D29" i="5" l="1"/>
  <c r="K68" i="2"/>
  <c r="L68" i="2" s="1"/>
  <c r="L16" i="2"/>
  <c r="K19" i="2"/>
  <c r="L19" i="2" s="1"/>
  <c r="K22" i="2"/>
  <c r="L22" i="2" s="1"/>
  <c r="M21" i="2" s="1"/>
  <c r="N21" i="2" s="1"/>
  <c r="K25" i="2"/>
  <c r="L25" i="2" s="1"/>
  <c r="K29" i="2"/>
  <c r="L29" i="2" s="1"/>
  <c r="K31" i="2"/>
  <c r="L31" i="2" s="1"/>
  <c r="K34" i="2"/>
  <c r="L34" i="2" s="1"/>
  <c r="K36" i="2"/>
  <c r="L36" i="2" s="1"/>
  <c r="K24" i="2"/>
  <c r="L24" i="2" s="1"/>
  <c r="K58" i="2"/>
  <c r="L58" i="2" s="1"/>
  <c r="M57" i="2" s="1"/>
  <c r="K70" i="2"/>
  <c r="L70" i="2" s="1"/>
  <c r="K73" i="2"/>
  <c r="L73" i="2" s="1"/>
  <c r="K75" i="2"/>
  <c r="L75" i="2" s="1"/>
  <c r="K30" i="2"/>
  <c r="L30" i="2" s="1"/>
  <c r="K32" i="2"/>
  <c r="L32" i="2" s="1"/>
  <c r="K56" i="2"/>
  <c r="L56" i="2" s="1"/>
  <c r="K35" i="2"/>
  <c r="L35" i="2" s="1"/>
  <c r="M33" i="2" s="1"/>
  <c r="K64" i="2"/>
  <c r="L64" i="2" s="1"/>
  <c r="K20" i="2"/>
  <c r="L20" i="2" s="1"/>
  <c r="K26" i="2"/>
  <c r="L26" i="2" s="1"/>
  <c r="K61" i="2"/>
  <c r="L61" i="2" s="1"/>
  <c r="M59" i="2" s="1"/>
  <c r="K63" i="2"/>
  <c r="L63" i="2" s="1"/>
  <c r="K65" i="2"/>
  <c r="L65" i="2" s="1"/>
  <c r="K74" i="2"/>
  <c r="L74" i="2" s="1"/>
  <c r="M67" i="2"/>
  <c r="K39" i="2"/>
  <c r="L39" i="2" s="1"/>
  <c r="K41" i="2"/>
  <c r="L41" i="2" s="1"/>
  <c r="K43" i="2"/>
  <c r="L43" i="2" s="1"/>
  <c r="K45" i="2"/>
  <c r="L45" i="2" s="1"/>
  <c r="K47" i="2"/>
  <c r="L47" i="2" s="1"/>
  <c r="K49" i="2"/>
  <c r="L49" i="2" s="1"/>
  <c r="K51" i="2"/>
  <c r="L51" i="2" s="1"/>
  <c r="K53" i="2"/>
  <c r="L53" i="2" s="1"/>
  <c r="K55" i="2"/>
  <c r="L55" i="2" s="1"/>
  <c r="K79" i="2"/>
  <c r="L79" i="2" s="1"/>
  <c r="K81" i="2"/>
  <c r="L81" i="2" s="1"/>
  <c r="K83" i="2"/>
  <c r="L83" i="2" s="1"/>
  <c r="K85" i="2"/>
  <c r="L85" i="2" s="1"/>
  <c r="K87" i="2"/>
  <c r="L87" i="2" s="1"/>
  <c r="K91" i="2"/>
  <c r="L91" i="2" s="1"/>
  <c r="K13" i="2"/>
  <c r="L13" i="2" s="1"/>
  <c r="K17" i="2"/>
  <c r="L17" i="2" s="1"/>
  <c r="K38" i="2"/>
  <c r="L38" i="2" s="1"/>
  <c r="K40" i="2"/>
  <c r="L40" i="2" s="1"/>
  <c r="K42" i="2"/>
  <c r="L42" i="2" s="1"/>
  <c r="K44" i="2"/>
  <c r="L44" i="2" s="1"/>
  <c r="K46" i="2"/>
  <c r="L46" i="2" s="1"/>
  <c r="K48" i="2"/>
  <c r="L48" i="2" s="1"/>
  <c r="K50" i="2"/>
  <c r="L50" i="2" s="1"/>
  <c r="K52" i="2"/>
  <c r="L52" i="2" s="1"/>
  <c r="K54" i="2"/>
  <c r="L54" i="2" s="1"/>
  <c r="K77" i="2"/>
  <c r="L77" i="2" s="1"/>
  <c r="M76" i="2" s="1"/>
  <c r="N76" i="2" s="1"/>
  <c r="K80" i="2"/>
  <c r="L80" i="2" s="1"/>
  <c r="K82" i="2"/>
  <c r="L82" i="2" s="1"/>
  <c r="K84" i="2"/>
  <c r="L84" i="2" s="1"/>
  <c r="K86" i="2"/>
  <c r="L86" i="2" s="1"/>
  <c r="K89" i="2"/>
  <c r="L89" i="2" s="1"/>
  <c r="M88" i="2" s="1"/>
  <c r="N88" i="2" s="1"/>
  <c r="K92" i="2"/>
  <c r="L92" i="2" s="1"/>
  <c r="D19" i="5"/>
  <c r="D20" i="5" s="1"/>
  <c r="G20" i="5" s="1"/>
  <c r="E28" i="5"/>
  <c r="E29" i="5" s="1"/>
  <c r="F28" i="5"/>
  <c r="F29" i="5" s="1"/>
  <c r="D23" i="5"/>
  <c r="G23" i="5" s="1"/>
  <c r="E31" i="5"/>
  <c r="E32" i="5" s="1"/>
  <c r="G32" i="5" s="1"/>
  <c r="F13" i="5"/>
  <c r="F14" i="5" s="1"/>
  <c r="G14" i="5" s="1"/>
  <c r="E25" i="5"/>
  <c r="E26" i="5" s="1"/>
  <c r="G26" i="5" s="1"/>
  <c r="F44" i="5"/>
  <c r="G44" i="5" s="1"/>
  <c r="I14" i="2"/>
  <c r="M72" i="2" l="1"/>
  <c r="N72" i="2" s="1"/>
  <c r="M23" i="2"/>
  <c r="N23" i="2" s="1"/>
  <c r="M28" i="2"/>
  <c r="M18" i="2"/>
  <c r="N18" i="2" s="1"/>
  <c r="N15" i="2"/>
  <c r="C15" i="5" s="1"/>
  <c r="M78" i="2"/>
  <c r="N78" i="2" s="1"/>
  <c r="C36" i="5" s="1"/>
  <c r="M90" i="2"/>
  <c r="N90" i="2" s="1"/>
  <c r="M37" i="2"/>
  <c r="N27" i="2" s="1"/>
  <c r="G28" i="5"/>
  <c r="G29" i="5"/>
  <c r="G19" i="5"/>
  <c r="G34" i="5"/>
  <c r="G22" i="5"/>
  <c r="G13" i="5"/>
  <c r="G43" i="5"/>
  <c r="G40" i="5"/>
  <c r="G25" i="5"/>
  <c r="G31" i="5"/>
  <c r="J14" i="2"/>
  <c r="K14" i="2" s="1"/>
  <c r="L14" i="2" s="1"/>
  <c r="M12" i="2" s="1"/>
  <c r="N12" i="2" s="1"/>
  <c r="C45" i="5" l="1"/>
  <c r="D46" i="5" s="1"/>
  <c r="D17" i="5" s="1"/>
  <c r="F37" i="5"/>
  <c r="E37" i="5"/>
  <c r="C50" i="5"/>
  <c r="M94" i="2"/>
  <c r="D16" i="5" l="1"/>
  <c r="D47" i="5" s="1"/>
  <c r="D48" i="5" s="1"/>
  <c r="D49" i="5" s="1"/>
  <c r="E49" i="5" s="1"/>
  <c r="F38" i="5"/>
  <c r="F45" i="5"/>
  <c r="E45" i="5"/>
  <c r="E46" i="5" s="1"/>
  <c r="E17" i="5" s="1"/>
  <c r="E16" i="5" s="1"/>
  <c r="E47" i="5" s="1"/>
  <c r="E48" i="5" s="1"/>
  <c r="G37" i="5"/>
  <c r="E38" i="5"/>
  <c r="G38" i="5" s="1"/>
  <c r="D50" i="5" l="1"/>
  <c r="E50" i="5" s="1"/>
  <c r="F46" i="5"/>
  <c r="F17" i="5" s="1"/>
  <c r="F16" i="5" l="1"/>
  <c r="G17" i="5"/>
  <c r="G16" i="5" l="1"/>
  <c r="F47" i="5"/>
  <c r="F48" i="5" l="1"/>
  <c r="F49" i="5" s="1"/>
  <c r="F50" i="5"/>
</calcChain>
</file>

<file path=xl/sharedStrings.xml><?xml version="1.0" encoding="utf-8"?>
<sst xmlns="http://schemas.openxmlformats.org/spreadsheetml/2006/main" count="396" uniqueCount="268">
  <si>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</si>
  <si>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</si>
  <si>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</si>
  <si>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</si>
  <si>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</si>
  <si>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</si>
  <si>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</si>
  <si>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</si>
  <si>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</si>
  <si>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</si>
  <si>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SERVIÇO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</si>
  <si>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</si>
  <si>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</si>
  <si>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</si>
  <si>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</si>
  <si>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MODELO DE PLANILHA DE CRONOGRAMA FÍSICO FINANCEIRO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</si>
  <si>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</si>
  <si>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</si>
  <si>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</si>
  <si>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</si>
  <si>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</si>
  <si>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</si>
  <si>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</si>
  <si>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</si>
  <si>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</si>
  <si>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CREA/CAU:</t>
  </si>
  <si>
    <t>VALOR PROPOSTO</t>
  </si>
  <si>
    <t>- A planilha deve ser assinada pelo responsável técnico pela sua confecção (Art. 14 Lei 5.194/66), identificado através de carimbo com número do CREA/CAU</t>
  </si>
  <si>
    <t>UFF-002-ADM-001</t>
  </si>
  <si>
    <t>UFF-009-TRN-001</t>
  </si>
  <si>
    <t>UFF-003-CAN-001</t>
  </si>
  <si>
    <t>SBC</t>
  </si>
  <si>
    <t>UFF</t>
  </si>
  <si>
    <t>1.01</t>
  </si>
  <si>
    <t>2.01</t>
  </si>
  <si>
    <t>2.02</t>
  </si>
  <si>
    <t>3.01</t>
  </si>
  <si>
    <t>3.02</t>
  </si>
  <si>
    <t>4.01</t>
  </si>
  <si>
    <t>PROJETOS</t>
  </si>
  <si>
    <t>PROJETO "AS BUILT" DE ARQUITETURA</t>
  </si>
  <si>
    <t xml:space="preserve"> PROJETO "AS BUILT" DE INSTALACOES HIDRAULICAS.</t>
  </si>
  <si>
    <t>GERENCIAMENTO DE OBRAS / FISCALIZAÇÃO</t>
  </si>
  <si>
    <t>ADMINISTRAÇÃO DE OBRA</t>
  </si>
  <si>
    <t>ART TABELA A DO CREA ACIMA DE R$ 15.000,01 / Emissão de Anotação de Responabilidade Técnica (ART ou RRT) para a execução dos serviços objeto dessa contratação / Reforma de Sistema de Combate a Incêndio e Pânico, por profissional legalmente habilitado.</t>
  </si>
  <si>
    <t>UN</t>
  </si>
  <si>
    <t>SERVIÇOS PRELIMINARES</t>
  </si>
  <si>
    <t>RETIRADA DE ENTULHO POR CAÇAMBA DE 5M³. INCLUINDO CARREGAMENTO, TRANSPORTE E TARIFA DE DESTINAÇÃO FINAL.</t>
  </si>
  <si>
    <t>M³</t>
  </si>
  <si>
    <t>PLACA DE OBRA EM CHAPA DE ACO GALVANIZADO - FORNECIMENTO E INSTALAÇÃO</t>
  </si>
  <si>
    <t>MOVIMENTO DE TERRA</t>
  </si>
  <si>
    <t>M2</t>
  </si>
  <si>
    <t>ESCAVACAO MANUAL TERRENO 1a CATEGORIA. (Escavação de terra para remoção/adaptação do Hidrante de Recalque)</t>
  </si>
  <si>
    <t>M3</t>
  </si>
  <si>
    <t>10.01</t>
  </si>
  <si>
    <t>UFF-010-DVS-003</t>
  </si>
  <si>
    <t>ESQUADRIAS</t>
  </si>
  <si>
    <t>PORTAO 1 FL. 1,70x2,10m PERFIS DE ACO E MALHA DE ACO 2" (Portão externo de aço, para acesso do hidrante de recalque. Fornecimento e instalação)</t>
  </si>
  <si>
    <t xml:space="preserve">UN  </t>
  </si>
  <si>
    <t>Corte de grade de aço para instalação de portão de aço.</t>
  </si>
  <si>
    <t>H</t>
  </si>
  <si>
    <t>GRADIL EXTERNO EM BARRAS ACO "3/8" COM FIXACAO EM ALVENARIA (Instalação de Porta de Aço em dois nicho da central de Gases, conforme caderno de especificações. Fornecimento e instalação)</t>
  </si>
  <si>
    <t>SINAPI</t>
  </si>
  <si>
    <t>MERCADO</t>
  </si>
  <si>
    <t>SCO</t>
  </si>
  <si>
    <t>COTAÇÃO</t>
  </si>
  <si>
    <t>UFF-014-DVS-019</t>
  </si>
  <si>
    <t>UFF-014-DVS-018</t>
  </si>
  <si>
    <t>UFF-014-DVS-020</t>
  </si>
  <si>
    <t>EQ 34.15.0253</t>
  </si>
  <si>
    <t xml:space="preserve">UFF-014-DVS-004 </t>
  </si>
  <si>
    <t>IT24.13.0500</t>
  </si>
  <si>
    <t>IT24.04.0050</t>
  </si>
  <si>
    <t>UFF-014-DVS-011</t>
  </si>
  <si>
    <t>UFF-014-DVS-008</t>
  </si>
  <si>
    <t>UFF-014-DVS-009</t>
  </si>
  <si>
    <t>UFF-014-DVS-013</t>
  </si>
  <si>
    <t>EXTINTORES PORTÁTEIS</t>
  </si>
  <si>
    <t xml:space="preserve">EXTINTOR DE INCÊNDIO PORTÁTIL COM CARGA DE ÁGUA PRESSURIZADA DE 10 L, CLASSE A - FORNECIMENTO E INSTALAÇÃO. </t>
  </si>
  <si>
    <t xml:space="preserve">EXTINTOR DE INCÊNDIO PORTÁTIL COM CARGA DE CO2 DE 6 KG, CLASSE BC - FORNECIMENTO E INSTALAÇÃO. </t>
  </si>
  <si>
    <t xml:space="preserve">EXTINTOR DE INCÊNDIO PORTÁTIL TIPO PÓ QUÍMICO SECO (PQS), CARGA DE 6 KG, CLASSE ABC - FORNECIMENTO E INSTALAÇÃO) </t>
  </si>
  <si>
    <t xml:space="preserve">SUPORTE DE PISO PARA EXTINTOR DE INCENDIO (SUPORTE DE PISO PARA EXTINTOR DE INCÊNDIO, TIPO TRIPÉ, PONTEIRA DE BORRACHA,NA COR VERMELHO) </t>
  </si>
  <si>
    <t>SISTEMAS DE HIDRANTES</t>
  </si>
  <si>
    <t>CHAVE DUPLA STORTZ 2.1/2""x2.1/2"" / Chave para Engate Rápido (Storz) 2.1/2″. Espessura de 5,5mm, material em latão fundido e acabamento bicromatizado.</t>
  </si>
  <si>
    <t>ESGUICHO BSC 200-23 2.1/2"" / Esguicho Jato Regulável em Latão 1.1/2". Com três regulagens: fechado, jato sólido e jato neblina. Fabricado conforme Norma ABNT EB 1099, corpo e bocal em Latão, acabamento polido e protetor do bocal em borracha de Neoprene. Formação da cortina de aproximação com 120º.</t>
  </si>
  <si>
    <t>MANGUEIRA PARA INCENDIO PREDIAL 1.1/2""x15m.         (TIPO 2, DIÂMETRO DE 1.1/2”., EM CONFORMIDADE COM A ABNT - NBR 11861). FORNECIMENTO E INSTALAÇÃO.</t>
  </si>
  <si>
    <t>UN / CJ</t>
  </si>
  <si>
    <t>CASA DE MÁQUINAS DE INCÊNDIO</t>
  </si>
  <si>
    <t>TUBO DE AÇO GALVANIZADO COM COSTURA, CLASSE MÉDIA, DN 65 (2 1/2"), CONEXÃO ROSQUEADA, INSTALADO EM REDE DE ALIMENTAÇÃO PARA HIDRANTE - FORNECIMENTO E INSTALAÇÃO. AF_10/2020. Fornecimento e instalação.</t>
  </si>
  <si>
    <t>M</t>
  </si>
  <si>
    <t>JOELHO 90 GRAUS, EM FERRO GALVANIZADO, DN 65 (2 1/2"), CONEXÃO ROSQUEADA, INSTALADO EM REDE DE ALIMENTAÇÃO PARA HIDRANTE - FORNECIMENTO E INSTALAÇÃO. AF_10/2020</t>
  </si>
  <si>
    <t>UNIAO GALVANIZADA DIAM. 2.1/2"</t>
  </si>
  <si>
    <t>NIPLE DUPLO GALVANIZADO 2.1/2"</t>
  </si>
  <si>
    <t>LUVA GALVANIZADA 2.1/2"</t>
  </si>
  <si>
    <t>Retirada Pressostato Alta/Baixa, com rearme manual automático, e 40 a 60 PSI, para rede de hidrante de incêndio.</t>
  </si>
  <si>
    <t>Pressostato Alta/Baixa, com rearme manual automático, e 40 a 60 PSI, para rede de hidrante de incêndio. Fornecimento e instalação.</t>
  </si>
  <si>
    <t>Retirada Manômetro vertical mostrador 10mm, 40 kgf/cm2 ou 600 psi.</t>
  </si>
  <si>
    <t>MANOMETRO VERTICAL - ROSCA 1/4"" NPT 300 LIBRAS 17 BAR (Manômetro vertical mostrador 10mm, 20 kgf/cm2. Fornecimento e instalação)</t>
  </si>
  <si>
    <t>TANQUE DE PRESSÃO DA REDE DE PRESSURIZAÇÃO DA CMI. DIMENSÕES 560mm X 167mm, carga de 9 litros. Fornecimento e instalação.</t>
  </si>
  <si>
    <t>Bomba Hidraulica centrifuga, trifasica, motor eletrico 220/380V, com potencia de 5CV, com succao de 2" e elevacao de 1 1/2", serie CAM, modelo 618TJM, Dancor ou similar.Bomba Centrífuga de Incêndio. Fornecimento.(desonerado).</t>
  </si>
  <si>
    <t xml:space="preserve">RETIRADA ELETROBOMBA COM REAPROVEITAMENTO </t>
  </si>
  <si>
    <t>RETIRADA QUADRO ENERGIA PARA REAPROVEITAMENTO (Retirada de painel de comando das bombas de partida direta, trifásico)</t>
  </si>
  <si>
    <t>Painel de Comando das Bombas de Incêndio. Estrela Triangulo WEG 10CV 220V), em chapa de ferro, de 40cm x 30cm x20 cm, com Chave magnética que atenda a potência para 02 eletrobombas de 5 CV, disjuntor tripolar para atender o sistema, botoeira dupla liga/desliga verde/vermelho, peça de cabo PP reforçado anti-chama e instalação de campainha de Alarme. Fornecimento e instalação.</t>
  </si>
  <si>
    <t>ELETRODUTO PVC 3/4"</t>
  </si>
  <si>
    <t xml:space="preserve">M </t>
  </si>
  <si>
    <t>ABRACADEIRA DE PVC 3/4"" E015500015 WETZEL</t>
  </si>
  <si>
    <t xml:space="preserve">TIRANTE ROSQUEADO 3/8" </t>
  </si>
  <si>
    <t>CABO DE COBRE FLEXÍVEL ISOLADO, 2,5 MM², ANTI-CHAMA 0,6/1,0 KV, PARA CIRCUITOS TERMINAIS - FORNECIMENTO E INSTALAÇÃO. AF_12/2015</t>
  </si>
  <si>
    <t xml:space="preserve">CABO PP CORDPLAST 3 CONDUTORES 450/750V 1,50mm2 (Cabo PP 2x1,5mm). </t>
  </si>
  <si>
    <t>HIDRANTE DE RECALQUE</t>
  </si>
  <si>
    <t>HIDRANTE SUBTERRÂNEO PREDIAL (COM CURVA LONGA E CAIXA), DN 75 MM - FORNECIMENTO E INSTALAÇÃO. AF_10/2020 (Hidrante de Recalque, com registro tipo gaveta, com 65 mm (2 1/2”) de diâmetro, junta storz e um tampão com corrente, conforme caderno de especificações e projeto. Fornecimento e Instalação.</t>
  </si>
  <si>
    <t>SISTEMA DE ILUMINAÇÃO DE EMERGÊNCIA</t>
  </si>
  <si>
    <t>LUMINARIA DE EMERGENCIA 30 LEDS BIVOLT LDE INTELBRAS. (200 Lúmens, bivolt, autonomia mínima de 02 horas. Fornecimento e Instalação)</t>
  </si>
  <si>
    <t>LUMINARIA DE EMERGENCIA 2XLED 1200 BATERIA SELADA SEGURIMAX. (Autonomia mínima de 02 horas. Fornecimento e instalação)</t>
  </si>
  <si>
    <t>Tomada 2P+T - 10A/250V padrao brasileiro, sistema "X" fabricacao Pial Legrand ou similar. Fornecimento e instalacao.</t>
  </si>
  <si>
    <t>ELETRODUTO RÍGIDO ROSCÁVEL, PVC, DN 25 MM (3/4"), PARA CIRCUITOS TERMINAIS, INSTALADO EM FORRO - FORNECIMENTO E INSTALAÇÃO. AF_12/2015 / Eletroduto de PVC rígido roscável 3/4".</t>
  </si>
  <si>
    <t>CONDULETE DE ALUMÍNIO, TIPO B, PARA ELETRODUTO DE AÇO GALVANIZADO DN 20 MM (3/4''), APARENTE - FORNECIMENTO E INSTALAÇÃO. AF_11/2016_P (COM TAMPA CEGA)/ Condulete de alumínio Tipo B, para eletroduto  de 3/4''. múltiplo "X", com tampa cega.</t>
  </si>
  <si>
    <t>CABO PP CORDPLAST 3 CONDUTORES 450/750V 1,50mm2.</t>
  </si>
  <si>
    <t>Bracadeira para fixacao de eletroduto de ferro galvanizado, diametro de 19mm (3/4"). Fornecimento e instalacao.(desonerado) (ABRAÇADEIRA TIPO ''D'' 3/4'' (Fixação: 1 bucha, 1 porca e 2 parafusos)</t>
  </si>
  <si>
    <t>SISTEMA DE SINALIZAÇÃO DE SEGURANÇA</t>
  </si>
  <si>
    <t>PLACA DE SINALIZACAO DE SEGURANCA CONTRA INCENDIO, FOTOLUMINESCENTE, RETANGULAR, *20 x 09* CM, EM PVC *2* MM ANTI-CHAMAS (SIMBOLOS, CORES E PICTOGRAMAS CONFORME NBR 13434). FORNECIMENTO E INSTALAÇÃO.</t>
  </si>
  <si>
    <t xml:space="preserve">PLACA DE SINALIZACAO DE SEGURANCA CONTRA INCENDIO, FOTOLUMINESCENTE, RETANGULAR, *13 X 26* CM, (OU 15 X 25 CM) EM PVC *2* MM ANTI-CHAMAS (SIMBOLOS, CORES E PICTOGRAMAS CONFORME NBR 13434). FORNECIMENTO E INSTALAÇÃO </t>
  </si>
  <si>
    <t>PLACA DE SINALIZACAO DE SEGURANCA CONTRA INCENDIO, FOTOLUMINESCENTE, RETANGULAR, *20 x 20* CM, EM PVC *2* MM ANTI-CHAMAS (SIMBOLOS, CORES E PICTOGRAMAS CONFORME NBR 13434). FORNECIMENTO E INSTALAÇÃO.</t>
  </si>
  <si>
    <t xml:space="preserve">PLACA DE SINALIZACAO DE SEGURANCA CONTRA INCENDIO, FOTOLUMINESCENTE, RETANGULAR, *25 x 35* CM, EM PVC *2* MM ANTI-CHAMAS (SIMBOLOS, CORES E PICTOGRAMAS CONFORME NBR 13434). FORNECIMENTO E INSTALAÇÃO. </t>
  </si>
  <si>
    <t>INSTALAÇÕES ESPECIAIS (GASES)</t>
  </si>
  <si>
    <t xml:space="preserve">Instalação de Regulador de Pressão de Primeiro estágio para gás tipo GLP. Fornecimento e instalação. </t>
  </si>
  <si>
    <t>Instalação de Válvula Corta Chama para uso em gás tipo Acetileno. Fornecimento e instalação.</t>
  </si>
  <si>
    <t>Serviço de manutenção/inspeção da central de gases e estanqueidade da rede de abasteciemento de gases, conforme anexo de serviços, com fornecimento de Laudo e ART de serviços.</t>
  </si>
  <si>
    <t>INSTALAÇÕES DE COMBATE A INCÊNDIO</t>
  </si>
  <si>
    <t>IMPERMEABILIZAÇÃO, ISOLAMENTO TÉRMICO E ACÚSTICO</t>
  </si>
  <si>
    <t>Aplicação de isolamento antichama na área de passagem dos dutos de ar condicionado, com emissão de ART. Fornecimento e instalação.</t>
  </si>
  <si>
    <t>PINTURA</t>
  </si>
  <si>
    <t>PINTURA COM TINTA ALQUÍDICA DE ACABAMENTO (ESMALTE SINTÉTICO ACETINADO NA COR VERMELHO) PULVERIZADA SOBRE SUPERFÍCIES METÁLICAS (EXCETO PERFIL) EXECUTADO EM OBRA (02 DEMÃOS). AF_01/2020 ref item 14.02</t>
  </si>
  <si>
    <t>PINTURA COM TINTA ALQUÍDICA DE FUNDO (TIPO ZARCÃO) PULVERIZADA SOBRE SUPERFÍCIES METÁLICAS (EXCETO PERFIL) EXECUTADO EM OBRA (POR DEMÃO). AF_01/2020 ref item 14.02</t>
  </si>
  <si>
    <t>APLICAÇÃO MANUAL DE PINTURA COM TINTA LÁTEX ACRÍLICA EM PAREDES, DUAS DEMÃOS. AF_06/2014 / Serviço de pintura de paredes da Casa de Máquinas de Incêndio e Central de Gases . Tinta acrílica branco gelo à base de água.Fornecimento e instalação. ref item 14.03</t>
  </si>
  <si>
    <t>PINTURA DE PISOS ANTI-DERRAPANTE / Serviço de pintura do piso da Casa de Máquinas de Incêndio. Tinta antiderrapantre cinza claro, à base de água.Fonecimento e instalação. ref item 14.03</t>
  </si>
  <si>
    <t>PINTURA COM TINTA ALQUÍDICA DE ACABAMENTO (ESMALTE SINTÉTICO ACETINADO) APLICADA A ROLO OU PINCEL SOBRE SUPERFÍCIES METÁLICAS (EXCETO PERFIL) EXECUTADO EM OBRA (02 DEMÃOS). AF_01/2020 (Aplicação Manual de Pintura com Tinta Esmalte Vermelho, duas demãos, na Porta Corta Fogo da CMI. Fonecimento e instalação)</t>
  </si>
  <si>
    <t>PINTURA ESMALTE TUBULACAO APARENTE (2" a 2.1/2") (Aplicação Manual de Pintura com Tinta Esmalte Vermelho, duas demãos, nas tubulações incêndio e Tinta Esmalte Branca, duas demãos, nas tubulações de água, na Casa de máquinas de incêndio.Fonecimento e instalação)</t>
  </si>
  <si>
    <t>ML</t>
  </si>
  <si>
    <t>PINTURA OLEO EM CAIXILHOS E ESQUADRIAS DE FERRO COM CORRECAO (Aplicação Manual de Pintura com Tinta Óleo Amarelo nas grades da Central de Gases. DUAS DEMÃOS. Fornecimento e instalação)</t>
  </si>
  <si>
    <t>PINTURA OLEO EM CAIXILHOS E ESQUADRIAS DE FERRO COM CORRECAO (Aplicação Manual de Pintura com Tinta Óleo Azul no portão de acesso ao hidrante de recalque. DUAS DEMÃOS. Fornecimento.</t>
  </si>
  <si>
    <t xml:space="preserve">PINTURA ACRILICA PARA SINALIZAÇÃO HORIZONTAL EM PISO CIMENTADO. Conforme caderno de especificações. </t>
  </si>
  <si>
    <t>VIDROS</t>
  </si>
  <si>
    <t>INSTALAÇÃO DE VIDRO TEMPERADO, E = 6 MM, ENCAIXADO EM PERFIL U. AF_01/2021_P. FORNECIMENTO E INSTALACAO, INCLUSIVE MASSA PARA VEDACAO. Vidro Frontal da caixa de hidrante.</t>
  </si>
  <si>
    <t>SERVIÇOS COMPLEMENTARES</t>
  </si>
  <si>
    <t>Testes e Ensaios de estanqueidade da rede de hidrantes, com emissão de Laudo Técnico e ART/RRT, validando as condições operacionais da Rede de Canalização Preventiva e Casa de Máquinas de Incêndio. Fornecimento.</t>
  </si>
  <si>
    <t>UFF-025-LIM-001</t>
  </si>
  <si>
    <t>Limpeza final da obra (CMI, Central de gases e Hidrante de recalque)</t>
  </si>
  <si>
    <t>5.01</t>
  </si>
  <si>
    <t>5.02</t>
  </si>
  <si>
    <t>5.03</t>
  </si>
  <si>
    <t>6.01.00</t>
  </si>
  <si>
    <t>6.01.01</t>
  </si>
  <si>
    <t>6.01.02</t>
  </si>
  <si>
    <t>6.01.03</t>
  </si>
  <si>
    <t>6.01.04</t>
  </si>
  <si>
    <t>6.02.01</t>
  </si>
  <si>
    <t>6.02.02</t>
  </si>
  <si>
    <t>6.02.03</t>
  </si>
  <si>
    <t>6.03.01</t>
  </si>
  <si>
    <t>6.03.02</t>
  </si>
  <si>
    <t>6.03.03</t>
  </si>
  <si>
    <t>6.03.04</t>
  </si>
  <si>
    <t>6.03.05</t>
  </si>
  <si>
    <t>6.03.06</t>
  </si>
  <si>
    <t>6.03.07</t>
  </si>
  <si>
    <t>6.03.08</t>
  </si>
  <si>
    <t>6.03.09</t>
  </si>
  <si>
    <t>6.03.10</t>
  </si>
  <si>
    <t>6.03.11</t>
  </si>
  <si>
    <t>6.03.12</t>
  </si>
  <si>
    <t>6.03.13</t>
  </si>
  <si>
    <t>6.03.14</t>
  </si>
  <si>
    <t>6.03.15</t>
  </si>
  <si>
    <t>6.03.16</t>
  </si>
  <si>
    <t>6.03.17</t>
  </si>
  <si>
    <t>6.03.18</t>
  </si>
  <si>
    <t>6.03.19</t>
  </si>
  <si>
    <t>6.04.01</t>
  </si>
  <si>
    <t>6.05.</t>
  </si>
  <si>
    <t>6.04.</t>
  </si>
  <si>
    <t>6.03.</t>
  </si>
  <si>
    <t>6.02.</t>
  </si>
  <si>
    <t>6.00</t>
  </si>
  <si>
    <t>5.00</t>
  </si>
  <si>
    <t>4.00</t>
  </si>
  <si>
    <t>3.00</t>
  </si>
  <si>
    <t>2.00</t>
  </si>
  <si>
    <t>1.00</t>
  </si>
  <si>
    <t>6.05.01</t>
  </si>
  <si>
    <t>6.05.02</t>
  </si>
  <si>
    <t>6.05.03</t>
  </si>
  <si>
    <t>6.05.04</t>
  </si>
  <si>
    <t>6.05.05</t>
  </si>
  <si>
    <t>6.05.06</t>
  </si>
  <si>
    <t>6.05.07</t>
  </si>
  <si>
    <t>6.06.</t>
  </si>
  <si>
    <t>6.06.01</t>
  </si>
  <si>
    <t>6.06.02</t>
  </si>
  <si>
    <t>6.06.03</t>
  </si>
  <si>
    <t>6.06.04</t>
  </si>
  <si>
    <t>7.00</t>
  </si>
  <si>
    <t>7.01</t>
  </si>
  <si>
    <t>7.02</t>
  </si>
  <si>
    <t>7.03</t>
  </si>
  <si>
    <t>8.00</t>
  </si>
  <si>
    <t>8.01</t>
  </si>
  <si>
    <t>9.00</t>
  </si>
  <si>
    <t>9.01</t>
  </si>
  <si>
    <t>9.02</t>
  </si>
  <si>
    <t>9.03</t>
  </si>
  <si>
    <t>9.04</t>
  </si>
  <si>
    <t>9.05</t>
  </si>
  <si>
    <t>9.06</t>
  </si>
  <si>
    <t>9.07</t>
  </si>
  <si>
    <t>9.08</t>
  </si>
  <si>
    <t>9.09</t>
  </si>
  <si>
    <t>10.00</t>
  </si>
  <si>
    <t>11.00</t>
  </si>
  <si>
    <t>11.01</t>
  </si>
  <si>
    <t>11.02</t>
  </si>
  <si>
    <t xml:space="preserve"> - Incluso BDI (onerado ou desonerado) sobre preço unitário de: 26,39 %;</t>
  </si>
  <si>
    <t>As composições que não constam no SINAPI, procedeu-se a obtenção da composição em outra fonte (SBC ou SCO) e utilizou-se como base de cálculo os insumos do SINAPI;</t>
  </si>
  <si>
    <t>No caso de não haver o insumo no SINAPI, foi mantido a referência de valor indicada na composição do SCO ou SBC;</t>
  </si>
  <si>
    <t>Mês 01</t>
  </si>
  <si>
    <t>Mês 02</t>
  </si>
  <si>
    <t>Mês 03</t>
  </si>
  <si>
    <t>1</t>
  </si>
  <si>
    <t>Projetos</t>
  </si>
  <si>
    <t>2</t>
  </si>
  <si>
    <t>Gerenciamento de obras / Fiscalização</t>
  </si>
  <si>
    <t>3</t>
  </si>
  <si>
    <t>Serviços Preliminares</t>
  </si>
  <si>
    <t>4</t>
  </si>
  <si>
    <t>Movimento de Terra</t>
  </si>
  <si>
    <t>5</t>
  </si>
  <si>
    <t>6</t>
  </si>
  <si>
    <t>7</t>
  </si>
  <si>
    <t>8</t>
  </si>
  <si>
    <t>9</t>
  </si>
  <si>
    <t>10</t>
  </si>
  <si>
    <t>Esquadrias</t>
  </si>
  <si>
    <t>11</t>
  </si>
  <si>
    <t>Instalações de Combate a Incêndio</t>
  </si>
  <si>
    <t>Instalações Especiais (Gases, Som, Alarme, CFTV)</t>
  </si>
  <si>
    <t>Impermeabilização, Isolam.Térmico e Acústico</t>
  </si>
  <si>
    <t>Pintura</t>
  </si>
  <si>
    <t>Vidros</t>
  </si>
  <si>
    <t>Serviços Complementares</t>
  </si>
  <si>
    <t>TOTAL POR ITEM</t>
  </si>
  <si>
    <t>Assintaura do responsável legal da empresa e carimbo de CNPJ:</t>
  </si>
  <si>
    <t>OBRA: reforma e manutenção do sistema de combate a incêndio e pânico da Escola de Engenharia Industrial e Metalúrgica de Volta Redonda (UFF)</t>
  </si>
  <si>
    <t>LOCAL:Avenida dos Trabalhadores, nº 420, Vila Santa Cecília / Cep.: 27255-125
 Volta Redonda – RJ.</t>
  </si>
  <si>
    <t>ANEXO III-B DO EDITAL DE LICITAÇÃO POR RDC ELETRÔNICO N.º 06/2021</t>
  </si>
  <si>
    <t>% Mensal s/ Gerenciamento</t>
  </si>
  <si>
    <t>Medição Mensal c/ Gerenciamento</t>
  </si>
  <si>
    <t>% Mensal c/ Gerenciamento</t>
  </si>
  <si>
    <t>Total serviços e Medição s/ Gerenciamento</t>
  </si>
  <si>
    <t>% Acumulado c/ Gerenciamento</t>
  </si>
  <si>
    <t>N.º CAU/CREA</t>
  </si>
  <si>
    <t>TOTAL GERAL E MENSAL ACUMULADO</t>
  </si>
  <si>
    <t>TOTAL ITEM</t>
  </si>
  <si>
    <t>% TOTAL</t>
  </si>
  <si>
    <t xml:space="preserve"> - Mês de Referência: Mar/2021;</t>
  </si>
  <si>
    <t>%</t>
  </si>
  <si>
    <t>MODELO DE PLANILHA DE ORÇAMENTO PARA EXECUÇÃO DE OBRA DE EMPREITADA POR PREÇO UNITÁRIO</t>
  </si>
  <si>
    <t>A referência utilizada como base de custos é a planilha do Sistema Nacional de Pesquisa de Custos e Índices da Construção Civil (SINAPI). SBC e SCO Rio;</t>
  </si>
  <si>
    <t>ANEXO III-A DO EDITAL DE LICITAÇÃO POR RDC ELETRÔNICO N.º 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</si>
</sst>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b/>
      <sz val="10"/>
      <color rgb="FFFF000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b/>
      <sz val="12"/>
      <color rgb="FFFF0000"/>
      <name val="Verdana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i/>
      <sz val="9"/>
      <name val="Verdana"/>
      <family val="2"/>
    </font>
    <font>
      <i/>
      <sz val="9"/>
      <color indexed="8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96969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indexed="64"/>
      </bottom>
      <diagonal/>
    </border>
    <border>
      <left style="double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uble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double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/>
      <top style="double">
        <color rgb="FF000000"/>
      </top>
      <bottom style="hair">
        <color indexed="64"/>
      </bottom>
      <diagonal/>
    </border>
    <border>
      <left/>
      <right/>
      <top style="double">
        <color rgb="FF000000"/>
      </top>
      <bottom style="hair">
        <color indexed="64"/>
      </bottom>
      <diagonal/>
    </border>
    <border>
      <left/>
      <right/>
      <top style="double">
        <color rgb="FF000000"/>
      </top>
      <bottom/>
      <diagonal/>
    </border>
  </borders>
  <cellStyleXfs count="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22" fillId="6" borderId="0" applyNumberFormat="0" applyBorder="0" applyAlignment="0" applyProtection="0"/>
    <xf numFmtId="0" fontId="12" fillId="2" borderId="1" applyNumberFormat="0" applyAlignment="0" applyProtection="0"/>
    <xf numFmtId="0" fontId="13" fillId="16" borderId="2" applyNumberFormat="0" applyAlignment="0" applyProtection="0"/>
    <xf numFmtId="165" fontId="23" fillId="0" borderId="0" applyFill="0" applyBorder="0" applyAlignment="0" applyProtection="0"/>
    <xf numFmtId="0" fontId="24" fillId="0" borderId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5" fillId="3" borderId="1" applyNumberFormat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" borderId="7" applyNumberFormat="0" applyFont="0" applyAlignment="0" applyProtection="0"/>
    <xf numFmtId="0" fontId="17" fillId="2" borderId="8" applyNumberFormat="0" applyAlignment="0" applyProtection="0"/>
    <xf numFmtId="9" fontId="2" fillId="0" borderId="0" applyFont="0" applyFill="0" applyBorder="0" applyAlignment="0" applyProtection="0"/>
    <xf numFmtId="9" fontId="23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6" fontId="1" fillId="0" borderId="0"/>
    <xf numFmtId="16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3" fillId="0" borderId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0"/>
  </cellStyleXfs>
  <cellXfs count="191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Fill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 applyFill="1"/>
    <xf numFmtId="4" fontId="3" fillId="0" borderId="0" xfId="0" applyNumberFormat="1" applyFont="1"/>
    <xf numFmtId="0" fontId="5" fillId="17" borderId="10" xfId="0" applyFont="1" applyFill="1" applyBorder="1" applyAlignment="1" applyProtection="1">
      <alignment horizontal="center" vertical="center" wrapText="1"/>
    </xf>
    <xf numFmtId="2" fontId="5" fillId="17" borderId="10" xfId="0" applyNumberFormat="1" applyFont="1" applyFill="1" applyBorder="1" applyAlignment="1">
      <alignment vertical="center" wrapText="1"/>
    </xf>
    <xf numFmtId="4" fontId="5" fillId="17" borderId="10" xfId="38" applyNumberFormat="1" applyFont="1" applyFill="1" applyBorder="1" applyAlignment="1">
      <alignment vertical="center"/>
    </xf>
    <xf numFmtId="0" fontId="5" fillId="17" borderId="10" xfId="0" applyFont="1" applyFill="1" applyBorder="1" applyAlignment="1">
      <alignment horizontal="center" vertical="center" wrapText="1"/>
    </xf>
    <xf numFmtId="4" fontId="5" fillId="17" borderId="10" xfId="0" applyNumberFormat="1" applyFont="1" applyFill="1" applyBorder="1" applyAlignment="1">
      <alignment vertical="center"/>
    </xf>
    <xf numFmtId="2" fontId="5" fillId="17" borderId="10" xfId="0" applyNumberFormat="1" applyFont="1" applyFill="1" applyBorder="1" applyAlignment="1" applyProtection="1">
      <alignment horizontal="left" vertical="center" wrapText="1"/>
    </xf>
    <xf numFmtId="2" fontId="5" fillId="17" borderId="10" xfId="0" applyNumberFormat="1" applyFont="1" applyFill="1" applyBorder="1" applyAlignment="1">
      <alignment horizontal="center" vertical="center" wrapText="1"/>
    </xf>
    <xf numFmtId="44" fontId="6" fillId="0" borderId="0" xfId="38" applyFont="1"/>
    <xf numFmtId="44" fontId="3" fillId="0" borderId="0" xfId="38" applyFont="1"/>
    <xf numFmtId="44" fontId="4" fillId="0" borderId="0" xfId="38" applyFont="1"/>
    <xf numFmtId="0" fontId="5" fillId="18" borderId="10" xfId="0" applyFont="1" applyFill="1" applyBorder="1" applyAlignment="1">
      <alignment horizontal="center" vertical="center" wrapText="1"/>
    </xf>
    <xf numFmtId="2" fontId="5" fillId="18" borderId="1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4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vertical="distributed" wrapText="1"/>
    </xf>
    <xf numFmtId="4" fontId="36" fillId="0" borderId="10" xfId="0" applyNumberFormat="1" applyFont="1" applyBorder="1" applyAlignment="1">
      <alignment horizontal="right" vertical="center"/>
    </xf>
    <xf numFmtId="168" fontId="5" fillId="17" borderId="10" xfId="6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left" wrapText="1"/>
    </xf>
    <xf numFmtId="44" fontId="39" fillId="18" borderId="10" xfId="38" applyFont="1" applyFill="1" applyBorder="1" applyAlignment="1">
      <alignment horizontal="center" vertical="center" wrapText="1"/>
    </xf>
    <xf numFmtId="0" fontId="5" fillId="18" borderId="10" xfId="0" applyFont="1" applyFill="1" applyBorder="1" applyAlignment="1" applyProtection="1">
      <alignment horizontal="center" vertical="center" wrapText="1"/>
    </xf>
    <xf numFmtId="2" fontId="5" fillId="18" borderId="10" xfId="0" applyNumberFormat="1" applyFont="1" applyFill="1" applyBorder="1" applyAlignment="1" applyProtection="1">
      <alignment horizontal="left" vertical="center" wrapText="1"/>
    </xf>
    <xf numFmtId="0" fontId="3" fillId="18" borderId="0" xfId="0" applyFont="1" applyFill="1"/>
    <xf numFmtId="0" fontId="5" fillId="18" borderId="0" xfId="0" applyFont="1" applyFill="1"/>
    <xf numFmtId="0" fontId="6" fillId="20" borderId="10" xfId="0" applyFont="1" applyFill="1" applyBorder="1" applyAlignment="1" applyProtection="1">
      <alignment horizontal="center" vertical="center" wrapText="1"/>
    </xf>
    <xf numFmtId="4" fontId="36" fillId="18" borderId="10" xfId="0" applyNumberFormat="1" applyFont="1" applyFill="1" applyBorder="1" applyAlignment="1">
      <alignment horizontal="right" vertical="center"/>
    </xf>
    <xf numFmtId="44" fontId="41" fillId="20" borderId="10" xfId="38" applyFont="1" applyFill="1" applyBorder="1"/>
    <xf numFmtId="4" fontId="6" fillId="20" borderId="10" xfId="0" applyNumberFormat="1" applyFont="1" applyFill="1" applyBorder="1"/>
    <xf numFmtId="0" fontId="5" fillId="0" borderId="10" xfId="0" applyFont="1" applyBorder="1"/>
    <xf numFmtId="4" fontId="5" fillId="0" borderId="10" xfId="0" applyNumberFormat="1" applyFont="1" applyFill="1" applyBorder="1"/>
    <xf numFmtId="0" fontId="40" fillId="0" borderId="10" xfId="0" applyFont="1" applyFill="1" applyBorder="1"/>
    <xf numFmtId="0" fontId="6" fillId="18" borderId="0" xfId="0" applyFont="1" applyFill="1" applyBorder="1" applyAlignment="1">
      <alignment vertical="center" wrapText="1"/>
    </xf>
    <xf numFmtId="10" fontId="6" fillId="18" borderId="18" xfId="60" applyNumberFormat="1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/>
    <xf numFmtId="0" fontId="5" fillId="0" borderId="15" xfId="0" applyFont="1" applyBorder="1" applyAlignment="1"/>
    <xf numFmtId="4" fontId="5" fillId="0" borderId="10" xfId="0" applyNumberFormat="1" applyFont="1" applyBorder="1" applyAlignment="1">
      <alignment vertical="center"/>
    </xf>
    <xf numFmtId="2" fontId="6" fillId="20" borderId="10" xfId="0" applyNumberFormat="1" applyFont="1" applyFill="1" applyBorder="1" applyAlignment="1" applyProtection="1">
      <alignment horizontal="left" vertical="center" wrapText="1"/>
    </xf>
    <xf numFmtId="2" fontId="6" fillId="20" borderId="10" xfId="0" applyNumberFormat="1" applyFont="1" applyFill="1" applyBorder="1" applyAlignment="1">
      <alignment horizontal="center" vertical="center" wrapText="1"/>
    </xf>
    <xf numFmtId="2" fontId="41" fillId="20" borderId="10" xfId="0" applyNumberFormat="1" applyFont="1" applyFill="1" applyBorder="1" applyAlignment="1">
      <alignment horizontal="right"/>
    </xf>
    <xf numFmtId="0" fontId="41" fillId="20" borderId="10" xfId="0" applyFont="1" applyFill="1" applyBorder="1"/>
    <xf numFmtId="10" fontId="5" fillId="0" borderId="10" xfId="60" applyNumberFormat="1" applyFont="1" applyBorder="1" applyAlignment="1">
      <alignment horizontal="right" vertical="center"/>
    </xf>
    <xf numFmtId="2" fontId="5" fillId="0" borderId="10" xfId="38" applyNumberFormat="1" applyFont="1" applyBorder="1" applyAlignment="1">
      <alignment vertical="center"/>
    </xf>
    <xf numFmtId="4" fontId="37" fillId="20" borderId="10" xfId="0" applyNumberFormat="1" applyFont="1" applyFill="1" applyBorder="1" applyAlignment="1">
      <alignment horizontal="right" vertical="center"/>
    </xf>
    <xf numFmtId="10" fontId="6" fillId="20" borderId="10" xfId="60" applyNumberFormat="1" applyFont="1" applyFill="1" applyBorder="1" applyAlignment="1">
      <alignment horizontal="right"/>
    </xf>
    <xf numFmtId="2" fontId="6" fillId="20" borderId="10" xfId="38" applyNumberFormat="1" applyFont="1" applyFill="1" applyBorder="1"/>
    <xf numFmtId="168" fontId="6" fillId="20" borderId="10" xfId="60" applyNumberFormat="1" applyFont="1" applyFill="1" applyBorder="1" applyAlignment="1">
      <alignment horizontal="center" vertical="center" wrapText="1"/>
    </xf>
    <xf numFmtId="4" fontId="6" fillId="20" borderId="10" xfId="0" applyNumberFormat="1" applyFont="1" applyFill="1" applyBorder="1" applyAlignment="1">
      <alignment vertical="center"/>
    </xf>
    <xf numFmtId="168" fontId="6" fillId="18" borderId="10" xfId="60" applyNumberFormat="1" applyFont="1" applyFill="1" applyBorder="1" applyAlignment="1">
      <alignment horizontal="right" vertical="center"/>
    </xf>
    <xf numFmtId="2" fontId="5" fillId="17" borderId="10" xfId="0" applyNumberFormat="1" applyFont="1" applyFill="1" applyBorder="1" applyAlignment="1">
      <alignment horizontal="right" vertical="center"/>
    </xf>
    <xf numFmtId="10" fontId="5" fillId="18" borderId="10" xfId="60" applyNumberFormat="1" applyFont="1" applyFill="1" applyBorder="1" applyAlignment="1">
      <alignment horizontal="right"/>
    </xf>
    <xf numFmtId="2" fontId="5" fillId="18" borderId="10" xfId="38" applyNumberFormat="1" applyFont="1" applyFill="1" applyBorder="1"/>
    <xf numFmtId="168" fontId="5" fillId="18" borderId="10" xfId="60" applyNumberFormat="1" applyFont="1" applyFill="1" applyBorder="1" applyAlignment="1">
      <alignment horizontal="center" vertical="center" wrapText="1"/>
    </xf>
    <xf numFmtId="4" fontId="5" fillId="18" borderId="10" xfId="0" applyNumberFormat="1" applyFont="1" applyFill="1" applyBorder="1" applyAlignment="1">
      <alignment vertical="center"/>
    </xf>
    <xf numFmtId="4" fontId="5" fillId="18" borderId="10" xfId="0" applyNumberFormat="1" applyFont="1" applyFill="1" applyBorder="1"/>
    <xf numFmtId="0" fontId="5" fillId="0" borderId="10" xfId="0" applyFont="1" applyBorder="1" applyAlignment="1">
      <alignment vertical="center"/>
    </xf>
    <xf numFmtId="4" fontId="5" fillId="20" borderId="10" xfId="0" applyNumberFormat="1" applyFont="1" applyFill="1" applyBorder="1" applyAlignment="1">
      <alignment vertical="center"/>
    </xf>
    <xf numFmtId="4" fontId="5" fillId="20" borderId="10" xfId="0" applyNumberFormat="1" applyFont="1" applyFill="1" applyBorder="1"/>
    <xf numFmtId="0" fontId="45" fillId="0" borderId="0" xfId="79" applyFont="1"/>
    <xf numFmtId="0" fontId="44" fillId="0" borderId="0" xfId="79"/>
    <xf numFmtId="0" fontId="29" fillId="0" borderId="0" xfId="79" applyFont="1" applyBorder="1" applyAlignment="1"/>
    <xf numFmtId="0" fontId="45" fillId="17" borderId="0" xfId="79" applyFont="1" applyFill="1"/>
    <xf numFmtId="0" fontId="37" fillId="17" borderId="21" xfId="79" applyFont="1" applyFill="1" applyBorder="1" applyAlignment="1">
      <alignment horizontal="center" vertical="center" wrapText="1"/>
    </xf>
    <xf numFmtId="0" fontId="6" fillId="17" borderId="33" xfId="79" applyFont="1" applyFill="1" applyBorder="1" applyAlignment="1">
      <alignment horizontal="center"/>
    </xf>
    <xf numFmtId="0" fontId="36" fillId="17" borderId="30" xfId="79" applyFont="1" applyFill="1" applyBorder="1" applyAlignment="1">
      <alignment horizontal="center" wrapText="1"/>
    </xf>
    <xf numFmtId="0" fontId="36" fillId="21" borderId="28" xfId="79" applyFont="1" applyFill="1" applyBorder="1" applyAlignment="1">
      <alignment horizontal="center" wrapText="1"/>
    </xf>
    <xf numFmtId="0" fontId="36" fillId="17" borderId="32" xfId="79" applyFont="1" applyFill="1" applyBorder="1" applyAlignment="1">
      <alignment wrapText="1"/>
    </xf>
    <xf numFmtId="8" fontId="36" fillId="17" borderId="17" xfId="79" applyNumberFormat="1" applyFont="1" applyFill="1" applyBorder="1" applyAlignment="1">
      <alignment horizontal="center" wrapText="1"/>
    </xf>
    <xf numFmtId="4" fontId="36" fillId="17" borderId="17" xfId="79" applyNumberFormat="1" applyFont="1" applyFill="1" applyBorder="1" applyAlignment="1">
      <alignment horizontal="center" wrapText="1"/>
    </xf>
    <xf numFmtId="4" fontId="36" fillId="17" borderId="23" xfId="79" applyNumberFormat="1" applyFont="1" applyFill="1" applyBorder="1" applyAlignment="1">
      <alignment horizontal="center" vertical="center" wrapText="1"/>
    </xf>
    <xf numFmtId="10" fontId="36" fillId="17" borderId="17" xfId="79" applyNumberFormat="1" applyFont="1" applyFill="1" applyBorder="1" applyAlignment="1">
      <alignment horizontal="center" wrapText="1"/>
    </xf>
    <xf numFmtId="10" fontId="36" fillId="17" borderId="23" xfId="79" applyNumberFormat="1" applyFont="1" applyFill="1" applyBorder="1" applyAlignment="1">
      <alignment horizontal="center" vertical="center" wrapText="1"/>
    </xf>
    <xf numFmtId="0" fontId="36" fillId="21" borderId="17" xfId="79" applyFont="1" applyFill="1" applyBorder="1" applyAlignment="1">
      <alignment horizontal="center" wrapText="1"/>
    </xf>
    <xf numFmtId="0" fontId="36" fillId="17" borderId="23" xfId="79" applyFont="1" applyFill="1" applyBorder="1" applyAlignment="1">
      <alignment vertical="center" wrapText="1"/>
    </xf>
    <xf numFmtId="10" fontId="36" fillId="0" borderId="17" xfId="79" applyNumberFormat="1" applyFont="1" applyBorder="1" applyAlignment="1">
      <alignment horizontal="center" wrapText="1"/>
    </xf>
    <xf numFmtId="0" fontId="36" fillId="17" borderId="17" xfId="79" applyFont="1" applyFill="1" applyBorder="1" applyAlignment="1">
      <alignment horizontal="center" wrapText="1"/>
    </xf>
    <xf numFmtId="4" fontId="36" fillId="22" borderId="43" xfId="79" applyNumberFormat="1" applyFont="1" applyFill="1" applyBorder="1" applyAlignment="1">
      <alignment horizontal="center" wrapText="1"/>
    </xf>
    <xf numFmtId="10" fontId="36" fillId="17" borderId="30" xfId="79" applyNumberFormat="1" applyFont="1" applyFill="1" applyBorder="1" applyAlignment="1">
      <alignment horizontal="center" wrapText="1"/>
    </xf>
    <xf numFmtId="8" fontId="36" fillId="17" borderId="23" xfId="79" applyNumberFormat="1" applyFont="1" applyFill="1" applyBorder="1" applyAlignment="1">
      <alignment vertical="center" wrapText="1"/>
    </xf>
    <xf numFmtId="10" fontId="36" fillId="17" borderId="29" xfId="79" applyNumberFormat="1" applyFont="1" applyFill="1" applyBorder="1" applyAlignment="1">
      <alignment horizontal="center" wrapText="1"/>
    </xf>
    <xf numFmtId="10" fontId="36" fillId="17" borderId="29" xfId="60" applyNumberFormat="1" applyFont="1" applyFill="1" applyBorder="1" applyAlignment="1">
      <alignment horizontal="center" wrapText="1"/>
    </xf>
    <xf numFmtId="10" fontId="36" fillId="17" borderId="37" xfId="79" applyNumberFormat="1" applyFont="1" applyFill="1" applyBorder="1" applyAlignment="1">
      <alignment horizontal="center" vertical="center" wrapText="1"/>
    </xf>
    <xf numFmtId="4" fontId="5" fillId="17" borderId="40" xfId="79" applyNumberFormat="1" applyFont="1" applyFill="1" applyBorder="1" applyAlignment="1">
      <alignment horizontal="center"/>
    </xf>
    <xf numFmtId="4" fontId="36" fillId="0" borderId="28" xfId="79" applyNumberFormat="1" applyFont="1" applyBorder="1" applyAlignment="1">
      <alignment horizontal="center" wrapText="1"/>
    </xf>
    <xf numFmtId="10" fontId="36" fillId="17" borderId="36" xfId="79" applyNumberFormat="1" applyFont="1" applyFill="1" applyBorder="1" applyAlignment="1">
      <alignment horizontal="center" vertical="center" wrapText="1"/>
    </xf>
    <xf numFmtId="10" fontId="36" fillId="0" borderId="0" xfId="60" applyNumberFormat="1" applyFont="1" applyAlignment="1">
      <alignment horizontal="center"/>
    </xf>
    <xf numFmtId="8" fontId="36" fillId="17" borderId="23" xfId="79" applyNumberFormat="1" applyFont="1" applyFill="1" applyBorder="1" applyAlignment="1">
      <alignment horizontal="center" wrapText="1"/>
    </xf>
    <xf numFmtId="0" fontId="36" fillId="17" borderId="23" xfId="79" applyFont="1" applyFill="1" applyBorder="1" applyAlignment="1">
      <alignment horizontal="center" wrapText="1"/>
    </xf>
    <xf numFmtId="0" fontId="36" fillId="17" borderId="23" xfId="79" applyFont="1" applyFill="1" applyBorder="1" applyAlignment="1">
      <alignment wrapText="1"/>
    </xf>
    <xf numFmtId="10" fontId="36" fillId="0" borderId="17" xfId="79" applyNumberFormat="1" applyFont="1" applyBorder="1" applyAlignment="1">
      <alignment horizontal="center"/>
    </xf>
    <xf numFmtId="4" fontId="37" fillId="22" borderId="42" xfId="79" applyNumberFormat="1" applyFont="1" applyFill="1" applyBorder="1" applyAlignment="1">
      <alignment horizontal="center" wrapText="1"/>
    </xf>
    <xf numFmtId="0" fontId="36" fillId="17" borderId="25" xfId="79" applyFont="1" applyFill="1" applyBorder="1" applyAlignment="1">
      <alignment wrapText="1"/>
    </xf>
    <xf numFmtId="0" fontId="48" fillId="0" borderId="12" xfId="0" applyFont="1" applyBorder="1" applyAlignment="1">
      <alignment vertical="top" wrapText="1"/>
    </xf>
    <xf numFmtId="0" fontId="34" fillId="0" borderId="0" xfId="0" applyFont="1" applyBorder="1" applyAlignment="1">
      <alignment horizontal="center" vertical="center"/>
    </xf>
    <xf numFmtId="4" fontId="35" fillId="17" borderId="0" xfId="0" applyNumberFormat="1" applyFont="1" applyFill="1" applyAlignment="1">
      <alignment horizontal="left" vertical="center"/>
    </xf>
    <xf numFmtId="0" fontId="30" fillId="17" borderId="0" xfId="0" applyFont="1" applyFill="1" applyBorder="1" applyAlignment="1">
      <alignment horizontal="center"/>
    </xf>
    <xf numFmtId="0" fontId="5" fillId="17" borderId="0" xfId="0" applyFont="1" applyFill="1" applyAlignment="1">
      <alignment horizontal="left" wrapText="1"/>
    </xf>
    <xf numFmtId="4" fontId="5" fillId="0" borderId="10" xfId="38" applyNumberFormat="1" applyFont="1" applyBorder="1" applyAlignment="1">
      <alignment vertical="center"/>
    </xf>
    <xf numFmtId="4" fontId="5" fillId="17" borderId="10" xfId="0" applyNumberFormat="1" applyFont="1" applyFill="1" applyBorder="1" applyAlignment="1">
      <alignment horizontal="right" vertical="center"/>
    </xf>
    <xf numFmtId="10" fontId="5" fillId="17" borderId="10" xfId="60" applyNumberFormat="1" applyFont="1" applyFill="1" applyBorder="1" applyAlignment="1">
      <alignment horizontal="right" vertical="center"/>
    </xf>
    <xf numFmtId="2" fontId="5" fillId="17" borderId="10" xfId="38" applyNumberFormat="1" applyFont="1" applyFill="1" applyBorder="1" applyAlignment="1">
      <alignment vertical="center"/>
    </xf>
    <xf numFmtId="4" fontId="37" fillId="0" borderId="17" xfId="79" applyNumberFormat="1" applyFont="1" applyBorder="1" applyAlignment="1">
      <alignment horizontal="center" wrapText="1"/>
    </xf>
    <xf numFmtId="4" fontId="37" fillId="0" borderId="24" xfId="79" applyNumberFormat="1" applyFont="1" applyBorder="1" applyAlignment="1">
      <alignment horizontal="center" wrapText="1"/>
    </xf>
    <xf numFmtId="9" fontId="5" fillId="17" borderId="10" xfId="6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center" textRotation="255"/>
    </xf>
    <xf numFmtId="0" fontId="42" fillId="0" borderId="0" xfId="0" applyFont="1" applyBorder="1" applyAlignment="1">
      <alignment horizontal="center" vertical="center" textRotation="255"/>
    </xf>
    <xf numFmtId="0" fontId="35" fillId="17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1" fillId="0" borderId="0" xfId="0" quotePrefix="1" applyFont="1" applyBorder="1" applyAlignment="1">
      <alignment horizontal="left" vertical="distributed" wrapText="1"/>
    </xf>
    <xf numFmtId="0" fontId="9" fillId="0" borderId="10" xfId="0" applyFont="1" applyFill="1" applyBorder="1" applyAlignment="1">
      <alignment horizontal="center" vertical="top" wrapText="1"/>
    </xf>
    <xf numFmtId="0" fontId="35" fillId="0" borderId="0" xfId="0" applyFont="1" applyAlignment="1"/>
    <xf numFmtId="0" fontId="39" fillId="18" borderId="11" xfId="0" applyFont="1" applyFill="1" applyBorder="1" applyAlignment="1">
      <alignment horizontal="center" vertical="center" wrapText="1"/>
    </xf>
    <xf numFmtId="0" fontId="39" fillId="18" borderId="12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 wrapText="1"/>
    </xf>
    <xf numFmtId="4" fontId="39" fillId="18" borderId="10" xfId="38" applyNumberFormat="1" applyFont="1" applyFill="1" applyBorder="1" applyAlignment="1">
      <alignment horizontal="center" vertical="center"/>
    </xf>
    <xf numFmtId="0" fontId="39" fillId="18" borderId="10" xfId="0" applyFont="1" applyFill="1" applyBorder="1" applyAlignment="1">
      <alignment horizontal="center" vertical="center"/>
    </xf>
    <xf numFmtId="0" fontId="39" fillId="18" borderId="10" xfId="0" applyFont="1" applyFill="1" applyBorder="1" applyAlignment="1" applyProtection="1">
      <alignment horizontal="center" vertical="center" wrapText="1"/>
    </xf>
    <xf numFmtId="0" fontId="39" fillId="18" borderId="10" xfId="0" applyFont="1" applyFill="1" applyBorder="1" applyAlignment="1">
      <alignment horizontal="center" vertical="center" wrapText="1"/>
    </xf>
    <xf numFmtId="2" fontId="39" fillId="18" borderId="10" xfId="0" applyNumberFormat="1" applyFont="1" applyFill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39" fillId="18" borderId="10" xfId="38" applyFont="1" applyFill="1" applyBorder="1" applyAlignment="1">
      <alignment horizontal="center" vertical="center" wrapText="1"/>
    </xf>
    <xf numFmtId="4" fontId="6" fillId="18" borderId="11" xfId="38" applyNumberFormat="1" applyFont="1" applyFill="1" applyBorder="1" applyAlignment="1">
      <alignment horizontal="center" vertical="center"/>
    </xf>
    <xf numFmtId="4" fontId="6" fillId="18" borderId="13" xfId="38" applyNumberFormat="1" applyFont="1" applyFill="1" applyBorder="1" applyAlignment="1">
      <alignment horizontal="center" vertical="center"/>
    </xf>
    <xf numFmtId="2" fontId="39" fillId="18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2" fillId="19" borderId="0" xfId="0" applyFont="1" applyFill="1" applyBorder="1" applyAlignment="1">
      <alignment horizontal="center" wrapText="1"/>
    </xf>
    <xf numFmtId="0" fontId="37" fillId="17" borderId="19" xfId="79" applyFont="1" applyFill="1" applyBorder="1" applyAlignment="1">
      <alignment horizontal="center" vertical="center" wrapText="1"/>
    </xf>
    <xf numFmtId="0" fontId="6" fillId="17" borderId="27" xfId="79" applyFont="1" applyFill="1" applyBorder="1"/>
    <xf numFmtId="0" fontId="37" fillId="17" borderId="20" xfId="79" applyFont="1" applyFill="1" applyBorder="1" applyAlignment="1">
      <alignment horizontal="center" vertical="center" wrapText="1"/>
    </xf>
    <xf numFmtId="0" fontId="6" fillId="17" borderId="29" xfId="79" applyFont="1" applyFill="1" applyBorder="1"/>
    <xf numFmtId="0" fontId="37" fillId="17" borderId="31" xfId="79" applyFont="1" applyFill="1" applyBorder="1" applyAlignment="1">
      <alignment horizontal="center" vertical="center" wrapText="1"/>
    </xf>
    <xf numFmtId="0" fontId="37" fillId="17" borderId="29" xfId="79" applyFont="1" applyFill="1" applyBorder="1" applyAlignment="1">
      <alignment horizontal="center" vertical="center" wrapText="1"/>
    </xf>
    <xf numFmtId="49" fontId="36" fillId="17" borderId="22" xfId="79" applyNumberFormat="1" applyFont="1" applyFill="1" applyBorder="1" applyAlignment="1">
      <alignment horizontal="center" vertical="center" wrapText="1"/>
    </xf>
    <xf numFmtId="0" fontId="5" fillId="17" borderId="22" xfId="79" applyFont="1" applyFill="1" applyBorder="1"/>
    <xf numFmtId="0" fontId="36" fillId="17" borderId="17" xfId="79" applyFont="1" applyFill="1" applyBorder="1" applyAlignment="1">
      <alignment horizontal="center" vertical="center" wrapText="1"/>
    </xf>
    <xf numFmtId="0" fontId="5" fillId="17" borderId="17" xfId="79" applyFont="1" applyFill="1" applyBorder="1"/>
    <xf numFmtId="4" fontId="36" fillId="22" borderId="17" xfId="79" applyNumberFormat="1" applyFont="1" applyFill="1" applyBorder="1" applyAlignment="1">
      <alignment horizontal="center" vertical="center" wrapText="1"/>
    </xf>
    <xf numFmtId="49" fontId="36" fillId="17" borderId="26" xfId="79" applyNumberFormat="1" applyFont="1" applyFill="1" applyBorder="1" applyAlignment="1">
      <alignment horizontal="center" vertical="center" wrapText="1"/>
    </xf>
    <xf numFmtId="0" fontId="36" fillId="17" borderId="28" xfId="79" applyFont="1" applyFill="1" applyBorder="1" applyAlignment="1">
      <alignment horizontal="center" vertical="center" wrapText="1"/>
    </xf>
    <xf numFmtId="4" fontId="36" fillId="17" borderId="28" xfId="79" applyNumberFormat="1" applyFont="1" applyFill="1" applyBorder="1" applyAlignment="1">
      <alignment horizontal="center" vertical="center" wrapText="1"/>
    </xf>
    <xf numFmtId="4" fontId="5" fillId="17" borderId="17" xfId="79" applyNumberFormat="1" applyFont="1" applyFill="1" applyBorder="1"/>
    <xf numFmtId="0" fontId="43" fillId="0" borderId="0" xfId="0" applyFont="1" applyBorder="1" applyAlignment="1">
      <alignment horizontal="center" vertical="center"/>
    </xf>
    <xf numFmtId="0" fontId="5" fillId="17" borderId="35" xfId="79" applyFont="1" applyFill="1" applyBorder="1"/>
    <xf numFmtId="0" fontId="5" fillId="17" borderId="29" xfId="79" applyFont="1" applyFill="1" applyBorder="1"/>
    <xf numFmtId="4" fontId="5" fillId="17" borderId="31" xfId="79" applyNumberFormat="1" applyFont="1" applyFill="1" applyBorder="1"/>
    <xf numFmtId="0" fontId="36" fillId="17" borderId="34" xfId="79" applyFont="1" applyFill="1" applyBorder="1" applyAlignment="1">
      <alignment horizontal="center" wrapText="1"/>
    </xf>
    <xf numFmtId="0" fontId="36" fillId="17" borderId="28" xfId="79" applyFont="1" applyFill="1" applyBorder="1" applyAlignment="1">
      <alignment horizontal="center" wrapText="1"/>
    </xf>
    <xf numFmtId="0" fontId="36" fillId="0" borderId="22" xfId="79" applyFont="1" applyBorder="1" applyAlignment="1">
      <alignment horizontal="center"/>
    </xf>
    <xf numFmtId="0" fontId="36" fillId="0" borderId="17" xfId="79" applyFont="1" applyBorder="1" applyAlignment="1">
      <alignment horizontal="center"/>
    </xf>
    <xf numFmtId="0" fontId="31" fillId="0" borderId="0" xfId="0" quotePrefix="1" applyFont="1" applyBorder="1" applyAlignment="1">
      <alignment horizontal="center" vertical="distributed" wrapText="1"/>
    </xf>
    <xf numFmtId="0" fontId="32" fillId="19" borderId="0" xfId="0" applyFont="1" applyFill="1" applyBorder="1" applyAlignment="1">
      <alignment horizontal="center" vertical="center" wrapText="1"/>
    </xf>
    <xf numFmtId="0" fontId="5" fillId="17" borderId="38" xfId="79" applyFont="1" applyFill="1" applyBorder="1" applyAlignment="1">
      <alignment horizontal="center"/>
    </xf>
    <xf numFmtId="0" fontId="5" fillId="17" borderId="39" xfId="79" applyFont="1" applyFill="1" applyBorder="1" applyAlignment="1">
      <alignment horizontal="center"/>
    </xf>
    <xf numFmtId="0" fontId="37" fillId="17" borderId="20" xfId="79" applyFont="1" applyFill="1" applyBorder="1" applyAlignment="1">
      <alignment horizontal="center" wrapText="1"/>
    </xf>
    <xf numFmtId="0" fontId="37" fillId="17" borderId="29" xfId="79" applyFont="1" applyFill="1" applyBorder="1" applyAlignment="1">
      <alignment horizontal="center" wrapText="1"/>
    </xf>
    <xf numFmtId="0" fontId="36" fillId="17" borderId="41" xfId="79" applyFont="1" applyFill="1" applyBorder="1" applyAlignment="1">
      <alignment horizontal="center" wrapText="1"/>
    </xf>
    <xf numFmtId="0" fontId="36" fillId="17" borderId="42" xfId="79" applyFont="1" applyFill="1" applyBorder="1" applyAlignment="1">
      <alignment horizontal="center" wrapText="1"/>
    </xf>
    <xf numFmtId="0" fontId="36" fillId="0" borderId="27" xfId="79" applyFont="1" applyBorder="1" applyAlignment="1">
      <alignment horizontal="center"/>
    </xf>
    <xf numFmtId="0" fontId="36" fillId="0" borderId="31" xfId="79" applyFont="1" applyBorder="1" applyAlignment="1">
      <alignment horizontal="center"/>
    </xf>
    <xf numFmtId="0" fontId="47" fillId="0" borderId="44" xfId="0" applyFont="1" applyFill="1" applyBorder="1" applyAlignment="1">
      <alignment horizontal="center" vertical="top" wrapText="1"/>
    </xf>
    <xf numFmtId="0" fontId="47" fillId="0" borderId="45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46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36" fillId="17" borderId="22" xfId="79" applyFont="1" applyFill="1" applyBorder="1" applyAlignment="1">
      <alignment horizontal="center" wrapText="1"/>
    </xf>
    <xf numFmtId="0" fontId="36" fillId="17" borderId="17" xfId="79" applyFont="1" applyFill="1" applyBorder="1" applyAlignment="1">
      <alignment horizontal="center" wrapText="1"/>
    </xf>
  </cellXfs>
  <cellStyles count="8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Input" xfId="36" xr:uid="{00000000-0005-0000-0000-000023000000}"/>
    <cellStyle name="Linked Cell" xfId="37" xr:uid="{00000000-0005-0000-0000-000024000000}"/>
    <cellStyle name="Moeda 10" xfId="38" xr:uid="{00000000-0005-0000-0000-000025000000}"/>
    <cellStyle name="Moeda 10 2" xfId="39" xr:uid="{00000000-0005-0000-0000-000026000000}"/>
    <cellStyle name="Moeda 13 2" xfId="40" xr:uid="{00000000-0005-0000-0000-000027000000}"/>
    <cellStyle name="Moeda 14 2" xfId="41" xr:uid="{00000000-0005-0000-0000-000028000000}"/>
    <cellStyle name="Moeda 15 2" xfId="42" xr:uid="{00000000-0005-0000-0000-000029000000}"/>
    <cellStyle name="Moeda 2 2" xfId="43" xr:uid="{00000000-0005-0000-0000-00002A000000}"/>
    <cellStyle name="Moeda 3 2" xfId="44" xr:uid="{00000000-0005-0000-0000-00002B000000}"/>
    <cellStyle name="Moeda 4 2" xfId="45" xr:uid="{00000000-0005-0000-0000-00002C000000}"/>
    <cellStyle name="Moeda 5 2" xfId="46" xr:uid="{00000000-0005-0000-0000-00002D000000}"/>
    <cellStyle name="Moeda 6 2" xfId="47" xr:uid="{00000000-0005-0000-0000-00002E000000}"/>
    <cellStyle name="Moeda 7 2" xfId="48" xr:uid="{00000000-0005-0000-0000-00002F000000}"/>
    <cellStyle name="Moeda 8 2" xfId="49" xr:uid="{00000000-0005-0000-0000-000030000000}"/>
    <cellStyle name="Moeda 9 2" xfId="50" xr:uid="{00000000-0005-0000-0000-000031000000}"/>
    <cellStyle name="Neutral" xfId="51" xr:uid="{00000000-0005-0000-0000-000032000000}"/>
    <cellStyle name="Normal" xfId="0" builtinId="0"/>
    <cellStyle name="Normal 2" xfId="52" xr:uid="{00000000-0005-0000-0000-000034000000}"/>
    <cellStyle name="Normal 3" xfId="53" xr:uid="{00000000-0005-0000-0000-000035000000}"/>
    <cellStyle name="Normal 3 2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rmal 7" xfId="79" xr:uid="{5F6C8BE6-DD6C-464D-8BE9-A6EA1F48962E}"/>
    <cellStyle name="Note" xfId="58" xr:uid="{00000000-0005-0000-0000-00003A000000}"/>
    <cellStyle name="Output" xfId="59" xr:uid="{00000000-0005-0000-0000-00003B000000}"/>
    <cellStyle name="Porcentagem" xfId="60" builtinId="5"/>
    <cellStyle name="Porcentagem 2" xfId="61" xr:uid="{00000000-0005-0000-0000-00003D000000}"/>
    <cellStyle name="Porcentagem 2 2" xfId="62" xr:uid="{00000000-0005-0000-0000-00003E000000}"/>
    <cellStyle name="Porcentagem 3" xfId="78" xr:uid="{00000000-0005-0000-0000-00003F000000}"/>
    <cellStyle name="Separador de milhares 10 2" xfId="63" xr:uid="{00000000-0005-0000-0000-000040000000}"/>
    <cellStyle name="Separador de milhares 13 2" xfId="64" xr:uid="{00000000-0005-0000-0000-000041000000}"/>
    <cellStyle name="Separador de milhares 15 2" xfId="65" xr:uid="{00000000-0005-0000-0000-000042000000}"/>
    <cellStyle name="Separador de milhares 2 2" xfId="66" xr:uid="{00000000-0005-0000-0000-000043000000}"/>
    <cellStyle name="Separador de milhares 2 2 2" xfId="67" xr:uid="{00000000-0005-0000-0000-000044000000}"/>
    <cellStyle name="Separador de milhares 2 3" xfId="68" xr:uid="{00000000-0005-0000-0000-000045000000}"/>
    <cellStyle name="Separador de milhares 3 2" xfId="69" xr:uid="{00000000-0005-0000-0000-000046000000}"/>
    <cellStyle name="Title" xfId="70" xr:uid="{00000000-0005-0000-0000-000047000000}"/>
    <cellStyle name="Título 1 1" xfId="71" xr:uid="{00000000-0005-0000-0000-000048000000}"/>
    <cellStyle name="Título 1 1 1" xfId="72" xr:uid="{00000000-0005-0000-0000-000049000000}"/>
    <cellStyle name="Título 1 1_ANEXO A - 049.016.G00.PL.002.01Memória" xfId="73" xr:uid="{00000000-0005-0000-0000-00004A000000}"/>
    <cellStyle name="Título 5" xfId="74" xr:uid="{00000000-0005-0000-0000-00004B000000}"/>
    <cellStyle name="Título 6" xfId="75" xr:uid="{00000000-0005-0000-0000-00004C000000}"/>
    <cellStyle name="Vírgula 2" xfId="76" xr:uid="{00000000-0005-0000-0000-00004D000000}"/>
    <cellStyle name="Warning Text" xfId="77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2" Type="http://schemas.microsoft.com/office/2019/04/relationships/externalLinkLongPath" Target="about:blank" TargetMode="External"/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4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5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6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7.xml.rels><?xml version="1.0" encoding="UTF-8" standalone="yes"?>
<Relationships xmlns="http://schemas.openxmlformats.org/package/2006/relationships"><Relationship Id="rId2" Type="http://schemas.microsoft.com/office/2019/04/relationships/externalLinkLongPath" Target="about:blank" TargetMode="External"/><Relationship Id="rId1" Type="http://schemas.openxmlformats.org/officeDocument/2006/relationships/externalLinkPath" Target="about:blank" TargetMode="External"/></Relationships>

</file>

<file path=xl/externalLinks/_rels/externalLink8.xml.rels><?xml version="1.0" encoding="UTF-8" standalone="yes"?>
<Relationships xmlns="http://schemas.openxmlformats.org/package/2006/relationships"><Relationship Id="rId2" Type="http://schemas.microsoft.com/office/2019/04/relationships/externalLinkLongPath" Target="about:blank" TargetMode="External"/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1"/>
  <sheetViews>
    <sheetView tabSelected="1" zoomScaleNormal="100" workbookViewId="0">
      <selection activeCell="A4" sqref="A4:N4"/>
    </sheetView>
  </sheetViews>
  <sheetFormatPr defaultRowHeight="15.75" x14ac:dyDescent="0.25"/>
  <cols>
    <col min="1" max="1" width="9" style="1" customWidth="1"/>
    <col min="2" max="2" width="9.7109375" style="1" customWidth="1"/>
    <col min="3" max="3" width="10.7109375" style="1" customWidth="1"/>
    <col min="4" max="4" width="45.28515625" style="2" customWidth="1"/>
    <col min="5" max="5" width="7.140625" style="3" customWidth="1"/>
    <col min="6" max="6" width="7.85546875" style="6" bestFit="1" customWidth="1"/>
    <col min="7" max="7" width="10.42578125" style="6" customWidth="1"/>
    <col min="8" max="8" width="8.5703125" style="6" bestFit="1" customWidth="1"/>
    <col min="9" max="9" width="10.140625" style="24" bestFit="1" customWidth="1"/>
    <col min="10" max="10" width="11.85546875" style="25" bestFit="1" customWidth="1"/>
    <col min="11" max="11" width="10.7109375" style="4" bestFit="1" customWidth="1"/>
    <col min="12" max="12" width="10.140625" style="4" bestFit="1" customWidth="1"/>
    <col min="13" max="13" width="11.42578125" style="4" bestFit="1" customWidth="1"/>
    <col min="14" max="14" width="11.28515625" style="4" customWidth="1"/>
    <col min="15" max="17" width="9.140625" style="4"/>
    <col min="18" max="18" width="17.7109375" style="4" customWidth="1"/>
    <col min="19" max="19" width="13.42578125" style="4" customWidth="1"/>
    <col min="20" max="16384" width="9.140625" style="4"/>
  </cols>
  <sheetData>
    <row r="1" spans="1:19" ht="15" x14ac:dyDescent="0.2">
      <c r="A1" s="141" t="s">
        <v>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9" ht="15" x14ac:dyDescent="0.2">
      <c r="A2" s="141" t="s">
        <v>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9" ht="15" x14ac:dyDescent="0.2">
      <c r="A3" s="147" t="s">
        <v>267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9" ht="15" x14ac:dyDescent="0.2">
      <c r="A4" s="142" t="s">
        <v>265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9" ht="23.25" customHeight="1" x14ac:dyDescent="0.2">
      <c r="A5" s="148" t="s">
        <v>251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9" ht="15" x14ac:dyDescent="0.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9" ht="33" customHeight="1" x14ac:dyDescent="0.2">
      <c r="A7" s="149" t="s">
        <v>252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9" ht="15" x14ac:dyDescent="0.2">
      <c r="A8" s="4"/>
      <c r="B8" s="4"/>
      <c r="C8" s="4"/>
      <c r="D8" s="4"/>
      <c r="E8" s="4"/>
      <c r="F8" s="4"/>
      <c r="G8" s="4"/>
      <c r="H8" s="4"/>
      <c r="I8" s="53"/>
      <c r="J8" s="53"/>
      <c r="K8" s="53"/>
      <c r="L8" s="11"/>
    </row>
    <row r="9" spans="1:19" ht="15.75" customHeight="1" x14ac:dyDescent="0.2">
      <c r="A9" s="34"/>
      <c r="B9" s="34"/>
      <c r="C9" s="34"/>
      <c r="D9" s="35"/>
      <c r="E9" s="130" t="s">
        <v>16</v>
      </c>
      <c r="F9" s="131"/>
      <c r="G9" s="131"/>
      <c r="H9" s="131"/>
      <c r="I9" s="132"/>
      <c r="J9" s="133" t="s">
        <v>26</v>
      </c>
      <c r="K9" s="133"/>
      <c r="L9" s="133"/>
      <c r="M9" s="133"/>
      <c r="N9" s="133"/>
    </row>
    <row r="10" spans="1:19" ht="15" x14ac:dyDescent="0.2">
      <c r="A10" s="134" t="s">
        <v>0</v>
      </c>
      <c r="B10" s="134" t="s">
        <v>14</v>
      </c>
      <c r="C10" s="135" t="s">
        <v>17</v>
      </c>
      <c r="D10" s="136" t="s">
        <v>1</v>
      </c>
      <c r="E10" s="137" t="s">
        <v>3</v>
      </c>
      <c r="F10" s="137" t="s">
        <v>4</v>
      </c>
      <c r="G10" s="136" t="s">
        <v>18</v>
      </c>
      <c r="H10" s="136" t="s">
        <v>19</v>
      </c>
      <c r="I10" s="136" t="s">
        <v>20</v>
      </c>
      <c r="J10" s="146" t="s">
        <v>21</v>
      </c>
      <c r="K10" s="143" t="s">
        <v>22</v>
      </c>
      <c r="L10" s="143"/>
      <c r="M10" s="143"/>
      <c r="N10" s="143" t="s">
        <v>23</v>
      </c>
    </row>
    <row r="11" spans="1:19" ht="15" x14ac:dyDescent="0.2">
      <c r="A11" s="134"/>
      <c r="B11" s="134"/>
      <c r="C11" s="135"/>
      <c r="D11" s="136"/>
      <c r="E11" s="137"/>
      <c r="F11" s="137"/>
      <c r="G11" s="136"/>
      <c r="H11" s="136"/>
      <c r="I11" s="136"/>
      <c r="J11" s="146"/>
      <c r="K11" s="36" t="s">
        <v>5</v>
      </c>
      <c r="L11" s="36" t="s">
        <v>24</v>
      </c>
      <c r="M11" s="36" t="s">
        <v>10</v>
      </c>
      <c r="N11" s="143"/>
    </row>
    <row r="12" spans="1:19" ht="15" x14ac:dyDescent="0.2">
      <c r="A12" s="41" t="s">
        <v>188</v>
      </c>
      <c r="B12" s="41"/>
      <c r="C12" s="41"/>
      <c r="D12" s="55" t="s">
        <v>39</v>
      </c>
      <c r="E12" s="51"/>
      <c r="F12" s="56"/>
      <c r="G12" s="57"/>
      <c r="H12" s="57"/>
      <c r="I12" s="43"/>
      <c r="J12" s="43"/>
      <c r="K12" s="58"/>
      <c r="L12" s="58"/>
      <c r="M12" s="74">
        <f>SUM(L13:L14)</f>
        <v>328.53816599999999</v>
      </c>
      <c r="N12" s="65">
        <f>M12</f>
        <v>328.53816599999999</v>
      </c>
    </row>
    <row r="13" spans="1:19" ht="15" x14ac:dyDescent="0.2">
      <c r="A13" s="16" t="s">
        <v>33</v>
      </c>
      <c r="B13" s="16" t="s">
        <v>31</v>
      </c>
      <c r="C13" s="16">
        <v>4365</v>
      </c>
      <c r="D13" s="21" t="s">
        <v>40</v>
      </c>
      <c r="E13" s="19" t="s">
        <v>51</v>
      </c>
      <c r="F13" s="22">
        <v>15.85</v>
      </c>
      <c r="G13" s="67">
        <v>9.1999999999999993</v>
      </c>
      <c r="H13" s="59">
        <v>0.26390000000000002</v>
      </c>
      <c r="I13" s="60">
        <f>G13*(1+H13)</f>
        <v>11.627879999999999</v>
      </c>
      <c r="J13" s="33">
        <f>$J$94</f>
        <v>0</v>
      </c>
      <c r="K13" s="32">
        <f>I13*(1-J13)</f>
        <v>11.627879999999999</v>
      </c>
      <c r="L13" s="54">
        <f>K13*F13</f>
        <v>184.30189799999999</v>
      </c>
      <c r="M13" s="20"/>
      <c r="N13" s="73"/>
    </row>
    <row r="14" spans="1:19" ht="22.5" x14ac:dyDescent="0.2">
      <c r="A14" s="16" t="s">
        <v>33</v>
      </c>
      <c r="B14" s="16" t="s">
        <v>31</v>
      </c>
      <c r="C14" s="16">
        <v>38070</v>
      </c>
      <c r="D14" s="21" t="s">
        <v>41</v>
      </c>
      <c r="E14" s="19" t="s">
        <v>51</v>
      </c>
      <c r="F14" s="22">
        <v>15.85</v>
      </c>
      <c r="G14" s="32">
        <v>7.2</v>
      </c>
      <c r="H14" s="59">
        <v>0.26390000000000002</v>
      </c>
      <c r="I14" s="60">
        <f>G14*(1+H14)</f>
        <v>9.1000800000000002</v>
      </c>
      <c r="J14" s="33">
        <f>$J$94</f>
        <v>0</v>
      </c>
      <c r="K14" s="32">
        <f>I14*(1-J14)</f>
        <v>9.1000800000000002</v>
      </c>
      <c r="L14" s="54">
        <f>K14*F14</f>
        <v>144.236268</v>
      </c>
      <c r="M14" s="73"/>
      <c r="N14" s="73"/>
    </row>
    <row r="15" spans="1:19" ht="22.5" x14ac:dyDescent="0.2">
      <c r="A15" s="41" t="s">
        <v>187</v>
      </c>
      <c r="B15" s="41"/>
      <c r="C15" s="41"/>
      <c r="D15" s="55" t="s">
        <v>42</v>
      </c>
      <c r="E15" s="51"/>
      <c r="F15" s="56"/>
      <c r="G15" s="61"/>
      <c r="H15" s="62"/>
      <c r="I15" s="63"/>
      <c r="J15" s="64"/>
      <c r="K15" s="61"/>
      <c r="L15" s="65"/>
      <c r="M15" s="74">
        <f>SUM(L16:L17)</f>
        <v>31264.702491</v>
      </c>
      <c r="N15" s="65">
        <f>M15</f>
        <v>31264.702491</v>
      </c>
    </row>
    <row r="16" spans="1:19" ht="22.5" x14ac:dyDescent="0.2">
      <c r="A16" s="16" t="s">
        <v>34</v>
      </c>
      <c r="B16" s="16" t="s">
        <v>32</v>
      </c>
      <c r="C16" s="16" t="s">
        <v>28</v>
      </c>
      <c r="D16" s="21" t="s">
        <v>43</v>
      </c>
      <c r="E16" s="19" t="s">
        <v>264</v>
      </c>
      <c r="F16" s="121">
        <v>1</v>
      </c>
      <c r="G16" s="32">
        <v>24502.75</v>
      </c>
      <c r="H16" s="59">
        <v>0.26390000000000002</v>
      </c>
      <c r="I16" s="115">
        <f>G16*(1+H16)</f>
        <v>30969.025725</v>
      </c>
      <c r="J16" s="33">
        <f t="shared" ref="J16:J17" si="0">$J$94</f>
        <v>0</v>
      </c>
      <c r="K16" s="32">
        <f>I16*(1-J16)</f>
        <v>30969.025725</v>
      </c>
      <c r="L16" s="54">
        <f t="shared" ref="L16:L17" si="1">K16*F16</f>
        <v>30969.025725</v>
      </c>
      <c r="M16" s="73"/>
      <c r="N16" s="73"/>
      <c r="P16" s="15"/>
      <c r="Q16" s="15"/>
      <c r="R16" s="15"/>
      <c r="S16" s="15"/>
    </row>
    <row r="17" spans="1:14" ht="67.5" x14ac:dyDescent="0.2">
      <c r="A17" s="16" t="s">
        <v>35</v>
      </c>
      <c r="B17" s="16" t="s">
        <v>31</v>
      </c>
      <c r="C17" s="16">
        <v>16580</v>
      </c>
      <c r="D17" s="21" t="s">
        <v>44</v>
      </c>
      <c r="E17" s="19" t="s">
        <v>45</v>
      </c>
      <c r="F17" s="22">
        <v>1</v>
      </c>
      <c r="G17" s="32">
        <v>233.94</v>
      </c>
      <c r="H17" s="59">
        <v>0.26390000000000002</v>
      </c>
      <c r="I17" s="60">
        <f t="shared" ref="I17" si="2">G17*(1+H17)</f>
        <v>295.67676599999999</v>
      </c>
      <c r="J17" s="33">
        <f t="shared" si="0"/>
        <v>0</v>
      </c>
      <c r="K17" s="32">
        <f t="shared" ref="K17" si="3">I17*(1-J17)</f>
        <v>295.67676599999999</v>
      </c>
      <c r="L17" s="54">
        <f t="shared" si="1"/>
        <v>295.67676599999999</v>
      </c>
      <c r="M17" s="73"/>
      <c r="N17" s="73"/>
    </row>
    <row r="18" spans="1:14" ht="15" x14ac:dyDescent="0.2">
      <c r="A18" s="41" t="s">
        <v>186</v>
      </c>
      <c r="B18" s="41"/>
      <c r="C18" s="41"/>
      <c r="D18" s="55" t="s">
        <v>46</v>
      </c>
      <c r="E18" s="51"/>
      <c r="F18" s="56"/>
      <c r="G18" s="61"/>
      <c r="H18" s="62"/>
      <c r="I18" s="63"/>
      <c r="J18" s="64"/>
      <c r="K18" s="61"/>
      <c r="L18" s="65"/>
      <c r="M18" s="74">
        <f>SUM(L19:L20)</f>
        <v>1891.0408604999998</v>
      </c>
      <c r="N18" s="65">
        <f>M18</f>
        <v>1891.0408604999998</v>
      </c>
    </row>
    <row r="19" spans="1:14" ht="33.75" x14ac:dyDescent="0.2">
      <c r="A19" s="16" t="s">
        <v>36</v>
      </c>
      <c r="B19" s="16" t="s">
        <v>32</v>
      </c>
      <c r="C19" s="16" t="s">
        <v>29</v>
      </c>
      <c r="D19" s="21" t="s">
        <v>47</v>
      </c>
      <c r="E19" s="19" t="s">
        <v>48</v>
      </c>
      <c r="F19" s="22">
        <v>10</v>
      </c>
      <c r="G19" s="32">
        <v>62.09</v>
      </c>
      <c r="H19" s="59">
        <v>0.26390000000000002</v>
      </c>
      <c r="I19" s="60">
        <f t="shared" ref="I19:I20" si="4">G19*(1+H19)</f>
        <v>78.47555100000001</v>
      </c>
      <c r="J19" s="33">
        <f t="shared" ref="J19:J20" si="5">$J$94</f>
        <v>0</v>
      </c>
      <c r="K19" s="32">
        <f t="shared" ref="K19:K20" si="6">I19*(1-J19)</f>
        <v>78.47555100000001</v>
      </c>
      <c r="L19" s="54">
        <f t="shared" ref="L19:L20" si="7">K19*F19</f>
        <v>784.75551000000007</v>
      </c>
      <c r="M19" s="73"/>
      <c r="N19" s="73"/>
    </row>
    <row r="20" spans="1:14" ht="22.5" x14ac:dyDescent="0.2">
      <c r="A20" s="16" t="s">
        <v>37</v>
      </c>
      <c r="B20" s="16" t="s">
        <v>32</v>
      </c>
      <c r="C20" s="16" t="s">
        <v>30</v>
      </c>
      <c r="D20" s="21" t="s">
        <v>49</v>
      </c>
      <c r="E20" s="19" t="s">
        <v>51</v>
      </c>
      <c r="F20" s="22">
        <v>2.25</v>
      </c>
      <c r="G20" s="32">
        <v>389.02</v>
      </c>
      <c r="H20" s="59">
        <v>0.26390000000000002</v>
      </c>
      <c r="I20" s="60">
        <f t="shared" si="4"/>
        <v>491.68237799999997</v>
      </c>
      <c r="J20" s="33">
        <f t="shared" si="5"/>
        <v>0</v>
      </c>
      <c r="K20" s="32">
        <f t="shared" si="6"/>
        <v>491.68237799999997</v>
      </c>
      <c r="L20" s="54">
        <f t="shared" si="7"/>
        <v>1106.2853504999998</v>
      </c>
      <c r="M20" s="45"/>
      <c r="N20" s="45"/>
    </row>
    <row r="21" spans="1:14" ht="15" x14ac:dyDescent="0.2">
      <c r="A21" s="41" t="s">
        <v>185</v>
      </c>
      <c r="B21" s="41"/>
      <c r="C21" s="41"/>
      <c r="D21" s="55" t="s">
        <v>50</v>
      </c>
      <c r="E21" s="51"/>
      <c r="F21" s="56"/>
      <c r="G21" s="61"/>
      <c r="H21" s="62"/>
      <c r="I21" s="63"/>
      <c r="J21" s="64"/>
      <c r="K21" s="61"/>
      <c r="L21" s="65"/>
      <c r="M21" s="74">
        <f>SUM(L22)</f>
        <v>106.47093599999999</v>
      </c>
      <c r="N21" s="65">
        <f>M21</f>
        <v>106.47093599999999</v>
      </c>
    </row>
    <row r="22" spans="1:14" ht="33.75" x14ac:dyDescent="0.2">
      <c r="A22" s="16" t="s">
        <v>38</v>
      </c>
      <c r="B22" s="16" t="s">
        <v>31</v>
      </c>
      <c r="C22" s="16">
        <v>172010</v>
      </c>
      <c r="D22" s="21" t="s">
        <v>52</v>
      </c>
      <c r="E22" s="19" t="s">
        <v>53</v>
      </c>
      <c r="F22" s="22">
        <v>1</v>
      </c>
      <c r="G22" s="32">
        <v>84.24</v>
      </c>
      <c r="H22" s="59">
        <v>0.26390000000000002</v>
      </c>
      <c r="I22" s="60">
        <f>G22*(1+H22)</f>
        <v>106.47093599999999</v>
      </c>
      <c r="J22" s="33">
        <f>$J$94</f>
        <v>0</v>
      </c>
      <c r="K22" s="32">
        <f>I22*(1-J22)</f>
        <v>106.47093599999999</v>
      </c>
      <c r="L22" s="54">
        <f>K22*F22</f>
        <v>106.47093599999999</v>
      </c>
      <c r="M22" s="73"/>
      <c r="N22" s="73"/>
    </row>
    <row r="23" spans="1:14" ht="15" x14ac:dyDescent="0.2">
      <c r="A23" s="41" t="s">
        <v>184</v>
      </c>
      <c r="B23" s="41"/>
      <c r="C23" s="41"/>
      <c r="D23" s="55" t="s">
        <v>56</v>
      </c>
      <c r="E23" s="51"/>
      <c r="F23" s="56"/>
      <c r="G23" s="61"/>
      <c r="H23" s="62"/>
      <c r="I23" s="63"/>
      <c r="J23" s="64"/>
      <c r="K23" s="61"/>
      <c r="L23" s="65"/>
      <c r="M23" s="74">
        <f>SUM(L24:L26)</f>
        <v>6775.5783149999997</v>
      </c>
      <c r="N23" s="65">
        <f>M23</f>
        <v>6775.5783149999997</v>
      </c>
    </row>
    <row r="24" spans="1:14" ht="22.5" customHeight="1" x14ac:dyDescent="0.2">
      <c r="A24" s="16" t="s">
        <v>148</v>
      </c>
      <c r="B24" s="16" t="s">
        <v>31</v>
      </c>
      <c r="C24" s="16">
        <v>111123</v>
      </c>
      <c r="D24" s="21" t="s">
        <v>57</v>
      </c>
      <c r="E24" s="19" t="s">
        <v>58</v>
      </c>
      <c r="F24" s="22">
        <v>1</v>
      </c>
      <c r="G24" s="32">
        <v>894.39</v>
      </c>
      <c r="H24" s="59">
        <v>0.26390000000000002</v>
      </c>
      <c r="I24" s="60">
        <f t="shared" ref="I24:I26" si="8">G24*(1+H24)</f>
        <v>1130.419521</v>
      </c>
      <c r="J24" s="33">
        <f t="shared" ref="J24:J26" si="9">$J$94</f>
        <v>0</v>
      </c>
      <c r="K24" s="32">
        <f t="shared" ref="K24:K26" si="10">I24*(1-J24)</f>
        <v>1130.419521</v>
      </c>
      <c r="L24" s="54">
        <f t="shared" ref="L24:L26" si="11">K24*F24</f>
        <v>1130.419521</v>
      </c>
      <c r="M24" s="45"/>
      <c r="N24" s="45"/>
    </row>
    <row r="25" spans="1:14" ht="22.5" x14ac:dyDescent="0.2">
      <c r="A25" s="16" t="s">
        <v>149</v>
      </c>
      <c r="B25" s="16" t="s">
        <v>32</v>
      </c>
      <c r="C25" s="16" t="s">
        <v>55</v>
      </c>
      <c r="D25" s="21" t="s">
        <v>59</v>
      </c>
      <c r="E25" s="19" t="s">
        <v>60</v>
      </c>
      <c r="F25" s="22">
        <v>3</v>
      </c>
      <c r="G25" s="32">
        <v>46.73</v>
      </c>
      <c r="H25" s="59">
        <v>0.26390000000000002</v>
      </c>
      <c r="I25" s="60">
        <f t="shared" si="8"/>
        <v>59.062047</v>
      </c>
      <c r="J25" s="33">
        <f t="shared" si="9"/>
        <v>0</v>
      </c>
      <c r="K25" s="32">
        <f t="shared" si="10"/>
        <v>59.062047</v>
      </c>
      <c r="L25" s="54">
        <f t="shared" si="11"/>
        <v>177.18614099999999</v>
      </c>
      <c r="M25" s="45"/>
      <c r="N25" s="45"/>
    </row>
    <row r="26" spans="1:14" ht="22.5" customHeight="1" x14ac:dyDescent="0.2">
      <c r="A26" s="16" t="s">
        <v>150</v>
      </c>
      <c r="B26" s="16" t="s">
        <v>31</v>
      </c>
      <c r="C26" s="16">
        <v>111597</v>
      </c>
      <c r="D26" s="21" t="s">
        <v>61</v>
      </c>
      <c r="E26" s="19" t="s">
        <v>51</v>
      </c>
      <c r="F26" s="22">
        <v>7.8</v>
      </c>
      <c r="G26" s="32">
        <v>554.65</v>
      </c>
      <c r="H26" s="59">
        <v>0.26390000000000002</v>
      </c>
      <c r="I26" s="60">
        <f t="shared" si="8"/>
        <v>701.02213499999993</v>
      </c>
      <c r="J26" s="33">
        <f t="shared" si="9"/>
        <v>0</v>
      </c>
      <c r="K26" s="32">
        <f t="shared" si="10"/>
        <v>701.02213499999993</v>
      </c>
      <c r="L26" s="54">
        <f t="shared" si="11"/>
        <v>5467.9726529999998</v>
      </c>
      <c r="M26" s="45"/>
      <c r="N26" s="45"/>
    </row>
    <row r="27" spans="1:14" ht="15" x14ac:dyDescent="0.2">
      <c r="A27" s="41" t="s">
        <v>183</v>
      </c>
      <c r="B27" s="41"/>
      <c r="C27" s="41"/>
      <c r="D27" s="55" t="s">
        <v>128</v>
      </c>
      <c r="E27" s="51"/>
      <c r="F27" s="56"/>
      <c r="G27" s="61"/>
      <c r="H27" s="62"/>
      <c r="I27" s="63"/>
      <c r="J27" s="64"/>
      <c r="K27" s="61"/>
      <c r="L27" s="65"/>
      <c r="M27" s="52"/>
      <c r="N27" s="44">
        <f>SUM(M28:M67)</f>
        <v>94543.561244880024</v>
      </c>
    </row>
    <row r="28" spans="1:14" ht="15" x14ac:dyDescent="0.2">
      <c r="A28" s="37" t="s">
        <v>151</v>
      </c>
      <c r="B28" s="37"/>
      <c r="C28" s="37"/>
      <c r="D28" s="38" t="s">
        <v>77</v>
      </c>
      <c r="E28" s="26"/>
      <c r="F28" s="27"/>
      <c r="G28" s="42"/>
      <c r="H28" s="68"/>
      <c r="I28" s="69"/>
      <c r="J28" s="70"/>
      <c r="K28" s="42"/>
      <c r="L28" s="71"/>
      <c r="M28" s="72">
        <f>SUM(L29:L32)</f>
        <v>15362.287413000004</v>
      </c>
      <c r="N28" s="45"/>
    </row>
    <row r="29" spans="1:14" ht="22.5" customHeight="1" x14ac:dyDescent="0.2">
      <c r="A29" s="16" t="s">
        <v>152</v>
      </c>
      <c r="B29" s="16" t="s">
        <v>62</v>
      </c>
      <c r="C29" s="16">
        <v>101905</v>
      </c>
      <c r="D29" s="21" t="s">
        <v>78</v>
      </c>
      <c r="E29" s="19" t="s">
        <v>45</v>
      </c>
      <c r="F29" s="22">
        <v>5</v>
      </c>
      <c r="G29" s="32">
        <v>175.27</v>
      </c>
      <c r="H29" s="59">
        <v>0.26390000000000002</v>
      </c>
      <c r="I29" s="60">
        <f t="shared" ref="I29:I32" si="12">G29*(1+H29)</f>
        <v>221.52375300000003</v>
      </c>
      <c r="J29" s="33">
        <f t="shared" ref="J29:J32" si="13">$J$94</f>
        <v>0</v>
      </c>
      <c r="K29" s="32">
        <f t="shared" ref="K29:K32" si="14">I29*(1-J29)</f>
        <v>221.52375300000003</v>
      </c>
      <c r="L29" s="54">
        <f t="shared" ref="L29:L32" si="15">K29*F29</f>
        <v>1107.6187650000002</v>
      </c>
      <c r="M29" s="45"/>
      <c r="N29" s="45"/>
    </row>
    <row r="30" spans="1:14" ht="22.5" customHeight="1" x14ac:dyDescent="0.2">
      <c r="A30" s="16" t="s">
        <v>153</v>
      </c>
      <c r="B30" s="16" t="s">
        <v>62</v>
      </c>
      <c r="C30" s="16">
        <v>101907</v>
      </c>
      <c r="D30" s="21" t="s">
        <v>79</v>
      </c>
      <c r="E30" s="19" t="s">
        <v>45</v>
      </c>
      <c r="F30" s="22">
        <v>17</v>
      </c>
      <c r="G30" s="32">
        <v>548.21</v>
      </c>
      <c r="H30" s="59">
        <v>0.26390000000000002</v>
      </c>
      <c r="I30" s="60">
        <f t="shared" si="12"/>
        <v>692.88261900000009</v>
      </c>
      <c r="J30" s="33">
        <f t="shared" si="13"/>
        <v>0</v>
      </c>
      <c r="K30" s="32">
        <f t="shared" si="14"/>
        <v>692.88261900000009</v>
      </c>
      <c r="L30" s="54">
        <f t="shared" si="15"/>
        <v>11779.004523000001</v>
      </c>
      <c r="M30" s="45"/>
      <c r="N30" s="45"/>
    </row>
    <row r="31" spans="1:14" ht="33.75" x14ac:dyDescent="0.2">
      <c r="A31" s="16" t="s">
        <v>154</v>
      </c>
      <c r="B31" s="16" t="s">
        <v>63</v>
      </c>
      <c r="C31" s="16" t="s">
        <v>65</v>
      </c>
      <c r="D31" s="21" t="s">
        <v>80</v>
      </c>
      <c r="E31" s="19" t="s">
        <v>45</v>
      </c>
      <c r="F31" s="22">
        <v>6</v>
      </c>
      <c r="G31" s="32">
        <v>199</v>
      </c>
      <c r="H31" s="59">
        <v>0.26390000000000002</v>
      </c>
      <c r="I31" s="60">
        <f t="shared" si="12"/>
        <v>251.51609999999999</v>
      </c>
      <c r="J31" s="33">
        <f t="shared" si="13"/>
        <v>0</v>
      </c>
      <c r="K31" s="32">
        <f t="shared" si="14"/>
        <v>251.51609999999999</v>
      </c>
      <c r="L31" s="54">
        <f t="shared" si="15"/>
        <v>1509.0965999999999</v>
      </c>
      <c r="M31" s="45"/>
      <c r="N31" s="45"/>
    </row>
    <row r="32" spans="1:14" ht="22.5" customHeight="1" x14ac:dyDescent="0.2">
      <c r="A32" s="16" t="s">
        <v>155</v>
      </c>
      <c r="B32" s="16" t="s">
        <v>31</v>
      </c>
      <c r="C32" s="16">
        <v>58618</v>
      </c>
      <c r="D32" s="21" t="s">
        <v>81</v>
      </c>
      <c r="E32" s="19" t="s">
        <v>45</v>
      </c>
      <c r="F32" s="22">
        <v>25</v>
      </c>
      <c r="G32" s="32">
        <v>30.59</v>
      </c>
      <c r="H32" s="59">
        <v>0.26390000000000002</v>
      </c>
      <c r="I32" s="60">
        <f t="shared" si="12"/>
        <v>38.662700999999998</v>
      </c>
      <c r="J32" s="33">
        <f t="shared" si="13"/>
        <v>0</v>
      </c>
      <c r="K32" s="32">
        <f t="shared" si="14"/>
        <v>38.662700999999998</v>
      </c>
      <c r="L32" s="54">
        <f t="shared" si="15"/>
        <v>966.56752499999993</v>
      </c>
      <c r="M32" s="45"/>
      <c r="N32" s="45"/>
    </row>
    <row r="33" spans="1:14" ht="22.5" customHeight="1" x14ac:dyDescent="0.2">
      <c r="A33" s="37" t="s">
        <v>182</v>
      </c>
      <c r="B33" s="37"/>
      <c r="C33" s="37"/>
      <c r="D33" s="38" t="s">
        <v>82</v>
      </c>
      <c r="E33" s="26"/>
      <c r="F33" s="27"/>
      <c r="G33" s="42"/>
      <c r="H33" s="68"/>
      <c r="I33" s="69"/>
      <c r="J33" s="70"/>
      <c r="K33" s="42"/>
      <c r="L33" s="71"/>
      <c r="M33" s="71">
        <f>SUM(L34:L36)</f>
        <v>14212.833558</v>
      </c>
      <c r="N33" s="45"/>
    </row>
    <row r="34" spans="1:14" ht="22.5" customHeight="1" x14ac:dyDescent="0.2">
      <c r="A34" s="16" t="s">
        <v>156</v>
      </c>
      <c r="B34" s="16" t="s">
        <v>31</v>
      </c>
      <c r="C34" s="16">
        <v>55503</v>
      </c>
      <c r="D34" s="21" t="s">
        <v>83</v>
      </c>
      <c r="E34" s="19" t="s">
        <v>45</v>
      </c>
      <c r="F34" s="22">
        <v>15</v>
      </c>
      <c r="G34" s="32">
        <v>177.43</v>
      </c>
      <c r="H34" s="59">
        <v>0.26390000000000002</v>
      </c>
      <c r="I34" s="60">
        <f t="shared" ref="I34:I36" si="16">G34*(1+H34)</f>
        <v>224.25377700000001</v>
      </c>
      <c r="J34" s="33">
        <f t="shared" ref="J34:J36" si="17">$J$94</f>
        <v>0</v>
      </c>
      <c r="K34" s="32">
        <f t="shared" ref="K34:K36" si="18">I34*(1-J34)</f>
        <v>224.25377700000001</v>
      </c>
      <c r="L34" s="54">
        <f t="shared" ref="L34:L36" si="19">K34*F34</f>
        <v>3363.8066550000003</v>
      </c>
      <c r="M34" s="45"/>
      <c r="N34" s="45"/>
    </row>
    <row r="35" spans="1:14" ht="22.5" customHeight="1" x14ac:dyDescent="0.2">
      <c r="A35" s="16" t="s">
        <v>157</v>
      </c>
      <c r="B35" s="16" t="s">
        <v>31</v>
      </c>
      <c r="C35" s="16">
        <v>55286</v>
      </c>
      <c r="D35" s="21" t="s">
        <v>84</v>
      </c>
      <c r="E35" s="19" t="s">
        <v>45</v>
      </c>
      <c r="F35" s="22">
        <v>15</v>
      </c>
      <c r="G35" s="32">
        <v>260.95</v>
      </c>
      <c r="H35" s="59">
        <v>0.26390000000000002</v>
      </c>
      <c r="I35" s="60">
        <f t="shared" si="16"/>
        <v>329.814705</v>
      </c>
      <c r="J35" s="33">
        <f t="shared" si="17"/>
        <v>0</v>
      </c>
      <c r="K35" s="32">
        <f t="shared" si="18"/>
        <v>329.814705</v>
      </c>
      <c r="L35" s="54">
        <f t="shared" si="19"/>
        <v>4947.2205750000003</v>
      </c>
      <c r="M35" s="45"/>
      <c r="N35" s="45"/>
    </row>
    <row r="36" spans="1:14" ht="22.5" customHeight="1" x14ac:dyDescent="0.2">
      <c r="A36" s="16" t="s">
        <v>158</v>
      </c>
      <c r="B36" s="16" t="s">
        <v>31</v>
      </c>
      <c r="C36" s="16">
        <v>55501</v>
      </c>
      <c r="D36" s="21" t="s">
        <v>85</v>
      </c>
      <c r="E36" s="19" t="s">
        <v>86</v>
      </c>
      <c r="F36" s="22">
        <v>8</v>
      </c>
      <c r="G36" s="32">
        <v>583.69000000000005</v>
      </c>
      <c r="H36" s="59">
        <v>0.26390000000000002</v>
      </c>
      <c r="I36" s="60">
        <f t="shared" si="16"/>
        <v>737.72579100000007</v>
      </c>
      <c r="J36" s="33">
        <f t="shared" si="17"/>
        <v>0</v>
      </c>
      <c r="K36" s="32">
        <f t="shared" si="18"/>
        <v>737.72579100000007</v>
      </c>
      <c r="L36" s="54">
        <f t="shared" si="19"/>
        <v>5901.8063280000006</v>
      </c>
      <c r="M36" s="45"/>
      <c r="N36" s="45"/>
    </row>
    <row r="37" spans="1:14" ht="22.5" customHeight="1" x14ac:dyDescent="0.2">
      <c r="A37" s="37" t="s">
        <v>181</v>
      </c>
      <c r="B37" s="37"/>
      <c r="C37" s="37"/>
      <c r="D37" s="38" t="s">
        <v>87</v>
      </c>
      <c r="E37" s="26"/>
      <c r="F37" s="27"/>
      <c r="G37" s="42"/>
      <c r="H37" s="68"/>
      <c r="I37" s="69"/>
      <c r="J37" s="70"/>
      <c r="K37" s="42"/>
      <c r="L37" s="71"/>
      <c r="M37" s="71">
        <f>SUM(L38:L56)</f>
        <v>13388.820302880005</v>
      </c>
      <c r="N37" s="45"/>
    </row>
    <row r="38" spans="1:14" ht="22.5" customHeight="1" x14ac:dyDescent="0.2">
      <c r="A38" s="16" t="s">
        <v>159</v>
      </c>
      <c r="B38" s="16" t="s">
        <v>62</v>
      </c>
      <c r="C38" s="16">
        <v>92367</v>
      </c>
      <c r="D38" s="21" t="s">
        <v>88</v>
      </c>
      <c r="E38" s="19" t="s">
        <v>89</v>
      </c>
      <c r="F38" s="22">
        <v>4.07</v>
      </c>
      <c r="G38" s="32">
        <v>121.56</v>
      </c>
      <c r="H38" s="59">
        <v>0.26390000000000002</v>
      </c>
      <c r="I38" s="60">
        <f t="shared" ref="I38:I56" si="20">G38*(1+H38)</f>
        <v>153.63968400000002</v>
      </c>
      <c r="J38" s="33">
        <f t="shared" ref="J38:J56" si="21">$J$94</f>
        <v>0</v>
      </c>
      <c r="K38" s="32">
        <f t="shared" ref="K38:K56" si="22">I38*(1-J38)</f>
        <v>153.63968400000002</v>
      </c>
      <c r="L38" s="54">
        <f t="shared" ref="L38:L56" si="23">K38*F38</f>
        <v>625.31351388000007</v>
      </c>
      <c r="M38" s="45"/>
      <c r="N38" s="45"/>
    </row>
    <row r="39" spans="1:14" ht="22.5" customHeight="1" x14ac:dyDescent="0.2">
      <c r="A39" s="16" t="s">
        <v>160</v>
      </c>
      <c r="B39" s="16" t="s">
        <v>62</v>
      </c>
      <c r="C39" s="16">
        <v>92390</v>
      </c>
      <c r="D39" s="21" t="s">
        <v>90</v>
      </c>
      <c r="E39" s="19" t="s">
        <v>45</v>
      </c>
      <c r="F39" s="22">
        <v>2</v>
      </c>
      <c r="G39" s="32">
        <v>125.34</v>
      </c>
      <c r="H39" s="59">
        <v>0.26390000000000002</v>
      </c>
      <c r="I39" s="60">
        <f t="shared" si="20"/>
        <v>158.417226</v>
      </c>
      <c r="J39" s="33">
        <f t="shared" si="21"/>
        <v>0</v>
      </c>
      <c r="K39" s="32">
        <f t="shared" si="22"/>
        <v>158.417226</v>
      </c>
      <c r="L39" s="54">
        <f t="shared" si="23"/>
        <v>316.834452</v>
      </c>
      <c r="M39" s="45"/>
      <c r="N39" s="45"/>
    </row>
    <row r="40" spans="1:14" ht="22.5" customHeight="1" x14ac:dyDescent="0.2">
      <c r="A40" s="16" t="s">
        <v>161</v>
      </c>
      <c r="B40" s="16" t="s">
        <v>31</v>
      </c>
      <c r="C40" s="16">
        <v>55210</v>
      </c>
      <c r="D40" s="21" t="s">
        <v>91</v>
      </c>
      <c r="E40" s="19" t="s">
        <v>45</v>
      </c>
      <c r="F40" s="22">
        <v>3</v>
      </c>
      <c r="G40" s="32">
        <v>195.57</v>
      </c>
      <c r="H40" s="59">
        <v>0.26390000000000002</v>
      </c>
      <c r="I40" s="60">
        <f t="shared" si="20"/>
        <v>247.18092300000001</v>
      </c>
      <c r="J40" s="33">
        <f t="shared" si="21"/>
        <v>0</v>
      </c>
      <c r="K40" s="32">
        <f t="shared" si="22"/>
        <v>247.18092300000001</v>
      </c>
      <c r="L40" s="54">
        <f t="shared" si="23"/>
        <v>741.54276900000002</v>
      </c>
      <c r="M40" s="45"/>
      <c r="N40" s="45"/>
    </row>
    <row r="41" spans="1:14" ht="22.5" customHeight="1" x14ac:dyDescent="0.2">
      <c r="A41" s="16" t="s">
        <v>162</v>
      </c>
      <c r="B41" s="16" t="s">
        <v>31</v>
      </c>
      <c r="C41" s="16">
        <v>52288</v>
      </c>
      <c r="D41" s="21" t="s">
        <v>92</v>
      </c>
      <c r="E41" s="19" t="s">
        <v>45</v>
      </c>
      <c r="F41" s="22">
        <v>6</v>
      </c>
      <c r="G41" s="32">
        <v>53.26</v>
      </c>
      <c r="H41" s="59">
        <v>0.26390000000000002</v>
      </c>
      <c r="I41" s="60">
        <f t="shared" si="20"/>
        <v>67.315314000000001</v>
      </c>
      <c r="J41" s="33">
        <f t="shared" si="21"/>
        <v>0</v>
      </c>
      <c r="K41" s="32">
        <f t="shared" si="22"/>
        <v>67.315314000000001</v>
      </c>
      <c r="L41" s="54">
        <f t="shared" si="23"/>
        <v>403.891884</v>
      </c>
      <c r="M41" s="45"/>
      <c r="N41" s="45"/>
    </row>
    <row r="42" spans="1:14" ht="22.5" customHeight="1" x14ac:dyDescent="0.2">
      <c r="A42" s="16" t="s">
        <v>163</v>
      </c>
      <c r="B42" s="16" t="s">
        <v>31</v>
      </c>
      <c r="C42" s="16">
        <v>55192</v>
      </c>
      <c r="D42" s="21" t="s">
        <v>93</v>
      </c>
      <c r="E42" s="19" t="s">
        <v>45</v>
      </c>
      <c r="F42" s="22">
        <v>2</v>
      </c>
      <c r="G42" s="32">
        <v>70.55</v>
      </c>
      <c r="H42" s="59">
        <v>0.26390000000000002</v>
      </c>
      <c r="I42" s="60">
        <f t="shared" si="20"/>
        <v>89.168144999999996</v>
      </c>
      <c r="J42" s="33">
        <f t="shared" si="21"/>
        <v>0</v>
      </c>
      <c r="K42" s="32">
        <f t="shared" si="22"/>
        <v>89.168144999999996</v>
      </c>
      <c r="L42" s="54">
        <f t="shared" si="23"/>
        <v>178.33628999999999</v>
      </c>
      <c r="M42" s="45"/>
      <c r="N42" s="45"/>
    </row>
    <row r="43" spans="1:14" ht="22.5" customHeight="1" x14ac:dyDescent="0.2">
      <c r="A43" s="16" t="s">
        <v>164</v>
      </c>
      <c r="B43" s="16" t="s">
        <v>32</v>
      </c>
      <c r="C43" s="16" t="s">
        <v>66</v>
      </c>
      <c r="D43" s="21" t="s">
        <v>94</v>
      </c>
      <c r="E43" s="19" t="s">
        <v>45</v>
      </c>
      <c r="F43" s="22">
        <v>1</v>
      </c>
      <c r="G43" s="32">
        <v>53.84</v>
      </c>
      <c r="H43" s="59">
        <v>0.26390000000000002</v>
      </c>
      <c r="I43" s="60">
        <f t="shared" si="20"/>
        <v>68.048376000000005</v>
      </c>
      <c r="J43" s="33">
        <f t="shared" si="21"/>
        <v>0</v>
      </c>
      <c r="K43" s="32">
        <f t="shared" si="22"/>
        <v>68.048376000000005</v>
      </c>
      <c r="L43" s="54">
        <f t="shared" si="23"/>
        <v>68.048376000000005</v>
      </c>
      <c r="M43" s="45"/>
      <c r="N43" s="45"/>
    </row>
    <row r="44" spans="1:14" ht="22.5" customHeight="1" x14ac:dyDescent="0.2">
      <c r="A44" s="16" t="s">
        <v>165</v>
      </c>
      <c r="B44" s="16" t="s">
        <v>32</v>
      </c>
      <c r="C44" s="16" t="s">
        <v>67</v>
      </c>
      <c r="D44" s="21" t="s">
        <v>95</v>
      </c>
      <c r="E44" s="19" t="s">
        <v>45</v>
      </c>
      <c r="F44" s="22">
        <v>1</v>
      </c>
      <c r="G44" s="32">
        <v>522.67999999999995</v>
      </c>
      <c r="H44" s="59">
        <v>0.26390000000000002</v>
      </c>
      <c r="I44" s="60">
        <f t="shared" si="20"/>
        <v>660.61525199999994</v>
      </c>
      <c r="J44" s="33">
        <f t="shared" si="21"/>
        <v>0</v>
      </c>
      <c r="K44" s="32">
        <f t="shared" si="22"/>
        <v>660.61525199999994</v>
      </c>
      <c r="L44" s="54">
        <f t="shared" si="23"/>
        <v>660.61525199999994</v>
      </c>
      <c r="M44" s="45"/>
      <c r="N44" s="45"/>
    </row>
    <row r="45" spans="1:14" ht="22.5" customHeight="1" x14ac:dyDescent="0.2">
      <c r="A45" s="16" t="s">
        <v>166</v>
      </c>
      <c r="B45" s="16" t="s">
        <v>32</v>
      </c>
      <c r="C45" s="16" t="s">
        <v>68</v>
      </c>
      <c r="D45" s="21" t="s">
        <v>96</v>
      </c>
      <c r="E45" s="19" t="s">
        <v>45</v>
      </c>
      <c r="F45" s="22">
        <v>1</v>
      </c>
      <c r="G45" s="32">
        <v>17.41</v>
      </c>
      <c r="H45" s="59">
        <v>0.26390000000000002</v>
      </c>
      <c r="I45" s="60">
        <f t="shared" si="20"/>
        <v>22.004498999999999</v>
      </c>
      <c r="J45" s="33">
        <f t="shared" si="21"/>
        <v>0</v>
      </c>
      <c r="K45" s="32">
        <f t="shared" si="22"/>
        <v>22.004498999999999</v>
      </c>
      <c r="L45" s="54">
        <f t="shared" si="23"/>
        <v>22.004498999999999</v>
      </c>
      <c r="M45" s="45"/>
      <c r="N45" s="45"/>
    </row>
    <row r="46" spans="1:14" ht="22.5" customHeight="1" x14ac:dyDescent="0.2">
      <c r="A46" s="16" t="s">
        <v>167</v>
      </c>
      <c r="B46" s="16" t="s">
        <v>62</v>
      </c>
      <c r="C46" s="16">
        <v>101917</v>
      </c>
      <c r="D46" s="21" t="s">
        <v>97</v>
      </c>
      <c r="E46" s="19" t="s">
        <v>45</v>
      </c>
      <c r="F46" s="22">
        <v>1</v>
      </c>
      <c r="G46" s="32">
        <v>127.09</v>
      </c>
      <c r="H46" s="59">
        <v>0.26390000000000002</v>
      </c>
      <c r="I46" s="60">
        <f t="shared" si="20"/>
        <v>160.629051</v>
      </c>
      <c r="J46" s="33">
        <f t="shared" si="21"/>
        <v>0</v>
      </c>
      <c r="K46" s="32">
        <f t="shared" si="22"/>
        <v>160.629051</v>
      </c>
      <c r="L46" s="54">
        <f t="shared" si="23"/>
        <v>160.629051</v>
      </c>
      <c r="M46" s="45"/>
      <c r="N46" s="45"/>
    </row>
    <row r="47" spans="1:14" ht="45" x14ac:dyDescent="0.2">
      <c r="A47" s="16" t="s">
        <v>168</v>
      </c>
      <c r="B47" s="16" t="s">
        <v>63</v>
      </c>
      <c r="C47" s="16" t="s">
        <v>65</v>
      </c>
      <c r="D47" s="21" t="s">
        <v>98</v>
      </c>
      <c r="E47" s="19" t="s">
        <v>45</v>
      </c>
      <c r="F47" s="22">
        <v>1</v>
      </c>
      <c r="G47" s="32">
        <v>229.87</v>
      </c>
      <c r="H47" s="59">
        <v>0.26390000000000002</v>
      </c>
      <c r="I47" s="60">
        <f t="shared" si="20"/>
        <v>290.53269299999999</v>
      </c>
      <c r="J47" s="33">
        <f t="shared" si="21"/>
        <v>0</v>
      </c>
      <c r="K47" s="32">
        <f t="shared" si="22"/>
        <v>290.53269299999999</v>
      </c>
      <c r="L47" s="54">
        <f t="shared" si="23"/>
        <v>290.53269299999999</v>
      </c>
      <c r="M47" s="45"/>
      <c r="N47" s="45"/>
    </row>
    <row r="48" spans="1:14" ht="22.5" customHeight="1" x14ac:dyDescent="0.2">
      <c r="A48" s="16" t="s">
        <v>169</v>
      </c>
      <c r="B48" s="16" t="s">
        <v>64</v>
      </c>
      <c r="C48" s="16" t="s">
        <v>69</v>
      </c>
      <c r="D48" s="21" t="s">
        <v>99</v>
      </c>
      <c r="E48" s="19" t="s">
        <v>45</v>
      </c>
      <c r="F48" s="22">
        <v>2</v>
      </c>
      <c r="G48" s="32">
        <v>2165.0100000000002</v>
      </c>
      <c r="H48" s="59">
        <v>0.26390000000000002</v>
      </c>
      <c r="I48" s="60">
        <f t="shared" si="20"/>
        <v>2736.3561390000004</v>
      </c>
      <c r="J48" s="33">
        <f t="shared" si="21"/>
        <v>0</v>
      </c>
      <c r="K48" s="32">
        <f t="shared" si="22"/>
        <v>2736.3561390000004</v>
      </c>
      <c r="L48" s="54">
        <f t="shared" si="23"/>
        <v>5472.7122780000009</v>
      </c>
      <c r="M48" s="45"/>
      <c r="N48" s="45"/>
    </row>
    <row r="49" spans="1:14" ht="22.5" customHeight="1" x14ac:dyDescent="0.2">
      <c r="A49" s="16" t="s">
        <v>170</v>
      </c>
      <c r="B49" s="16" t="s">
        <v>31</v>
      </c>
      <c r="C49" s="16">
        <v>22019</v>
      </c>
      <c r="D49" s="21" t="s">
        <v>100</v>
      </c>
      <c r="E49" s="19" t="s">
        <v>45</v>
      </c>
      <c r="F49" s="22">
        <v>2</v>
      </c>
      <c r="G49" s="32">
        <v>219.38</v>
      </c>
      <c r="H49" s="59">
        <v>0.26390000000000002</v>
      </c>
      <c r="I49" s="60">
        <f t="shared" si="20"/>
        <v>277.274382</v>
      </c>
      <c r="J49" s="33">
        <f t="shared" si="21"/>
        <v>0</v>
      </c>
      <c r="K49" s="32">
        <f t="shared" si="22"/>
        <v>277.274382</v>
      </c>
      <c r="L49" s="54">
        <f t="shared" si="23"/>
        <v>554.54876400000001</v>
      </c>
      <c r="M49" s="45"/>
      <c r="N49" s="45"/>
    </row>
    <row r="50" spans="1:14" ht="22.5" customHeight="1" x14ac:dyDescent="0.2">
      <c r="A50" s="16" t="s">
        <v>171</v>
      </c>
      <c r="B50" s="16" t="s">
        <v>31</v>
      </c>
      <c r="C50" s="16">
        <v>22290</v>
      </c>
      <c r="D50" s="21" t="s">
        <v>101</v>
      </c>
      <c r="E50" s="19" t="s">
        <v>45</v>
      </c>
      <c r="F50" s="22">
        <v>1</v>
      </c>
      <c r="G50" s="32">
        <v>102.29</v>
      </c>
      <c r="H50" s="59">
        <v>0.26390000000000002</v>
      </c>
      <c r="I50" s="60">
        <f t="shared" si="20"/>
        <v>129.28433100000001</v>
      </c>
      <c r="J50" s="33">
        <f t="shared" si="21"/>
        <v>0</v>
      </c>
      <c r="K50" s="32">
        <f t="shared" si="22"/>
        <v>129.28433100000001</v>
      </c>
      <c r="L50" s="54">
        <f t="shared" si="23"/>
        <v>129.28433100000001</v>
      </c>
      <c r="M50" s="45"/>
      <c r="N50" s="45"/>
    </row>
    <row r="51" spans="1:14" ht="22.5" customHeight="1" x14ac:dyDescent="0.2">
      <c r="A51" s="16" t="s">
        <v>172</v>
      </c>
      <c r="B51" s="16" t="s">
        <v>32</v>
      </c>
      <c r="C51" s="16" t="s">
        <v>70</v>
      </c>
      <c r="D51" s="21" t="s">
        <v>102</v>
      </c>
      <c r="E51" s="19" t="s">
        <v>45</v>
      </c>
      <c r="F51" s="22">
        <v>1</v>
      </c>
      <c r="G51" s="32">
        <v>1762.66</v>
      </c>
      <c r="H51" s="59">
        <v>0.26390000000000002</v>
      </c>
      <c r="I51" s="60">
        <f t="shared" si="20"/>
        <v>2227.8259740000003</v>
      </c>
      <c r="J51" s="33">
        <f t="shared" si="21"/>
        <v>0</v>
      </c>
      <c r="K51" s="32">
        <f t="shared" si="22"/>
        <v>2227.8259740000003</v>
      </c>
      <c r="L51" s="54">
        <f t="shared" si="23"/>
        <v>2227.8259740000003</v>
      </c>
      <c r="M51" s="45"/>
      <c r="N51" s="45"/>
    </row>
    <row r="52" spans="1:14" ht="22.5" customHeight="1" x14ac:dyDescent="0.2">
      <c r="A52" s="16" t="s">
        <v>173</v>
      </c>
      <c r="B52" s="16" t="s">
        <v>31</v>
      </c>
      <c r="C52" s="16">
        <v>68023</v>
      </c>
      <c r="D52" s="21" t="s">
        <v>103</v>
      </c>
      <c r="E52" s="19" t="s">
        <v>104</v>
      </c>
      <c r="F52" s="22">
        <v>6</v>
      </c>
      <c r="G52" s="32">
        <v>20.48</v>
      </c>
      <c r="H52" s="59">
        <v>0.26390000000000002</v>
      </c>
      <c r="I52" s="60">
        <f t="shared" si="20"/>
        <v>25.884672000000002</v>
      </c>
      <c r="J52" s="33">
        <f t="shared" si="21"/>
        <v>0</v>
      </c>
      <c r="K52" s="32">
        <f t="shared" si="22"/>
        <v>25.884672000000002</v>
      </c>
      <c r="L52" s="54">
        <f t="shared" si="23"/>
        <v>155.30803200000003</v>
      </c>
      <c r="M52" s="45"/>
      <c r="N52" s="45"/>
    </row>
    <row r="53" spans="1:14" ht="22.5" customHeight="1" x14ac:dyDescent="0.2">
      <c r="A53" s="16" t="s">
        <v>174</v>
      </c>
      <c r="B53" s="16" t="s">
        <v>31</v>
      </c>
      <c r="C53" s="16">
        <v>59051</v>
      </c>
      <c r="D53" s="21" t="s">
        <v>105</v>
      </c>
      <c r="E53" s="19" t="s">
        <v>45</v>
      </c>
      <c r="F53" s="22">
        <v>12</v>
      </c>
      <c r="G53" s="32">
        <v>3.76</v>
      </c>
      <c r="H53" s="59">
        <v>0.26390000000000002</v>
      </c>
      <c r="I53" s="60">
        <f t="shared" si="20"/>
        <v>4.7522639999999994</v>
      </c>
      <c r="J53" s="33">
        <f t="shared" si="21"/>
        <v>0</v>
      </c>
      <c r="K53" s="32">
        <f t="shared" si="22"/>
        <v>4.7522639999999994</v>
      </c>
      <c r="L53" s="54">
        <f t="shared" si="23"/>
        <v>57.027167999999989</v>
      </c>
      <c r="M53" s="45"/>
      <c r="N53" s="45"/>
    </row>
    <row r="54" spans="1:14" ht="22.5" customHeight="1" x14ac:dyDescent="0.2">
      <c r="A54" s="16" t="s">
        <v>175</v>
      </c>
      <c r="B54" s="16" t="s">
        <v>31</v>
      </c>
      <c r="C54" s="16">
        <v>55318</v>
      </c>
      <c r="D54" s="21" t="s">
        <v>106</v>
      </c>
      <c r="E54" s="19" t="s">
        <v>45</v>
      </c>
      <c r="F54" s="22">
        <v>4</v>
      </c>
      <c r="G54" s="32">
        <v>38.76</v>
      </c>
      <c r="H54" s="59">
        <v>0.26390000000000002</v>
      </c>
      <c r="I54" s="60">
        <f t="shared" si="20"/>
        <v>48.988763999999996</v>
      </c>
      <c r="J54" s="33">
        <f t="shared" si="21"/>
        <v>0</v>
      </c>
      <c r="K54" s="32">
        <f t="shared" si="22"/>
        <v>48.988763999999996</v>
      </c>
      <c r="L54" s="54">
        <f t="shared" si="23"/>
        <v>195.95505599999998</v>
      </c>
      <c r="M54" s="45"/>
      <c r="N54" s="45"/>
    </row>
    <row r="55" spans="1:14" ht="22.5" customHeight="1" x14ac:dyDescent="0.2">
      <c r="A55" s="16" t="s">
        <v>176</v>
      </c>
      <c r="B55" s="16" t="s">
        <v>62</v>
      </c>
      <c r="C55" s="16">
        <v>91927</v>
      </c>
      <c r="D55" s="21" t="s">
        <v>107</v>
      </c>
      <c r="E55" s="19" t="s">
        <v>89</v>
      </c>
      <c r="F55" s="22">
        <v>30</v>
      </c>
      <c r="G55" s="32">
        <v>4.96</v>
      </c>
      <c r="H55" s="59">
        <v>0.26390000000000002</v>
      </c>
      <c r="I55" s="60">
        <f t="shared" si="20"/>
        <v>6.2689440000000003</v>
      </c>
      <c r="J55" s="33">
        <f t="shared" si="21"/>
        <v>0</v>
      </c>
      <c r="K55" s="32">
        <f t="shared" si="22"/>
        <v>6.2689440000000003</v>
      </c>
      <c r="L55" s="54">
        <f t="shared" si="23"/>
        <v>188.06832</v>
      </c>
      <c r="M55" s="45"/>
      <c r="N55" s="45"/>
    </row>
    <row r="56" spans="1:14" ht="22.5" customHeight="1" x14ac:dyDescent="0.2">
      <c r="A56" s="16" t="s">
        <v>177</v>
      </c>
      <c r="B56" s="16" t="s">
        <v>31</v>
      </c>
      <c r="C56" s="16">
        <v>63511</v>
      </c>
      <c r="D56" s="21" t="s">
        <v>108</v>
      </c>
      <c r="E56" s="19" t="s">
        <v>89</v>
      </c>
      <c r="F56" s="22">
        <v>30</v>
      </c>
      <c r="G56" s="32">
        <v>24.8</v>
      </c>
      <c r="H56" s="59">
        <v>0.26390000000000002</v>
      </c>
      <c r="I56" s="60">
        <f t="shared" si="20"/>
        <v>31.344720000000002</v>
      </c>
      <c r="J56" s="33">
        <f t="shared" si="21"/>
        <v>0</v>
      </c>
      <c r="K56" s="32">
        <f t="shared" si="22"/>
        <v>31.344720000000002</v>
      </c>
      <c r="L56" s="54">
        <f t="shared" si="23"/>
        <v>940.34160000000008</v>
      </c>
      <c r="M56" s="45"/>
      <c r="N56" s="45"/>
    </row>
    <row r="57" spans="1:14" ht="22.5" customHeight="1" x14ac:dyDescent="0.2">
      <c r="A57" s="37" t="s">
        <v>180</v>
      </c>
      <c r="B57" s="37"/>
      <c r="C57" s="37"/>
      <c r="D57" s="38" t="s">
        <v>109</v>
      </c>
      <c r="E57" s="26"/>
      <c r="F57" s="27"/>
      <c r="G57" s="42"/>
      <c r="H57" s="68"/>
      <c r="I57" s="69"/>
      <c r="J57" s="70"/>
      <c r="K57" s="42"/>
      <c r="L57" s="71"/>
      <c r="M57" s="71">
        <f>SUM(L58)</f>
        <v>3152.659521</v>
      </c>
      <c r="N57" s="45"/>
    </row>
    <row r="58" spans="1:14" ht="22.5" customHeight="1" x14ac:dyDescent="0.2">
      <c r="A58" s="16" t="s">
        <v>178</v>
      </c>
      <c r="B58" s="16" t="s">
        <v>62</v>
      </c>
      <c r="C58" s="16">
        <v>101916</v>
      </c>
      <c r="D58" s="21" t="s">
        <v>110</v>
      </c>
      <c r="E58" s="19" t="s">
        <v>45</v>
      </c>
      <c r="F58" s="22">
        <v>1</v>
      </c>
      <c r="G58" s="32">
        <v>2494.39</v>
      </c>
      <c r="H58" s="59">
        <v>0.26390000000000002</v>
      </c>
      <c r="I58" s="60">
        <f>G58*(1+H58)</f>
        <v>3152.659521</v>
      </c>
      <c r="J58" s="33">
        <f>$J$94</f>
        <v>0</v>
      </c>
      <c r="K58" s="32">
        <f>I58*(1-J58)</f>
        <v>3152.659521</v>
      </c>
      <c r="L58" s="54">
        <f>K58*F58</f>
        <v>3152.659521</v>
      </c>
      <c r="M58" s="45"/>
      <c r="N58" s="45"/>
    </row>
    <row r="59" spans="1:14" ht="22.5" customHeight="1" x14ac:dyDescent="0.2">
      <c r="A59" s="37" t="s">
        <v>179</v>
      </c>
      <c r="B59" s="37"/>
      <c r="C59" s="37"/>
      <c r="D59" s="38" t="s">
        <v>111</v>
      </c>
      <c r="E59" s="26"/>
      <c r="F59" s="27"/>
      <c r="G59" s="42"/>
      <c r="H59" s="68"/>
      <c r="I59" s="69"/>
      <c r="J59" s="70"/>
      <c r="K59" s="42"/>
      <c r="L59" s="71"/>
      <c r="M59" s="71">
        <f>SUM(L60:L66)</f>
        <v>28266.061824000004</v>
      </c>
      <c r="N59" s="45"/>
    </row>
    <row r="60" spans="1:14" ht="22.5" customHeight="1" x14ac:dyDescent="0.2">
      <c r="A60" s="16" t="s">
        <v>189</v>
      </c>
      <c r="B60" s="16" t="s">
        <v>31</v>
      </c>
      <c r="C60" s="16">
        <v>60680</v>
      </c>
      <c r="D60" s="21" t="s">
        <v>112</v>
      </c>
      <c r="E60" s="19" t="s">
        <v>45</v>
      </c>
      <c r="F60" s="22">
        <v>59</v>
      </c>
      <c r="G60" s="32">
        <v>36.07</v>
      </c>
      <c r="H60" s="59">
        <v>0.26390000000000002</v>
      </c>
      <c r="I60" s="60">
        <f t="shared" ref="I60:I66" si="24">G60*(1+H60)</f>
        <v>45.588873</v>
      </c>
      <c r="J60" s="33">
        <f t="shared" ref="J60:J66" si="25">$J$94</f>
        <v>0</v>
      </c>
      <c r="K60" s="32">
        <f t="shared" ref="K60:K66" si="26">I60*(1-J60)</f>
        <v>45.588873</v>
      </c>
      <c r="L60" s="54">
        <f t="shared" ref="L60:L66" si="27">K60*F60</f>
        <v>2689.7435070000001</v>
      </c>
      <c r="M60" s="45"/>
      <c r="N60" s="45"/>
    </row>
    <row r="61" spans="1:14" ht="22.5" customHeight="1" x14ac:dyDescent="0.2">
      <c r="A61" s="16" t="s">
        <v>190</v>
      </c>
      <c r="B61" s="16" t="s">
        <v>31</v>
      </c>
      <c r="C61" s="16">
        <v>60062</v>
      </c>
      <c r="D61" s="21" t="s">
        <v>113</v>
      </c>
      <c r="E61" s="19" t="s">
        <v>45</v>
      </c>
      <c r="F61" s="22">
        <v>11</v>
      </c>
      <c r="G61" s="32">
        <v>290.39999999999998</v>
      </c>
      <c r="H61" s="59">
        <v>0.26390000000000002</v>
      </c>
      <c r="I61" s="60">
        <f t="shared" si="24"/>
        <v>367.03655999999995</v>
      </c>
      <c r="J61" s="33">
        <f t="shared" si="25"/>
        <v>0</v>
      </c>
      <c r="K61" s="32">
        <f t="shared" si="26"/>
        <v>367.03655999999995</v>
      </c>
      <c r="L61" s="54">
        <f t="shared" si="27"/>
        <v>4037.4021599999996</v>
      </c>
      <c r="M61" s="45"/>
      <c r="N61" s="45"/>
    </row>
    <row r="62" spans="1:14" ht="22.5" customHeight="1" x14ac:dyDescent="0.2">
      <c r="A62" s="16" t="s">
        <v>191</v>
      </c>
      <c r="B62" s="16" t="s">
        <v>64</v>
      </c>
      <c r="C62" s="16" t="s">
        <v>71</v>
      </c>
      <c r="D62" s="21" t="s">
        <v>114</v>
      </c>
      <c r="E62" s="19" t="s">
        <v>45</v>
      </c>
      <c r="F62" s="22">
        <v>47</v>
      </c>
      <c r="G62" s="32">
        <v>38.75</v>
      </c>
      <c r="H62" s="59">
        <v>0.26390000000000002</v>
      </c>
      <c r="I62" s="60">
        <f t="shared" si="24"/>
        <v>48.976125000000003</v>
      </c>
      <c r="J62" s="33">
        <f t="shared" si="25"/>
        <v>0</v>
      </c>
      <c r="K62" s="32">
        <f t="shared" si="26"/>
        <v>48.976125000000003</v>
      </c>
      <c r="L62" s="54">
        <f t="shared" si="27"/>
        <v>2301.8778750000001</v>
      </c>
      <c r="M62" s="45"/>
      <c r="N62" s="45"/>
    </row>
    <row r="63" spans="1:14" ht="22.5" customHeight="1" x14ac:dyDescent="0.2">
      <c r="A63" s="16" t="s">
        <v>192</v>
      </c>
      <c r="B63" s="16" t="s">
        <v>62</v>
      </c>
      <c r="C63" s="16">
        <v>91863</v>
      </c>
      <c r="D63" s="21" t="s">
        <v>115</v>
      </c>
      <c r="E63" s="19" t="s">
        <v>89</v>
      </c>
      <c r="F63" s="22">
        <v>260</v>
      </c>
      <c r="G63" s="32">
        <v>9.58</v>
      </c>
      <c r="H63" s="59">
        <v>0.26390000000000002</v>
      </c>
      <c r="I63" s="60">
        <f t="shared" si="24"/>
        <v>12.108162</v>
      </c>
      <c r="J63" s="33">
        <f t="shared" si="25"/>
        <v>0</v>
      </c>
      <c r="K63" s="32">
        <f t="shared" si="26"/>
        <v>12.108162</v>
      </c>
      <c r="L63" s="54">
        <f t="shared" si="27"/>
        <v>3148.12212</v>
      </c>
      <c r="M63" s="45"/>
      <c r="N63" s="45"/>
    </row>
    <row r="64" spans="1:14" ht="22.5" customHeight="1" x14ac:dyDescent="0.2">
      <c r="A64" s="16" t="s">
        <v>193</v>
      </c>
      <c r="B64" s="16" t="s">
        <v>62</v>
      </c>
      <c r="C64" s="16">
        <v>95777</v>
      </c>
      <c r="D64" s="21" t="s">
        <v>116</v>
      </c>
      <c r="E64" s="19" t="s">
        <v>45</v>
      </c>
      <c r="F64" s="22">
        <v>154</v>
      </c>
      <c r="G64" s="32">
        <v>26.37</v>
      </c>
      <c r="H64" s="59">
        <v>0.26390000000000002</v>
      </c>
      <c r="I64" s="60">
        <f t="shared" si="24"/>
        <v>33.329042999999999</v>
      </c>
      <c r="J64" s="33">
        <f t="shared" si="25"/>
        <v>0</v>
      </c>
      <c r="K64" s="32">
        <f t="shared" si="26"/>
        <v>33.329042999999999</v>
      </c>
      <c r="L64" s="54">
        <f t="shared" si="27"/>
        <v>5132.672622</v>
      </c>
      <c r="M64" s="45"/>
      <c r="N64" s="45"/>
    </row>
    <row r="65" spans="1:14" ht="22.5" customHeight="1" x14ac:dyDescent="0.2">
      <c r="A65" s="16" t="s">
        <v>194</v>
      </c>
      <c r="B65" s="16" t="s">
        <v>62</v>
      </c>
      <c r="C65" s="16">
        <v>63511</v>
      </c>
      <c r="D65" s="21" t="s">
        <v>117</v>
      </c>
      <c r="E65" s="19" t="s">
        <v>89</v>
      </c>
      <c r="F65" s="22">
        <v>236</v>
      </c>
      <c r="G65" s="32">
        <v>24.8</v>
      </c>
      <c r="H65" s="59">
        <v>0.26390000000000002</v>
      </c>
      <c r="I65" s="60">
        <f t="shared" si="24"/>
        <v>31.344720000000002</v>
      </c>
      <c r="J65" s="33">
        <f t="shared" si="25"/>
        <v>0</v>
      </c>
      <c r="K65" s="32">
        <f t="shared" si="26"/>
        <v>31.344720000000002</v>
      </c>
      <c r="L65" s="54">
        <f t="shared" si="27"/>
        <v>7397.3539200000005</v>
      </c>
      <c r="M65" s="45"/>
      <c r="N65" s="45"/>
    </row>
    <row r="66" spans="1:14" ht="22.5" customHeight="1" x14ac:dyDescent="0.2">
      <c r="A66" s="16" t="s">
        <v>195</v>
      </c>
      <c r="B66" s="16" t="s">
        <v>64</v>
      </c>
      <c r="C66" s="16" t="s">
        <v>72</v>
      </c>
      <c r="D66" s="21" t="s">
        <v>118</v>
      </c>
      <c r="E66" s="19" t="s">
        <v>45</v>
      </c>
      <c r="F66" s="22">
        <v>390</v>
      </c>
      <c r="G66" s="32">
        <v>7.22</v>
      </c>
      <c r="H66" s="59">
        <v>0.26390000000000002</v>
      </c>
      <c r="I66" s="60">
        <f t="shared" si="24"/>
        <v>9.1253580000000003</v>
      </c>
      <c r="J66" s="33">
        <f t="shared" si="25"/>
        <v>0</v>
      </c>
      <c r="K66" s="32">
        <f t="shared" si="26"/>
        <v>9.1253580000000003</v>
      </c>
      <c r="L66" s="54">
        <f t="shared" si="27"/>
        <v>3558.8896199999999</v>
      </c>
      <c r="M66" s="45"/>
      <c r="N66" s="45"/>
    </row>
    <row r="67" spans="1:14" ht="22.5" customHeight="1" x14ac:dyDescent="0.2">
      <c r="A67" s="37" t="s">
        <v>196</v>
      </c>
      <c r="B67" s="37"/>
      <c r="C67" s="37"/>
      <c r="D67" s="38" t="s">
        <v>119</v>
      </c>
      <c r="E67" s="26"/>
      <c r="F67" s="27"/>
      <c r="G67" s="42"/>
      <c r="H67" s="68"/>
      <c r="I67" s="69"/>
      <c r="J67" s="70"/>
      <c r="K67" s="42"/>
      <c r="L67" s="71"/>
      <c r="M67" s="71">
        <f>SUM(L68:L71)</f>
        <v>20160.898626000002</v>
      </c>
      <c r="N67" s="45"/>
    </row>
    <row r="68" spans="1:14" ht="22.5" customHeight="1" x14ac:dyDescent="0.2">
      <c r="A68" s="16" t="s">
        <v>197</v>
      </c>
      <c r="B68" s="16" t="s">
        <v>32</v>
      </c>
      <c r="C68" s="16" t="s">
        <v>73</v>
      </c>
      <c r="D68" s="21" t="s">
        <v>120</v>
      </c>
      <c r="E68" s="19" t="s">
        <v>45</v>
      </c>
      <c r="F68" s="22">
        <v>117</v>
      </c>
      <c r="G68" s="32">
        <v>27.42</v>
      </c>
      <c r="H68" s="59">
        <v>0.26390000000000002</v>
      </c>
      <c r="I68" s="60">
        <f t="shared" ref="I68:I71" si="28">G68*(1+H68)</f>
        <v>34.656138000000006</v>
      </c>
      <c r="J68" s="33">
        <f t="shared" ref="J68:J71" si="29">$J$94</f>
        <v>0</v>
      </c>
      <c r="K68" s="32">
        <f t="shared" ref="K68:K71" si="30">I68*(1-J68)</f>
        <v>34.656138000000006</v>
      </c>
      <c r="L68" s="54">
        <f t="shared" ref="L68:L71" si="31">K68*F68</f>
        <v>4054.7681460000008</v>
      </c>
      <c r="M68" s="45"/>
      <c r="N68" s="45"/>
    </row>
    <row r="69" spans="1:14" ht="22.5" customHeight="1" x14ac:dyDescent="0.2">
      <c r="A69" s="16" t="s">
        <v>198</v>
      </c>
      <c r="B69" s="16" t="s">
        <v>32</v>
      </c>
      <c r="C69" s="16" t="s">
        <v>74</v>
      </c>
      <c r="D69" s="21" t="s">
        <v>121</v>
      </c>
      <c r="E69" s="19" t="s">
        <v>45</v>
      </c>
      <c r="F69" s="22">
        <v>90</v>
      </c>
      <c r="G69" s="32">
        <v>48.97</v>
      </c>
      <c r="H69" s="59">
        <v>0.26390000000000002</v>
      </c>
      <c r="I69" s="60">
        <f t="shared" si="28"/>
        <v>61.893183000000001</v>
      </c>
      <c r="J69" s="33">
        <f t="shared" si="29"/>
        <v>0</v>
      </c>
      <c r="K69" s="32">
        <f t="shared" si="30"/>
        <v>61.893183000000001</v>
      </c>
      <c r="L69" s="54">
        <f t="shared" si="31"/>
        <v>5570.3864700000004</v>
      </c>
      <c r="M69" s="45"/>
      <c r="N69" s="45"/>
    </row>
    <row r="70" spans="1:14" ht="22.5" customHeight="1" x14ac:dyDescent="0.2">
      <c r="A70" s="16" t="s">
        <v>199</v>
      </c>
      <c r="B70" s="16" t="s">
        <v>32</v>
      </c>
      <c r="C70" s="16" t="s">
        <v>75</v>
      </c>
      <c r="D70" s="21" t="s">
        <v>122</v>
      </c>
      <c r="E70" s="19" t="s">
        <v>45</v>
      </c>
      <c r="F70" s="22">
        <v>142</v>
      </c>
      <c r="G70" s="32">
        <v>56.01</v>
      </c>
      <c r="H70" s="59">
        <v>0.26390000000000002</v>
      </c>
      <c r="I70" s="60">
        <f t="shared" si="28"/>
        <v>70.791038999999998</v>
      </c>
      <c r="J70" s="33">
        <f t="shared" si="29"/>
        <v>0</v>
      </c>
      <c r="K70" s="32">
        <f t="shared" si="30"/>
        <v>70.791038999999998</v>
      </c>
      <c r="L70" s="54">
        <f t="shared" si="31"/>
        <v>10052.327538</v>
      </c>
      <c r="M70" s="45"/>
      <c r="N70" s="45"/>
    </row>
    <row r="71" spans="1:14" ht="22.5" customHeight="1" x14ac:dyDescent="0.2">
      <c r="A71" s="16" t="s">
        <v>200</v>
      </c>
      <c r="B71" s="16" t="s">
        <v>32</v>
      </c>
      <c r="C71" s="16" t="s">
        <v>76</v>
      </c>
      <c r="D71" s="21" t="s">
        <v>123</v>
      </c>
      <c r="E71" s="19" t="s">
        <v>45</v>
      </c>
      <c r="F71" s="22">
        <v>4</v>
      </c>
      <c r="G71" s="32">
        <v>95.62</v>
      </c>
      <c r="H71" s="59">
        <v>0.26390000000000002</v>
      </c>
      <c r="I71" s="60">
        <f t="shared" si="28"/>
        <v>120.85411800000001</v>
      </c>
      <c r="J71" s="33">
        <f t="shared" si="29"/>
        <v>0</v>
      </c>
      <c r="K71" s="32">
        <f t="shared" si="30"/>
        <v>120.85411800000001</v>
      </c>
      <c r="L71" s="54">
        <f t="shared" si="31"/>
        <v>483.41647200000006</v>
      </c>
      <c r="M71" s="45"/>
      <c r="N71" s="45"/>
    </row>
    <row r="72" spans="1:14" ht="15" x14ac:dyDescent="0.2">
      <c r="A72" s="41" t="s">
        <v>201</v>
      </c>
      <c r="B72" s="41"/>
      <c r="C72" s="41"/>
      <c r="D72" s="55" t="s">
        <v>124</v>
      </c>
      <c r="E72" s="51"/>
      <c r="F72" s="56"/>
      <c r="G72" s="61"/>
      <c r="H72" s="62"/>
      <c r="I72" s="63"/>
      <c r="J72" s="64"/>
      <c r="K72" s="61"/>
      <c r="L72" s="65"/>
      <c r="M72" s="74">
        <f>SUM(L73:L75)</f>
        <v>9800.7987990000001</v>
      </c>
      <c r="N72" s="65">
        <f>M72</f>
        <v>9800.7987990000001</v>
      </c>
    </row>
    <row r="73" spans="1:14" ht="33.75" x14ac:dyDescent="0.2">
      <c r="A73" s="16" t="s">
        <v>202</v>
      </c>
      <c r="B73" s="16" t="s">
        <v>63</v>
      </c>
      <c r="C73" s="16" t="s">
        <v>65</v>
      </c>
      <c r="D73" s="21" t="s">
        <v>125</v>
      </c>
      <c r="E73" s="19" t="s">
        <v>45</v>
      </c>
      <c r="F73" s="22">
        <v>1</v>
      </c>
      <c r="G73" s="32">
        <v>1698.49</v>
      </c>
      <c r="H73" s="59">
        <v>0.26390000000000002</v>
      </c>
      <c r="I73" s="60">
        <f t="shared" ref="I73:I75" si="32">G73*(1+H73)</f>
        <v>2146.7215110000002</v>
      </c>
      <c r="J73" s="33">
        <f t="shared" ref="J73:J75" si="33">$J$94</f>
        <v>0</v>
      </c>
      <c r="K73" s="32">
        <f t="shared" ref="K73:K75" si="34">I73*(1-J73)</f>
        <v>2146.7215110000002</v>
      </c>
      <c r="L73" s="54">
        <f t="shared" ref="L73:L75" si="35">K73*F73</f>
        <v>2146.7215110000002</v>
      </c>
      <c r="M73" s="45"/>
      <c r="N73" s="45"/>
    </row>
    <row r="74" spans="1:14" ht="33.75" x14ac:dyDescent="0.2">
      <c r="A74" s="16" t="s">
        <v>203</v>
      </c>
      <c r="B74" s="16" t="s">
        <v>63</v>
      </c>
      <c r="C74" s="16" t="s">
        <v>65</v>
      </c>
      <c r="D74" s="21" t="s">
        <v>126</v>
      </c>
      <c r="E74" s="19" t="s">
        <v>45</v>
      </c>
      <c r="F74" s="22">
        <v>1</v>
      </c>
      <c r="G74" s="32">
        <v>1255.8</v>
      </c>
      <c r="H74" s="59">
        <v>0.26390000000000002</v>
      </c>
      <c r="I74" s="60">
        <f t="shared" si="32"/>
        <v>1587.20562</v>
      </c>
      <c r="J74" s="33">
        <f t="shared" si="33"/>
        <v>0</v>
      </c>
      <c r="K74" s="32">
        <f t="shared" si="34"/>
        <v>1587.20562</v>
      </c>
      <c r="L74" s="54">
        <f t="shared" si="35"/>
        <v>1587.20562</v>
      </c>
      <c r="M74" s="45"/>
      <c r="N74" s="45"/>
    </row>
    <row r="75" spans="1:14" ht="56.25" x14ac:dyDescent="0.2">
      <c r="A75" s="16" t="s">
        <v>204</v>
      </c>
      <c r="B75" s="16" t="s">
        <v>63</v>
      </c>
      <c r="C75" s="16" t="s">
        <v>65</v>
      </c>
      <c r="D75" s="21" t="s">
        <v>127</v>
      </c>
      <c r="E75" s="19" t="s">
        <v>45</v>
      </c>
      <c r="F75" s="22">
        <v>1</v>
      </c>
      <c r="G75" s="32">
        <v>4800.12</v>
      </c>
      <c r="H75" s="59">
        <v>0.26390000000000002</v>
      </c>
      <c r="I75" s="60">
        <f t="shared" si="32"/>
        <v>6066.8716679999998</v>
      </c>
      <c r="J75" s="33">
        <f t="shared" si="33"/>
        <v>0</v>
      </c>
      <c r="K75" s="32">
        <f t="shared" si="34"/>
        <v>6066.8716679999998</v>
      </c>
      <c r="L75" s="54">
        <f t="shared" si="35"/>
        <v>6066.8716679999998</v>
      </c>
      <c r="M75" s="45"/>
      <c r="N75" s="45"/>
    </row>
    <row r="76" spans="1:14" ht="22.5" x14ac:dyDescent="0.2">
      <c r="A76" s="41" t="s">
        <v>205</v>
      </c>
      <c r="B76" s="41"/>
      <c r="C76" s="41"/>
      <c r="D76" s="55" t="s">
        <v>129</v>
      </c>
      <c r="E76" s="51"/>
      <c r="F76" s="56"/>
      <c r="G76" s="61"/>
      <c r="H76" s="62"/>
      <c r="I76" s="63"/>
      <c r="J76" s="64"/>
      <c r="K76" s="61"/>
      <c r="L76" s="65"/>
      <c r="M76" s="74">
        <f>SUM(L77)</f>
        <v>2709.6372929999998</v>
      </c>
      <c r="N76" s="65">
        <f>M76</f>
        <v>2709.6372929999998</v>
      </c>
    </row>
    <row r="77" spans="1:14" ht="33.75" x14ac:dyDescent="0.2">
      <c r="A77" s="16" t="s">
        <v>206</v>
      </c>
      <c r="B77" s="16" t="s">
        <v>63</v>
      </c>
      <c r="C77" s="16" t="s">
        <v>65</v>
      </c>
      <c r="D77" s="21" t="s">
        <v>130</v>
      </c>
      <c r="E77" s="19" t="s">
        <v>45</v>
      </c>
      <c r="F77" s="22">
        <v>1</v>
      </c>
      <c r="G77" s="32">
        <v>2143.87</v>
      </c>
      <c r="H77" s="59">
        <v>0.26390000000000002</v>
      </c>
      <c r="I77" s="60">
        <f>G77*(1+H77)</f>
        <v>2709.6372929999998</v>
      </c>
      <c r="J77" s="33">
        <f>$J$94</f>
        <v>0</v>
      </c>
      <c r="K77" s="32">
        <f>I77*(1-J77)</f>
        <v>2709.6372929999998</v>
      </c>
      <c r="L77" s="54">
        <f>K77*F77</f>
        <v>2709.6372929999998</v>
      </c>
      <c r="M77" s="45"/>
      <c r="N77" s="45"/>
    </row>
    <row r="78" spans="1:14" ht="15" x14ac:dyDescent="0.2">
      <c r="A78" s="41" t="s">
        <v>207</v>
      </c>
      <c r="B78" s="41"/>
      <c r="C78" s="41"/>
      <c r="D78" s="55" t="s">
        <v>131</v>
      </c>
      <c r="E78" s="51"/>
      <c r="F78" s="56"/>
      <c r="G78" s="61"/>
      <c r="H78" s="62"/>
      <c r="I78" s="63"/>
      <c r="J78" s="64"/>
      <c r="K78" s="61"/>
      <c r="L78" s="65"/>
      <c r="M78" s="74">
        <f>SUM(L79:L87)</f>
        <v>5931.3014156632498</v>
      </c>
      <c r="N78" s="65">
        <f>M78</f>
        <v>5931.3014156632498</v>
      </c>
    </row>
    <row r="79" spans="1:14" ht="67.5" x14ac:dyDescent="0.2">
      <c r="A79" s="16" t="s">
        <v>208</v>
      </c>
      <c r="B79" s="16" t="s">
        <v>62</v>
      </c>
      <c r="C79" s="16">
        <v>100757</v>
      </c>
      <c r="D79" s="21" t="s">
        <v>132</v>
      </c>
      <c r="E79" s="19" t="s">
        <v>51</v>
      </c>
      <c r="F79" s="22">
        <v>14.29425</v>
      </c>
      <c r="G79" s="32">
        <v>42.79</v>
      </c>
      <c r="H79" s="59">
        <v>0.26390000000000002</v>
      </c>
      <c r="I79" s="60">
        <f t="shared" ref="I79:I87" si="36">G79*(1+H79)</f>
        <v>54.082281000000002</v>
      </c>
      <c r="J79" s="33">
        <f t="shared" ref="J79:J87" si="37">$J$94</f>
        <v>0</v>
      </c>
      <c r="K79" s="32">
        <f t="shared" ref="K79:K87" si="38">I79*(1-J79)</f>
        <v>54.082281000000002</v>
      </c>
      <c r="L79" s="54">
        <f t="shared" ref="L79:L87" si="39">K79*F79</f>
        <v>773.06564518425</v>
      </c>
      <c r="M79" s="45"/>
      <c r="N79" s="45"/>
    </row>
    <row r="80" spans="1:14" ht="56.25" x14ac:dyDescent="0.2">
      <c r="A80" s="16" t="s">
        <v>209</v>
      </c>
      <c r="B80" s="16" t="s">
        <v>62</v>
      </c>
      <c r="C80" s="16">
        <v>100721</v>
      </c>
      <c r="D80" s="21" t="s">
        <v>133</v>
      </c>
      <c r="E80" s="19" t="s">
        <v>51</v>
      </c>
      <c r="F80" s="22">
        <v>14.29425</v>
      </c>
      <c r="G80" s="32">
        <v>20.12</v>
      </c>
      <c r="H80" s="59">
        <v>0.26390000000000002</v>
      </c>
      <c r="I80" s="60">
        <f t="shared" si="36"/>
        <v>25.429668000000003</v>
      </c>
      <c r="J80" s="33">
        <f t="shared" si="37"/>
        <v>0</v>
      </c>
      <c r="K80" s="32">
        <f t="shared" si="38"/>
        <v>25.429668000000003</v>
      </c>
      <c r="L80" s="54">
        <f t="shared" si="39"/>
        <v>363.49803180900005</v>
      </c>
      <c r="M80" s="45"/>
      <c r="N80" s="45"/>
    </row>
    <row r="81" spans="1:15" ht="67.5" x14ac:dyDescent="0.2">
      <c r="A81" s="16" t="s">
        <v>210</v>
      </c>
      <c r="B81" s="16" t="s">
        <v>62</v>
      </c>
      <c r="C81" s="16">
        <v>88489</v>
      </c>
      <c r="D81" s="21" t="s">
        <v>134</v>
      </c>
      <c r="E81" s="19" t="s">
        <v>51</v>
      </c>
      <c r="F81" s="22">
        <v>127.65</v>
      </c>
      <c r="G81" s="32">
        <v>13.68</v>
      </c>
      <c r="H81" s="59">
        <v>0.26390000000000002</v>
      </c>
      <c r="I81" s="60">
        <f t="shared" si="36"/>
        <v>17.290151999999999</v>
      </c>
      <c r="J81" s="33">
        <f t="shared" si="37"/>
        <v>0</v>
      </c>
      <c r="K81" s="32">
        <f t="shared" si="38"/>
        <v>17.290151999999999</v>
      </c>
      <c r="L81" s="54">
        <f t="shared" si="39"/>
        <v>2207.0879027999999</v>
      </c>
      <c r="M81" s="45"/>
      <c r="N81" s="45"/>
    </row>
    <row r="82" spans="1:15" ht="56.25" x14ac:dyDescent="0.2">
      <c r="A82" s="16" t="s">
        <v>211</v>
      </c>
      <c r="B82" s="16" t="s">
        <v>31</v>
      </c>
      <c r="C82" s="16">
        <v>180785</v>
      </c>
      <c r="D82" s="21" t="s">
        <v>135</v>
      </c>
      <c r="E82" s="19" t="s">
        <v>51</v>
      </c>
      <c r="F82" s="22">
        <v>10.25</v>
      </c>
      <c r="G82" s="32">
        <v>27.83</v>
      </c>
      <c r="H82" s="59">
        <v>0.26390000000000002</v>
      </c>
      <c r="I82" s="60">
        <f t="shared" si="36"/>
        <v>35.174337000000001</v>
      </c>
      <c r="J82" s="33">
        <f t="shared" si="37"/>
        <v>0</v>
      </c>
      <c r="K82" s="32">
        <f t="shared" si="38"/>
        <v>35.174337000000001</v>
      </c>
      <c r="L82" s="54">
        <f t="shared" si="39"/>
        <v>360.53695425000001</v>
      </c>
      <c r="M82" s="45"/>
      <c r="N82" s="45"/>
    </row>
    <row r="83" spans="1:15" ht="101.25" x14ac:dyDescent="0.2">
      <c r="A83" s="16" t="s">
        <v>212</v>
      </c>
      <c r="B83" s="16" t="s">
        <v>62</v>
      </c>
      <c r="C83" s="16">
        <v>100758</v>
      </c>
      <c r="D83" s="21" t="s">
        <v>136</v>
      </c>
      <c r="E83" s="19" t="s">
        <v>51</v>
      </c>
      <c r="F83" s="22">
        <v>3.78</v>
      </c>
      <c r="G83" s="32">
        <v>44.28</v>
      </c>
      <c r="H83" s="59">
        <v>0.26390000000000002</v>
      </c>
      <c r="I83" s="60">
        <f t="shared" si="36"/>
        <v>55.965492000000005</v>
      </c>
      <c r="J83" s="33">
        <f t="shared" si="37"/>
        <v>0</v>
      </c>
      <c r="K83" s="32">
        <f t="shared" si="38"/>
        <v>55.965492000000005</v>
      </c>
      <c r="L83" s="54">
        <f t="shared" si="39"/>
        <v>211.54955975999999</v>
      </c>
      <c r="M83" s="45"/>
      <c r="N83" s="45"/>
    </row>
    <row r="84" spans="1:15" ht="78.75" x14ac:dyDescent="0.2">
      <c r="A84" s="16" t="s">
        <v>213</v>
      </c>
      <c r="B84" s="16" t="s">
        <v>31</v>
      </c>
      <c r="C84" s="16">
        <v>180787</v>
      </c>
      <c r="D84" s="21" t="s">
        <v>137</v>
      </c>
      <c r="E84" s="19" t="s">
        <v>138</v>
      </c>
      <c r="F84" s="22">
        <v>25.81</v>
      </c>
      <c r="G84" s="32">
        <v>15.33</v>
      </c>
      <c r="H84" s="59">
        <v>0.26390000000000002</v>
      </c>
      <c r="I84" s="60">
        <f t="shared" si="36"/>
        <v>19.375586999999999</v>
      </c>
      <c r="J84" s="33">
        <f t="shared" si="37"/>
        <v>0</v>
      </c>
      <c r="K84" s="32">
        <f t="shared" si="38"/>
        <v>19.375586999999999</v>
      </c>
      <c r="L84" s="54">
        <f t="shared" si="39"/>
        <v>500.08390046999995</v>
      </c>
      <c r="M84" s="45"/>
      <c r="N84" s="45"/>
    </row>
    <row r="85" spans="1:15" ht="56.25" x14ac:dyDescent="0.2">
      <c r="A85" s="16" t="s">
        <v>214</v>
      </c>
      <c r="B85" s="16" t="s">
        <v>31</v>
      </c>
      <c r="C85" s="16">
        <v>180096</v>
      </c>
      <c r="D85" s="21" t="s">
        <v>139</v>
      </c>
      <c r="E85" s="19" t="s">
        <v>51</v>
      </c>
      <c r="F85" s="22">
        <v>15.67</v>
      </c>
      <c r="G85" s="32">
        <v>38.85</v>
      </c>
      <c r="H85" s="59">
        <v>0.26390000000000002</v>
      </c>
      <c r="I85" s="60">
        <f t="shared" si="36"/>
        <v>49.102515000000004</v>
      </c>
      <c r="J85" s="33">
        <f t="shared" si="37"/>
        <v>0</v>
      </c>
      <c r="K85" s="32">
        <f t="shared" si="38"/>
        <v>49.102515000000004</v>
      </c>
      <c r="L85" s="54">
        <f t="shared" si="39"/>
        <v>769.43641005000006</v>
      </c>
      <c r="M85" s="45"/>
      <c r="N85" s="45"/>
    </row>
    <row r="86" spans="1:15" ht="56.25" x14ac:dyDescent="0.2">
      <c r="A86" s="16" t="s">
        <v>215</v>
      </c>
      <c r="B86" s="16" t="s">
        <v>31</v>
      </c>
      <c r="C86" s="16">
        <v>180097</v>
      </c>
      <c r="D86" s="21" t="s">
        <v>140</v>
      </c>
      <c r="E86" s="19" t="s">
        <v>51</v>
      </c>
      <c r="F86" s="22">
        <v>3.57</v>
      </c>
      <c r="G86" s="116">
        <v>44.58</v>
      </c>
      <c r="H86" s="117">
        <v>0.26390000000000002</v>
      </c>
      <c r="I86" s="118">
        <f t="shared" si="36"/>
        <v>56.344662</v>
      </c>
      <c r="J86" s="33">
        <f t="shared" si="37"/>
        <v>0</v>
      </c>
      <c r="K86" s="116">
        <f t="shared" si="38"/>
        <v>56.344662</v>
      </c>
      <c r="L86" s="20">
        <f t="shared" si="39"/>
        <v>201.15044333999998</v>
      </c>
      <c r="M86" s="45"/>
      <c r="N86" s="45"/>
    </row>
    <row r="87" spans="1:15" ht="33.75" x14ac:dyDescent="0.2">
      <c r="A87" s="16" t="s">
        <v>216</v>
      </c>
      <c r="B87" s="16" t="s">
        <v>62</v>
      </c>
      <c r="C87" s="16">
        <v>84665</v>
      </c>
      <c r="D87" s="21" t="s">
        <v>141</v>
      </c>
      <c r="E87" s="19" t="s">
        <v>51</v>
      </c>
      <c r="F87" s="22">
        <v>17</v>
      </c>
      <c r="G87" s="32">
        <v>25.36</v>
      </c>
      <c r="H87" s="59">
        <v>0.26390000000000002</v>
      </c>
      <c r="I87" s="60">
        <f t="shared" si="36"/>
        <v>32.052503999999999</v>
      </c>
      <c r="J87" s="33">
        <f t="shared" si="37"/>
        <v>0</v>
      </c>
      <c r="K87" s="32">
        <f t="shared" si="38"/>
        <v>32.052503999999999</v>
      </c>
      <c r="L87" s="54">
        <f t="shared" si="39"/>
        <v>544.89256799999998</v>
      </c>
      <c r="M87" s="45"/>
      <c r="N87" s="45"/>
    </row>
    <row r="88" spans="1:15" ht="15" x14ac:dyDescent="0.2">
      <c r="A88" s="41" t="s">
        <v>217</v>
      </c>
      <c r="B88" s="41"/>
      <c r="C88" s="41"/>
      <c r="D88" s="55" t="s">
        <v>142</v>
      </c>
      <c r="E88" s="51"/>
      <c r="F88" s="56"/>
      <c r="G88" s="61"/>
      <c r="H88" s="62"/>
      <c r="I88" s="63"/>
      <c r="J88" s="64"/>
      <c r="K88" s="61"/>
      <c r="L88" s="65"/>
      <c r="M88" s="75">
        <f>SUM(L89)</f>
        <v>404.97883800000005</v>
      </c>
      <c r="N88" s="44">
        <f>M88</f>
        <v>404.97883800000005</v>
      </c>
    </row>
    <row r="89" spans="1:15" ht="56.25" x14ac:dyDescent="0.2">
      <c r="A89" s="16" t="s">
        <v>54</v>
      </c>
      <c r="B89" s="16" t="s">
        <v>62</v>
      </c>
      <c r="C89" s="16">
        <v>102179</v>
      </c>
      <c r="D89" s="21" t="s">
        <v>143</v>
      </c>
      <c r="E89" s="19" t="s">
        <v>51</v>
      </c>
      <c r="F89" s="22">
        <v>1</v>
      </c>
      <c r="G89" s="32">
        <v>320.42</v>
      </c>
      <c r="H89" s="59">
        <v>0.26390000000000002</v>
      </c>
      <c r="I89" s="60">
        <f>G89*(1+H89)</f>
        <v>404.97883800000005</v>
      </c>
      <c r="J89" s="33">
        <f>$J$94</f>
        <v>0</v>
      </c>
      <c r="K89" s="32">
        <f>I89*(1-J89)</f>
        <v>404.97883800000005</v>
      </c>
      <c r="L89" s="54">
        <f>K89*F89</f>
        <v>404.97883800000005</v>
      </c>
      <c r="M89" s="45"/>
      <c r="N89" s="45"/>
    </row>
    <row r="90" spans="1:15" ht="15" x14ac:dyDescent="0.2">
      <c r="A90" s="41" t="s">
        <v>218</v>
      </c>
      <c r="B90" s="41"/>
      <c r="C90" s="41"/>
      <c r="D90" s="55" t="s">
        <v>144</v>
      </c>
      <c r="E90" s="51"/>
      <c r="F90" s="56"/>
      <c r="G90" s="61"/>
      <c r="H90" s="62"/>
      <c r="I90" s="63"/>
      <c r="J90" s="64"/>
      <c r="K90" s="61"/>
      <c r="L90" s="65"/>
      <c r="M90" s="75">
        <f>SUM(L91:L92)</f>
        <v>7053.4214520000005</v>
      </c>
      <c r="N90" s="44">
        <f>M90</f>
        <v>7053.4214520000005</v>
      </c>
    </row>
    <row r="91" spans="1:15" ht="56.25" x14ac:dyDescent="0.2">
      <c r="A91" s="16" t="s">
        <v>219</v>
      </c>
      <c r="B91" s="16" t="s">
        <v>63</v>
      </c>
      <c r="C91" s="16" t="s">
        <v>65</v>
      </c>
      <c r="D91" s="21" t="s">
        <v>145</v>
      </c>
      <c r="E91" s="19" t="s">
        <v>45</v>
      </c>
      <c r="F91" s="22">
        <v>1</v>
      </c>
      <c r="G91" s="32">
        <v>5454.68</v>
      </c>
      <c r="H91" s="59">
        <v>0.26390000000000002</v>
      </c>
      <c r="I91" s="60">
        <f t="shared" ref="I91:I92" si="40">G91*(1+H91)</f>
        <v>6894.1700520000004</v>
      </c>
      <c r="J91" s="33">
        <f t="shared" ref="J91:J92" si="41">$J$94</f>
        <v>0</v>
      </c>
      <c r="K91" s="32">
        <f t="shared" ref="K91:K92" si="42">I91*(1-J91)</f>
        <v>6894.1700520000004</v>
      </c>
      <c r="L91" s="54">
        <f t="shared" ref="L91:L92" si="43">K91*F91</f>
        <v>6894.1700520000004</v>
      </c>
      <c r="M91" s="45"/>
      <c r="N91" s="45"/>
    </row>
    <row r="92" spans="1:15" ht="22.5" x14ac:dyDescent="0.2">
      <c r="A92" s="16" t="s">
        <v>220</v>
      </c>
      <c r="B92" s="16" t="s">
        <v>32</v>
      </c>
      <c r="C92" s="16" t="s">
        <v>146</v>
      </c>
      <c r="D92" s="21" t="s">
        <v>147</v>
      </c>
      <c r="E92" s="19" t="s">
        <v>51</v>
      </c>
      <c r="F92" s="22">
        <v>42</v>
      </c>
      <c r="G92" s="32">
        <v>3</v>
      </c>
      <c r="H92" s="59">
        <v>0.26390000000000002</v>
      </c>
      <c r="I92" s="60">
        <f t="shared" si="40"/>
        <v>3.7917000000000001</v>
      </c>
      <c r="J92" s="33">
        <f t="shared" si="41"/>
        <v>0</v>
      </c>
      <c r="K92" s="32">
        <f t="shared" si="42"/>
        <v>3.7917000000000001</v>
      </c>
      <c r="L92" s="54">
        <f t="shared" si="43"/>
        <v>159.25139999999999</v>
      </c>
      <c r="M92" s="45"/>
      <c r="N92" s="45"/>
    </row>
    <row r="93" spans="1:15" s="5" customFormat="1" ht="15" x14ac:dyDescent="0.2">
      <c r="A93" s="16"/>
      <c r="B93" s="16"/>
      <c r="C93" s="16"/>
      <c r="D93" s="21"/>
      <c r="E93" s="19"/>
      <c r="F93" s="22"/>
      <c r="G93" s="22"/>
      <c r="H93" s="17"/>
      <c r="I93" s="18"/>
      <c r="J93" s="18"/>
      <c r="K93" s="20"/>
      <c r="L93" s="46"/>
      <c r="M93" s="47"/>
      <c r="N93" s="47"/>
      <c r="O93" s="14"/>
    </row>
    <row r="94" spans="1:15" ht="15" customHeight="1" x14ac:dyDescent="0.2">
      <c r="A94" s="138" t="s">
        <v>11</v>
      </c>
      <c r="B94" s="139"/>
      <c r="C94" s="139"/>
      <c r="D94" s="139"/>
      <c r="E94" s="48"/>
      <c r="F94" s="48"/>
      <c r="G94" s="48"/>
      <c r="H94" s="49"/>
      <c r="I94" s="50"/>
      <c r="J94" s="66">
        <v>0</v>
      </c>
      <c r="K94" s="39"/>
      <c r="L94" s="40"/>
      <c r="M94" s="144">
        <f>SUM(N11:N92)</f>
        <v>160810.02981104329</v>
      </c>
      <c r="N94" s="145"/>
      <c r="O94" s="15"/>
    </row>
    <row r="95" spans="1:15" ht="19.5" customHeight="1" x14ac:dyDescent="0.2">
      <c r="A95" s="128" t="s">
        <v>9</v>
      </c>
      <c r="B95" s="128"/>
      <c r="C95" s="128"/>
      <c r="D95" s="128"/>
      <c r="E95" s="128"/>
      <c r="F95" s="128"/>
      <c r="G95" s="122" t="s">
        <v>8</v>
      </c>
      <c r="H95" s="122"/>
      <c r="I95" s="122"/>
      <c r="J95" s="122"/>
      <c r="K95" s="122"/>
      <c r="L95" s="122"/>
      <c r="M95" s="122"/>
      <c r="N95" s="122"/>
    </row>
    <row r="96" spans="1:15" ht="24" customHeight="1" x14ac:dyDescent="0.2">
      <c r="A96" s="122" t="s">
        <v>7</v>
      </c>
      <c r="B96" s="122"/>
      <c r="C96" s="122"/>
      <c r="D96" s="122"/>
      <c r="E96" s="122" t="s">
        <v>25</v>
      </c>
      <c r="F96" s="122"/>
      <c r="G96" s="122"/>
      <c r="H96" s="122"/>
      <c r="I96" s="122"/>
      <c r="J96" s="122"/>
      <c r="K96" s="122"/>
      <c r="L96" s="122"/>
      <c r="M96" s="122"/>
      <c r="N96" s="122"/>
    </row>
    <row r="97" spans="1:14" ht="15" x14ac:dyDescent="0.2">
      <c r="A97" s="123" t="s">
        <v>12</v>
      </c>
      <c r="B97" s="112" t="s">
        <v>263</v>
      </c>
      <c r="C97" s="113"/>
      <c r="D97" s="114"/>
      <c r="E97" s="9"/>
      <c r="F97" s="10"/>
      <c r="G97" s="10"/>
      <c r="H97" s="10"/>
      <c r="I97" s="13"/>
      <c r="J97" s="13"/>
      <c r="K97" s="11"/>
      <c r="L97" s="11"/>
    </row>
    <row r="98" spans="1:14" ht="15" x14ac:dyDescent="0.2">
      <c r="A98" s="124"/>
      <c r="B98" s="29" t="s">
        <v>221</v>
      </c>
      <c r="C98" s="28"/>
      <c r="D98" s="8"/>
      <c r="E98" s="140"/>
      <c r="F98" s="140"/>
      <c r="G98" s="30"/>
      <c r="H98" s="31"/>
      <c r="I98" s="31"/>
      <c r="J98" s="31"/>
      <c r="K98" s="31"/>
      <c r="L98" s="11"/>
    </row>
    <row r="99" spans="1:14" ht="15" x14ac:dyDescent="0.2">
      <c r="A99" s="124"/>
      <c r="B99" s="125" t="s">
        <v>266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</row>
    <row r="100" spans="1:14" ht="15" x14ac:dyDescent="0.2">
      <c r="A100" s="124"/>
      <c r="B100" s="126" t="s">
        <v>222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</row>
    <row r="101" spans="1:14" ht="15" x14ac:dyDescent="0.2">
      <c r="A101" s="124"/>
      <c r="B101" s="126" t="s">
        <v>223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1"/>
    </row>
    <row r="102" spans="1:14" ht="24" customHeight="1" x14ac:dyDescent="0.2">
      <c r="A102" s="124"/>
      <c r="B102" s="127" t="s">
        <v>13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</row>
    <row r="103" spans="1:14" ht="15" x14ac:dyDescent="0.2">
      <c r="A103" s="7"/>
      <c r="B103" s="7"/>
      <c r="C103" s="7"/>
      <c r="D103" s="8"/>
      <c r="E103" s="9"/>
      <c r="F103" s="10"/>
      <c r="G103" s="10"/>
      <c r="H103" s="10"/>
      <c r="I103" s="13"/>
      <c r="J103" s="12"/>
      <c r="K103" s="11"/>
      <c r="L103" s="11"/>
    </row>
    <row r="104" spans="1:14" ht="15" x14ac:dyDescent="0.2">
      <c r="A104" s="7"/>
      <c r="B104" s="7"/>
      <c r="C104" s="7"/>
      <c r="D104" s="8"/>
      <c r="E104" s="9"/>
      <c r="F104" s="10"/>
      <c r="G104" s="10"/>
      <c r="H104" s="10"/>
      <c r="I104" s="13"/>
      <c r="J104" s="12"/>
      <c r="K104" s="11"/>
      <c r="L104" s="11"/>
    </row>
    <row r="105" spans="1:14" ht="15" x14ac:dyDescent="0.2">
      <c r="A105" s="7"/>
      <c r="B105" s="7"/>
      <c r="C105" s="7"/>
      <c r="D105" s="8"/>
      <c r="E105" s="9"/>
      <c r="F105" s="10"/>
      <c r="G105" s="10"/>
      <c r="H105" s="10"/>
      <c r="I105" s="13"/>
      <c r="J105" s="12"/>
      <c r="K105" s="11"/>
      <c r="L105" s="11"/>
    </row>
    <row r="106" spans="1:14" ht="15" x14ac:dyDescent="0.2">
      <c r="A106" s="7"/>
      <c r="B106" s="7"/>
      <c r="C106" s="7"/>
      <c r="D106" s="8"/>
      <c r="E106" s="9"/>
      <c r="F106" s="10"/>
      <c r="G106" s="10"/>
      <c r="H106" s="10"/>
      <c r="I106" s="13"/>
      <c r="J106" s="12"/>
      <c r="K106" s="11"/>
      <c r="L106" s="11"/>
    </row>
    <row r="107" spans="1:14" ht="15" x14ac:dyDescent="0.2">
      <c r="A107" s="7"/>
      <c r="B107" s="7"/>
      <c r="C107" s="7"/>
      <c r="D107" s="8"/>
      <c r="E107" s="9"/>
      <c r="F107" s="10"/>
      <c r="G107" s="10"/>
      <c r="H107" s="10"/>
      <c r="I107" s="13"/>
      <c r="J107" s="12"/>
      <c r="K107" s="11"/>
      <c r="L107" s="11"/>
    </row>
    <row r="108" spans="1:14" ht="15" x14ac:dyDescent="0.2">
      <c r="A108" s="7"/>
      <c r="B108" s="7"/>
      <c r="C108" s="7"/>
      <c r="D108" s="8"/>
      <c r="E108" s="9"/>
      <c r="F108" s="10"/>
      <c r="G108" s="10"/>
      <c r="H108" s="10"/>
      <c r="I108" s="13"/>
      <c r="J108" s="12"/>
      <c r="K108" s="11"/>
      <c r="L108" s="11"/>
    </row>
    <row r="109" spans="1:14" ht="15" x14ac:dyDescent="0.2">
      <c r="A109" s="7"/>
      <c r="B109" s="7"/>
      <c r="C109" s="7"/>
      <c r="D109" s="8"/>
      <c r="E109" s="9"/>
      <c r="F109" s="10"/>
      <c r="G109" s="10"/>
      <c r="H109" s="10"/>
      <c r="I109" s="13"/>
      <c r="J109" s="12"/>
      <c r="K109" s="11"/>
      <c r="L109" s="11"/>
    </row>
    <row r="110" spans="1:14" ht="15" x14ac:dyDescent="0.2">
      <c r="A110" s="7"/>
      <c r="B110" s="7"/>
      <c r="C110" s="7"/>
      <c r="D110" s="8"/>
      <c r="E110" s="9"/>
      <c r="F110" s="10"/>
      <c r="G110" s="10"/>
      <c r="H110" s="10"/>
      <c r="I110" s="13"/>
      <c r="J110" s="12"/>
      <c r="K110" s="11"/>
      <c r="L110" s="11"/>
    </row>
    <row r="111" spans="1:14" ht="15" x14ac:dyDescent="0.2">
      <c r="A111" s="7"/>
      <c r="B111" s="7"/>
      <c r="C111" s="7"/>
      <c r="D111" s="8"/>
      <c r="E111" s="9"/>
      <c r="F111" s="10"/>
      <c r="G111" s="10"/>
      <c r="H111" s="10"/>
      <c r="I111" s="13"/>
      <c r="J111" s="12"/>
      <c r="K111" s="11"/>
      <c r="L111" s="11"/>
    </row>
    <row r="112" spans="1:14" ht="15" x14ac:dyDescent="0.2">
      <c r="A112" s="7"/>
      <c r="B112" s="7"/>
      <c r="C112" s="7"/>
      <c r="D112" s="8"/>
      <c r="E112" s="9"/>
      <c r="F112" s="10"/>
      <c r="G112" s="10"/>
      <c r="H112" s="10"/>
      <c r="I112" s="13"/>
      <c r="J112" s="12"/>
      <c r="K112" s="11"/>
      <c r="L112" s="11"/>
    </row>
    <row r="113" spans="1:12" ht="15" x14ac:dyDescent="0.2">
      <c r="A113" s="7"/>
      <c r="B113" s="7"/>
      <c r="C113" s="7"/>
      <c r="D113" s="8"/>
      <c r="E113" s="9"/>
      <c r="F113" s="10"/>
      <c r="G113" s="10"/>
      <c r="H113" s="10"/>
      <c r="I113" s="13"/>
      <c r="J113" s="12"/>
      <c r="K113" s="11"/>
      <c r="L113" s="11"/>
    </row>
    <row r="114" spans="1:12" ht="15" x14ac:dyDescent="0.2">
      <c r="A114" s="7"/>
      <c r="B114" s="7"/>
      <c r="C114" s="7"/>
      <c r="D114" s="8"/>
      <c r="E114" s="9"/>
      <c r="F114" s="10"/>
      <c r="G114" s="10"/>
      <c r="H114" s="10"/>
      <c r="I114" s="13"/>
      <c r="J114" s="12"/>
      <c r="K114" s="11"/>
      <c r="L114" s="11"/>
    </row>
    <row r="115" spans="1:12" ht="15" x14ac:dyDescent="0.2">
      <c r="A115" s="7"/>
      <c r="B115" s="7"/>
      <c r="C115" s="7"/>
      <c r="D115" s="8"/>
      <c r="E115" s="9"/>
      <c r="F115" s="10"/>
      <c r="G115" s="10"/>
      <c r="H115" s="10"/>
      <c r="I115" s="13"/>
      <c r="J115" s="23"/>
      <c r="K115" s="11"/>
      <c r="L115" s="11"/>
    </row>
    <row r="116" spans="1:12" ht="15" x14ac:dyDescent="0.2">
      <c r="A116" s="7"/>
      <c r="B116" s="7"/>
      <c r="C116" s="7"/>
      <c r="D116" s="8"/>
      <c r="E116" s="9"/>
      <c r="F116" s="10"/>
      <c r="G116" s="10"/>
      <c r="H116" s="10"/>
      <c r="I116" s="13"/>
      <c r="J116" s="23"/>
      <c r="K116" s="11"/>
      <c r="L116" s="11"/>
    </row>
    <row r="117" spans="1:12" ht="15" x14ac:dyDescent="0.2">
      <c r="A117" s="7"/>
      <c r="B117" s="7"/>
      <c r="C117" s="7"/>
      <c r="D117" s="8"/>
      <c r="E117" s="9"/>
      <c r="F117" s="10"/>
      <c r="G117" s="10"/>
      <c r="H117" s="10"/>
      <c r="I117" s="13"/>
      <c r="J117" s="23"/>
      <c r="K117" s="11"/>
      <c r="L117" s="11"/>
    </row>
    <row r="118" spans="1:12" ht="15" x14ac:dyDescent="0.2">
      <c r="A118" s="7"/>
      <c r="B118" s="7"/>
      <c r="C118" s="7"/>
      <c r="D118" s="8"/>
      <c r="E118" s="9"/>
      <c r="F118" s="10"/>
      <c r="G118" s="10"/>
      <c r="H118" s="10"/>
      <c r="I118" s="13"/>
      <c r="J118" s="23"/>
      <c r="K118" s="11"/>
      <c r="L118" s="11"/>
    </row>
    <row r="119" spans="1:12" ht="15" x14ac:dyDescent="0.2">
      <c r="A119" s="7"/>
      <c r="B119" s="7"/>
      <c r="C119" s="7"/>
      <c r="D119" s="8"/>
      <c r="E119" s="9"/>
      <c r="F119" s="10"/>
      <c r="G119" s="10"/>
      <c r="H119" s="10"/>
      <c r="I119" s="13"/>
      <c r="J119" s="23"/>
      <c r="K119" s="11"/>
      <c r="L119" s="11"/>
    </row>
    <row r="120" spans="1:12" ht="15" x14ac:dyDescent="0.2">
      <c r="A120" s="7"/>
      <c r="B120" s="7"/>
      <c r="C120" s="7"/>
      <c r="D120" s="8"/>
      <c r="E120" s="9"/>
      <c r="F120" s="10"/>
      <c r="G120" s="10"/>
      <c r="H120" s="10"/>
      <c r="I120" s="13"/>
      <c r="J120" s="23"/>
      <c r="K120" s="11"/>
      <c r="L120" s="11"/>
    </row>
    <row r="121" spans="1:12" ht="15" x14ac:dyDescent="0.2">
      <c r="A121" s="7"/>
      <c r="B121" s="7"/>
      <c r="C121" s="7"/>
      <c r="D121" s="8"/>
      <c r="E121" s="9"/>
      <c r="F121" s="10"/>
      <c r="G121" s="10"/>
      <c r="H121" s="10"/>
      <c r="I121" s="13"/>
      <c r="J121" s="23"/>
      <c r="K121" s="11"/>
      <c r="L121" s="11"/>
    </row>
    <row r="122" spans="1:12" ht="15" x14ac:dyDescent="0.2">
      <c r="A122" s="7"/>
      <c r="B122" s="7"/>
      <c r="C122" s="7"/>
      <c r="D122" s="8"/>
      <c r="E122" s="9"/>
      <c r="F122" s="10"/>
      <c r="G122" s="10"/>
      <c r="H122" s="10"/>
      <c r="I122" s="13"/>
      <c r="J122" s="23"/>
      <c r="K122" s="11"/>
      <c r="L122" s="11"/>
    </row>
    <row r="123" spans="1:12" ht="15" x14ac:dyDescent="0.2">
      <c r="A123" s="7"/>
      <c r="B123" s="7"/>
      <c r="C123" s="7"/>
      <c r="D123" s="8"/>
      <c r="E123" s="9"/>
      <c r="F123" s="10"/>
      <c r="G123" s="10"/>
      <c r="H123" s="10"/>
      <c r="I123" s="13"/>
      <c r="J123" s="23"/>
      <c r="K123" s="11"/>
      <c r="L123" s="11"/>
    </row>
    <row r="124" spans="1:12" ht="15" x14ac:dyDescent="0.2">
      <c r="A124" s="7"/>
      <c r="B124" s="7"/>
      <c r="C124" s="7"/>
      <c r="D124" s="8"/>
      <c r="E124" s="9"/>
      <c r="F124" s="10"/>
      <c r="G124" s="10"/>
      <c r="H124" s="10"/>
      <c r="I124" s="13"/>
      <c r="J124" s="23"/>
      <c r="K124" s="11"/>
      <c r="L124" s="11"/>
    </row>
    <row r="125" spans="1:12" ht="15" x14ac:dyDescent="0.2">
      <c r="A125" s="7"/>
      <c r="B125" s="7"/>
      <c r="C125" s="7"/>
      <c r="D125" s="8"/>
      <c r="E125" s="9"/>
      <c r="F125" s="10"/>
      <c r="G125" s="10"/>
      <c r="H125" s="10"/>
      <c r="I125" s="13"/>
      <c r="J125" s="23"/>
      <c r="K125" s="11"/>
      <c r="L125" s="11"/>
    </row>
    <row r="126" spans="1:12" ht="15" x14ac:dyDescent="0.2">
      <c r="A126" s="7"/>
      <c r="B126" s="7"/>
      <c r="C126" s="7"/>
      <c r="D126" s="8"/>
      <c r="E126" s="9"/>
      <c r="F126" s="10"/>
      <c r="G126" s="10"/>
      <c r="H126" s="10"/>
      <c r="I126" s="13"/>
      <c r="J126" s="23"/>
      <c r="K126" s="11"/>
      <c r="L126" s="11"/>
    </row>
    <row r="127" spans="1:12" ht="15" x14ac:dyDescent="0.2">
      <c r="A127" s="7"/>
      <c r="B127" s="7"/>
      <c r="C127" s="7"/>
      <c r="D127" s="8"/>
      <c r="E127" s="9"/>
      <c r="F127" s="10"/>
      <c r="G127" s="10"/>
      <c r="H127" s="10"/>
      <c r="I127" s="13"/>
      <c r="J127" s="23"/>
      <c r="K127" s="11"/>
      <c r="L127" s="11"/>
    </row>
    <row r="128" spans="1:12" ht="15" x14ac:dyDescent="0.2">
      <c r="A128" s="7"/>
      <c r="B128" s="7"/>
      <c r="C128" s="7"/>
      <c r="D128" s="8"/>
      <c r="E128" s="9"/>
      <c r="F128" s="10"/>
      <c r="G128" s="10"/>
      <c r="H128" s="10"/>
      <c r="I128" s="13"/>
      <c r="J128" s="23"/>
      <c r="K128" s="11"/>
      <c r="L128" s="11"/>
    </row>
    <row r="129" spans="1:12" ht="15" x14ac:dyDescent="0.2">
      <c r="A129" s="7"/>
      <c r="B129" s="7"/>
      <c r="C129" s="7"/>
      <c r="D129" s="8"/>
      <c r="E129" s="9"/>
      <c r="F129" s="10"/>
      <c r="G129" s="10"/>
      <c r="H129" s="10"/>
      <c r="I129" s="13"/>
      <c r="J129" s="23"/>
      <c r="K129" s="11"/>
      <c r="L129" s="11"/>
    </row>
    <row r="130" spans="1:12" ht="15" x14ac:dyDescent="0.2">
      <c r="A130" s="7"/>
      <c r="B130" s="7"/>
      <c r="C130" s="7"/>
      <c r="D130" s="8"/>
      <c r="E130" s="9"/>
      <c r="F130" s="10"/>
      <c r="G130" s="10"/>
      <c r="H130" s="10"/>
      <c r="I130" s="13"/>
      <c r="J130" s="23"/>
      <c r="K130" s="11"/>
      <c r="L130" s="11"/>
    </row>
    <row r="131" spans="1:12" ht="15" x14ac:dyDescent="0.2">
      <c r="A131" s="7"/>
      <c r="B131" s="7"/>
      <c r="C131" s="7"/>
      <c r="D131" s="8"/>
      <c r="E131" s="9"/>
      <c r="F131" s="10"/>
      <c r="G131" s="10"/>
      <c r="H131" s="10"/>
      <c r="I131" s="13"/>
      <c r="J131" s="23"/>
      <c r="K131" s="11"/>
      <c r="L131" s="11"/>
    </row>
  </sheetData>
  <mergeCells count="32">
    <mergeCell ref="A94:D94"/>
    <mergeCell ref="E98:F98"/>
    <mergeCell ref="A1:N1"/>
    <mergeCell ref="A2:N2"/>
    <mergeCell ref="A4:N4"/>
    <mergeCell ref="N10:N11"/>
    <mergeCell ref="M94:N94"/>
    <mergeCell ref="G10:G11"/>
    <mergeCell ref="H10:H11"/>
    <mergeCell ref="I10:I11"/>
    <mergeCell ref="J10:J11"/>
    <mergeCell ref="K10:M10"/>
    <mergeCell ref="A3:N3"/>
    <mergeCell ref="A10:A11"/>
    <mergeCell ref="A5:N6"/>
    <mergeCell ref="A7:N7"/>
    <mergeCell ref="E9:I9"/>
    <mergeCell ref="J9:N9"/>
    <mergeCell ref="B10:B11"/>
    <mergeCell ref="C10:C11"/>
    <mergeCell ref="D10:D11"/>
    <mergeCell ref="E10:E11"/>
    <mergeCell ref="F10:F11"/>
    <mergeCell ref="G95:N96"/>
    <mergeCell ref="A97:A102"/>
    <mergeCell ref="B99:N99"/>
    <mergeCell ref="B100:N100"/>
    <mergeCell ref="B102:N102"/>
    <mergeCell ref="A95:F95"/>
    <mergeCell ref="A96:D96"/>
    <mergeCell ref="E96:F96"/>
    <mergeCell ref="B101:K101"/>
  </mergeCells>
  <phoneticPr fontId="46" type="noConversion"/>
  <printOptions horizontalCentered="1"/>
  <pageMargins left="0" right="0" top="0.59055118110236227" bottom="0.74803149606299213" header="0.31496062992125984" footer="0.35433070866141736"/>
  <pageSetup paperSize="9" scale="80" fitToHeight="16" orientation="landscape" r:id="rId1"/>
  <headerFooter>
    <oddHeader>&amp;R&amp;"Verdana,Normal"&amp;8Fls.:______
Processo n.º 23069.153509/2020-17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46B8C-C47C-49F0-86F6-34678515C57E}">
  <dimension ref="A1:W957"/>
  <sheetViews>
    <sheetView workbookViewId="0">
      <selection activeCell="D29" sqref="D29"/>
    </sheetView>
  </sheetViews>
  <sheetFormatPr defaultColWidth="14.42578125" defaultRowHeight="15" customHeight="1" x14ac:dyDescent="0.25"/>
  <cols>
    <col min="1" max="1" width="14" style="77" customWidth="1"/>
    <col min="2" max="2" width="25.7109375" style="77" customWidth="1"/>
    <col min="3" max="3" width="15" style="77" customWidth="1"/>
    <col min="4" max="6" width="20.7109375" style="77" customWidth="1"/>
    <col min="7" max="7" width="13.7109375" style="77" customWidth="1"/>
    <col min="8" max="21" width="8" style="77" customWidth="1"/>
    <col min="22" max="253" width="14.42578125" style="77"/>
    <col min="254" max="254" width="10.7109375" style="77" customWidth="1"/>
    <col min="255" max="255" width="20.7109375" style="77" customWidth="1"/>
    <col min="256" max="256" width="15" style="77" customWidth="1"/>
    <col min="257" max="257" width="14.7109375" style="77" customWidth="1"/>
    <col min="258" max="260" width="13.7109375" style="77" customWidth="1"/>
    <col min="261" max="261" width="14.28515625" style="77" customWidth="1"/>
    <col min="262" max="262" width="15" style="77" customWidth="1"/>
    <col min="263" max="263" width="13.7109375" style="77" customWidth="1"/>
    <col min="264" max="277" width="8" style="77" customWidth="1"/>
    <col min="278" max="509" width="14.42578125" style="77"/>
    <col min="510" max="510" width="10.7109375" style="77" customWidth="1"/>
    <col min="511" max="511" width="20.7109375" style="77" customWidth="1"/>
    <col min="512" max="512" width="15" style="77" customWidth="1"/>
    <col min="513" max="513" width="14.7109375" style="77" customWidth="1"/>
    <col min="514" max="516" width="13.7109375" style="77" customWidth="1"/>
    <col min="517" max="517" width="14.28515625" style="77" customWidth="1"/>
    <col min="518" max="518" width="15" style="77" customWidth="1"/>
    <col min="519" max="519" width="13.7109375" style="77" customWidth="1"/>
    <col min="520" max="533" width="8" style="77" customWidth="1"/>
    <col min="534" max="765" width="14.42578125" style="77"/>
    <col min="766" max="766" width="10.7109375" style="77" customWidth="1"/>
    <col min="767" max="767" width="20.7109375" style="77" customWidth="1"/>
    <col min="768" max="768" width="15" style="77" customWidth="1"/>
    <col min="769" max="769" width="14.7109375" style="77" customWidth="1"/>
    <col min="770" max="772" width="13.7109375" style="77" customWidth="1"/>
    <col min="773" max="773" width="14.28515625" style="77" customWidth="1"/>
    <col min="774" max="774" width="15" style="77" customWidth="1"/>
    <col min="775" max="775" width="13.7109375" style="77" customWidth="1"/>
    <col min="776" max="789" width="8" style="77" customWidth="1"/>
    <col min="790" max="1021" width="14.42578125" style="77"/>
    <col min="1022" max="1022" width="10.7109375" style="77" customWidth="1"/>
    <col min="1023" max="1023" width="20.7109375" style="77" customWidth="1"/>
    <col min="1024" max="1024" width="15" style="77" customWidth="1"/>
    <col min="1025" max="1025" width="14.7109375" style="77" customWidth="1"/>
    <col min="1026" max="1028" width="13.7109375" style="77" customWidth="1"/>
    <col min="1029" max="1029" width="14.28515625" style="77" customWidth="1"/>
    <col min="1030" max="1030" width="15" style="77" customWidth="1"/>
    <col min="1031" max="1031" width="13.7109375" style="77" customWidth="1"/>
    <col min="1032" max="1045" width="8" style="77" customWidth="1"/>
    <col min="1046" max="1277" width="14.42578125" style="77"/>
    <col min="1278" max="1278" width="10.7109375" style="77" customWidth="1"/>
    <col min="1279" max="1279" width="20.7109375" style="77" customWidth="1"/>
    <col min="1280" max="1280" width="15" style="77" customWidth="1"/>
    <col min="1281" max="1281" width="14.7109375" style="77" customWidth="1"/>
    <col min="1282" max="1284" width="13.7109375" style="77" customWidth="1"/>
    <col min="1285" max="1285" width="14.28515625" style="77" customWidth="1"/>
    <col min="1286" max="1286" width="15" style="77" customWidth="1"/>
    <col min="1287" max="1287" width="13.7109375" style="77" customWidth="1"/>
    <col min="1288" max="1301" width="8" style="77" customWidth="1"/>
    <col min="1302" max="1533" width="14.42578125" style="77"/>
    <col min="1534" max="1534" width="10.7109375" style="77" customWidth="1"/>
    <col min="1535" max="1535" width="20.7109375" style="77" customWidth="1"/>
    <col min="1536" max="1536" width="15" style="77" customWidth="1"/>
    <col min="1537" max="1537" width="14.7109375" style="77" customWidth="1"/>
    <col min="1538" max="1540" width="13.7109375" style="77" customWidth="1"/>
    <col min="1541" max="1541" width="14.28515625" style="77" customWidth="1"/>
    <col min="1542" max="1542" width="15" style="77" customWidth="1"/>
    <col min="1543" max="1543" width="13.7109375" style="77" customWidth="1"/>
    <col min="1544" max="1557" width="8" style="77" customWidth="1"/>
    <col min="1558" max="1789" width="14.42578125" style="77"/>
    <col min="1790" max="1790" width="10.7109375" style="77" customWidth="1"/>
    <col min="1791" max="1791" width="20.7109375" style="77" customWidth="1"/>
    <col min="1792" max="1792" width="15" style="77" customWidth="1"/>
    <col min="1793" max="1793" width="14.7109375" style="77" customWidth="1"/>
    <col min="1794" max="1796" width="13.7109375" style="77" customWidth="1"/>
    <col min="1797" max="1797" width="14.28515625" style="77" customWidth="1"/>
    <col min="1798" max="1798" width="15" style="77" customWidth="1"/>
    <col min="1799" max="1799" width="13.7109375" style="77" customWidth="1"/>
    <col min="1800" max="1813" width="8" style="77" customWidth="1"/>
    <col min="1814" max="2045" width="14.42578125" style="77"/>
    <col min="2046" max="2046" width="10.7109375" style="77" customWidth="1"/>
    <col min="2047" max="2047" width="20.7109375" style="77" customWidth="1"/>
    <col min="2048" max="2048" width="15" style="77" customWidth="1"/>
    <col min="2049" max="2049" width="14.7109375" style="77" customWidth="1"/>
    <col min="2050" max="2052" width="13.7109375" style="77" customWidth="1"/>
    <col min="2053" max="2053" width="14.28515625" style="77" customWidth="1"/>
    <col min="2054" max="2054" width="15" style="77" customWidth="1"/>
    <col min="2055" max="2055" width="13.7109375" style="77" customWidth="1"/>
    <col min="2056" max="2069" width="8" style="77" customWidth="1"/>
    <col min="2070" max="2301" width="14.42578125" style="77"/>
    <col min="2302" max="2302" width="10.7109375" style="77" customWidth="1"/>
    <col min="2303" max="2303" width="20.7109375" style="77" customWidth="1"/>
    <col min="2304" max="2304" width="15" style="77" customWidth="1"/>
    <col min="2305" max="2305" width="14.7109375" style="77" customWidth="1"/>
    <col min="2306" max="2308" width="13.7109375" style="77" customWidth="1"/>
    <col min="2309" max="2309" width="14.28515625" style="77" customWidth="1"/>
    <col min="2310" max="2310" width="15" style="77" customWidth="1"/>
    <col min="2311" max="2311" width="13.7109375" style="77" customWidth="1"/>
    <col min="2312" max="2325" width="8" style="77" customWidth="1"/>
    <col min="2326" max="2557" width="14.42578125" style="77"/>
    <col min="2558" max="2558" width="10.7109375" style="77" customWidth="1"/>
    <col min="2559" max="2559" width="20.7109375" style="77" customWidth="1"/>
    <col min="2560" max="2560" width="15" style="77" customWidth="1"/>
    <col min="2561" max="2561" width="14.7109375" style="77" customWidth="1"/>
    <col min="2562" max="2564" width="13.7109375" style="77" customWidth="1"/>
    <col min="2565" max="2565" width="14.28515625" style="77" customWidth="1"/>
    <col min="2566" max="2566" width="15" style="77" customWidth="1"/>
    <col min="2567" max="2567" width="13.7109375" style="77" customWidth="1"/>
    <col min="2568" max="2581" width="8" style="77" customWidth="1"/>
    <col min="2582" max="2813" width="14.42578125" style="77"/>
    <col min="2814" max="2814" width="10.7109375" style="77" customWidth="1"/>
    <col min="2815" max="2815" width="20.7109375" style="77" customWidth="1"/>
    <col min="2816" max="2816" width="15" style="77" customWidth="1"/>
    <col min="2817" max="2817" width="14.7109375" style="77" customWidth="1"/>
    <col min="2818" max="2820" width="13.7109375" style="77" customWidth="1"/>
    <col min="2821" max="2821" width="14.28515625" style="77" customWidth="1"/>
    <col min="2822" max="2822" width="15" style="77" customWidth="1"/>
    <col min="2823" max="2823" width="13.7109375" style="77" customWidth="1"/>
    <col min="2824" max="2837" width="8" style="77" customWidth="1"/>
    <col min="2838" max="3069" width="14.42578125" style="77"/>
    <col min="3070" max="3070" width="10.7109375" style="77" customWidth="1"/>
    <col min="3071" max="3071" width="20.7109375" style="77" customWidth="1"/>
    <col min="3072" max="3072" width="15" style="77" customWidth="1"/>
    <col min="3073" max="3073" width="14.7109375" style="77" customWidth="1"/>
    <col min="3074" max="3076" width="13.7109375" style="77" customWidth="1"/>
    <col min="3077" max="3077" width="14.28515625" style="77" customWidth="1"/>
    <col min="3078" max="3078" width="15" style="77" customWidth="1"/>
    <col min="3079" max="3079" width="13.7109375" style="77" customWidth="1"/>
    <col min="3080" max="3093" width="8" style="77" customWidth="1"/>
    <col min="3094" max="3325" width="14.42578125" style="77"/>
    <col min="3326" max="3326" width="10.7109375" style="77" customWidth="1"/>
    <col min="3327" max="3327" width="20.7109375" style="77" customWidth="1"/>
    <col min="3328" max="3328" width="15" style="77" customWidth="1"/>
    <col min="3329" max="3329" width="14.7109375" style="77" customWidth="1"/>
    <col min="3330" max="3332" width="13.7109375" style="77" customWidth="1"/>
    <col min="3333" max="3333" width="14.28515625" style="77" customWidth="1"/>
    <col min="3334" max="3334" width="15" style="77" customWidth="1"/>
    <col min="3335" max="3335" width="13.7109375" style="77" customWidth="1"/>
    <col min="3336" max="3349" width="8" style="77" customWidth="1"/>
    <col min="3350" max="3581" width="14.42578125" style="77"/>
    <col min="3582" max="3582" width="10.7109375" style="77" customWidth="1"/>
    <col min="3583" max="3583" width="20.7109375" style="77" customWidth="1"/>
    <col min="3584" max="3584" width="15" style="77" customWidth="1"/>
    <col min="3585" max="3585" width="14.7109375" style="77" customWidth="1"/>
    <col min="3586" max="3588" width="13.7109375" style="77" customWidth="1"/>
    <col min="3589" max="3589" width="14.28515625" style="77" customWidth="1"/>
    <col min="3590" max="3590" width="15" style="77" customWidth="1"/>
    <col min="3591" max="3591" width="13.7109375" style="77" customWidth="1"/>
    <col min="3592" max="3605" width="8" style="77" customWidth="1"/>
    <col min="3606" max="3837" width="14.42578125" style="77"/>
    <col min="3838" max="3838" width="10.7109375" style="77" customWidth="1"/>
    <col min="3839" max="3839" width="20.7109375" style="77" customWidth="1"/>
    <col min="3840" max="3840" width="15" style="77" customWidth="1"/>
    <col min="3841" max="3841" width="14.7109375" style="77" customWidth="1"/>
    <col min="3842" max="3844" width="13.7109375" style="77" customWidth="1"/>
    <col min="3845" max="3845" width="14.28515625" style="77" customWidth="1"/>
    <col min="3846" max="3846" width="15" style="77" customWidth="1"/>
    <col min="3847" max="3847" width="13.7109375" style="77" customWidth="1"/>
    <col min="3848" max="3861" width="8" style="77" customWidth="1"/>
    <col min="3862" max="4093" width="14.42578125" style="77"/>
    <col min="4094" max="4094" width="10.7109375" style="77" customWidth="1"/>
    <col min="4095" max="4095" width="20.7109375" style="77" customWidth="1"/>
    <col min="4096" max="4096" width="15" style="77" customWidth="1"/>
    <col min="4097" max="4097" width="14.7109375" style="77" customWidth="1"/>
    <col min="4098" max="4100" width="13.7109375" style="77" customWidth="1"/>
    <col min="4101" max="4101" width="14.28515625" style="77" customWidth="1"/>
    <col min="4102" max="4102" width="15" style="77" customWidth="1"/>
    <col min="4103" max="4103" width="13.7109375" style="77" customWidth="1"/>
    <col min="4104" max="4117" width="8" style="77" customWidth="1"/>
    <col min="4118" max="4349" width="14.42578125" style="77"/>
    <col min="4350" max="4350" width="10.7109375" style="77" customWidth="1"/>
    <col min="4351" max="4351" width="20.7109375" style="77" customWidth="1"/>
    <col min="4352" max="4352" width="15" style="77" customWidth="1"/>
    <col min="4353" max="4353" width="14.7109375" style="77" customWidth="1"/>
    <col min="4354" max="4356" width="13.7109375" style="77" customWidth="1"/>
    <col min="4357" max="4357" width="14.28515625" style="77" customWidth="1"/>
    <col min="4358" max="4358" width="15" style="77" customWidth="1"/>
    <col min="4359" max="4359" width="13.7109375" style="77" customWidth="1"/>
    <col min="4360" max="4373" width="8" style="77" customWidth="1"/>
    <col min="4374" max="4605" width="14.42578125" style="77"/>
    <col min="4606" max="4606" width="10.7109375" style="77" customWidth="1"/>
    <col min="4607" max="4607" width="20.7109375" style="77" customWidth="1"/>
    <col min="4608" max="4608" width="15" style="77" customWidth="1"/>
    <col min="4609" max="4609" width="14.7109375" style="77" customWidth="1"/>
    <col min="4610" max="4612" width="13.7109375" style="77" customWidth="1"/>
    <col min="4613" max="4613" width="14.28515625" style="77" customWidth="1"/>
    <col min="4614" max="4614" width="15" style="77" customWidth="1"/>
    <col min="4615" max="4615" width="13.7109375" style="77" customWidth="1"/>
    <col min="4616" max="4629" width="8" style="77" customWidth="1"/>
    <col min="4630" max="4861" width="14.42578125" style="77"/>
    <col min="4862" max="4862" width="10.7109375" style="77" customWidth="1"/>
    <col min="4863" max="4863" width="20.7109375" style="77" customWidth="1"/>
    <col min="4864" max="4864" width="15" style="77" customWidth="1"/>
    <col min="4865" max="4865" width="14.7109375" style="77" customWidth="1"/>
    <col min="4866" max="4868" width="13.7109375" style="77" customWidth="1"/>
    <col min="4869" max="4869" width="14.28515625" style="77" customWidth="1"/>
    <col min="4870" max="4870" width="15" style="77" customWidth="1"/>
    <col min="4871" max="4871" width="13.7109375" style="77" customWidth="1"/>
    <col min="4872" max="4885" width="8" style="77" customWidth="1"/>
    <col min="4886" max="5117" width="14.42578125" style="77"/>
    <col min="5118" max="5118" width="10.7109375" style="77" customWidth="1"/>
    <col min="5119" max="5119" width="20.7109375" style="77" customWidth="1"/>
    <col min="5120" max="5120" width="15" style="77" customWidth="1"/>
    <col min="5121" max="5121" width="14.7109375" style="77" customWidth="1"/>
    <col min="5122" max="5124" width="13.7109375" style="77" customWidth="1"/>
    <col min="5125" max="5125" width="14.28515625" style="77" customWidth="1"/>
    <col min="5126" max="5126" width="15" style="77" customWidth="1"/>
    <col min="5127" max="5127" width="13.7109375" style="77" customWidth="1"/>
    <col min="5128" max="5141" width="8" style="77" customWidth="1"/>
    <col min="5142" max="5373" width="14.42578125" style="77"/>
    <col min="5374" max="5374" width="10.7109375" style="77" customWidth="1"/>
    <col min="5375" max="5375" width="20.7109375" style="77" customWidth="1"/>
    <col min="5376" max="5376" width="15" style="77" customWidth="1"/>
    <col min="5377" max="5377" width="14.7109375" style="77" customWidth="1"/>
    <col min="5378" max="5380" width="13.7109375" style="77" customWidth="1"/>
    <col min="5381" max="5381" width="14.28515625" style="77" customWidth="1"/>
    <col min="5382" max="5382" width="15" style="77" customWidth="1"/>
    <col min="5383" max="5383" width="13.7109375" style="77" customWidth="1"/>
    <col min="5384" max="5397" width="8" style="77" customWidth="1"/>
    <col min="5398" max="5629" width="14.42578125" style="77"/>
    <col min="5630" max="5630" width="10.7109375" style="77" customWidth="1"/>
    <col min="5631" max="5631" width="20.7109375" style="77" customWidth="1"/>
    <col min="5632" max="5632" width="15" style="77" customWidth="1"/>
    <col min="5633" max="5633" width="14.7109375" style="77" customWidth="1"/>
    <col min="5634" max="5636" width="13.7109375" style="77" customWidth="1"/>
    <col min="5637" max="5637" width="14.28515625" style="77" customWidth="1"/>
    <col min="5638" max="5638" width="15" style="77" customWidth="1"/>
    <col min="5639" max="5639" width="13.7109375" style="77" customWidth="1"/>
    <col min="5640" max="5653" width="8" style="77" customWidth="1"/>
    <col min="5654" max="5885" width="14.42578125" style="77"/>
    <col min="5886" max="5886" width="10.7109375" style="77" customWidth="1"/>
    <col min="5887" max="5887" width="20.7109375" style="77" customWidth="1"/>
    <col min="5888" max="5888" width="15" style="77" customWidth="1"/>
    <col min="5889" max="5889" width="14.7109375" style="77" customWidth="1"/>
    <col min="5890" max="5892" width="13.7109375" style="77" customWidth="1"/>
    <col min="5893" max="5893" width="14.28515625" style="77" customWidth="1"/>
    <col min="5894" max="5894" width="15" style="77" customWidth="1"/>
    <col min="5895" max="5895" width="13.7109375" style="77" customWidth="1"/>
    <col min="5896" max="5909" width="8" style="77" customWidth="1"/>
    <col min="5910" max="6141" width="14.42578125" style="77"/>
    <col min="6142" max="6142" width="10.7109375" style="77" customWidth="1"/>
    <col min="6143" max="6143" width="20.7109375" style="77" customWidth="1"/>
    <col min="6144" max="6144" width="15" style="77" customWidth="1"/>
    <col min="6145" max="6145" width="14.7109375" style="77" customWidth="1"/>
    <col min="6146" max="6148" width="13.7109375" style="77" customWidth="1"/>
    <col min="6149" max="6149" width="14.28515625" style="77" customWidth="1"/>
    <col min="6150" max="6150" width="15" style="77" customWidth="1"/>
    <col min="6151" max="6151" width="13.7109375" style="77" customWidth="1"/>
    <col min="6152" max="6165" width="8" style="77" customWidth="1"/>
    <col min="6166" max="6397" width="14.42578125" style="77"/>
    <col min="6398" max="6398" width="10.7109375" style="77" customWidth="1"/>
    <col min="6399" max="6399" width="20.7109375" style="77" customWidth="1"/>
    <col min="6400" max="6400" width="15" style="77" customWidth="1"/>
    <col min="6401" max="6401" width="14.7109375" style="77" customWidth="1"/>
    <col min="6402" max="6404" width="13.7109375" style="77" customWidth="1"/>
    <col min="6405" max="6405" width="14.28515625" style="77" customWidth="1"/>
    <col min="6406" max="6406" width="15" style="77" customWidth="1"/>
    <col min="6407" max="6407" width="13.7109375" style="77" customWidth="1"/>
    <col min="6408" max="6421" width="8" style="77" customWidth="1"/>
    <col min="6422" max="6653" width="14.42578125" style="77"/>
    <col min="6654" max="6654" width="10.7109375" style="77" customWidth="1"/>
    <col min="6655" max="6655" width="20.7109375" style="77" customWidth="1"/>
    <col min="6656" max="6656" width="15" style="77" customWidth="1"/>
    <col min="6657" max="6657" width="14.7109375" style="77" customWidth="1"/>
    <col min="6658" max="6660" width="13.7109375" style="77" customWidth="1"/>
    <col min="6661" max="6661" width="14.28515625" style="77" customWidth="1"/>
    <col min="6662" max="6662" width="15" style="77" customWidth="1"/>
    <col min="6663" max="6663" width="13.7109375" style="77" customWidth="1"/>
    <col min="6664" max="6677" width="8" style="77" customWidth="1"/>
    <col min="6678" max="6909" width="14.42578125" style="77"/>
    <col min="6910" max="6910" width="10.7109375" style="77" customWidth="1"/>
    <col min="6911" max="6911" width="20.7109375" style="77" customWidth="1"/>
    <col min="6912" max="6912" width="15" style="77" customWidth="1"/>
    <col min="6913" max="6913" width="14.7109375" style="77" customWidth="1"/>
    <col min="6914" max="6916" width="13.7109375" style="77" customWidth="1"/>
    <col min="6917" max="6917" width="14.28515625" style="77" customWidth="1"/>
    <col min="6918" max="6918" width="15" style="77" customWidth="1"/>
    <col min="6919" max="6919" width="13.7109375" style="77" customWidth="1"/>
    <col min="6920" max="6933" width="8" style="77" customWidth="1"/>
    <col min="6934" max="7165" width="14.42578125" style="77"/>
    <col min="7166" max="7166" width="10.7109375" style="77" customWidth="1"/>
    <col min="7167" max="7167" width="20.7109375" style="77" customWidth="1"/>
    <col min="7168" max="7168" width="15" style="77" customWidth="1"/>
    <col min="7169" max="7169" width="14.7109375" style="77" customWidth="1"/>
    <col min="7170" max="7172" width="13.7109375" style="77" customWidth="1"/>
    <col min="7173" max="7173" width="14.28515625" style="77" customWidth="1"/>
    <col min="7174" max="7174" width="15" style="77" customWidth="1"/>
    <col min="7175" max="7175" width="13.7109375" style="77" customWidth="1"/>
    <col min="7176" max="7189" width="8" style="77" customWidth="1"/>
    <col min="7190" max="7421" width="14.42578125" style="77"/>
    <col min="7422" max="7422" width="10.7109375" style="77" customWidth="1"/>
    <col min="7423" max="7423" width="20.7109375" style="77" customWidth="1"/>
    <col min="7424" max="7424" width="15" style="77" customWidth="1"/>
    <col min="7425" max="7425" width="14.7109375" style="77" customWidth="1"/>
    <col min="7426" max="7428" width="13.7109375" style="77" customWidth="1"/>
    <col min="7429" max="7429" width="14.28515625" style="77" customWidth="1"/>
    <col min="7430" max="7430" width="15" style="77" customWidth="1"/>
    <col min="7431" max="7431" width="13.7109375" style="77" customWidth="1"/>
    <col min="7432" max="7445" width="8" style="77" customWidth="1"/>
    <col min="7446" max="7677" width="14.42578125" style="77"/>
    <col min="7678" max="7678" width="10.7109375" style="77" customWidth="1"/>
    <col min="7679" max="7679" width="20.7109375" style="77" customWidth="1"/>
    <col min="7680" max="7680" width="15" style="77" customWidth="1"/>
    <col min="7681" max="7681" width="14.7109375" style="77" customWidth="1"/>
    <col min="7682" max="7684" width="13.7109375" style="77" customWidth="1"/>
    <col min="7685" max="7685" width="14.28515625" style="77" customWidth="1"/>
    <col min="7686" max="7686" width="15" style="77" customWidth="1"/>
    <col min="7687" max="7687" width="13.7109375" style="77" customWidth="1"/>
    <col min="7688" max="7701" width="8" style="77" customWidth="1"/>
    <col min="7702" max="7933" width="14.42578125" style="77"/>
    <col min="7934" max="7934" width="10.7109375" style="77" customWidth="1"/>
    <col min="7935" max="7935" width="20.7109375" style="77" customWidth="1"/>
    <col min="7936" max="7936" width="15" style="77" customWidth="1"/>
    <col min="7937" max="7937" width="14.7109375" style="77" customWidth="1"/>
    <col min="7938" max="7940" width="13.7109375" style="77" customWidth="1"/>
    <col min="7941" max="7941" width="14.28515625" style="77" customWidth="1"/>
    <col min="7942" max="7942" width="15" style="77" customWidth="1"/>
    <col min="7943" max="7943" width="13.7109375" style="77" customWidth="1"/>
    <col min="7944" max="7957" width="8" style="77" customWidth="1"/>
    <col min="7958" max="8189" width="14.42578125" style="77"/>
    <col min="8190" max="8190" width="10.7109375" style="77" customWidth="1"/>
    <col min="8191" max="8191" width="20.7109375" style="77" customWidth="1"/>
    <col min="8192" max="8192" width="15" style="77" customWidth="1"/>
    <col min="8193" max="8193" width="14.7109375" style="77" customWidth="1"/>
    <col min="8194" max="8196" width="13.7109375" style="77" customWidth="1"/>
    <col min="8197" max="8197" width="14.28515625" style="77" customWidth="1"/>
    <col min="8198" max="8198" width="15" style="77" customWidth="1"/>
    <col min="8199" max="8199" width="13.7109375" style="77" customWidth="1"/>
    <col min="8200" max="8213" width="8" style="77" customWidth="1"/>
    <col min="8214" max="8445" width="14.42578125" style="77"/>
    <col min="8446" max="8446" width="10.7109375" style="77" customWidth="1"/>
    <col min="8447" max="8447" width="20.7109375" style="77" customWidth="1"/>
    <col min="8448" max="8448" width="15" style="77" customWidth="1"/>
    <col min="8449" max="8449" width="14.7109375" style="77" customWidth="1"/>
    <col min="8450" max="8452" width="13.7109375" style="77" customWidth="1"/>
    <col min="8453" max="8453" width="14.28515625" style="77" customWidth="1"/>
    <col min="8454" max="8454" width="15" style="77" customWidth="1"/>
    <col min="8455" max="8455" width="13.7109375" style="77" customWidth="1"/>
    <col min="8456" max="8469" width="8" style="77" customWidth="1"/>
    <col min="8470" max="8701" width="14.42578125" style="77"/>
    <col min="8702" max="8702" width="10.7109375" style="77" customWidth="1"/>
    <col min="8703" max="8703" width="20.7109375" style="77" customWidth="1"/>
    <col min="8704" max="8704" width="15" style="77" customWidth="1"/>
    <col min="8705" max="8705" width="14.7109375" style="77" customWidth="1"/>
    <col min="8706" max="8708" width="13.7109375" style="77" customWidth="1"/>
    <col min="8709" max="8709" width="14.28515625" style="77" customWidth="1"/>
    <col min="8710" max="8710" width="15" style="77" customWidth="1"/>
    <col min="8711" max="8711" width="13.7109375" style="77" customWidth="1"/>
    <col min="8712" max="8725" width="8" style="77" customWidth="1"/>
    <col min="8726" max="8957" width="14.42578125" style="77"/>
    <col min="8958" max="8958" width="10.7109375" style="77" customWidth="1"/>
    <col min="8959" max="8959" width="20.7109375" style="77" customWidth="1"/>
    <col min="8960" max="8960" width="15" style="77" customWidth="1"/>
    <col min="8961" max="8961" width="14.7109375" style="77" customWidth="1"/>
    <col min="8962" max="8964" width="13.7109375" style="77" customWidth="1"/>
    <col min="8965" max="8965" width="14.28515625" style="77" customWidth="1"/>
    <col min="8966" max="8966" width="15" style="77" customWidth="1"/>
    <col min="8967" max="8967" width="13.7109375" style="77" customWidth="1"/>
    <col min="8968" max="8981" width="8" style="77" customWidth="1"/>
    <col min="8982" max="9213" width="14.42578125" style="77"/>
    <col min="9214" max="9214" width="10.7109375" style="77" customWidth="1"/>
    <col min="9215" max="9215" width="20.7109375" style="77" customWidth="1"/>
    <col min="9216" max="9216" width="15" style="77" customWidth="1"/>
    <col min="9217" max="9217" width="14.7109375" style="77" customWidth="1"/>
    <col min="9218" max="9220" width="13.7109375" style="77" customWidth="1"/>
    <col min="9221" max="9221" width="14.28515625" style="77" customWidth="1"/>
    <col min="9222" max="9222" width="15" style="77" customWidth="1"/>
    <col min="9223" max="9223" width="13.7109375" style="77" customWidth="1"/>
    <col min="9224" max="9237" width="8" style="77" customWidth="1"/>
    <col min="9238" max="9469" width="14.42578125" style="77"/>
    <col min="9470" max="9470" width="10.7109375" style="77" customWidth="1"/>
    <col min="9471" max="9471" width="20.7109375" style="77" customWidth="1"/>
    <col min="9472" max="9472" width="15" style="77" customWidth="1"/>
    <col min="9473" max="9473" width="14.7109375" style="77" customWidth="1"/>
    <col min="9474" max="9476" width="13.7109375" style="77" customWidth="1"/>
    <col min="9477" max="9477" width="14.28515625" style="77" customWidth="1"/>
    <col min="9478" max="9478" width="15" style="77" customWidth="1"/>
    <col min="9479" max="9479" width="13.7109375" style="77" customWidth="1"/>
    <col min="9480" max="9493" width="8" style="77" customWidth="1"/>
    <col min="9494" max="9725" width="14.42578125" style="77"/>
    <col min="9726" max="9726" width="10.7109375" style="77" customWidth="1"/>
    <col min="9727" max="9727" width="20.7109375" style="77" customWidth="1"/>
    <col min="9728" max="9728" width="15" style="77" customWidth="1"/>
    <col min="9729" max="9729" width="14.7109375" style="77" customWidth="1"/>
    <col min="9730" max="9732" width="13.7109375" style="77" customWidth="1"/>
    <col min="9733" max="9733" width="14.28515625" style="77" customWidth="1"/>
    <col min="9734" max="9734" width="15" style="77" customWidth="1"/>
    <col min="9735" max="9735" width="13.7109375" style="77" customWidth="1"/>
    <col min="9736" max="9749" width="8" style="77" customWidth="1"/>
    <col min="9750" max="9981" width="14.42578125" style="77"/>
    <col min="9982" max="9982" width="10.7109375" style="77" customWidth="1"/>
    <col min="9983" max="9983" width="20.7109375" style="77" customWidth="1"/>
    <col min="9984" max="9984" width="15" style="77" customWidth="1"/>
    <col min="9985" max="9985" width="14.7109375" style="77" customWidth="1"/>
    <col min="9986" max="9988" width="13.7109375" style="77" customWidth="1"/>
    <col min="9989" max="9989" width="14.28515625" style="77" customWidth="1"/>
    <col min="9990" max="9990" width="15" style="77" customWidth="1"/>
    <col min="9991" max="9991" width="13.7109375" style="77" customWidth="1"/>
    <col min="9992" max="10005" width="8" style="77" customWidth="1"/>
    <col min="10006" max="10237" width="14.42578125" style="77"/>
    <col min="10238" max="10238" width="10.7109375" style="77" customWidth="1"/>
    <col min="10239" max="10239" width="20.7109375" style="77" customWidth="1"/>
    <col min="10240" max="10240" width="15" style="77" customWidth="1"/>
    <col min="10241" max="10241" width="14.7109375" style="77" customWidth="1"/>
    <col min="10242" max="10244" width="13.7109375" style="77" customWidth="1"/>
    <col min="10245" max="10245" width="14.28515625" style="77" customWidth="1"/>
    <col min="10246" max="10246" width="15" style="77" customWidth="1"/>
    <col min="10247" max="10247" width="13.7109375" style="77" customWidth="1"/>
    <col min="10248" max="10261" width="8" style="77" customWidth="1"/>
    <col min="10262" max="10493" width="14.42578125" style="77"/>
    <col min="10494" max="10494" width="10.7109375" style="77" customWidth="1"/>
    <col min="10495" max="10495" width="20.7109375" style="77" customWidth="1"/>
    <col min="10496" max="10496" width="15" style="77" customWidth="1"/>
    <col min="10497" max="10497" width="14.7109375" style="77" customWidth="1"/>
    <col min="10498" max="10500" width="13.7109375" style="77" customWidth="1"/>
    <col min="10501" max="10501" width="14.28515625" style="77" customWidth="1"/>
    <col min="10502" max="10502" width="15" style="77" customWidth="1"/>
    <col min="10503" max="10503" width="13.7109375" style="77" customWidth="1"/>
    <col min="10504" max="10517" width="8" style="77" customWidth="1"/>
    <col min="10518" max="10749" width="14.42578125" style="77"/>
    <col min="10750" max="10750" width="10.7109375" style="77" customWidth="1"/>
    <col min="10751" max="10751" width="20.7109375" style="77" customWidth="1"/>
    <col min="10752" max="10752" width="15" style="77" customWidth="1"/>
    <col min="10753" max="10753" width="14.7109375" style="77" customWidth="1"/>
    <col min="10754" max="10756" width="13.7109375" style="77" customWidth="1"/>
    <col min="10757" max="10757" width="14.28515625" style="77" customWidth="1"/>
    <col min="10758" max="10758" width="15" style="77" customWidth="1"/>
    <col min="10759" max="10759" width="13.7109375" style="77" customWidth="1"/>
    <col min="10760" max="10773" width="8" style="77" customWidth="1"/>
    <col min="10774" max="11005" width="14.42578125" style="77"/>
    <col min="11006" max="11006" width="10.7109375" style="77" customWidth="1"/>
    <col min="11007" max="11007" width="20.7109375" style="77" customWidth="1"/>
    <col min="11008" max="11008" width="15" style="77" customWidth="1"/>
    <col min="11009" max="11009" width="14.7109375" style="77" customWidth="1"/>
    <col min="11010" max="11012" width="13.7109375" style="77" customWidth="1"/>
    <col min="11013" max="11013" width="14.28515625" style="77" customWidth="1"/>
    <col min="11014" max="11014" width="15" style="77" customWidth="1"/>
    <col min="11015" max="11015" width="13.7109375" style="77" customWidth="1"/>
    <col min="11016" max="11029" width="8" style="77" customWidth="1"/>
    <col min="11030" max="11261" width="14.42578125" style="77"/>
    <col min="11262" max="11262" width="10.7109375" style="77" customWidth="1"/>
    <col min="11263" max="11263" width="20.7109375" style="77" customWidth="1"/>
    <col min="11264" max="11264" width="15" style="77" customWidth="1"/>
    <col min="11265" max="11265" width="14.7109375" style="77" customWidth="1"/>
    <col min="11266" max="11268" width="13.7109375" style="77" customWidth="1"/>
    <col min="11269" max="11269" width="14.28515625" style="77" customWidth="1"/>
    <col min="11270" max="11270" width="15" style="77" customWidth="1"/>
    <col min="11271" max="11271" width="13.7109375" style="77" customWidth="1"/>
    <col min="11272" max="11285" width="8" style="77" customWidth="1"/>
    <col min="11286" max="11517" width="14.42578125" style="77"/>
    <col min="11518" max="11518" width="10.7109375" style="77" customWidth="1"/>
    <col min="11519" max="11519" width="20.7109375" style="77" customWidth="1"/>
    <col min="11520" max="11520" width="15" style="77" customWidth="1"/>
    <col min="11521" max="11521" width="14.7109375" style="77" customWidth="1"/>
    <col min="11522" max="11524" width="13.7109375" style="77" customWidth="1"/>
    <col min="11525" max="11525" width="14.28515625" style="77" customWidth="1"/>
    <col min="11526" max="11526" width="15" style="77" customWidth="1"/>
    <col min="11527" max="11527" width="13.7109375" style="77" customWidth="1"/>
    <col min="11528" max="11541" width="8" style="77" customWidth="1"/>
    <col min="11542" max="11773" width="14.42578125" style="77"/>
    <col min="11774" max="11774" width="10.7109375" style="77" customWidth="1"/>
    <col min="11775" max="11775" width="20.7109375" style="77" customWidth="1"/>
    <col min="11776" max="11776" width="15" style="77" customWidth="1"/>
    <col min="11777" max="11777" width="14.7109375" style="77" customWidth="1"/>
    <col min="11778" max="11780" width="13.7109375" style="77" customWidth="1"/>
    <col min="11781" max="11781" width="14.28515625" style="77" customWidth="1"/>
    <col min="11782" max="11782" width="15" style="77" customWidth="1"/>
    <col min="11783" max="11783" width="13.7109375" style="77" customWidth="1"/>
    <col min="11784" max="11797" width="8" style="77" customWidth="1"/>
    <col min="11798" max="12029" width="14.42578125" style="77"/>
    <col min="12030" max="12030" width="10.7109375" style="77" customWidth="1"/>
    <col min="12031" max="12031" width="20.7109375" style="77" customWidth="1"/>
    <col min="12032" max="12032" width="15" style="77" customWidth="1"/>
    <col min="12033" max="12033" width="14.7109375" style="77" customWidth="1"/>
    <col min="12034" max="12036" width="13.7109375" style="77" customWidth="1"/>
    <col min="12037" max="12037" width="14.28515625" style="77" customWidth="1"/>
    <col min="12038" max="12038" width="15" style="77" customWidth="1"/>
    <col min="12039" max="12039" width="13.7109375" style="77" customWidth="1"/>
    <col min="12040" max="12053" width="8" style="77" customWidth="1"/>
    <col min="12054" max="12285" width="14.42578125" style="77"/>
    <col min="12286" max="12286" width="10.7109375" style="77" customWidth="1"/>
    <col min="12287" max="12287" width="20.7109375" style="77" customWidth="1"/>
    <col min="12288" max="12288" width="15" style="77" customWidth="1"/>
    <col min="12289" max="12289" width="14.7109375" style="77" customWidth="1"/>
    <col min="12290" max="12292" width="13.7109375" style="77" customWidth="1"/>
    <col min="12293" max="12293" width="14.28515625" style="77" customWidth="1"/>
    <col min="12294" max="12294" width="15" style="77" customWidth="1"/>
    <col min="12295" max="12295" width="13.7109375" style="77" customWidth="1"/>
    <col min="12296" max="12309" width="8" style="77" customWidth="1"/>
    <col min="12310" max="12541" width="14.42578125" style="77"/>
    <col min="12542" max="12542" width="10.7109375" style="77" customWidth="1"/>
    <col min="12543" max="12543" width="20.7109375" style="77" customWidth="1"/>
    <col min="12544" max="12544" width="15" style="77" customWidth="1"/>
    <col min="12545" max="12545" width="14.7109375" style="77" customWidth="1"/>
    <col min="12546" max="12548" width="13.7109375" style="77" customWidth="1"/>
    <col min="12549" max="12549" width="14.28515625" style="77" customWidth="1"/>
    <col min="12550" max="12550" width="15" style="77" customWidth="1"/>
    <col min="12551" max="12551" width="13.7109375" style="77" customWidth="1"/>
    <col min="12552" max="12565" width="8" style="77" customWidth="1"/>
    <col min="12566" max="12797" width="14.42578125" style="77"/>
    <col min="12798" max="12798" width="10.7109375" style="77" customWidth="1"/>
    <col min="12799" max="12799" width="20.7109375" style="77" customWidth="1"/>
    <col min="12800" max="12800" width="15" style="77" customWidth="1"/>
    <col min="12801" max="12801" width="14.7109375" style="77" customWidth="1"/>
    <col min="12802" max="12804" width="13.7109375" style="77" customWidth="1"/>
    <col min="12805" max="12805" width="14.28515625" style="77" customWidth="1"/>
    <col min="12806" max="12806" width="15" style="77" customWidth="1"/>
    <col min="12807" max="12807" width="13.7109375" style="77" customWidth="1"/>
    <col min="12808" max="12821" width="8" style="77" customWidth="1"/>
    <col min="12822" max="13053" width="14.42578125" style="77"/>
    <col min="13054" max="13054" width="10.7109375" style="77" customWidth="1"/>
    <col min="13055" max="13055" width="20.7109375" style="77" customWidth="1"/>
    <col min="13056" max="13056" width="15" style="77" customWidth="1"/>
    <col min="13057" max="13057" width="14.7109375" style="77" customWidth="1"/>
    <col min="13058" max="13060" width="13.7109375" style="77" customWidth="1"/>
    <col min="13061" max="13061" width="14.28515625" style="77" customWidth="1"/>
    <col min="13062" max="13062" width="15" style="77" customWidth="1"/>
    <col min="13063" max="13063" width="13.7109375" style="77" customWidth="1"/>
    <col min="13064" max="13077" width="8" style="77" customWidth="1"/>
    <col min="13078" max="13309" width="14.42578125" style="77"/>
    <col min="13310" max="13310" width="10.7109375" style="77" customWidth="1"/>
    <col min="13311" max="13311" width="20.7109375" style="77" customWidth="1"/>
    <col min="13312" max="13312" width="15" style="77" customWidth="1"/>
    <col min="13313" max="13313" width="14.7109375" style="77" customWidth="1"/>
    <col min="13314" max="13316" width="13.7109375" style="77" customWidth="1"/>
    <col min="13317" max="13317" width="14.28515625" style="77" customWidth="1"/>
    <col min="13318" max="13318" width="15" style="77" customWidth="1"/>
    <col min="13319" max="13319" width="13.7109375" style="77" customWidth="1"/>
    <col min="13320" max="13333" width="8" style="77" customWidth="1"/>
    <col min="13334" max="13565" width="14.42578125" style="77"/>
    <col min="13566" max="13566" width="10.7109375" style="77" customWidth="1"/>
    <col min="13567" max="13567" width="20.7109375" style="77" customWidth="1"/>
    <col min="13568" max="13568" width="15" style="77" customWidth="1"/>
    <col min="13569" max="13569" width="14.7109375" style="77" customWidth="1"/>
    <col min="13570" max="13572" width="13.7109375" style="77" customWidth="1"/>
    <col min="13573" max="13573" width="14.28515625" style="77" customWidth="1"/>
    <col min="13574" max="13574" width="15" style="77" customWidth="1"/>
    <col min="13575" max="13575" width="13.7109375" style="77" customWidth="1"/>
    <col min="13576" max="13589" width="8" style="77" customWidth="1"/>
    <col min="13590" max="13821" width="14.42578125" style="77"/>
    <col min="13822" max="13822" width="10.7109375" style="77" customWidth="1"/>
    <col min="13823" max="13823" width="20.7109375" style="77" customWidth="1"/>
    <col min="13824" max="13824" width="15" style="77" customWidth="1"/>
    <col min="13825" max="13825" width="14.7109375" style="77" customWidth="1"/>
    <col min="13826" max="13828" width="13.7109375" style="77" customWidth="1"/>
    <col min="13829" max="13829" width="14.28515625" style="77" customWidth="1"/>
    <col min="13830" max="13830" width="15" style="77" customWidth="1"/>
    <col min="13831" max="13831" width="13.7109375" style="77" customWidth="1"/>
    <col min="13832" max="13845" width="8" style="77" customWidth="1"/>
    <col min="13846" max="14077" width="14.42578125" style="77"/>
    <col min="14078" max="14078" width="10.7109375" style="77" customWidth="1"/>
    <col min="14079" max="14079" width="20.7109375" style="77" customWidth="1"/>
    <col min="14080" max="14080" width="15" style="77" customWidth="1"/>
    <col min="14081" max="14081" width="14.7109375" style="77" customWidth="1"/>
    <col min="14082" max="14084" width="13.7109375" style="77" customWidth="1"/>
    <col min="14085" max="14085" width="14.28515625" style="77" customWidth="1"/>
    <col min="14086" max="14086" width="15" style="77" customWidth="1"/>
    <col min="14087" max="14087" width="13.7109375" style="77" customWidth="1"/>
    <col min="14088" max="14101" width="8" style="77" customWidth="1"/>
    <col min="14102" max="14333" width="14.42578125" style="77"/>
    <col min="14334" max="14334" width="10.7109375" style="77" customWidth="1"/>
    <col min="14335" max="14335" width="20.7109375" style="77" customWidth="1"/>
    <col min="14336" max="14336" width="15" style="77" customWidth="1"/>
    <col min="14337" max="14337" width="14.7109375" style="77" customWidth="1"/>
    <col min="14338" max="14340" width="13.7109375" style="77" customWidth="1"/>
    <col min="14341" max="14341" width="14.28515625" style="77" customWidth="1"/>
    <col min="14342" max="14342" width="15" style="77" customWidth="1"/>
    <col min="14343" max="14343" width="13.7109375" style="77" customWidth="1"/>
    <col min="14344" max="14357" width="8" style="77" customWidth="1"/>
    <col min="14358" max="14589" width="14.42578125" style="77"/>
    <col min="14590" max="14590" width="10.7109375" style="77" customWidth="1"/>
    <col min="14591" max="14591" width="20.7109375" style="77" customWidth="1"/>
    <col min="14592" max="14592" width="15" style="77" customWidth="1"/>
    <col min="14593" max="14593" width="14.7109375" style="77" customWidth="1"/>
    <col min="14594" max="14596" width="13.7109375" style="77" customWidth="1"/>
    <col min="14597" max="14597" width="14.28515625" style="77" customWidth="1"/>
    <col min="14598" max="14598" width="15" style="77" customWidth="1"/>
    <col min="14599" max="14599" width="13.7109375" style="77" customWidth="1"/>
    <col min="14600" max="14613" width="8" style="77" customWidth="1"/>
    <col min="14614" max="14845" width="14.42578125" style="77"/>
    <col min="14846" max="14846" width="10.7109375" style="77" customWidth="1"/>
    <col min="14847" max="14847" width="20.7109375" style="77" customWidth="1"/>
    <col min="14848" max="14848" width="15" style="77" customWidth="1"/>
    <col min="14849" max="14849" width="14.7109375" style="77" customWidth="1"/>
    <col min="14850" max="14852" width="13.7109375" style="77" customWidth="1"/>
    <col min="14853" max="14853" width="14.28515625" style="77" customWidth="1"/>
    <col min="14854" max="14854" width="15" style="77" customWidth="1"/>
    <col min="14855" max="14855" width="13.7109375" style="77" customWidth="1"/>
    <col min="14856" max="14869" width="8" style="77" customWidth="1"/>
    <col min="14870" max="15101" width="14.42578125" style="77"/>
    <col min="15102" max="15102" width="10.7109375" style="77" customWidth="1"/>
    <col min="15103" max="15103" width="20.7109375" style="77" customWidth="1"/>
    <col min="15104" max="15104" width="15" style="77" customWidth="1"/>
    <col min="15105" max="15105" width="14.7109375" style="77" customWidth="1"/>
    <col min="15106" max="15108" width="13.7109375" style="77" customWidth="1"/>
    <col min="15109" max="15109" width="14.28515625" style="77" customWidth="1"/>
    <col min="15110" max="15110" width="15" style="77" customWidth="1"/>
    <col min="15111" max="15111" width="13.7109375" style="77" customWidth="1"/>
    <col min="15112" max="15125" width="8" style="77" customWidth="1"/>
    <col min="15126" max="15357" width="14.42578125" style="77"/>
    <col min="15358" max="15358" width="10.7109375" style="77" customWidth="1"/>
    <col min="15359" max="15359" width="20.7109375" style="77" customWidth="1"/>
    <col min="15360" max="15360" width="15" style="77" customWidth="1"/>
    <col min="15361" max="15361" width="14.7109375" style="77" customWidth="1"/>
    <col min="15362" max="15364" width="13.7109375" style="77" customWidth="1"/>
    <col min="15365" max="15365" width="14.28515625" style="77" customWidth="1"/>
    <col min="15366" max="15366" width="15" style="77" customWidth="1"/>
    <col min="15367" max="15367" width="13.7109375" style="77" customWidth="1"/>
    <col min="15368" max="15381" width="8" style="77" customWidth="1"/>
    <col min="15382" max="15613" width="14.42578125" style="77"/>
    <col min="15614" max="15614" width="10.7109375" style="77" customWidth="1"/>
    <col min="15615" max="15615" width="20.7109375" style="77" customWidth="1"/>
    <col min="15616" max="15616" width="15" style="77" customWidth="1"/>
    <col min="15617" max="15617" width="14.7109375" style="77" customWidth="1"/>
    <col min="15618" max="15620" width="13.7109375" style="77" customWidth="1"/>
    <col min="15621" max="15621" width="14.28515625" style="77" customWidth="1"/>
    <col min="15622" max="15622" width="15" style="77" customWidth="1"/>
    <col min="15623" max="15623" width="13.7109375" style="77" customWidth="1"/>
    <col min="15624" max="15637" width="8" style="77" customWidth="1"/>
    <col min="15638" max="15869" width="14.42578125" style="77"/>
    <col min="15870" max="15870" width="10.7109375" style="77" customWidth="1"/>
    <col min="15871" max="15871" width="20.7109375" style="77" customWidth="1"/>
    <col min="15872" max="15872" width="15" style="77" customWidth="1"/>
    <col min="15873" max="15873" width="14.7109375" style="77" customWidth="1"/>
    <col min="15874" max="15876" width="13.7109375" style="77" customWidth="1"/>
    <col min="15877" max="15877" width="14.28515625" style="77" customWidth="1"/>
    <col min="15878" max="15878" width="15" style="77" customWidth="1"/>
    <col min="15879" max="15879" width="13.7109375" style="77" customWidth="1"/>
    <col min="15880" max="15893" width="8" style="77" customWidth="1"/>
    <col min="15894" max="16125" width="14.42578125" style="77"/>
    <col min="16126" max="16126" width="10.7109375" style="77" customWidth="1"/>
    <col min="16127" max="16127" width="20.7109375" style="77" customWidth="1"/>
    <col min="16128" max="16128" width="15" style="77" customWidth="1"/>
    <col min="16129" max="16129" width="14.7109375" style="77" customWidth="1"/>
    <col min="16130" max="16132" width="13.7109375" style="77" customWidth="1"/>
    <col min="16133" max="16133" width="14.28515625" style="77" customWidth="1"/>
    <col min="16134" max="16134" width="15" style="77" customWidth="1"/>
    <col min="16135" max="16135" width="13.7109375" style="77" customWidth="1"/>
    <col min="16136" max="16149" width="8" style="77" customWidth="1"/>
    <col min="16150" max="16384" width="14.42578125" style="77"/>
  </cols>
  <sheetData>
    <row r="1" spans="1:23" ht="24.75" customHeight="1" x14ac:dyDescent="0.25">
      <c r="A1" s="165" t="s">
        <v>6</v>
      </c>
      <c r="B1" s="165"/>
      <c r="C1" s="165"/>
      <c r="D1" s="165"/>
      <c r="E1" s="165"/>
      <c r="F1" s="165"/>
      <c r="G1" s="165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5.75" x14ac:dyDescent="0.25">
      <c r="A2" s="141" t="s">
        <v>2</v>
      </c>
      <c r="B2" s="141"/>
      <c r="C2" s="141"/>
      <c r="D2" s="141"/>
      <c r="E2" s="141"/>
      <c r="F2" s="141"/>
      <c r="G2" s="141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15.75" x14ac:dyDescent="0.25">
      <c r="A3" s="147" t="s">
        <v>253</v>
      </c>
      <c r="B3" s="147"/>
      <c r="C3" s="147"/>
      <c r="D3" s="147"/>
      <c r="E3" s="147"/>
      <c r="F3" s="147"/>
      <c r="G3" s="147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x14ac:dyDescent="0.25">
      <c r="A4" s="142" t="s">
        <v>15</v>
      </c>
      <c r="B4" s="142"/>
      <c r="C4" s="142"/>
      <c r="D4" s="142"/>
      <c r="E4" s="142"/>
      <c r="F4" s="142"/>
      <c r="G4" s="142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3" ht="13.5" customHeight="1" x14ac:dyDescent="0.25">
      <c r="A5" s="148" t="s">
        <v>251</v>
      </c>
      <c r="B5" s="148"/>
      <c r="C5" s="148"/>
      <c r="D5" s="148"/>
      <c r="E5" s="148"/>
      <c r="F5" s="148"/>
      <c r="G5" s="148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1:23" ht="13.5" customHeight="1" x14ac:dyDescent="0.25">
      <c r="A6" s="148"/>
      <c r="B6" s="148"/>
      <c r="C6" s="148"/>
      <c r="D6" s="148"/>
      <c r="E6" s="148"/>
      <c r="F6" s="148"/>
      <c r="G6" s="148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1:23" ht="13.5" customHeight="1" x14ac:dyDescent="0.25">
      <c r="A7" s="78"/>
      <c r="B7" s="78"/>
      <c r="C7" s="78"/>
      <c r="D7" s="78"/>
      <c r="E7" s="78"/>
      <c r="F7" s="78"/>
      <c r="G7" s="78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spans="1:23" ht="33" customHeight="1" thickBot="1" x14ac:dyDescent="0.3">
      <c r="A8" s="174" t="s">
        <v>252</v>
      </c>
      <c r="B8" s="174"/>
      <c r="C8" s="174"/>
      <c r="D8" s="174"/>
      <c r="E8" s="174"/>
      <c r="F8" s="174"/>
      <c r="G8" s="174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</row>
    <row r="9" spans="1:23" ht="13.5" hidden="1" customHeight="1" x14ac:dyDescent="0.25">
      <c r="A9" s="78"/>
      <c r="B9" s="78"/>
      <c r="C9" s="78"/>
      <c r="D9" s="78"/>
      <c r="E9" s="78"/>
      <c r="F9" s="78"/>
      <c r="G9" s="78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</row>
    <row r="10" spans="1:23" ht="15.75" thickTop="1" x14ac:dyDescent="0.25">
      <c r="A10" s="150" t="s">
        <v>0</v>
      </c>
      <c r="B10" s="152" t="s">
        <v>10</v>
      </c>
      <c r="C10" s="177" t="s">
        <v>249</v>
      </c>
      <c r="D10" s="152" t="s">
        <v>224</v>
      </c>
      <c r="E10" s="152" t="s">
        <v>225</v>
      </c>
      <c r="F10" s="152" t="s">
        <v>226</v>
      </c>
      <c r="G10" s="80" t="s">
        <v>261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</row>
    <row r="11" spans="1:23" x14ac:dyDescent="0.25">
      <c r="A11" s="151"/>
      <c r="B11" s="153"/>
      <c r="C11" s="178"/>
      <c r="D11" s="154"/>
      <c r="E11" s="154"/>
      <c r="F11" s="155"/>
      <c r="G11" s="81" t="s">
        <v>262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</row>
    <row r="12" spans="1:23" ht="6.95" customHeight="1" x14ac:dyDescent="0.25">
      <c r="A12" s="161" t="s">
        <v>227</v>
      </c>
      <c r="B12" s="162" t="s">
        <v>228</v>
      </c>
      <c r="C12" s="163">
        <f>Orçamento!$N$12</f>
        <v>328.53816599999999</v>
      </c>
      <c r="D12" s="82"/>
      <c r="E12" s="82"/>
      <c r="F12" s="83"/>
      <c r="G12" s="84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</row>
    <row r="13" spans="1:23" x14ac:dyDescent="0.25">
      <c r="A13" s="157"/>
      <c r="B13" s="159"/>
      <c r="C13" s="164"/>
      <c r="D13" s="85"/>
      <c r="E13" s="85"/>
      <c r="F13" s="86">
        <f>C12</f>
        <v>328.53816599999999</v>
      </c>
      <c r="G13" s="87">
        <f>SUM(D13:F13)</f>
        <v>328.53816599999999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4" spans="1:23" x14ac:dyDescent="0.25">
      <c r="A14" s="157"/>
      <c r="B14" s="159"/>
      <c r="C14" s="164"/>
      <c r="D14" s="88"/>
      <c r="E14" s="88"/>
      <c r="F14" s="88">
        <f>F13/C12</f>
        <v>1</v>
      </c>
      <c r="G14" s="89">
        <f>SUM(D14:F14)</f>
        <v>1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</row>
    <row r="15" spans="1:23" ht="6.95" customHeight="1" x14ac:dyDescent="0.25">
      <c r="A15" s="156" t="s">
        <v>229</v>
      </c>
      <c r="B15" s="158" t="s">
        <v>230</v>
      </c>
      <c r="C15" s="160">
        <f>Orçamento!$N$15</f>
        <v>31264.702491</v>
      </c>
      <c r="D15" s="90"/>
      <c r="E15" s="90"/>
      <c r="F15" s="90"/>
      <c r="G15" s="91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</row>
    <row r="16" spans="1:23" x14ac:dyDescent="0.25">
      <c r="A16" s="157"/>
      <c r="B16" s="159"/>
      <c r="C16" s="160"/>
      <c r="D16" s="86">
        <f>$C15*D17</f>
        <v>7859.6605765157847</v>
      </c>
      <c r="E16" s="86">
        <f t="shared" ref="E16:F16" si="0">$C15*E17</f>
        <v>10975.741654719948</v>
      </c>
      <c r="F16" s="86">
        <f t="shared" si="0"/>
        <v>12429.300259764268</v>
      </c>
      <c r="G16" s="87">
        <f>SUM(D16:F16)</f>
        <v>31264.702491000004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</row>
    <row r="17" spans="1:23" x14ac:dyDescent="0.25">
      <c r="A17" s="157"/>
      <c r="B17" s="159"/>
      <c r="C17" s="160"/>
      <c r="D17" s="92">
        <f>D46</f>
        <v>0.25139086414714173</v>
      </c>
      <c r="E17" s="92">
        <f t="shared" ref="E17:F17" si="1">E46</f>
        <v>0.3510585670175328</v>
      </c>
      <c r="F17" s="92">
        <f t="shared" si="1"/>
        <v>0.39755056883532547</v>
      </c>
      <c r="G17" s="89">
        <f>SUM(D17:F17)</f>
        <v>1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</row>
    <row r="18" spans="1:23" ht="6.95" customHeight="1" x14ac:dyDescent="0.25">
      <c r="A18" s="156" t="s">
        <v>231</v>
      </c>
      <c r="B18" s="158" t="s">
        <v>232</v>
      </c>
      <c r="C18" s="160">
        <f>Orçamento!$N$18</f>
        <v>1891.0408604999998</v>
      </c>
      <c r="D18" s="90"/>
      <c r="E18" s="93"/>
      <c r="F18" s="90"/>
      <c r="G18" s="91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</row>
    <row r="19" spans="1:23" x14ac:dyDescent="0.25">
      <c r="A19" s="157"/>
      <c r="B19" s="159"/>
      <c r="C19" s="164"/>
      <c r="D19" s="86">
        <f>C18/2</f>
        <v>945.52043024999989</v>
      </c>
      <c r="E19" s="86"/>
      <c r="F19" s="86">
        <f>C18/2</f>
        <v>945.52043024999989</v>
      </c>
      <c r="G19" s="87">
        <f>SUM(D19:F19)</f>
        <v>1891.0408604999998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</row>
    <row r="20" spans="1:23" x14ac:dyDescent="0.25">
      <c r="A20" s="157"/>
      <c r="B20" s="159"/>
      <c r="C20" s="164"/>
      <c r="D20" s="88">
        <f>D19/C18</f>
        <v>0.5</v>
      </c>
      <c r="E20" s="88"/>
      <c r="F20" s="88">
        <f>F19/C18</f>
        <v>0.5</v>
      </c>
      <c r="G20" s="89">
        <f>SUM(D20:F20)</f>
        <v>1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</row>
    <row r="21" spans="1:23" ht="6.95" customHeight="1" x14ac:dyDescent="0.25">
      <c r="A21" s="156" t="s">
        <v>233</v>
      </c>
      <c r="B21" s="158" t="s">
        <v>234</v>
      </c>
      <c r="C21" s="160">
        <f>Orçamento!$N$21</f>
        <v>106.47093599999999</v>
      </c>
      <c r="D21" s="90"/>
      <c r="E21" s="93"/>
      <c r="F21" s="93"/>
      <c r="G21" s="91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:23" x14ac:dyDescent="0.25">
      <c r="A22" s="157"/>
      <c r="B22" s="159"/>
      <c r="C22" s="164"/>
      <c r="D22" s="86">
        <f>C21</f>
        <v>106.47093599999999</v>
      </c>
      <c r="E22" s="86"/>
      <c r="F22" s="86"/>
      <c r="G22" s="87">
        <f>SUM(D22:F22)</f>
        <v>106.47093599999999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  <row r="23" spans="1:23" x14ac:dyDescent="0.25">
      <c r="A23" s="157"/>
      <c r="B23" s="159"/>
      <c r="C23" s="164"/>
      <c r="D23" s="88">
        <f>D22/C21</f>
        <v>1</v>
      </c>
      <c r="E23" s="88"/>
      <c r="F23" s="88"/>
      <c r="G23" s="89">
        <f>SUM(D23:F23)</f>
        <v>1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1:23" ht="6.95" customHeight="1" x14ac:dyDescent="0.25">
      <c r="A24" s="156" t="s">
        <v>235</v>
      </c>
      <c r="B24" s="158" t="s">
        <v>241</v>
      </c>
      <c r="C24" s="160">
        <f>Orçamento!$N$23</f>
        <v>6775.5783149999997</v>
      </c>
      <c r="D24" s="93"/>
      <c r="E24" s="90"/>
      <c r="F24" s="90"/>
      <c r="G24" s="91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</row>
    <row r="25" spans="1:23" x14ac:dyDescent="0.25">
      <c r="A25" s="157"/>
      <c r="B25" s="159"/>
      <c r="C25" s="164"/>
      <c r="D25" s="85"/>
      <c r="E25" s="86">
        <f>C24/2</f>
        <v>3387.7891574999999</v>
      </c>
      <c r="F25" s="86">
        <f>C24/2</f>
        <v>3387.7891574999999</v>
      </c>
      <c r="G25" s="87">
        <f>SUM(D25:F25)</f>
        <v>6775.5783149999997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</row>
    <row r="26" spans="1:23" x14ac:dyDescent="0.25">
      <c r="A26" s="157"/>
      <c r="B26" s="159"/>
      <c r="C26" s="164"/>
      <c r="D26" s="88"/>
      <c r="E26" s="88">
        <f>E25/C24</f>
        <v>0.5</v>
      </c>
      <c r="F26" s="88">
        <f>F25/C24</f>
        <v>0.5</v>
      </c>
      <c r="G26" s="89">
        <f>SUM(D26:F26)</f>
        <v>1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</row>
    <row r="27" spans="1:23" ht="6.95" customHeight="1" x14ac:dyDescent="0.25">
      <c r="A27" s="156" t="s">
        <v>236</v>
      </c>
      <c r="B27" s="158" t="s">
        <v>243</v>
      </c>
      <c r="C27" s="160">
        <f>Orçamento!$N$27</f>
        <v>94543.561244880024</v>
      </c>
      <c r="D27" s="90"/>
      <c r="E27" s="90"/>
      <c r="F27" s="90"/>
      <c r="G27" s="91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</row>
    <row r="28" spans="1:23" x14ac:dyDescent="0.25">
      <c r="A28" s="157"/>
      <c r="B28" s="159"/>
      <c r="C28" s="164"/>
      <c r="D28" s="94">
        <f>C27/3</f>
        <v>31514.520414960007</v>
      </c>
      <c r="E28" s="86">
        <f>C27/3</f>
        <v>31514.520414960007</v>
      </c>
      <c r="F28" s="86">
        <f>C27/3</f>
        <v>31514.520414960007</v>
      </c>
      <c r="G28" s="87">
        <f>SUM(D28:F28)</f>
        <v>94543.561244880024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</row>
    <row r="29" spans="1:23" x14ac:dyDescent="0.25">
      <c r="A29" s="157"/>
      <c r="B29" s="159"/>
      <c r="C29" s="164"/>
      <c r="D29" s="95">
        <f>D28/C27</f>
        <v>0.33333333333333331</v>
      </c>
      <c r="E29" s="88">
        <f>E28/C27</f>
        <v>0.33333333333333331</v>
      </c>
      <c r="F29" s="88">
        <f>F28/C27</f>
        <v>0.33333333333333331</v>
      </c>
      <c r="G29" s="89">
        <f>SUM(D29:F29)</f>
        <v>1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</row>
    <row r="30" spans="1:23" ht="6.95" customHeight="1" x14ac:dyDescent="0.25">
      <c r="A30" s="156" t="s">
        <v>237</v>
      </c>
      <c r="B30" s="158" t="s">
        <v>244</v>
      </c>
      <c r="C30" s="160">
        <f>Orçamento!$N$72</f>
        <v>9800.7987990000001</v>
      </c>
      <c r="D30" s="93"/>
      <c r="E30" s="90"/>
      <c r="F30" s="90"/>
      <c r="G30" s="91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</row>
    <row r="31" spans="1:23" x14ac:dyDescent="0.25">
      <c r="A31" s="157"/>
      <c r="B31" s="159"/>
      <c r="C31" s="164"/>
      <c r="D31" s="85"/>
      <c r="E31" s="86">
        <f>C30/2</f>
        <v>4900.3993995000001</v>
      </c>
      <c r="F31" s="86">
        <f>C30/2</f>
        <v>4900.3993995000001</v>
      </c>
      <c r="G31" s="87">
        <f>SUM(D31:F31)</f>
        <v>9800.7987990000001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</row>
    <row r="32" spans="1:23" x14ac:dyDescent="0.25">
      <c r="A32" s="157"/>
      <c r="B32" s="159"/>
      <c r="C32" s="164"/>
      <c r="D32" s="88"/>
      <c r="E32" s="88">
        <f>E31/C30</f>
        <v>0.5</v>
      </c>
      <c r="F32" s="88">
        <f>F31/C30</f>
        <v>0.5</v>
      </c>
      <c r="G32" s="89">
        <f>SUM(D32:F32)</f>
        <v>1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1:23" ht="6.95" customHeight="1" x14ac:dyDescent="0.25">
      <c r="A33" s="156" t="s">
        <v>238</v>
      </c>
      <c r="B33" s="158" t="s">
        <v>245</v>
      </c>
      <c r="C33" s="160">
        <f>Orçamento!$N$76</f>
        <v>2709.6372929999998</v>
      </c>
      <c r="D33" s="93"/>
      <c r="E33" s="90"/>
      <c r="F33" s="93"/>
      <c r="G33" s="91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</row>
    <row r="34" spans="1:23" x14ac:dyDescent="0.25">
      <c r="A34" s="157"/>
      <c r="B34" s="159"/>
      <c r="C34" s="164"/>
      <c r="D34" s="85"/>
      <c r="E34" s="86">
        <f>C33</f>
        <v>2709.6372929999998</v>
      </c>
      <c r="F34" s="85"/>
      <c r="G34" s="87">
        <f>SUM(D34:F34)</f>
        <v>2709.6372929999998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1:23" x14ac:dyDescent="0.25">
      <c r="A35" s="157"/>
      <c r="B35" s="159"/>
      <c r="C35" s="164"/>
      <c r="D35" s="88"/>
      <c r="E35" s="88">
        <f>E34/C33</f>
        <v>1</v>
      </c>
      <c r="F35" s="88"/>
      <c r="G35" s="89">
        <f>SUM(D35:F35)</f>
        <v>1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1:23" ht="6.95" customHeight="1" x14ac:dyDescent="0.25">
      <c r="A36" s="156" t="s">
        <v>239</v>
      </c>
      <c r="B36" s="158" t="s">
        <v>246</v>
      </c>
      <c r="C36" s="160">
        <f>Orçamento!$N$78</f>
        <v>5931.3014156632498</v>
      </c>
      <c r="D36" s="93"/>
      <c r="E36" s="90"/>
      <c r="F36" s="90"/>
      <c r="G36" s="91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  <row r="37" spans="1:23" x14ac:dyDescent="0.25">
      <c r="A37" s="157"/>
      <c r="B37" s="159"/>
      <c r="C37" s="164"/>
      <c r="D37" s="85"/>
      <c r="E37" s="86">
        <f>C36/2</f>
        <v>2965.6507078316249</v>
      </c>
      <c r="F37" s="86">
        <f>C36/2</f>
        <v>2965.6507078316249</v>
      </c>
      <c r="G37" s="87">
        <f>SUM(D37:F37)</f>
        <v>5931.3014156632498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1:23" x14ac:dyDescent="0.25">
      <c r="A38" s="157"/>
      <c r="B38" s="159"/>
      <c r="C38" s="164"/>
      <c r="D38" s="88"/>
      <c r="E38" s="88">
        <f>E37/C36</f>
        <v>0.5</v>
      </c>
      <c r="F38" s="88">
        <f>F37/C36</f>
        <v>0.5</v>
      </c>
      <c r="G38" s="89">
        <f>SUM(D38:F38)</f>
        <v>1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</row>
    <row r="39" spans="1:23" ht="6.95" customHeight="1" x14ac:dyDescent="0.25">
      <c r="A39" s="156" t="s">
        <v>240</v>
      </c>
      <c r="B39" s="158" t="s">
        <v>247</v>
      </c>
      <c r="C39" s="160">
        <f>Orçamento!$N$88</f>
        <v>404.97883800000005</v>
      </c>
      <c r="D39" s="93"/>
      <c r="E39" s="93"/>
      <c r="F39" s="90"/>
      <c r="G39" s="91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</row>
    <row r="40" spans="1:23" x14ac:dyDescent="0.25">
      <c r="A40" s="157"/>
      <c r="B40" s="159"/>
      <c r="C40" s="164"/>
      <c r="D40" s="85"/>
      <c r="E40" s="85"/>
      <c r="F40" s="86">
        <f>C39</f>
        <v>404.97883800000005</v>
      </c>
      <c r="G40" s="87">
        <f>SUM(D40:F40)</f>
        <v>404.97883800000005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</row>
    <row r="41" spans="1:23" x14ac:dyDescent="0.25">
      <c r="A41" s="157"/>
      <c r="B41" s="159"/>
      <c r="C41" s="164"/>
      <c r="D41" s="88"/>
      <c r="E41" s="88"/>
      <c r="F41" s="88">
        <f>F40/C39</f>
        <v>1</v>
      </c>
      <c r="G41" s="89">
        <f>SUM(D41:F41)</f>
        <v>1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</row>
    <row r="42" spans="1:23" ht="6.95" customHeight="1" x14ac:dyDescent="0.25">
      <c r="A42" s="156" t="s">
        <v>242</v>
      </c>
      <c r="B42" s="158" t="s">
        <v>248</v>
      </c>
      <c r="C42" s="160">
        <f>Orçamento!$N$90</f>
        <v>7053.4214520000005</v>
      </c>
      <c r="D42" s="93"/>
      <c r="E42" s="93"/>
      <c r="F42" s="90"/>
      <c r="G42" s="9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x14ac:dyDescent="0.25">
      <c r="A43" s="157"/>
      <c r="B43" s="159"/>
      <c r="C43" s="164"/>
      <c r="D43" s="85"/>
      <c r="E43" s="85"/>
      <c r="F43" s="86">
        <f>C42</f>
        <v>7053.4214520000005</v>
      </c>
      <c r="G43" s="87">
        <f>SUM(D43:F43)</f>
        <v>7053.4214520000005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</row>
    <row r="44" spans="1:23" x14ac:dyDescent="0.25">
      <c r="A44" s="166"/>
      <c r="B44" s="167"/>
      <c r="C44" s="168"/>
      <c r="D44" s="97"/>
      <c r="E44" s="97"/>
      <c r="F44" s="98">
        <f>F43/C42</f>
        <v>1</v>
      </c>
      <c r="G44" s="99">
        <f>SUM(D44:F44)</f>
        <v>1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</row>
    <row r="45" spans="1:23" x14ac:dyDescent="0.25">
      <c r="A45" s="175" t="s">
        <v>257</v>
      </c>
      <c r="B45" s="176"/>
      <c r="C45" s="100">
        <f>C42+C39+C36+C33+C30+C27+C24+C21+C18+C12</f>
        <v>129545.32732004327</v>
      </c>
      <c r="D45" s="101">
        <f>D43+D40+D37+D34+D31+D28+D25+D22+D19+D13</f>
        <v>32566.511781210007</v>
      </c>
      <c r="E45" s="101">
        <f>E43+E40+E37+E34+E31+E28+E25+E22+E19+E13</f>
        <v>45477.996972791632</v>
      </c>
      <c r="F45" s="101">
        <f>F43+F40+F37+F34+F31+F28+F25+F22+F19+F13</f>
        <v>51500.818566041635</v>
      </c>
      <c r="G45" s="102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</row>
    <row r="46" spans="1:23" x14ac:dyDescent="0.25">
      <c r="A46" s="169" t="s">
        <v>254</v>
      </c>
      <c r="B46" s="170"/>
      <c r="C46" s="170"/>
      <c r="D46" s="103">
        <f>D45/$C45</f>
        <v>0.25139086414714173</v>
      </c>
      <c r="E46" s="103">
        <f t="shared" ref="E46:F46" si="2">E45/$C45</f>
        <v>0.3510585670175328</v>
      </c>
      <c r="F46" s="103">
        <f t="shared" si="2"/>
        <v>0.39755056883532547</v>
      </c>
      <c r="G46" s="104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</row>
    <row r="47" spans="1:23" x14ac:dyDescent="0.25">
      <c r="A47" s="171" t="s">
        <v>255</v>
      </c>
      <c r="B47" s="172"/>
      <c r="C47" s="172"/>
      <c r="D47" s="119">
        <f>D45+D16</f>
        <v>40426.172357725794</v>
      </c>
      <c r="E47" s="119">
        <f>E45+E16</f>
        <v>56453.738627511579</v>
      </c>
      <c r="F47" s="119">
        <f>F45+F16</f>
        <v>63930.118825805905</v>
      </c>
      <c r="G47" s="105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</row>
    <row r="48" spans="1:23" x14ac:dyDescent="0.25">
      <c r="A48" s="189" t="s">
        <v>256</v>
      </c>
      <c r="B48" s="190"/>
      <c r="C48" s="190"/>
      <c r="D48" s="92">
        <f>D47/$C$50</f>
        <v>0.25139086414714173</v>
      </c>
      <c r="E48" s="92">
        <f t="shared" ref="E48" si="3">E47/$C$50</f>
        <v>0.35105856701753274</v>
      </c>
      <c r="F48" s="92">
        <f t="shared" ref="F48" si="4">F47/$C$50</f>
        <v>0.39755056883532547</v>
      </c>
      <c r="G48" s="10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</row>
    <row r="49" spans="1:23" x14ac:dyDescent="0.25">
      <c r="A49" s="181" t="s">
        <v>258</v>
      </c>
      <c r="B49" s="182"/>
      <c r="C49" s="182"/>
      <c r="D49" s="107">
        <f>D48</f>
        <v>0.25139086414714173</v>
      </c>
      <c r="E49" s="107">
        <f>E48+D49</f>
        <v>0.60244943116467442</v>
      </c>
      <c r="F49" s="107">
        <f>F48+E49</f>
        <v>0.99999999999999989</v>
      </c>
      <c r="G49" s="105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</row>
    <row r="50" spans="1:23" ht="15.75" thickBot="1" x14ac:dyDescent="0.3">
      <c r="A50" s="179" t="s">
        <v>260</v>
      </c>
      <c r="B50" s="180"/>
      <c r="C50" s="108">
        <f>SUM(C12:C44)</f>
        <v>160810.02981104329</v>
      </c>
      <c r="D50" s="120">
        <f>D47</f>
        <v>40426.172357725794</v>
      </c>
      <c r="E50" s="120">
        <f>+D50+E47</f>
        <v>96879.910985237366</v>
      </c>
      <c r="F50" s="120">
        <f>+E50+F47</f>
        <v>160810.02981104326</v>
      </c>
      <c r="G50" s="109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</row>
    <row r="51" spans="1:23" ht="13.5" customHeight="1" thickTop="1" x14ac:dyDescent="0.25">
      <c r="A51" s="183" t="s">
        <v>9</v>
      </c>
      <c r="B51" s="184"/>
      <c r="C51" s="184"/>
      <c r="D51" s="187" t="s">
        <v>250</v>
      </c>
      <c r="E51" s="187"/>
      <c r="F51" s="187"/>
      <c r="G51" s="187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</row>
    <row r="52" spans="1:23" ht="25.5" customHeight="1" x14ac:dyDescent="0.25">
      <c r="A52" s="185" t="s">
        <v>7</v>
      </c>
      <c r="B52" s="186"/>
      <c r="C52" s="110" t="s">
        <v>259</v>
      </c>
      <c r="D52" s="188"/>
      <c r="E52" s="188"/>
      <c r="F52" s="188"/>
      <c r="G52" s="188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</row>
    <row r="53" spans="1:23" ht="29.25" customHeight="1" x14ac:dyDescent="0.25">
      <c r="A53" s="111" t="s">
        <v>12</v>
      </c>
      <c r="B53" s="173" t="s">
        <v>27</v>
      </c>
      <c r="C53" s="173"/>
      <c r="D53" s="173"/>
      <c r="E53" s="173"/>
      <c r="F53" s="173"/>
      <c r="G53" s="173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</row>
    <row r="54" spans="1:23" ht="24.75" customHeight="1" x14ac:dyDescent="0.25">
      <c r="A54" s="76"/>
      <c r="B54" s="76"/>
      <c r="C54" s="76"/>
      <c r="D54" s="76"/>
      <c r="E54" s="76"/>
      <c r="F54" s="76"/>
      <c r="G54" s="79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</row>
    <row r="55" spans="1:23" ht="13.5" customHeight="1" x14ac:dyDescent="0.25">
      <c r="A55" s="76"/>
      <c r="B55" s="76"/>
      <c r="C55" s="76"/>
      <c r="D55" s="76"/>
      <c r="E55" s="76"/>
      <c r="F55" s="76"/>
      <c r="G55" s="79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</row>
    <row r="56" spans="1:23" ht="13.5" customHeight="1" x14ac:dyDescent="0.25">
      <c r="A56" s="76"/>
      <c r="B56" s="76"/>
      <c r="C56" s="76"/>
      <c r="D56" s="76"/>
      <c r="E56" s="76"/>
      <c r="F56" s="76"/>
      <c r="G56" s="79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</row>
    <row r="57" spans="1:23" ht="13.5" customHeight="1" x14ac:dyDescent="0.25">
      <c r="A57" s="76"/>
      <c r="B57" s="76"/>
      <c r="C57" s="76"/>
      <c r="D57" s="76"/>
      <c r="E57" s="76"/>
      <c r="F57" s="76"/>
      <c r="G57" s="79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1:23" ht="13.5" customHeight="1" x14ac:dyDescent="0.25">
      <c r="A58" s="76"/>
      <c r="B58" s="76"/>
      <c r="C58" s="76"/>
      <c r="D58" s="76"/>
      <c r="E58" s="76"/>
      <c r="F58" s="76"/>
      <c r="G58" s="79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</row>
    <row r="59" spans="1:23" ht="13.5" customHeight="1" x14ac:dyDescent="0.25">
      <c r="A59" s="76"/>
      <c r="B59" s="76"/>
      <c r="C59" s="76"/>
      <c r="D59" s="76"/>
      <c r="E59" s="76"/>
      <c r="F59" s="76"/>
      <c r="G59" s="79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1:23" ht="13.5" customHeight="1" x14ac:dyDescent="0.25">
      <c r="A60" s="76"/>
      <c r="B60" s="76"/>
      <c r="C60" s="76"/>
      <c r="D60" s="76"/>
      <c r="E60" s="76"/>
      <c r="F60" s="76"/>
      <c r="G60" s="79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</row>
    <row r="61" spans="1:23" ht="13.5" customHeight="1" x14ac:dyDescent="0.25">
      <c r="A61" s="76"/>
      <c r="B61" s="76"/>
      <c r="C61" s="76"/>
      <c r="D61" s="76"/>
      <c r="E61" s="76"/>
      <c r="F61" s="76"/>
      <c r="G61" s="79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</row>
    <row r="62" spans="1:23" ht="13.5" customHeight="1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</row>
    <row r="63" spans="1:23" ht="13.5" customHeight="1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</row>
    <row r="64" spans="1:23" ht="13.5" customHeight="1" x14ac:dyDescent="0.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</row>
    <row r="65" spans="1:23" ht="13.5" customHeight="1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</row>
    <row r="66" spans="1:23" ht="13.5" customHeight="1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</row>
    <row r="67" spans="1:23" ht="13.5" customHeight="1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</row>
    <row r="68" spans="1:23" ht="13.5" customHeight="1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</row>
    <row r="69" spans="1:23" ht="13.5" customHeight="1" x14ac:dyDescent="0.2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</row>
    <row r="70" spans="1:23" ht="13.5" customHeight="1" x14ac:dyDescent="0.2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</row>
    <row r="71" spans="1:23" ht="13.5" customHeight="1" x14ac:dyDescent="0.2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</row>
    <row r="72" spans="1:23" ht="13.5" customHeight="1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</row>
    <row r="73" spans="1:23" ht="13.5" customHeight="1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</row>
    <row r="74" spans="1:23" ht="13.5" customHeight="1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</row>
    <row r="75" spans="1:23" ht="13.5" customHeight="1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</row>
    <row r="76" spans="1:23" ht="13.5" customHeight="1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</row>
    <row r="77" spans="1:23" ht="13.5" customHeight="1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</row>
    <row r="78" spans="1:23" ht="13.5" customHeight="1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</row>
    <row r="79" spans="1:23" ht="13.5" customHeight="1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</row>
    <row r="80" spans="1:23" ht="13.5" customHeight="1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</row>
    <row r="81" spans="1:23" ht="13.5" customHeight="1" x14ac:dyDescent="0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</row>
    <row r="82" spans="1:23" ht="13.5" customHeight="1" x14ac:dyDescent="0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</row>
    <row r="83" spans="1:23" ht="13.5" customHeight="1" x14ac:dyDescent="0.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</row>
    <row r="84" spans="1:23" ht="13.5" customHeight="1" x14ac:dyDescent="0.2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</row>
    <row r="85" spans="1:23" ht="13.5" customHeight="1" x14ac:dyDescent="0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</row>
    <row r="86" spans="1:23" ht="13.5" customHeight="1" x14ac:dyDescent="0.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</row>
    <row r="87" spans="1:23" ht="13.5" customHeight="1" x14ac:dyDescent="0.2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</row>
    <row r="88" spans="1:23" ht="13.5" customHeight="1" x14ac:dyDescent="0.2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</row>
    <row r="89" spans="1:23" ht="13.5" customHeight="1" x14ac:dyDescent="0.2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</row>
    <row r="90" spans="1:23" ht="13.5" customHeight="1" x14ac:dyDescent="0.2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</row>
    <row r="91" spans="1:23" ht="13.5" customHeight="1" x14ac:dyDescent="0.2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</row>
    <row r="92" spans="1:23" ht="13.5" customHeight="1" x14ac:dyDescent="0.2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</row>
    <row r="93" spans="1:23" ht="13.5" customHeight="1" x14ac:dyDescent="0.2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</row>
    <row r="94" spans="1:23" ht="13.5" customHeight="1" x14ac:dyDescent="0.2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</row>
    <row r="95" spans="1:23" ht="13.5" customHeight="1" x14ac:dyDescent="0.2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</row>
    <row r="96" spans="1:23" ht="13.5" customHeight="1" x14ac:dyDescent="0.2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</row>
    <row r="97" spans="1:23" ht="13.5" customHeight="1" x14ac:dyDescent="0.2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</row>
    <row r="98" spans="1:23" ht="13.5" customHeight="1" x14ac:dyDescent="0.2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</row>
    <row r="99" spans="1:23" ht="13.5" customHeight="1" x14ac:dyDescent="0.2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</row>
    <row r="100" spans="1:23" ht="13.5" customHeight="1" x14ac:dyDescent="0.2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</row>
    <row r="101" spans="1:23" ht="13.5" customHeight="1" x14ac:dyDescent="0.2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</row>
    <row r="102" spans="1:23" ht="13.5" customHeight="1" x14ac:dyDescent="0.2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</row>
    <row r="103" spans="1:23" ht="13.5" customHeight="1" x14ac:dyDescent="0.2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</row>
    <row r="104" spans="1:23" ht="13.5" customHeight="1" x14ac:dyDescent="0.2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</row>
    <row r="105" spans="1:23" ht="13.5" customHeight="1" x14ac:dyDescent="0.2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</row>
    <row r="106" spans="1:23" ht="13.5" customHeight="1" x14ac:dyDescent="0.2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</row>
    <row r="107" spans="1:23" ht="13.5" customHeight="1" x14ac:dyDescent="0.2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</row>
    <row r="108" spans="1:23" ht="13.5" customHeight="1" x14ac:dyDescent="0.2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</row>
    <row r="109" spans="1:23" ht="13.5" customHeight="1" x14ac:dyDescent="0.2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</row>
    <row r="110" spans="1:23" ht="13.5" customHeight="1" x14ac:dyDescent="0.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</row>
    <row r="111" spans="1:23" ht="13.5" customHeight="1" x14ac:dyDescent="0.2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</row>
    <row r="112" spans="1:23" ht="13.5" customHeight="1" x14ac:dyDescent="0.2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</row>
    <row r="113" spans="1:23" ht="13.5" customHeight="1" x14ac:dyDescent="0.2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</row>
    <row r="114" spans="1:23" ht="13.5" customHeight="1" x14ac:dyDescent="0.2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</row>
    <row r="115" spans="1:23" ht="13.5" customHeight="1" x14ac:dyDescent="0.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</row>
    <row r="116" spans="1:23" ht="13.5" customHeight="1" x14ac:dyDescent="0.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</row>
    <row r="117" spans="1:23" ht="13.5" customHeight="1" x14ac:dyDescent="0.2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</row>
    <row r="118" spans="1:23" ht="13.5" customHeight="1" x14ac:dyDescent="0.2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</row>
    <row r="119" spans="1:23" ht="13.5" customHeight="1" x14ac:dyDescent="0.2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</row>
    <row r="120" spans="1:23" ht="13.5" customHeight="1" x14ac:dyDescent="0.2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</row>
    <row r="121" spans="1:23" ht="13.5" customHeight="1" x14ac:dyDescent="0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</row>
    <row r="122" spans="1:23" ht="13.5" customHeight="1" x14ac:dyDescent="0.2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</row>
    <row r="123" spans="1:23" ht="13.5" customHeight="1" x14ac:dyDescent="0.2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</row>
    <row r="124" spans="1:23" ht="13.5" customHeight="1" x14ac:dyDescent="0.2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</row>
    <row r="125" spans="1:23" ht="13.5" customHeight="1" x14ac:dyDescent="0.2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</row>
    <row r="126" spans="1:23" ht="13.5" customHeight="1" x14ac:dyDescent="0.2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</row>
    <row r="127" spans="1:23" ht="13.5" customHeight="1" x14ac:dyDescent="0.2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</row>
    <row r="128" spans="1:23" ht="13.5" customHeight="1" x14ac:dyDescent="0.2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</row>
    <row r="129" spans="1:23" ht="13.5" customHeight="1" x14ac:dyDescent="0.2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</row>
    <row r="130" spans="1:23" ht="13.5" customHeight="1" x14ac:dyDescent="0.2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</row>
    <row r="131" spans="1:23" ht="13.5" customHeight="1" x14ac:dyDescent="0.2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</row>
    <row r="132" spans="1:23" ht="13.5" customHeight="1" x14ac:dyDescent="0.2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</row>
    <row r="133" spans="1:23" ht="13.5" customHeight="1" x14ac:dyDescent="0.2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</row>
    <row r="134" spans="1:23" ht="13.5" customHeight="1" x14ac:dyDescent="0.2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</row>
    <row r="135" spans="1:23" ht="13.5" customHeight="1" x14ac:dyDescent="0.2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</row>
    <row r="136" spans="1:23" ht="13.5" customHeight="1" x14ac:dyDescent="0.2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</row>
    <row r="137" spans="1:23" ht="13.5" customHeight="1" x14ac:dyDescent="0.2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</row>
    <row r="138" spans="1:23" ht="13.5" customHeight="1" x14ac:dyDescent="0.2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</row>
    <row r="139" spans="1:23" ht="13.5" customHeight="1" x14ac:dyDescent="0.2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</row>
    <row r="140" spans="1:23" ht="13.5" customHeight="1" x14ac:dyDescent="0.2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</row>
    <row r="141" spans="1:23" ht="13.5" customHeight="1" x14ac:dyDescent="0.2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</row>
    <row r="142" spans="1:23" ht="13.5" customHeight="1" x14ac:dyDescent="0.2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</row>
    <row r="143" spans="1:23" ht="13.5" customHeight="1" x14ac:dyDescent="0.2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</row>
    <row r="144" spans="1:23" ht="13.5" customHeight="1" x14ac:dyDescent="0.2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</row>
    <row r="145" spans="1:23" ht="13.5" customHeight="1" x14ac:dyDescent="0.2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</row>
    <row r="146" spans="1:23" ht="13.5" customHeight="1" x14ac:dyDescent="0.2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</row>
    <row r="147" spans="1:23" ht="13.5" customHeight="1" x14ac:dyDescent="0.2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</row>
    <row r="148" spans="1:23" ht="13.5" customHeight="1" x14ac:dyDescent="0.2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</row>
    <row r="149" spans="1:23" ht="13.5" customHeight="1" x14ac:dyDescent="0.2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</row>
    <row r="150" spans="1:23" ht="13.5" customHeight="1" x14ac:dyDescent="0.2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</row>
    <row r="151" spans="1:23" ht="13.5" customHeight="1" x14ac:dyDescent="0.2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</row>
    <row r="152" spans="1:23" ht="13.5" customHeight="1" x14ac:dyDescent="0.2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</row>
    <row r="153" spans="1:23" ht="13.5" customHeight="1" x14ac:dyDescent="0.2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</row>
    <row r="154" spans="1:23" ht="13.5" customHeight="1" x14ac:dyDescent="0.2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</row>
    <row r="155" spans="1:23" ht="13.5" customHeight="1" x14ac:dyDescent="0.2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</row>
    <row r="156" spans="1:23" ht="13.5" customHeight="1" x14ac:dyDescent="0.2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</row>
    <row r="157" spans="1:23" ht="13.5" customHeight="1" x14ac:dyDescent="0.2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</row>
    <row r="158" spans="1:23" ht="13.5" customHeight="1" x14ac:dyDescent="0.2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</row>
    <row r="159" spans="1:23" ht="13.5" customHeight="1" x14ac:dyDescent="0.2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</row>
    <row r="160" spans="1:23" ht="13.5" customHeight="1" x14ac:dyDescent="0.2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</row>
    <row r="161" spans="1:23" ht="13.5" customHeight="1" x14ac:dyDescent="0.2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</row>
    <row r="162" spans="1:23" ht="13.5" customHeight="1" x14ac:dyDescent="0.2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</row>
    <row r="163" spans="1:23" ht="13.5" customHeight="1" x14ac:dyDescent="0.2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</row>
    <row r="164" spans="1:23" ht="13.5" customHeight="1" x14ac:dyDescent="0.2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</row>
    <row r="165" spans="1:23" ht="13.5" customHeight="1" x14ac:dyDescent="0.2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</row>
    <row r="166" spans="1:23" ht="13.5" customHeight="1" x14ac:dyDescent="0.2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</row>
    <row r="167" spans="1:23" ht="13.5" customHeight="1" x14ac:dyDescent="0.2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</row>
    <row r="168" spans="1:23" ht="13.5" customHeight="1" x14ac:dyDescent="0.2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</row>
    <row r="169" spans="1:23" ht="13.5" customHeight="1" x14ac:dyDescent="0.2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</row>
    <row r="170" spans="1:23" ht="13.5" customHeight="1" x14ac:dyDescent="0.2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</row>
    <row r="171" spans="1:23" ht="13.5" customHeight="1" x14ac:dyDescent="0.2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</row>
    <row r="172" spans="1:23" ht="13.5" customHeight="1" x14ac:dyDescent="0.2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</row>
    <row r="173" spans="1:23" ht="13.5" customHeight="1" x14ac:dyDescent="0.2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</row>
    <row r="174" spans="1:23" ht="13.5" customHeight="1" x14ac:dyDescent="0.2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</row>
    <row r="175" spans="1:23" ht="13.5" customHeight="1" x14ac:dyDescent="0.2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</row>
    <row r="176" spans="1:23" ht="13.5" customHeight="1" x14ac:dyDescent="0.2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</row>
    <row r="177" spans="1:23" ht="13.5" customHeight="1" x14ac:dyDescent="0.2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</row>
    <row r="178" spans="1:23" ht="13.5" customHeight="1" x14ac:dyDescent="0.2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</row>
    <row r="179" spans="1:23" ht="13.5" customHeight="1" x14ac:dyDescent="0.2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</row>
    <row r="180" spans="1:23" ht="13.5" customHeight="1" x14ac:dyDescent="0.2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</row>
    <row r="181" spans="1:23" ht="13.5" customHeight="1" x14ac:dyDescent="0.2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</row>
    <row r="182" spans="1:23" ht="13.5" customHeight="1" x14ac:dyDescent="0.2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</row>
    <row r="183" spans="1:23" ht="13.5" customHeight="1" x14ac:dyDescent="0.2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</row>
    <row r="184" spans="1:23" ht="13.5" customHeight="1" x14ac:dyDescent="0.2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</row>
    <row r="185" spans="1:23" ht="13.5" customHeight="1" x14ac:dyDescent="0.2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</row>
    <row r="186" spans="1:23" ht="13.5" customHeight="1" x14ac:dyDescent="0.2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</row>
    <row r="187" spans="1:23" ht="13.5" customHeight="1" x14ac:dyDescent="0.2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</row>
    <row r="188" spans="1:23" ht="13.5" customHeight="1" x14ac:dyDescent="0.2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</row>
    <row r="189" spans="1:23" ht="13.5" customHeight="1" x14ac:dyDescent="0.2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</row>
    <row r="190" spans="1:23" ht="13.5" customHeight="1" x14ac:dyDescent="0.2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</row>
    <row r="191" spans="1:23" ht="13.5" customHeight="1" x14ac:dyDescent="0.2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</row>
    <row r="192" spans="1:23" ht="13.5" customHeight="1" x14ac:dyDescent="0.2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</row>
    <row r="193" spans="1:23" ht="13.5" customHeight="1" x14ac:dyDescent="0.2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</row>
    <row r="194" spans="1:23" ht="13.5" customHeight="1" x14ac:dyDescent="0.2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</row>
    <row r="195" spans="1:23" ht="13.5" customHeight="1" x14ac:dyDescent="0.2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</row>
    <row r="196" spans="1:23" ht="13.5" customHeight="1" x14ac:dyDescent="0.2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</row>
    <row r="197" spans="1:23" ht="13.5" customHeight="1" x14ac:dyDescent="0.2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</row>
    <row r="198" spans="1:23" ht="13.5" customHeight="1" x14ac:dyDescent="0.2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</row>
    <row r="199" spans="1:23" ht="13.5" customHeight="1" x14ac:dyDescent="0.2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</row>
    <row r="200" spans="1:23" ht="13.5" customHeight="1" x14ac:dyDescent="0.2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</row>
    <row r="201" spans="1:23" ht="13.5" customHeight="1" x14ac:dyDescent="0.2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</row>
    <row r="202" spans="1:23" ht="13.5" customHeight="1" x14ac:dyDescent="0.2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</row>
    <row r="203" spans="1:23" ht="13.5" customHeight="1" x14ac:dyDescent="0.2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</row>
    <row r="204" spans="1:23" ht="13.5" customHeight="1" x14ac:dyDescent="0.2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</row>
    <row r="205" spans="1:23" ht="13.5" customHeight="1" x14ac:dyDescent="0.2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</row>
    <row r="206" spans="1:23" ht="13.5" customHeight="1" x14ac:dyDescent="0.2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</row>
    <row r="207" spans="1:23" ht="13.5" customHeight="1" x14ac:dyDescent="0.2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</row>
    <row r="208" spans="1:23" ht="13.5" customHeight="1" x14ac:dyDescent="0.2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</row>
    <row r="209" spans="1:23" ht="13.5" customHeight="1" x14ac:dyDescent="0.2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</row>
    <row r="210" spans="1:23" ht="13.5" customHeight="1" x14ac:dyDescent="0.2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</row>
    <row r="211" spans="1:23" ht="13.5" customHeight="1" x14ac:dyDescent="0.2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</row>
    <row r="212" spans="1:23" ht="13.5" customHeight="1" x14ac:dyDescent="0.2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</row>
    <row r="213" spans="1:23" ht="13.5" customHeight="1" x14ac:dyDescent="0.2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</row>
    <row r="214" spans="1:23" ht="13.5" customHeight="1" x14ac:dyDescent="0.2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</row>
    <row r="215" spans="1:23" ht="13.5" customHeight="1" x14ac:dyDescent="0.2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</row>
    <row r="216" spans="1:23" ht="13.5" customHeight="1" x14ac:dyDescent="0.2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</row>
    <row r="217" spans="1:23" ht="13.5" customHeight="1" x14ac:dyDescent="0.2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</row>
    <row r="218" spans="1:23" ht="13.5" customHeight="1" x14ac:dyDescent="0.2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</row>
    <row r="219" spans="1:23" ht="13.5" customHeight="1" x14ac:dyDescent="0.2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</row>
    <row r="220" spans="1:23" ht="13.5" customHeight="1" x14ac:dyDescent="0.2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</row>
    <row r="221" spans="1:23" ht="13.5" customHeight="1" x14ac:dyDescent="0.2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</row>
    <row r="222" spans="1:23" ht="13.5" customHeight="1" x14ac:dyDescent="0.2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</row>
    <row r="223" spans="1:23" ht="13.5" customHeight="1" x14ac:dyDescent="0.2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</row>
    <row r="224" spans="1:23" ht="13.5" customHeight="1" x14ac:dyDescent="0.2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</row>
    <row r="225" spans="1:23" ht="13.5" customHeight="1" x14ac:dyDescent="0.2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</row>
    <row r="226" spans="1:23" ht="13.5" customHeight="1" x14ac:dyDescent="0.2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</row>
    <row r="227" spans="1:23" ht="13.5" customHeight="1" x14ac:dyDescent="0.2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</row>
    <row r="228" spans="1:23" ht="13.5" customHeight="1" x14ac:dyDescent="0.2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</row>
    <row r="229" spans="1:23" ht="13.5" customHeight="1" x14ac:dyDescent="0.2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</row>
    <row r="230" spans="1:23" ht="13.5" customHeight="1" x14ac:dyDescent="0.2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</row>
    <row r="231" spans="1:23" ht="13.5" customHeight="1" x14ac:dyDescent="0.2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</row>
    <row r="232" spans="1:23" ht="13.5" customHeight="1" x14ac:dyDescent="0.2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</row>
    <row r="233" spans="1:23" ht="13.5" customHeight="1" x14ac:dyDescent="0.2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</row>
    <row r="234" spans="1:23" ht="13.5" customHeight="1" x14ac:dyDescent="0.2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</row>
    <row r="235" spans="1:23" ht="13.5" customHeight="1" x14ac:dyDescent="0.2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</row>
    <row r="236" spans="1:23" ht="13.5" customHeight="1" x14ac:dyDescent="0.2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</row>
    <row r="237" spans="1:23" ht="13.5" customHeight="1" x14ac:dyDescent="0.2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</row>
    <row r="238" spans="1:23" ht="13.5" customHeight="1" x14ac:dyDescent="0.2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</row>
    <row r="239" spans="1:23" ht="13.5" customHeight="1" x14ac:dyDescent="0.2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</row>
    <row r="240" spans="1:23" ht="13.5" customHeight="1" x14ac:dyDescent="0.2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</row>
    <row r="241" spans="1:23" ht="13.5" customHeight="1" x14ac:dyDescent="0.2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</row>
    <row r="242" spans="1:23" ht="13.5" customHeight="1" x14ac:dyDescent="0.2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</row>
    <row r="243" spans="1:23" ht="13.5" customHeight="1" x14ac:dyDescent="0.2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</row>
    <row r="244" spans="1:23" ht="13.5" customHeight="1" x14ac:dyDescent="0.2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</row>
    <row r="245" spans="1:23" ht="13.5" customHeight="1" x14ac:dyDescent="0.2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</row>
    <row r="246" spans="1:23" ht="13.5" customHeight="1" x14ac:dyDescent="0.2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</row>
    <row r="247" spans="1:23" ht="13.5" customHeight="1" x14ac:dyDescent="0.2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</row>
    <row r="248" spans="1:23" ht="13.5" customHeight="1" x14ac:dyDescent="0.2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</row>
    <row r="249" spans="1:23" ht="13.5" customHeight="1" x14ac:dyDescent="0.2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</row>
    <row r="250" spans="1:23" ht="13.5" customHeight="1" x14ac:dyDescent="0.25"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</row>
    <row r="251" spans="1:23" ht="15.75" customHeight="1" x14ac:dyDescent="0.25"/>
    <row r="252" spans="1:23" ht="15.75" customHeight="1" x14ac:dyDescent="0.25"/>
    <row r="253" spans="1:23" ht="15.75" customHeight="1" x14ac:dyDescent="0.25"/>
    <row r="254" spans="1:23" ht="15.75" customHeight="1" x14ac:dyDescent="0.25"/>
    <row r="255" spans="1:23" ht="15.75" customHeight="1" x14ac:dyDescent="0.25"/>
    <row r="256" spans="1:23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</sheetData>
  <mergeCells count="55">
    <mergeCell ref="A49:C49"/>
    <mergeCell ref="A51:C51"/>
    <mergeCell ref="A52:B52"/>
    <mergeCell ref="D51:G52"/>
    <mergeCell ref="A48:C48"/>
    <mergeCell ref="A46:C46"/>
    <mergeCell ref="A47:C47"/>
    <mergeCell ref="B53:G53"/>
    <mergeCell ref="A5:G6"/>
    <mergeCell ref="A8:G8"/>
    <mergeCell ref="A45:B45"/>
    <mergeCell ref="C10:C11"/>
    <mergeCell ref="A50:B50"/>
    <mergeCell ref="A30:A32"/>
    <mergeCell ref="B30:B32"/>
    <mergeCell ref="C30:C32"/>
    <mergeCell ref="A27:A29"/>
    <mergeCell ref="B27:B29"/>
    <mergeCell ref="C27:C29"/>
    <mergeCell ref="A24:A26"/>
    <mergeCell ref="B24:B26"/>
    <mergeCell ref="A1:G1"/>
    <mergeCell ref="A2:G2"/>
    <mergeCell ref="A3:G3"/>
    <mergeCell ref="A4:G4"/>
    <mergeCell ref="A42:A44"/>
    <mergeCell ref="B42:B44"/>
    <mergeCell ref="C42:C44"/>
    <mergeCell ref="A39:A41"/>
    <mergeCell ref="B39:B41"/>
    <mergeCell ref="C39:C41"/>
    <mergeCell ref="A36:A38"/>
    <mergeCell ref="B36:B38"/>
    <mergeCell ref="C36:C38"/>
    <mergeCell ref="A33:A35"/>
    <mergeCell ref="B33:B35"/>
    <mergeCell ref="C33:C35"/>
    <mergeCell ref="C24:C26"/>
    <mergeCell ref="A21:A23"/>
    <mergeCell ref="B21:B23"/>
    <mergeCell ref="C21:C23"/>
    <mergeCell ref="A18:A20"/>
    <mergeCell ref="B18:B20"/>
    <mergeCell ref="C18:C20"/>
    <mergeCell ref="A15:A17"/>
    <mergeCell ref="B15:B17"/>
    <mergeCell ref="C15:C17"/>
    <mergeCell ref="A12:A14"/>
    <mergeCell ref="B12:B14"/>
    <mergeCell ref="C12:C14"/>
    <mergeCell ref="A10:A11"/>
    <mergeCell ref="B10:B11"/>
    <mergeCell ref="D10:D11"/>
    <mergeCell ref="E10:E11"/>
    <mergeCell ref="F10:F11"/>
  </mergeCells>
  <printOptions horizontalCentered="1"/>
  <pageMargins left="0" right="0" top="0.31496062992125984" bottom="0.31496062992125984" header="0" footer="0"/>
  <pageSetup paperSize="9" scale="75" orientation="landscape" r:id="rId1"/>
  <headerFooter>
    <oddHeader>&amp;R&amp;8Fls.:______
Processo n.º 23069.153509/2020-17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FisicoFinanceiro</vt:lpstr>
      <vt:lpstr>FisicoFinanceiro!Area_de_impressao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JUNIOR</cp:lastModifiedBy>
  <cp:lastPrinted>2021-09-08T19:59:02Z</cp:lastPrinted>
  <dcterms:created xsi:type="dcterms:W3CDTF">2009-04-27T20:33:58Z</dcterms:created>
  <dcterms:modified xsi:type="dcterms:W3CDTF">2021-09-25T13:54:21Z</dcterms:modified>
</cp:coreProperties>
</file>