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510" yWindow="1335" windowWidth="11475" windowHeight="9750"/>
  </bookViews>
  <sheets>
    <sheet name="Orçamento" sheetId="2" r:id="rId1"/>
    <sheet name="Cronograma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s">#N/A</definedName>
    <definedName name="_01" localSheetId="1">#REF!</definedName>
    <definedName name="_01">#REF!</definedName>
    <definedName name="_01_4" localSheetId="1">#REF!</definedName>
    <definedName name="_01_4">#REF!</definedName>
    <definedName name="_10Excel_BuiltIn_Print_Area_1_1_1" localSheetId="1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1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1">#REF!</definedName>
    <definedName name="_8Excel_BuiltIn_Print_Area_1">#REF!</definedName>
    <definedName name="_9Excel_BuiltIn_Print_Area_1_1" localSheetId="1">#REF!</definedName>
    <definedName name="_9Excel_BuiltIn_Print_Area_1_1">#REF!</definedName>
    <definedName name="_A99990" localSheetId="1">'[1]Climatização Prédio DECEA'!#REF!</definedName>
    <definedName name="_A99990">'[1]Climatização Prédio DECEA'!#REF!</definedName>
    <definedName name="_A99999" localSheetId="1">'[1]Climatização Prédio DECEA'!#REF!</definedName>
    <definedName name="_A99999">'[1]Climatização Prédio DECEA'!#REF!</definedName>
    <definedName name="_s" localSheetId="1">#REF!</definedName>
    <definedName name="_s">#REF!</definedName>
    <definedName name="Á1" localSheetId="1">#REF!</definedName>
    <definedName name="Á1">#REF!</definedName>
    <definedName name="AAAA" localSheetId="1">#REF!</definedName>
    <definedName name="AAAA">#REF!</definedName>
    <definedName name="ACRES">#REF!</definedName>
    <definedName name="ACRES_4">#REF!</definedName>
    <definedName name="_xlnm.Print_Area" localSheetId="1">Cronograma!$A$1:$I$51</definedName>
    <definedName name="_xlnm.Print_Area" localSheetId="0">Orçamento!$A$1:$L$152</definedName>
    <definedName name="_xlnm.Print_Area">#REF!</definedName>
    <definedName name="Área_impressão_IM" localSheetId="1">#REF!</definedName>
    <definedName name="Área_impressão_IM">#REF!</definedName>
    <definedName name="Área_impressão_IM_1" localSheetId="1">#REF!</definedName>
    <definedName name="Área_impressão_IM_1">#REF!</definedName>
    <definedName name="Área_impressão_IM_1_4" localSheetId="1">'[2]ICEA - SJC'!#REF!</definedName>
    <definedName name="Área_impressão_IM_1_4">'[2]ICEA - SJC'!#REF!</definedName>
    <definedName name="Área_impressão_IM_4" localSheetId="1">#REF!</definedName>
    <definedName name="Área_impressão_IM_4">#REF!</definedName>
    <definedName name="arredondamento" localSheetId="1">#REF!</definedName>
    <definedName name="arredondamento">#REF!</definedName>
    <definedName name="BBBB" localSheetId="1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1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1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1">'[3]Parte Externa'!#REF!</definedName>
    <definedName name="ccc">'[3]Parte Externa'!#REF!</definedName>
    <definedName name="CDT">"PQ.$#REF!$#REF!"</definedName>
    <definedName name="CDT_2" localSheetId="1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1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1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1">#REF!</definedName>
    <definedName name="_xlnm.Criteria">#REF!</definedName>
    <definedName name="dddd" localSheetId="1">#REF!</definedName>
    <definedName name="dddd">#REF!</definedName>
    <definedName name="DDE_LINK4_5" localSheetId="1">'[4]CRONOGRAMA FISICO-FINANCEIRO'!#REF!</definedName>
    <definedName name="DDE_LINK4_5">'[4]CRONOGRAMA FISICO-FINANCEIRO'!#REF!</definedName>
    <definedName name="DDE_LINK41_5" localSheetId="1">'[4]CRONOGRAMA FISICO-FINANCEIRO'!#REF!</definedName>
    <definedName name="DDE_LINK41_5">'[4]CRONOGRAMA FISICO-FINANCEIRO'!#REF!</definedName>
    <definedName name="DIVE">"PQ.$#REF!$#REF!"</definedName>
    <definedName name="DIVE_2" localSheetId="1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1">#REF!</definedName>
    <definedName name="DPM_Eletricidade_Ltda.">#REF!</definedName>
    <definedName name="EEEEE" localSheetId="1">'[5]ARQUITETURA - ANEXO A'!#REF!</definedName>
    <definedName name="EEEEE">'[5]ARQUITETURA - ANEXO A'!#REF!</definedName>
    <definedName name="EQUI">"PQ.$#REF!$#REF!"</definedName>
    <definedName name="EQUI_2" localSheetId="1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1">#REF!</definedName>
    <definedName name="Excel_BuiltIn__FilterDatabase_5">#REF!</definedName>
    <definedName name="Excel_BuiltIn_Print_Area" localSheetId="1">#REF!</definedName>
    <definedName name="Excel_BuiltIn_Print_Area">#REF!</definedName>
    <definedName name="Excel_BuiltIn_Print_Area_1" localSheetId="1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1">#REF!</definedName>
    <definedName name="Excel_BuiltIn_Print_Area_5_4">#REF!</definedName>
    <definedName name="Excel_BuiltIn_Print_Area_6_1" localSheetId="1">#REF!</definedName>
    <definedName name="Excel_BuiltIn_Print_Area_6_1">#REF!</definedName>
    <definedName name="Excel_BuiltIn_Print_Area_7" localSheetId="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1">#REF!</definedName>
    <definedName name="Excel_BuiltIn_Print_Titles_1_1">#REF!</definedName>
    <definedName name="Excel_BuiltIn_Print_Titles_1_1_2" localSheetId="1">'[6]URB E RED EXT SO SG'!#REF!</definedName>
    <definedName name="Excel_BuiltIn_Print_Titles_1_1_2">'[6]URB E RED EXT SO SG'!#REF!</definedName>
    <definedName name="Excel_BuiltIn_Print_Titles_1_1_4" localSheetId="1">'[7]Climatização Prédio CISCEA'!#REF!</definedName>
    <definedName name="Excel_BuiltIn_Print_Titles_1_1_4">'[7]Climatização Prédio CISCEA'!#REF!</definedName>
    <definedName name="Excel_BuiltIn_Print_Titles_1_4" localSheetId="1">'[2]ICEA - SJC'!#REF!</definedName>
    <definedName name="Excel_BuiltIn_Print_Titles_1_4">'[2]ICEA - SJC'!#REF!</definedName>
    <definedName name="Excel_BuiltIn_Print_Titles_2" localSheetId="1">#REF!</definedName>
    <definedName name="Excel_BuiltIn_Print_Titles_2">#REF!</definedName>
    <definedName name="Excel_BuiltIn_Print_Titles_2_1" localSheetId="1">#REF!</definedName>
    <definedName name="Excel_BuiltIn_Print_Titles_2_1">#REF!</definedName>
    <definedName name="Excel_BuiltIn_Print_Titles_2_4" localSheetId="1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1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1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1">'[2]ICEA - SJC'!#REF!</definedName>
    <definedName name="mobilização">'[2]ICEA - SJC'!#REF!</definedName>
    <definedName name="NOME_DO_ARQUIVO" localSheetId="1">#REF!</definedName>
    <definedName name="NOME_DO_ARQUIVO">#REF!</definedName>
    <definedName name="NOME_DO_ARQUIVO_2" localSheetId="1">#REF!</definedName>
    <definedName name="NOME_DO_ARQUIVO_2">#REF!</definedName>
    <definedName name="NOME_DO_ARQUIVO_3" localSheetId="1">#REF!</definedName>
    <definedName name="NOME_DO_ARQUIVO_3">#REF!</definedName>
    <definedName name="NOME_DO_ARQUIVO_4">#REF!</definedName>
    <definedName name="NOME_DO_ARQUIVO_9" localSheetId="1">[8]CAPA!#REF!</definedName>
    <definedName name="NOME_DO_ARQUIVO_9">[8]CAPA!#REF!</definedName>
    <definedName name="PARA">"PQ.$#REF!$#REF!"</definedName>
    <definedName name="PARA_2" localSheetId="1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1">#REF!</definedName>
    <definedName name="Plan2">#REF!</definedName>
    <definedName name="PRAIO" localSheetId="1">#REF!</definedName>
    <definedName name="PRAIO">#REF!</definedName>
    <definedName name="PRAIO_4" localSheetId="1">#REF!</definedName>
    <definedName name="PRAIO_4">#REF!</definedName>
    <definedName name="Print_Area_MI">#REF!</definedName>
    <definedName name="Print_Area_MI___0">"$#REF!.$A$1:$G$64"</definedName>
    <definedName name="_xlnm.Print_Titles" localSheetId="0">Orçamento!$4:$9</definedName>
    <definedName name="Títulos_impressão_IM" localSheetId="1">#REF!</definedName>
    <definedName name="Títulos_impressão_IM">#REF!</definedName>
    <definedName name="Títulos_impressão_IM_1" localSheetId="1">#REF!</definedName>
    <definedName name="Títulos_impressão_IM_1">#REF!</definedName>
    <definedName name="Títulos_impressão_IM_1_4" localSheetId="1">'[2]ICEA - SJC'!#REF!</definedName>
    <definedName name="Títulos_impressão_IM_1_4">'[2]ICEA - SJC'!#REF!</definedName>
    <definedName name="Títulos_impressão_IM_4" localSheetId="1">#REF!</definedName>
    <definedName name="Títulos_impressão_IM_4">#REF!</definedName>
    <definedName name="TOTAL" localSheetId="1">#REF!</definedName>
    <definedName name="TOTAL">#REF!</definedName>
  </definedNames>
  <calcPr calcId="125725"/>
</workbook>
</file>

<file path=xl/calcChain.xml><?xml version="1.0" encoding="utf-8"?>
<calcChain xmlns="http://schemas.openxmlformats.org/spreadsheetml/2006/main">
  <c r="I142" i="2"/>
  <c r="I12"/>
  <c r="H17" l="1"/>
  <c r="J17" s="1"/>
  <c r="K17" s="1"/>
  <c r="H12"/>
  <c r="H142"/>
  <c r="I141"/>
  <c r="H141"/>
  <c r="I140"/>
  <c r="H140"/>
  <c r="I139"/>
  <c r="H139"/>
  <c r="I137"/>
  <c r="J137" s="1"/>
  <c r="K137" s="1"/>
  <c r="H137"/>
  <c r="I136"/>
  <c r="H136"/>
  <c r="J136" s="1"/>
  <c r="K136" s="1"/>
  <c r="I134"/>
  <c r="H134"/>
  <c r="I133"/>
  <c r="J133" s="1"/>
  <c r="K133" s="1"/>
  <c r="H133"/>
  <c r="I132"/>
  <c r="J132" s="1"/>
  <c r="K132" s="1"/>
  <c r="H132"/>
  <c r="I131"/>
  <c r="H131"/>
  <c r="I130"/>
  <c r="H130"/>
  <c r="I129"/>
  <c r="J129" s="1"/>
  <c r="K129" s="1"/>
  <c r="H129"/>
  <c r="J128"/>
  <c r="K128" s="1"/>
  <c r="I128"/>
  <c r="H128"/>
  <c r="I126"/>
  <c r="H126"/>
  <c r="J126" s="1"/>
  <c r="K126" s="1"/>
  <c r="I125"/>
  <c r="H125"/>
  <c r="I124"/>
  <c r="J124" s="1"/>
  <c r="K124" s="1"/>
  <c r="H124"/>
  <c r="I123"/>
  <c r="J123" s="1"/>
  <c r="K123" s="1"/>
  <c r="H123"/>
  <c r="I122"/>
  <c r="H122"/>
  <c r="I120"/>
  <c r="H120"/>
  <c r="I118"/>
  <c r="H118"/>
  <c r="J117"/>
  <c r="K117" s="1"/>
  <c r="I117"/>
  <c r="H117"/>
  <c r="I116"/>
  <c r="H116"/>
  <c r="I114"/>
  <c r="H114"/>
  <c r="J114" s="1"/>
  <c r="K114" s="1"/>
  <c r="I113"/>
  <c r="H113"/>
  <c r="I112"/>
  <c r="J112" s="1"/>
  <c r="K112" s="1"/>
  <c r="H112"/>
  <c r="I111"/>
  <c r="H111"/>
  <c r="I110"/>
  <c r="H110"/>
  <c r="I109"/>
  <c r="H109"/>
  <c r="I108"/>
  <c r="J108" s="1"/>
  <c r="K108" s="1"/>
  <c r="H108"/>
  <c r="I107"/>
  <c r="H107"/>
  <c r="I106"/>
  <c r="H106"/>
  <c r="J106" s="1"/>
  <c r="K106" s="1"/>
  <c r="I105"/>
  <c r="J105" s="1"/>
  <c r="K105" s="1"/>
  <c r="H105"/>
  <c r="I104"/>
  <c r="J104" s="1"/>
  <c r="K104" s="1"/>
  <c r="H104"/>
  <c r="I103"/>
  <c r="H103"/>
  <c r="I102"/>
  <c r="H102"/>
  <c r="I101"/>
  <c r="J101" s="1"/>
  <c r="K101" s="1"/>
  <c r="H101"/>
  <c r="I100"/>
  <c r="J100" s="1"/>
  <c r="K100" s="1"/>
  <c r="H100"/>
  <c r="I99"/>
  <c r="H99"/>
  <c r="J99" s="1"/>
  <c r="K99" s="1"/>
  <c r="I98"/>
  <c r="H98"/>
  <c r="I97"/>
  <c r="J97" s="1"/>
  <c r="K97" s="1"/>
  <c r="H97"/>
  <c r="I96"/>
  <c r="J96" s="1"/>
  <c r="K96" s="1"/>
  <c r="H96"/>
  <c r="I95"/>
  <c r="H95"/>
  <c r="I94"/>
  <c r="H94"/>
  <c r="I93"/>
  <c r="H93"/>
  <c r="J92"/>
  <c r="K92" s="1"/>
  <c r="I92"/>
  <c r="H92"/>
  <c r="I91"/>
  <c r="H91"/>
  <c r="J91" s="1"/>
  <c r="K91" s="1"/>
  <c r="I90"/>
  <c r="H90"/>
  <c r="I89"/>
  <c r="H89"/>
  <c r="J89" s="1"/>
  <c r="K89" s="1"/>
  <c r="I88"/>
  <c r="J88" s="1"/>
  <c r="K88" s="1"/>
  <c r="H88"/>
  <c r="I87"/>
  <c r="H87"/>
  <c r="I86"/>
  <c r="H86"/>
  <c r="I85"/>
  <c r="H85"/>
  <c r="J84"/>
  <c r="K84" s="1"/>
  <c r="I84"/>
  <c r="H84"/>
  <c r="I83"/>
  <c r="H83"/>
  <c r="I82"/>
  <c r="H82"/>
  <c r="J82" s="1"/>
  <c r="K82" s="1"/>
  <c r="I81"/>
  <c r="J81" s="1"/>
  <c r="K81" s="1"/>
  <c r="H81"/>
  <c r="I80"/>
  <c r="J80" s="1"/>
  <c r="K80" s="1"/>
  <c r="H80"/>
  <c r="I79"/>
  <c r="H79"/>
  <c r="I78"/>
  <c r="H78"/>
  <c r="I77"/>
  <c r="H77"/>
  <c r="I76"/>
  <c r="J76" s="1"/>
  <c r="K76" s="1"/>
  <c r="H76"/>
  <c r="I75"/>
  <c r="H75"/>
  <c r="I74"/>
  <c r="H74"/>
  <c r="J74" s="1"/>
  <c r="K74" s="1"/>
  <c r="I73"/>
  <c r="H73"/>
  <c r="I72"/>
  <c r="J72" s="1"/>
  <c r="K72" s="1"/>
  <c r="H72"/>
  <c r="I71"/>
  <c r="H71"/>
  <c r="I70"/>
  <c r="H70"/>
  <c r="I69"/>
  <c r="H69"/>
  <c r="I68"/>
  <c r="J68" s="1"/>
  <c r="K68" s="1"/>
  <c r="H68"/>
  <c r="I67"/>
  <c r="H67"/>
  <c r="J67" s="1"/>
  <c r="K67" s="1"/>
  <c r="I66"/>
  <c r="H66"/>
  <c r="I65"/>
  <c r="H65"/>
  <c r="J65" s="1"/>
  <c r="K65" s="1"/>
  <c r="I64"/>
  <c r="J64" s="1"/>
  <c r="K64" s="1"/>
  <c r="H64"/>
  <c r="I63"/>
  <c r="H63"/>
  <c r="I61"/>
  <c r="H61"/>
  <c r="I60"/>
  <c r="J60" s="1"/>
  <c r="K60" s="1"/>
  <c r="H60"/>
  <c r="J59"/>
  <c r="K59" s="1"/>
  <c r="I59"/>
  <c r="H59"/>
  <c r="I58"/>
  <c r="H58"/>
  <c r="J58" s="1"/>
  <c r="K58" s="1"/>
  <c r="I57"/>
  <c r="H57"/>
  <c r="I56"/>
  <c r="J56" s="1"/>
  <c r="K56" s="1"/>
  <c r="H56"/>
  <c r="I54"/>
  <c r="J54" s="1"/>
  <c r="K54" s="1"/>
  <c r="H54"/>
  <c r="I53"/>
  <c r="H53"/>
  <c r="I51"/>
  <c r="H51"/>
  <c r="I50"/>
  <c r="H50"/>
  <c r="I48"/>
  <c r="H48"/>
  <c r="I47"/>
  <c r="H47"/>
  <c r="I46"/>
  <c r="H46"/>
  <c r="I45"/>
  <c r="H45"/>
  <c r="J43"/>
  <c r="K43" s="1"/>
  <c r="I43"/>
  <c r="H43"/>
  <c r="I42"/>
  <c r="H42"/>
  <c r="I41"/>
  <c r="H41"/>
  <c r="J41" s="1"/>
  <c r="K41" s="1"/>
  <c r="I40"/>
  <c r="H40"/>
  <c r="I39"/>
  <c r="J39" s="1"/>
  <c r="K39" s="1"/>
  <c r="H39"/>
  <c r="I38"/>
  <c r="H38"/>
  <c r="I37"/>
  <c r="H37"/>
  <c r="I36"/>
  <c r="H36"/>
  <c r="I35"/>
  <c r="J35" s="1"/>
  <c r="K35" s="1"/>
  <c r="H35"/>
  <c r="I34"/>
  <c r="H34"/>
  <c r="I33"/>
  <c r="H33"/>
  <c r="J33" s="1"/>
  <c r="K33" s="1"/>
  <c r="I32"/>
  <c r="J32" s="1"/>
  <c r="K32" s="1"/>
  <c r="H32"/>
  <c r="I31"/>
  <c r="J31" s="1"/>
  <c r="K31" s="1"/>
  <c r="H31"/>
  <c r="I30"/>
  <c r="H30"/>
  <c r="I29"/>
  <c r="H29"/>
  <c r="I28"/>
  <c r="H28"/>
  <c r="I27"/>
  <c r="J27" s="1"/>
  <c r="K27" s="1"/>
  <c r="H27"/>
  <c r="I26"/>
  <c r="H26"/>
  <c r="J26" s="1"/>
  <c r="K26" s="1"/>
  <c r="I25"/>
  <c r="H25"/>
  <c r="I23"/>
  <c r="H23"/>
  <c r="J23" s="1"/>
  <c r="K23" s="1"/>
  <c r="I22"/>
  <c r="J22" s="1"/>
  <c r="K22" s="1"/>
  <c r="H22"/>
  <c r="I21"/>
  <c r="J21" s="1"/>
  <c r="K21" s="1"/>
  <c r="H21"/>
  <c r="I20"/>
  <c r="H20"/>
  <c r="I19"/>
  <c r="H19"/>
  <c r="J18"/>
  <c r="K18" s="1"/>
  <c r="I18"/>
  <c r="H18"/>
  <c r="I17"/>
  <c r="I15"/>
  <c r="H15"/>
  <c r="J25" l="1"/>
  <c r="K25" s="1"/>
  <c r="K24" s="1"/>
  <c r="J66"/>
  <c r="K66" s="1"/>
  <c r="J34"/>
  <c r="K34" s="1"/>
  <c r="J57"/>
  <c r="K57" s="1"/>
  <c r="L55" s="1"/>
  <c r="C19" i="4" s="1"/>
  <c r="J73" i="2"/>
  <c r="K73" s="1"/>
  <c r="J75"/>
  <c r="K75" s="1"/>
  <c r="J90"/>
  <c r="K90" s="1"/>
  <c r="J107"/>
  <c r="K107" s="1"/>
  <c r="J125"/>
  <c r="K125" s="1"/>
  <c r="J40"/>
  <c r="K40" s="1"/>
  <c r="J42"/>
  <c r="K42" s="1"/>
  <c r="J83"/>
  <c r="K83" s="1"/>
  <c r="J98"/>
  <c r="K98" s="1"/>
  <c r="J113"/>
  <c r="K113" s="1"/>
  <c r="J116"/>
  <c r="K116" s="1"/>
  <c r="J134"/>
  <c r="K134" s="1"/>
  <c r="L135"/>
  <c r="C37" i="4" s="1"/>
  <c r="G37" s="1"/>
  <c r="J15" i="2"/>
  <c r="K14" s="1"/>
  <c r="J20"/>
  <c r="K20" s="1"/>
  <c r="J28"/>
  <c r="K28" s="1"/>
  <c r="J30"/>
  <c r="K30" s="1"/>
  <c r="J37"/>
  <c r="K37" s="1"/>
  <c r="J50"/>
  <c r="K50" s="1"/>
  <c r="J53"/>
  <c r="K53" s="1"/>
  <c r="L52" s="1"/>
  <c r="C16" i="4" s="1"/>
  <c r="H16" s="1"/>
  <c r="J61" i="2"/>
  <c r="K61" s="1"/>
  <c r="J69"/>
  <c r="K69" s="1"/>
  <c r="J71"/>
  <c r="K71" s="1"/>
  <c r="J78"/>
  <c r="K78" s="1"/>
  <c r="J85"/>
  <c r="K85" s="1"/>
  <c r="J87"/>
  <c r="K87" s="1"/>
  <c r="J94"/>
  <c r="K94" s="1"/>
  <c r="J103"/>
  <c r="K103" s="1"/>
  <c r="J110"/>
  <c r="K110" s="1"/>
  <c r="J118"/>
  <c r="K118" s="1"/>
  <c r="L115" s="1"/>
  <c r="C25" i="4" s="1"/>
  <c r="J122" i="2"/>
  <c r="K122" s="1"/>
  <c r="J130"/>
  <c r="K130" s="1"/>
  <c r="J19"/>
  <c r="K19" s="1"/>
  <c r="K16" s="1"/>
  <c r="J29"/>
  <c r="K29" s="1"/>
  <c r="J36"/>
  <c r="K36" s="1"/>
  <c r="J38"/>
  <c r="K38" s="1"/>
  <c r="J51"/>
  <c r="K51" s="1"/>
  <c r="J63"/>
  <c r="K63" s="1"/>
  <c r="J70"/>
  <c r="K70" s="1"/>
  <c r="J77"/>
  <c r="K77" s="1"/>
  <c r="J79"/>
  <c r="K79" s="1"/>
  <c r="J86"/>
  <c r="K86" s="1"/>
  <c r="J93"/>
  <c r="K93" s="1"/>
  <c r="J95"/>
  <c r="K95" s="1"/>
  <c r="J102"/>
  <c r="K102" s="1"/>
  <c r="J109"/>
  <c r="K109" s="1"/>
  <c r="J111"/>
  <c r="K111" s="1"/>
  <c r="J120"/>
  <c r="K120" s="1"/>
  <c r="L119" s="1"/>
  <c r="C28" i="4" s="1"/>
  <c r="E28" s="1"/>
  <c r="J131" i="2"/>
  <c r="K131" s="1"/>
  <c r="J45"/>
  <c r="K45" s="1"/>
  <c r="J47"/>
  <c r="K47" s="1"/>
  <c r="J139"/>
  <c r="K139" s="1"/>
  <c r="J141"/>
  <c r="K141" s="1"/>
  <c r="J46"/>
  <c r="K46" s="1"/>
  <c r="J48"/>
  <c r="K48" s="1"/>
  <c r="J140"/>
  <c r="K140" s="1"/>
  <c r="J142"/>
  <c r="K142" s="1"/>
  <c r="J12"/>
  <c r="L127" l="1"/>
  <c r="C34" i="4" s="1"/>
  <c r="L62" i="2"/>
  <c r="C22" i="4" s="1"/>
  <c r="G22" s="1"/>
  <c r="L121" i="2"/>
  <c r="C31" i="4" s="1"/>
  <c r="E22"/>
  <c r="G34"/>
  <c r="H34"/>
  <c r="E25"/>
  <c r="F25"/>
  <c r="G31"/>
  <c r="F31"/>
  <c r="K49" i="2"/>
  <c r="K12"/>
  <c r="L11"/>
  <c r="C10" i="4" s="1"/>
  <c r="L138" i="2"/>
  <c r="C40" i="4" s="1"/>
  <c r="H40" s="1"/>
  <c r="K44" i="2"/>
  <c r="F22" i="4" l="1"/>
  <c r="H22"/>
  <c r="E10"/>
  <c r="H10"/>
  <c r="F10"/>
  <c r="G10"/>
  <c r="L13" i="2"/>
  <c r="C13" i="4" s="1"/>
  <c r="F19"/>
  <c r="E13" l="1"/>
  <c r="E44" s="1"/>
  <c r="E45" s="1"/>
  <c r="G13"/>
  <c r="G44" s="1"/>
  <c r="H13"/>
  <c r="H44" s="1"/>
  <c r="F13"/>
  <c r="F44" s="1"/>
  <c r="C43"/>
  <c r="L144" i="2"/>
  <c r="F45" i="4" l="1"/>
  <c r="G45" s="1"/>
  <c r="H45" s="1"/>
  <c r="F46"/>
  <c r="D34"/>
  <c r="I10"/>
  <c r="I13" s="1"/>
  <c r="I16" s="1"/>
  <c r="I19" s="1"/>
  <c r="I22" s="1"/>
  <c r="I25" s="1"/>
  <c r="I28" s="1"/>
  <c r="I31" s="1"/>
  <c r="I34" s="1"/>
  <c r="I37" s="1"/>
  <c r="I40" s="1"/>
  <c r="D31"/>
  <c r="D28"/>
  <c r="D37"/>
  <c r="D22"/>
  <c r="D10"/>
  <c r="D16"/>
  <c r="D25"/>
  <c r="D19"/>
  <c r="D13"/>
  <c r="D40"/>
  <c r="E46"/>
  <c r="E47" s="1"/>
  <c r="G46"/>
  <c r="H46"/>
  <c r="F47" l="1"/>
  <c r="G47" s="1"/>
  <c r="H47" s="1"/>
  <c r="D43"/>
</calcChain>
</file>

<file path=xl/sharedStrings.xml><?xml version="1.0" encoding="utf-8"?>
<sst xmlns="http://schemas.openxmlformats.org/spreadsheetml/2006/main" count="575" uniqueCount="450">
  <si>
    <t>ITEM</t>
  </si>
  <si>
    <t>DESCRIÇÃO DO ITEM</t>
  </si>
  <si>
    <t xml:space="preserve">(n.º do CNPJ) </t>
  </si>
  <si>
    <t>UNID.</t>
  </si>
  <si>
    <t>QUANT.</t>
  </si>
  <si>
    <t>UNITÁRIO</t>
  </si>
  <si>
    <t>(razão social da empresa licitante)</t>
  </si>
  <si>
    <t>Responsável Técnico pelo Orçamento:</t>
  </si>
  <si>
    <t>Responsável legal pela empresa:</t>
  </si>
  <si>
    <t>Local e data:</t>
  </si>
  <si>
    <t>MODELO DE PLANILHA DE ORÇAMENTO PARA EXECUÇÃO DE OBRA POR EMPREITADA POR PREÇO UNITÁRIO</t>
  </si>
  <si>
    <t>PERCENTUAL DE DESCONTO E TOTAL GERAL DO ORÇAMENTO</t>
  </si>
  <si>
    <t>OBSERVAÇÃO</t>
  </si>
  <si>
    <t>- A planilha deve ser assinada pelo responsável técnico pela sua confecção (Art. 14 Lei 5.194/66), identificado através de carimbo com número do CREA e pelo representante legal da empresa, com carimbo do CNPJ.</t>
  </si>
  <si>
    <t>01</t>
  </si>
  <si>
    <t>02</t>
  </si>
  <si>
    <t>03</t>
  </si>
  <si>
    <t>04</t>
  </si>
  <si>
    <t>05</t>
  </si>
  <si>
    <t>06</t>
  </si>
  <si>
    <t>08</t>
  </si>
  <si>
    <t>MÊS 1</t>
  </si>
  <si>
    <t>MÊS 2</t>
  </si>
  <si>
    <t>MÊS 3</t>
  </si>
  <si>
    <t>VALOR ACUMULADO</t>
  </si>
  <si>
    <t>% MENSAL</t>
  </si>
  <si>
    <t>% ACUMULADO</t>
  </si>
  <si>
    <t>MODELO DE PLANILHA DE CRONOGRAMA FÍSICO FINANCEIRO</t>
  </si>
  <si>
    <t>VALOR ESTIMADO UFF</t>
  </si>
  <si>
    <t xml:space="preserve"> CUSTO UNITÁRIO</t>
  </si>
  <si>
    <t>BDI (%)</t>
  </si>
  <si>
    <t xml:space="preserve"> PREÇO UNITÁRIO </t>
  </si>
  <si>
    <t>% DESCONTO</t>
  </si>
  <si>
    <t>PREÇO (R$)</t>
  </si>
  <si>
    <t>TOTAL DO ITEM (R$)</t>
  </si>
  <si>
    <t>SUBITEM</t>
  </si>
  <si>
    <t>CREA/CAU:</t>
  </si>
  <si>
    <t>VALOR PROPOSTO</t>
  </si>
  <si>
    <t>DISCRIMINAÇÃO DO SERVIÇO</t>
  </si>
  <si>
    <t>VALOR (R$)</t>
  </si>
  <si>
    <t>%</t>
  </si>
  <si>
    <t>MÊS</t>
  </si>
  <si>
    <t>SALDO (R$)</t>
  </si>
  <si>
    <t>09</t>
  </si>
  <si>
    <t>TOTAL ORÇADO</t>
  </si>
  <si>
    <t>TOTAL MENSAL</t>
  </si>
  <si>
    <t>- A planilha deve ser assinada pelo responsável técnico pela sua confecção (Art. 14 Lei 5.194/66), identificado através de carimbo com número do CREA/CAU</t>
  </si>
  <si>
    <t>ANEXO III-A DO EDITAL DE LICITAÇÃO POR RDC ELETRÔNICO N.º 01/2021</t>
  </si>
  <si>
    <t>FONTE/CÓDIGO</t>
  </si>
  <si>
    <t>LOCAL: Campus do Valonguinho – Outeiro São João Batista s/nº, Centro, Niterói, RJ</t>
  </si>
  <si>
    <t>SERVIÇOS PRELIMINARES</t>
  </si>
  <si>
    <t>M</t>
  </si>
  <si>
    <t>REMOÇÃO DE LUMINÁRIAS, DE FORMA MANUAL SEM REAPROVEITAMENTO</t>
  </si>
  <si>
    <t>UN</t>
  </si>
  <si>
    <t>ESQUADRIAS</t>
  </si>
  <si>
    <t>INSTALAÇÕES HIDROSSANITÁRIAS</t>
  </si>
  <si>
    <t>INSTALAÇÕES ELÉTRICAS</t>
  </si>
  <si>
    <t>DISJUNTOR TRIPOLAR 70A CURVA B</t>
  </si>
  <si>
    <t>DISJUNTOR TRIPOLAR 125A CURVA C</t>
  </si>
  <si>
    <t>RABICHOS E PLUGS</t>
  </si>
  <si>
    <t>CJ</t>
  </si>
  <si>
    <t>IMPERMEABILIZAÇÃO</t>
  </si>
  <si>
    <t>PISO</t>
  </si>
  <si>
    <t>PINTURA</t>
  </si>
  <si>
    <t>FORRO</t>
  </si>
  <si>
    <t>SERVIÇOS COMPLEMENTARES</t>
  </si>
  <si>
    <t xml:space="preserve"> - Incluso BDI (desonerado) sobre preço unitário de: 26,76 %</t>
  </si>
  <si>
    <t xml:space="preserve">As composições que não constam no SINAPI, procedeu-se a obtenção da composição em outra fonte (SCO e SBC) e utilizou-se como base de cálculo os insumos do SINAPI. </t>
  </si>
  <si>
    <t>No caso de não haver o insumo no SINAPI, foi mantido a referência de valor indicada na composição do SCO ou SBC;</t>
  </si>
  <si>
    <t>07</t>
  </si>
  <si>
    <t>10</t>
  </si>
  <si>
    <t>MÊS 4</t>
  </si>
  <si>
    <t>ANEXO III-B DO EDITAL DE LICITAÇÃO POR RDC ELETRÔNICO N.º 01/2021</t>
  </si>
  <si>
    <t>OBRA: reforma do anexo do prédio do Instituto de Biologia (Física Velha) no Campus do Valonguinho, para instalação do Instituto de Estudos Comparados em Administração de Conflitos - INEAC da UFF.</t>
  </si>
  <si>
    <t xml:space="preserve"> 1 </t>
  </si>
  <si>
    <t>GERENCIAMENTO DE OBRA</t>
  </si>
  <si>
    <t xml:space="preserve"> 1.1 </t>
  </si>
  <si>
    <t xml:space="preserve"> COMP 17 InEAC </t>
  </si>
  <si>
    <t>ADMINISTRAÇÃO LOCAL DA OBRA (Para este subitem deverão ser realizados pagamentos proporcionais à execução da obra)</t>
  </si>
  <si>
    <t>UND</t>
  </si>
  <si>
    <t>LICENÇAS E TAXAS</t>
  </si>
  <si>
    <t xml:space="preserve"> SBC 7474 </t>
  </si>
  <si>
    <t>ART TABELA A DO CREA ACIMA DE R$15.000,01</t>
  </si>
  <si>
    <t>CANTEIRO DE OBRA</t>
  </si>
  <si>
    <t xml:space="preserve"> UFF-003-CAN-005 </t>
  </si>
  <si>
    <t>MOBILIZAÇÃO DE CANTEIRO</t>
  </si>
  <si>
    <t xml:space="preserve"> UFF-003-CAN-001 </t>
  </si>
  <si>
    <t>PLACA DE OBRA EM CHAPA DE ACO GALVANIZADO - FORNECIMENTO E INSTALAÇÃO</t>
  </si>
  <si>
    <t>m²</t>
  </si>
  <si>
    <t xml:space="preserve"> UFF-003-CAN-007 </t>
  </si>
  <si>
    <t>MOBILIZAÇÃO DE CONTAINER</t>
  </si>
  <si>
    <t xml:space="preserve"> SINAPI 10776 </t>
  </si>
  <si>
    <t>LOCAÇÃO DE CONTAINER PARA ESCRITÓRIO / ALMOXARIFADO, COMPLETO</t>
  </si>
  <si>
    <t xml:space="preserve"> SINAPI 10777 </t>
  </si>
  <si>
    <t>LOCAÇÃO CONTAINER PARA SANITÁRIO</t>
  </si>
  <si>
    <t xml:space="preserve"> SINAPI 93210 </t>
  </si>
  <si>
    <t>EXECUÇÃO DE REFEITÓRIO EM CANTEIRO DE OBRA EM CHAPA DE MADEIRA COMPENSADA</t>
  </si>
  <si>
    <t xml:space="preserve"> COMP 18 InEAC </t>
  </si>
  <si>
    <t>LIMPEZA PERMANENTE DO CANTEIRO</t>
  </si>
  <si>
    <t>DEMOLIÇÕES / REMOÇÕES</t>
  </si>
  <si>
    <t xml:space="preserve"> SINAPI 97644 </t>
  </si>
  <si>
    <t>REMOÇÃO DE PORTAS, DE FORMA MANUAL, SEM REAPROVEITAMENTO (ACERVO)</t>
  </si>
  <si>
    <t xml:space="preserve"> COMP 20 InEAC </t>
  </si>
  <si>
    <t>REMOÇÃO DE DIVISÓRIAS DE MADEIRA [ADAPTADA SCO/RJ - SC 04.05.2500] (EMPRESA JR.)</t>
  </si>
  <si>
    <t xml:space="preserve"> SINAPI 97640 </t>
  </si>
  <si>
    <t>REMOÇÃO DE FORRO RÉGUA PVC, DE FORMA MANUAL, SEM REAPROVEITAMENTO (ACERVO E PARTE CIRCULAÇÃO)</t>
  </si>
  <si>
    <t xml:space="preserve"> COMP 1 InEAC </t>
  </si>
  <si>
    <t>REMOÇÃO DE FORRO FIBROMINERAL, DE FORMA MANUAL, PARA REAPROVEITAMENTO  (EMPRESA JR.)</t>
  </si>
  <si>
    <t xml:space="preserve"> SINAPI 97642 </t>
  </si>
  <si>
    <t>REMOÇÃO DE TRAMA METÁLICA OU DE MADEIRA PARA FORRO, DE FORMA MANUAL, SEM REAPROVEITAMENTO (EMPRESA JR., CIRCULAÇÃO E ACERVO)</t>
  </si>
  <si>
    <t xml:space="preserve"> SINAPI 97625 </t>
  </si>
  <si>
    <t>DEMOLIÇÃO DE ALVENARIA PARA QUALQUER TIPO DE BLOCO, DE FORMA MECANIZADA, SEM REAPROVEITAMENTO (PAREDES ACERVO)</t>
  </si>
  <si>
    <t>m³</t>
  </si>
  <si>
    <t xml:space="preserve"> SINAPI 97666 </t>
  </si>
  <si>
    <t>REMOÇÃO MANUAL DE METAIS SEM REAPROVEITAMENTO</t>
  </si>
  <si>
    <t xml:space="preserve"> SINAPI 97629 </t>
  </si>
  <si>
    <t>DEMOLIÇÃO DE LAJES, DE FORMA MECANIZADA COM MARTELETE, SEM REAPROVEITAMENTO  (LAJES SUPERIOR E INFERIOR BANCADAS E CAPELA)</t>
  </si>
  <si>
    <t xml:space="preserve"> SINAPI 97625' </t>
  </si>
  <si>
    <t>DEMOLIÇÃO DE ALVENARIA PARA QUALQUER TIPO DE BLOCO, DE FORMA MECANIZADA, SEM REAPROVEITAMENTO (PAREDES BANCADAS E CAPELA)</t>
  </si>
  <si>
    <t xml:space="preserve"> SINAPI 97634 </t>
  </si>
  <si>
    <t>DEMOLIÇÃO DE REVESTIMENTO EM AZULEJO, DE FORMA MECANIZADA COM MARTELETE, SEM REAPROVEITAMENTO (EMPRESA JR., SECRETARIA, VIDEOMONITORAMENTO, D.A., COPA)</t>
  </si>
  <si>
    <t xml:space="preserve"> SINAPI 97631 </t>
  </si>
  <si>
    <t>DEMOLIÇÃO DE ARGAMASSAS, DE FORMA MANUAL, SEM REAPROVEITAMENTO (EMPRESA JR., SECRETARIA, VIDEOMONITORAMENTO, D.A., COPA)</t>
  </si>
  <si>
    <t xml:space="preserve"> SINAPI 97631' </t>
  </si>
  <si>
    <t>DEMOLIÇÃO DE ARGAMASSAS, DE FORMA MANUAL, SEM REAPROVEITAMENTO  (ACERVO, AUDITÓRIO, LAB. INFORMÁTICA)</t>
  </si>
  <si>
    <t xml:space="preserve"> COMP 21 InEAC </t>
  </si>
  <si>
    <t>REMOÇÃO DE PLACAS DE REVESTIMENTO VINÍLICO, INCLUSIVE A RETIRADA DO RESÍDUO DE COLA COM ESCOVÃO DE AÇO, ESPÁTULA E/OU PALHA DE AÇO [ADAPTADA SCO/RJ - SC 04.05.3150] (LAB. INFORMÁTICA, EMPRESA JR., SECRETARIA, VIDEOMONITORAMENTO, D.A., COPA, 20% AUDITÓRIO)</t>
  </si>
  <si>
    <t xml:space="preserve"> SINAPI 97634' </t>
  </si>
  <si>
    <t>DEMOLIÇÃO DE PISO CERÂMICO, DE FORMA MECANIZADA COM MARTELETE, SEM REAPROVEITAMENTO (ACERVO)</t>
  </si>
  <si>
    <t xml:space="preserve"> COMP 22 InEAC </t>
  </si>
  <si>
    <t>DEMOLIÇÃO DE CONTRAPISO, EXCLUSIVE REVESTIMENTO [ADAPTADA SCO/RJ - SC 04.05.0800] (ACERVO)</t>
  </si>
  <si>
    <t xml:space="preserve"> COMP 2 InEAC </t>
  </si>
  <si>
    <t>RETIRADA DE FECHADURA (EMPRESA JR.) [ADAPTADA SINAPI 90830]</t>
  </si>
  <si>
    <t xml:space="preserve"> SINAPI 97665 </t>
  </si>
  <si>
    <t xml:space="preserve"> SINAPI 97661 </t>
  </si>
  <si>
    <t>REMOÇÃO DE CABOS ELÉTRICOS, DE FORMA MANUAL, SEM REAPROVEITAMENTO</t>
  </si>
  <si>
    <t xml:space="preserve"> SINAPI 97660 </t>
  </si>
  <si>
    <t>REMOÇÃO DE INTERRUPTORES E TOMADAS, DE FORMA MANUAL, SEM REAPROVEITAMENTO</t>
  </si>
  <si>
    <t>TRANSPORTES</t>
  </si>
  <si>
    <t xml:space="preserve"> UFF-025-TRN-001 </t>
  </si>
  <si>
    <t>T</t>
  </si>
  <si>
    <t xml:space="preserve"> SINAPI 100205 </t>
  </si>
  <si>
    <t>TRANSPORTE HORIZONTAL COM JERICA DE 60 L, DE MASSA/ GRANEL (UNIDADE: M3XKM)</t>
  </si>
  <si>
    <t>M3XKM</t>
  </si>
  <si>
    <t xml:space="preserve"> SINAPI 100225 </t>
  </si>
  <si>
    <t>TRANSPORTE HORIZONTAL MANUAL, DE LATA DE 18 LITROS (UNIDADE: LXKM)</t>
  </si>
  <si>
    <t>LXKM</t>
  </si>
  <si>
    <t xml:space="preserve"> SINAPI 100268 </t>
  </si>
  <si>
    <t>TRANSPORTE HORIZONTAL MANUAL, DE BANCADA DE MÁRMORE OU GRANITO PARA COZINHA/LAVATÓRIO OU MÁRMORE SINTÉTICO COM CUBA INTEGRADA (UNIDADE: UNDXKM)</t>
  </si>
  <si>
    <t>UNDXKM</t>
  </si>
  <si>
    <t>SEGURANÇA</t>
  </si>
  <si>
    <t xml:space="preserve"> SINAPI 10527 </t>
  </si>
  <si>
    <t>LOCACAO DE ANDAIME METALICO TUBULAR DE ENCAIXE, TIPO DE TORRE, COM LARGURA DE 1 ATE 1,5 M E ALTURA DE *1,00* M (INCLUSO SAPATAS FIXAS OU RODIZIOS)</t>
  </si>
  <si>
    <t>MXMÊS</t>
  </si>
  <si>
    <t xml:space="preserve"> SINAPI 97064 </t>
  </si>
  <si>
    <t>MONTAGEM E DESMONTAGEM DE ANDAIME TUBULAR TIPO TORRE (EXCLUSIVE ANDAIME E LIMPEZA)</t>
  </si>
  <si>
    <t xml:space="preserve"> SINAPI 90830 </t>
  </si>
  <si>
    <t>FECHADURA DE EMBUTIR COM CILINDRO, EXTERNA, COMPLETA, ACABAMENTO PADRÃO MÉDIO, INCLUSO EXECUÇÃO DE FURO - FORNECIMENTO E INSTALAÇÃO  (MAÇANETA TIPO ALAVANCA EMPRESA JR.)</t>
  </si>
  <si>
    <t xml:space="preserve"> SBC 112228 </t>
  </si>
  <si>
    <t>VEDAÇÃO INTERNA/EXTERNA CAIXILHO ALUMÍNIO COM FITA SILICONE (ACERVO)</t>
  </si>
  <si>
    <t xml:space="preserve"> COMP 15 InEAC </t>
  </si>
  <si>
    <t>BANCADA DE GRANITO CINZA POLIDO, DE 2,00 X 0,60 M, PARA PIA DA COPA, INCLUSIVE FRONTÃO/RODABANCA 20CM - FORNECIMENTO E INSTALAÇÃO  [ADAPTADA SINAPI 86889 e SBC 190429]</t>
  </si>
  <si>
    <t xml:space="preserve"> SINAPI 86936 </t>
  </si>
  <si>
    <t>CUBA DE EMBUTIR DE AÇO INOXIDÁVEL MÉDIA, INCLUSO VÁLVULA TIPO AMERICANA EM METAL CROMADO E SIFÃO  TIPO GARRAFA EM METAL CROMADO - FORNECIMENTO E INSTALAÇÃO (COPA)</t>
  </si>
  <si>
    <t xml:space="preserve"> SINAPI 86909 </t>
  </si>
  <si>
    <t>TORNEIRA CROMADA TUBO MÓVEL, DE MESA, 1/2 OU 3/4, PARA PIA DA COPA, PADRÃO ALTO - FORNECIMENTO E INSTALAÇÃO</t>
  </si>
  <si>
    <t xml:space="preserve"> SINAPI 86887 </t>
  </si>
  <si>
    <t>ENGATE FLEXÍVEL EM INOX, 1/2 X 40CM - FORNECIMENTO E INSTALAÇÃO (COPA)</t>
  </si>
  <si>
    <t xml:space="preserve"> COMP 16 InEAC </t>
  </si>
  <si>
    <t>BANCADA DE GRANITO CINZA POLIDO PARA COPA, DE 2,50 X 0,50 M, INCLUSIVE FRONTÃO/RODABANCA 10CM - FORNECIMENTO E INSTALAÇÃO  [ADAPTADA SINAPI 86889 e SBC 190429]</t>
  </si>
  <si>
    <t xml:space="preserve"> SBC 52367 </t>
  </si>
  <si>
    <t>PLUG / BUJÃO FERRO GALVANIZADO 3/4 - FORNECIMENTO E INSTALAÇÃO</t>
  </si>
  <si>
    <t xml:space="preserve"> COMP 24 InEAC </t>
  </si>
  <si>
    <t>DISJUNTOR TERMOMAGNETICO TRIPOLAR EM CAIXA MOLDADA 175 A 225A 240V, FORNECIMENTO E INSTALACAO [ADAPTADA SINAPI 74130/010 09/20]</t>
  </si>
  <si>
    <t xml:space="preserve"> COMP 3 InEAC </t>
  </si>
  <si>
    <t>QUADRO DE DISTRIBUIÇÃO COM BARRAMENTO TRIFÁSICO, DE SOBREPOR, EM CHAPA DE AÇO GALVANIZADO, PARA DISJUNTORES DIN, 225A</t>
  </si>
  <si>
    <t xml:space="preserve"> COMP 4 InEAC </t>
  </si>
  <si>
    <t xml:space="preserve"> COMP 5 InEAC </t>
  </si>
  <si>
    <t xml:space="preserve"> COMP 25 InEAC </t>
  </si>
  <si>
    <t>QUADRO DE DISTRIBUICAO DE ENERGIA DE EMBUTIR, EM CHAPA METALICA, PARA 32 DISJUNTORES TERMOMAGNETICOS MONOPOLARES, COM BARRAMENTO TRIFASICO E NEUTRO, FORNECIMENTO E INSTALACAO [ADAPTADA SINAPI 74131/006 09/20]</t>
  </si>
  <si>
    <t xml:space="preserve"> SINAPI 93655 </t>
  </si>
  <si>
    <t>DISJUNTOR MONOPOLAR TIPO DIN, CORRENTE NOMINAL DE 20A - FORNECIMENTO E INSTALAÇÃO</t>
  </si>
  <si>
    <t xml:space="preserve"> SINAPI 93654 </t>
  </si>
  <si>
    <t>DISJUNTOR MONOPOLAR TIPO DIN, CORRENTE NOMINAL DE 16A - FORNECIMENTO E INSTALAÇÃO</t>
  </si>
  <si>
    <t xml:space="preserve"> COMP 26 InEAC </t>
  </si>
  <si>
    <t>QUADRO DE DISTRIBUICAO DE ENERGIA DE EMBUTIR, EM CHAPA METALICA, PARA 50 DISJUNTORES TERMOMAGNETICOS MONOPOLARES, COM BARRAMENTO TRIFASICO E NEUTRO, FORNECIMENTO E INSTALACAO [ADAPTADA SINAPI 74131/008 09/20]</t>
  </si>
  <si>
    <t xml:space="preserve"> SINAPI 93664 </t>
  </si>
  <si>
    <t>DISJUNTOR BIPOLAR TIPO DIN, CORRENTE NOMINAL DE 32A - FORNECIMENTO E INSTALAÇÃO</t>
  </si>
  <si>
    <t xml:space="preserve"> SINAPI 93663 </t>
  </si>
  <si>
    <t>DISJUNTOR BIPOLAR TIPO DIN, CORRENTE NOMINAL DE 25A - FORNECIMENTO E INSTALAÇÃO</t>
  </si>
  <si>
    <t xml:space="preserve"> SINAPI 93662 </t>
  </si>
  <si>
    <t>DISJUNTOR BIPOLAR TIPO DIN, CORRENTE NOMINAL DE 20A - FORNECIMENTO E INSTALAÇÃO</t>
  </si>
  <si>
    <t xml:space="preserve"> COMP 6 InEAC </t>
  </si>
  <si>
    <t>DISPOSITIVO DR, 2 POLOS, SENSIBILIDADE DE 30MA, CORRENTE 25A, TIPO AC - FORNECIMENTO E INSTALAÇÃO</t>
  </si>
  <si>
    <t xml:space="preserve"> COMP 7 InEAC </t>
  </si>
  <si>
    <t>DISPOSITIVO DR, 2 POLOS, SENSIBILIDADE DE 30MA, CORRENTE 40A, TIPO AC - FORNECIMENTO E INSTALAÇÃO</t>
  </si>
  <si>
    <t xml:space="preserve"> SINAPI 91927 </t>
  </si>
  <si>
    <t>CABO DE COBRE FLEXÍVEL ISOLADO, 2,5 MM², ANTI-CHAMA 0,6/1,0 KV, PARA CIRCUITOS TERMINAIS - FORNECIMENTO E INSTALAÇÃO</t>
  </si>
  <si>
    <t xml:space="preserve"> SINAPI 91929 </t>
  </si>
  <si>
    <t>CABO DE COBRE FLEXÍVEL ISOLADO, 4 MM², ANTI-CHAMA 0,6/1,0 KV, PARA CIRCUITOS TERMINAIS - FORNECIMENTO E INSTALAÇÃO</t>
  </si>
  <si>
    <t xml:space="preserve"> SINAPI 91931 </t>
  </si>
  <si>
    <t>CABO DE COBRE FLEXÍVEL ISOLADO, 6 MM², ANTI-CHAMA 0,6/1,0 KV, PARA CIRCUITOS TERMINAIS - FORNECIMENTO E INSTALAÇÃO</t>
  </si>
  <si>
    <t xml:space="preserve"> 92982 </t>
  </si>
  <si>
    <t>CABO DE COBRE FLEXÍVEL ISOLADO, 16 MM², ANTI-CHAMA 0,6/1,0 KV, PARA DISTRIBUIÇÃO - FORNECIMENTO E INSTALAÇÃO. AF_12/2015</t>
  </si>
  <si>
    <t xml:space="preserve"> SINAPI 92983 </t>
  </si>
  <si>
    <t>CABO DE COBRE FLEXÍVEL ISOLADO, 25 MM², ANTI-CHAMA 450/750 V, PARA DISTRIBUIÇÃO - FORNECIMENTO E INSTALAÇÃO</t>
  </si>
  <si>
    <t xml:space="preserve"> SINAPI 92986 </t>
  </si>
  <si>
    <t>CABO DE COBRE FLEXÍVEL ISOLADO, 35 MM², ANTI-CHAMA 0,6/1,0 KV, PARA DISTRIBUIÇÃO - FORNECIMENTO E INSTALAÇÃO</t>
  </si>
  <si>
    <t xml:space="preserve"> SINAPI 92990 </t>
  </si>
  <si>
    <t>CABO DE COBRE FLEXÍVEL ISOLADO, 70 MM², ANTI-CHAMA 0,6/1,0 KV, PARA DISTRIBUIÇÃO - FORNECIMENTO E INSTALAÇÃO</t>
  </si>
  <si>
    <t xml:space="preserve"> SINAPI 92992 </t>
  </si>
  <si>
    <t>CABO DE COBRE FLEXÍVEL ISOLADO, 95 MM², ANTI-CHAMA 0,6/1,0 KV, PARA DISTRIBUIÇÃO - FORNECIMENTO E INSTALAÇÃO</t>
  </si>
  <si>
    <t xml:space="preserve"> SINAPI 92994 </t>
  </si>
  <si>
    <t>CABO DE COBRE FLEXÍVEL ISOLADO, 120 MM², ANTI-CHAMA 0,6/1,0 KV, PARA DISTRIBUIÇÃO - FORNECIMENTO E INSTALAÇÃO</t>
  </si>
  <si>
    <t xml:space="preserve"> COMP 8 InEAC </t>
  </si>
  <si>
    <t>ELETROCALHA PERFURADA TIPO "U" 100X100MM CHAPA 22</t>
  </si>
  <si>
    <t xml:space="preserve"> COMP 9 InEAC </t>
  </si>
  <si>
    <t>PERFILADO PERFURADOSIMPLES 38X38MM CHAPA 22</t>
  </si>
  <si>
    <t xml:space="preserve"> SINAPI 95778 </t>
  </si>
  <si>
    <t>CONDULETE DE ALUMÍNIO, TIPO C, PARA ELETRODUTO DE AÇO GALVANIZADO DN 20 MM (3/4''), APARENTE - FORNECIMENTO E INSTALAÇÃO</t>
  </si>
  <si>
    <t xml:space="preserve"> SINAPI 95779 </t>
  </si>
  <si>
    <t>CONDULETE DE ALUMÍNIO, TIPO E, PARA ELETRODUTO DE AÇO GALVANIZADO DN 20 MM (3/4''), APARENTE - FORNECIMENTO E INSTALAÇÃO</t>
  </si>
  <si>
    <t xml:space="preserve"> SINAPI 95787 </t>
  </si>
  <si>
    <t>CONDULETE DE ALUMÍNIO, TIPO L, PARA ELETRODUTO DE AÇO GALVANIZADO DN 20 MM (3/4''), APARENTE - FORNECIMENTO E INSTALAÇÃO</t>
  </si>
  <si>
    <t xml:space="preserve"> SINAPI 95795 </t>
  </si>
  <si>
    <t>CONDULETE DE ALUMÍNIO, TIPO T, PARA ELETRODUTO DE AÇO GALVANIZADO DN 20 MM (3/4''), APARENTE - FORNECIMENTO E INSTALAÇÃO</t>
  </si>
  <si>
    <t xml:space="preserve"> SINAPI 95730 </t>
  </si>
  <si>
    <t>ELETRODUTO RÍGIDO SOLDÁVEL, PVC, DN 25 MM (3/4), APARENTE, INSTALADO EM PAREDE - FORNECIMENTO E INSTALAÇÃO</t>
  </si>
  <si>
    <t xml:space="preserve"> SINAPI 93008 </t>
  </si>
  <si>
    <t>ELETRODUTO RÍGIDO ROSCÁVEL, PVC, DN 50 MM (1 1/2") - FORNECIMENTO E INSTALAÇÃO</t>
  </si>
  <si>
    <t xml:space="preserve"> SINAPI 91890 </t>
  </si>
  <si>
    <t>CURVA 90 GRAUS PARA ELETRODUTO, PVC, ROSCÁVEL, DN 25 MM (3/4"), PARA CIRCUITOS TERMINAIS, INSTALADA EM FORRO - FORNECIMENTO E INSTALAÇÃO</t>
  </si>
  <si>
    <t xml:space="preserve"> SINAPI 95736 </t>
  </si>
  <si>
    <t>LUVA PARA ELETRODUTO, PVC, SOLDÁVEL, DN 25 MM (3/4), APARENTE, INSTALADA EM PAREDE - FORNECIMENTO E INSTALAÇÃO</t>
  </si>
  <si>
    <t xml:space="preserve"> SBC 061513 </t>
  </si>
  <si>
    <t>BUCHA E ARRUELA EM ALUMÍNIO PARA ELETRODUTO 1 1/2"</t>
  </si>
  <si>
    <t xml:space="preserve"> SINAPI 92000 </t>
  </si>
  <si>
    <t>TOMADA BAIXA DE EMBUTIR (1 MÓDULO), 2P+T 10 A, INCLUINDO SUPORTE E PLACA - FORNECIMENTO E INSTALAÇÃO</t>
  </si>
  <si>
    <t xml:space="preserve"> SINAPI 92008 </t>
  </si>
  <si>
    <t>TOMADA BAIXA DE EMBUTIR (2 MÓDULOS), 2P+T 10 A, INCLUINDO SUPORTE E PLACA - FORNECIMENTO E INSTALAÇÃO</t>
  </si>
  <si>
    <t xml:space="preserve"> SINAPI 91996 </t>
  </si>
  <si>
    <t>TOMADA MÉDIA DE EMBUTIR (1 MÓDULO), 2P+T 10 A, INCLUINDO SUPORTE E PLACA - FORNECIMENTO E INSTALAÇÃO</t>
  </si>
  <si>
    <t xml:space="preserve"> SINAPI 91997 </t>
  </si>
  <si>
    <t>TOMADA MÉDIA DE EMBUTIR (1 MÓDULO), 2P+T 20 A, INCLUINDO SUPORTE E PLACA - FORNECIMENTO E INSTALAÇÃO</t>
  </si>
  <si>
    <t xml:space="preserve"> SINAPI 91992 </t>
  </si>
  <si>
    <t>TOMADA ALTA DE EMBUTIR (1 MÓDULO), 2P+T 10 A, INCLUINDO SUPORTE E PLACA - FORNECIMENTO E INSTALAÇÃO</t>
  </si>
  <si>
    <t xml:space="preserve"> SINAPI 91993 </t>
  </si>
  <si>
    <t>TOMADA ALTA DE EMBUTIR (1 MÓDULO), 2P+T 20 A, INCLUINDO SUPORTE E PLACA - FORNECIMENTO E INSTALAÇÃO</t>
  </si>
  <si>
    <t xml:space="preserve"> SINAPI 91953 </t>
  </si>
  <si>
    <t>INTERRUPTOR SIMPLES (1 MÓDULO), 10A/250V, INCLUINDO SUPORTE E PLACA - FORNECIMENTO E INSTALAÇÃO</t>
  </si>
  <si>
    <t xml:space="preserve"> SINAPI 91955 </t>
  </si>
  <si>
    <t>INTERRUPTOR PARALELO (1 MÓDULO), 10A/250V, INCLUINDO SUPORTE E PLACA - FORNECIMENTO E INSTALAÇÃO</t>
  </si>
  <si>
    <t xml:space="preserve"> COMP 10 InEAC </t>
  </si>
  <si>
    <t xml:space="preserve"> COMP 11 InEAC </t>
  </si>
  <si>
    <t>LUMINÁRIA PARA DUAS LÂMPADAS TUBULARES LED 9W</t>
  </si>
  <si>
    <t xml:space="preserve"> COMP 12 InEAC </t>
  </si>
  <si>
    <t>LUMINÁRIA PARA DUAS LÂMPADAS TUBULARES LED 18W</t>
  </si>
  <si>
    <t xml:space="preserve"> SINAPI 97669 </t>
  </si>
  <si>
    <t>ELETRODUTO FLEXÍVEL CORRUGADO, PEAD, DN 90 (3) - FORNECIMENTO E INSTALAÇÃO</t>
  </si>
  <si>
    <t xml:space="preserve"> COMP 23 InEAC </t>
  </si>
  <si>
    <t>CONDULETE DE ALUMÍNIO TIPO C, PARA ELETRODUTO DE AÇO GALVANIZADO DN 75mm (3") [ADAPTADA SINAPI 95781]</t>
  </si>
  <si>
    <t xml:space="preserve"> SINAPI 93011 </t>
  </si>
  <si>
    <t>ELETRODUTO RÍGIDO ROSCÁVEL, PVC, DN 85 MM (3") - FORNECIMENTO E INSTALAÇÃO</t>
  </si>
  <si>
    <t xml:space="preserve"> SINAPI 93024 </t>
  </si>
  <si>
    <t>CURVA 90 GRAUS PARA ELETRODUTO, PVC, ROSCÁVEL, DN 85 MM (3") - FORNECIMENTO E INSTALAÇÃO</t>
  </si>
  <si>
    <t xml:space="preserve"> SINAPI 93016 </t>
  </si>
  <si>
    <t>LUVA PARA ELETRODUTO, PVC, ROSCÁVEL, DN 85 MM (3") - FORNECIMENTO E INSTALAÇÃO</t>
  </si>
  <si>
    <t xml:space="preserve"> SINAPI 97889 </t>
  </si>
  <si>
    <t>CAIXA ENTERRADA ELÉTRICA RETANGULAR, EM ALVENARIA COM TIJOLOS CERÂMICOS MACIÇOS, FUNDO COM BRITA, DIMENSÕES INTERNAS: 0,8X0,8X0,6 M</t>
  </si>
  <si>
    <t xml:space="preserve"> COMP 13 InEAC </t>
  </si>
  <si>
    <t>EXECUÇÃO DE ENVELOPAMENTO PARA ELETRODUTO CORRUGADO, CONSIDERANDO ESCAVAÇÃO, LANÇAMENTO E ADENSAMENTO DE CONCRETO 15 MPa, INCLUSIVE REATERRO COM COMPACTAÇÃO MANUAL</t>
  </si>
  <si>
    <t xml:space="preserve"> SINAPI 101850 </t>
  </si>
  <si>
    <t>REASSENTAMENTO DE PARALELEPÍPEDOS, REJUNTAMENTO COM PÓ DE PEDRA, COM REAPROVEITAMENTO DOS PARALELEPÍPEDOS</t>
  </si>
  <si>
    <t>REVESTIMENTOS</t>
  </si>
  <si>
    <t xml:space="preserve"> SINAPI 87879 </t>
  </si>
  <si>
    <t>CHAPISCO APLICADO EM ALVENARIAS E ESTRUTURAS DE CONCRETO INTERNAS, COM COLHER DE PEDREIRO. ARGAMASSA TRAÇO 1:3 COM PREPARO EM BETONEIRA 400L (EMPRESA JR., SECRETARIA, VIDEOMONITORAMENTO, D.A., COPA)</t>
  </si>
  <si>
    <t xml:space="preserve"> SINAPI 87879' </t>
  </si>
  <si>
    <t>CHAPISCO APLICADO EM ALVENARIAS E ESTRUTURAS DE CONCRETO INTERNAS, COM COLHER DE PEDREIRO. ARGAMASSA TRAÇO 1:3 COM PREPARO EM BETONEIRA 400L (ACERVO, AUDITÓRIO, LAB. INFORMÁTICA)</t>
  </si>
  <si>
    <t xml:space="preserve"> SINAPI 87529 </t>
  </si>
  <si>
    <t>MASSA ÚNICA, PARA RECEBIMENTO DE PINTURA, EM ARGAMASSA TRAÇO 1:2:8, PREPARO MECÂNICO COM BETONEIRA 400L, APLICADA MANUALMENTE EM FACES INTERNAS DE PAREDES, ESPESSURA DE 20MM, COM EXECUÇÃO DE TALISCAS (EMPRESA JR., SECRETARIA, VIDEOMONITORAMENTO, D.A., COPA)</t>
  </si>
  <si>
    <t xml:space="preserve"> SINAPI 98561</t>
  </si>
  <si>
    <t>IMPERMEABILIZAÇÃO DE PAREDES COM ARGAMASSA DE CIMENTO E AREIA, COM ADITIVO IMPERMEABILIZANTE, E = 2CM (ACERVO, AUDITÓRIO, LAB. INFORMÁTICA)</t>
  </si>
  <si>
    <t xml:space="preserve"> SINAPI 87632 </t>
  </si>
  <si>
    <t>CONTRAPISO EM ARGAMASSA TRAÇO 1:4 (CIMENTO E AREIA), PREPARO MANUAL, APLICADO EM ÁREAS SECAS SOBRE LAJE, ADERIDO, ESPESSURA 3CM (ACERVO)</t>
  </si>
  <si>
    <t xml:space="preserve"> SINAPI 101752 </t>
  </si>
  <si>
    <t>PISO EM GRANILITE, MARMORITE OU GRANITINA EM AMBIENTES INTERNOS (ACERVO)</t>
  </si>
  <si>
    <t xml:space="preserve"> SINAPI 101741 </t>
  </si>
  <si>
    <t>RODAPÉ EM MARMORITE, ALTURA 10CM (ACERVO)</t>
  </si>
  <si>
    <t xml:space="preserve"> SINAPI 87622 </t>
  </si>
  <si>
    <t>CONTRAPISO EM ARGAMASSA TRAÇO 1:4 (CIMENTO E AREIA), PREPARO MANUAL, APLICADO EM ÁREAS SECAS SOBRE LAJE, ADERIDO, ESPESSURA 2CM, PARA RECOMPOSIÇÃO PISO BANCADAS DEMOLIDAS (EMPRESA JR., SECRETARIA, VIDEOMONITORAMENTO, D.A. E COPA)</t>
  </si>
  <si>
    <t xml:space="preserve"> SINAPI 101727 </t>
  </si>
  <si>
    <t>PISO VINÍLICO SEMI-FLEXÍVEL EM PLACAS, PADRÃO LISO, ESPESSURA 3,2 MM, FIXADO COM COLA (LAB. INFORMÁTICA, EMPRESA JR., SECRETARIA, VIDEOMONITORAMENTO, D.A., COPA, 20% AUDITÓRIO)</t>
  </si>
  <si>
    <t xml:space="preserve"> SINAPI 88484 </t>
  </si>
  <si>
    <t>APLICAÇÃO DE FUNDO SELADOR ACRÍLICO EM TETO, UMA DEMÃO (AUDITÓRIO, LAB. INFORMÁTICA E HALL)</t>
  </si>
  <si>
    <t xml:space="preserve"> SINAPI 88486 </t>
  </si>
  <si>
    <t>APLICAÇÃO MANUAL DE PINTURA COM TINTA LÁTEX PVA EM TETO, DUAS DEMÃOS, COR BRANCA (AUDITÓRIO, LAB. INFORMÁTICA E HALL)</t>
  </si>
  <si>
    <t xml:space="preserve"> SINAPI 88497 </t>
  </si>
  <si>
    <t>APLICAÇÃO E LIXAMENTO DE MASSA LÁTEX EM PAREDES, DUAS DEMÃOS (EMPRESA JR., SECRETARIA, VIDEOMONITORAMENTO, D.A., COPA)</t>
  </si>
  <si>
    <t xml:space="preserve"> SINAPI 88497' </t>
  </si>
  <si>
    <t>APLICAÇÃO E LIXAMENTO DE MASSA LÁTEX EM PAREDES, DUAS DEMÃOS (ACERVO, AUDITÓRIO, LAB. INFORMÁTICA)</t>
  </si>
  <si>
    <t xml:space="preserve"> SINAPI 88485 </t>
  </si>
  <si>
    <t>APLICAÇÃO  DE FUNDO SELADOR ACRÍLICO EM PAREDES, UMA DEMÃO</t>
  </si>
  <si>
    <t xml:space="preserve"> SINAPI 88495 </t>
  </si>
  <si>
    <t>APLICAÇÃO E LIXAMENTO DE MASSA LÁTEX EM PAREDES, UMA DEMÃO</t>
  </si>
  <si>
    <t xml:space="preserve"> SINAPI 88489 </t>
  </si>
  <si>
    <t>APLICAÇÃO MANUAL DE PINTURA COM TINTA LÁTEX ACRÍLICA EM PAREDES, NA COR BRANCA, DUAS DEMÃOS</t>
  </si>
  <si>
    <t xml:space="preserve"> SBC 120715 </t>
  </si>
  <si>
    <t>FORRO ARMSTRONG GEORGIAN LAYIN (1,250x0,625)MM, INCLUSIVE ESTRUTURA FIXAÇÃO - FORNECIMENTO E INSTALAÇÃO (EMPRESA JR., CIRCULAÇÃO E ACERVO)</t>
  </si>
  <si>
    <t xml:space="preserve"> COMP 14 InEAC </t>
  </si>
  <si>
    <t>INSTALAÇÃO DE FORRO TIPO MINERAL, COM PLACAS REAPROVEITADAS (SECRETARIA, VIDEOMONITORAMENTO, D.A. E COPA)</t>
  </si>
  <si>
    <t xml:space="preserve"> COMP 19 InEAC </t>
  </si>
  <si>
    <t>LIMPEZA FINAL DA OBRA</t>
  </si>
  <si>
    <t xml:space="preserve"> UFF-025-DVS-002 </t>
  </si>
  <si>
    <t>DEMOLIÇÃO BARRACÃO [ADAPTADA ORSE 8328]</t>
  </si>
  <si>
    <t xml:space="preserve"> UFF-025-DVS-003 </t>
  </si>
  <si>
    <t>DESMOBILIZAÇÃO DE CONTAINER</t>
  </si>
  <si>
    <t xml:space="preserve"> UFF-025-DVS-004 </t>
  </si>
  <si>
    <t>DESMOBILIZAÇÃO DE CANTEIRO</t>
  </si>
  <si>
    <t>2.1</t>
  </si>
  <si>
    <t>2.1.1</t>
  </si>
  <si>
    <t>3.2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</si>
  <si>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</si>
  <si>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</si>
  <si>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</si>
  <si>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</si>
  <si>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</si>
  <si>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</si>
  <si>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</si>
  <si>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</si>
  <si>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</si>
  <si>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</si>
  <si>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</si>
  <si>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</si>
  <si>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</si>
  <si>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</si>
  <si>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</si>
  <si>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</si>
  <si>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</si>
  <si>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</si>
  <si>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</si>
  <si>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</si>
  <si>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</si>
  <si>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</si>
  <si>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</si>
  <si>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</si>
  <si>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</si>
  <si>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</si>
  <si>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</si>
  <si>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</si>
  <si>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2.4</t>
  </si>
  <si>
    <t>2.4.1</t>
  </si>
  <si>
    <t>2.4.2</t>
  </si>
  <si>
    <t>2.4.3</t>
  </si>
  <si>
    <t>2.4.4</t>
  </si>
  <si>
    <t>2.5</t>
  </si>
  <si>
    <t>2.5.1</t>
  </si>
  <si>
    <t>2.5.2</t>
  </si>
  <si>
    <t>3.</t>
  </si>
  <si>
    <t>3.1</t>
  </si>
  <si>
    <t>4.</t>
  </si>
  <si>
    <t>4.1</t>
  </si>
  <si>
    <t>4.2</t>
  </si>
  <si>
    <t>4.3</t>
  </si>
  <si>
    <t>4.4</t>
  </si>
  <si>
    <t>4.5</t>
  </si>
  <si>
    <t>4.6</t>
  </si>
  <si>
    <t>5.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</si>
  <si>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</si>
  <si>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</si>
  <si>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</si>
  <si>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</si>
  <si>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</si>
  <si>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</si>
  <si>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</si>
  <si>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</si>
  <si>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</si>
  <si>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</si>
  <si>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</si>
  <si>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</si>
  <si>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</si>
  <si>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</si>
  <si>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</si>
  <si>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</si>
  <si>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</si>
  <si>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</si>
  <si>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</si>
  <si>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</si>
  <si>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</si>
  <si>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</si>
  <si>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</si>
  <si>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</si>
  <si>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</si>
  <si>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</si>
  <si>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</si>
  <si>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</si>
  <si>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</si>
  <si>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</si>
  <si>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</si>
  <si>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</si>
  <si>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</si>
  <si>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</si>
  <si>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</si>
  <si>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</si>
  <si>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</si>
  <si>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</si>
  <si>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</si>
  <si>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</si>
  <si>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</si>
  <si>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</si>
  <si>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</si>
  <si>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</si>
  <si>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</si>
  <si>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</si>
  <si>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</si>
  <si>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</si>
  <si>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</si>
  <si>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</si>
  <si>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</si>
  <si>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</si>
  <si>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6.1</t>
  </si>
  <si>
    <t>6.2</t>
  </si>
  <si>
    <t>6.3</t>
  </si>
  <si>
    <t>7.</t>
  </si>
  <si>
    <t>7.1</t>
  </si>
  <si>
    <t>8.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</si>
  <si>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</si>
  <si>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</si>
  <si>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</si>
  <si>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</si>
  <si>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</si>
  <si>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</si>
  <si>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</si>
  <si>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</si>
  <si>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</si>
  <si>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</si>
  <si>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</si>
  <si>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</si>
  <si>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</si>
  <si>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</si>
  <si>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</si>
  <si>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11.</t>
  </si>
  <si>
    <t>11.1</t>
  </si>
  <si>
    <t>11.2</t>
  </si>
  <si>
    <t>11.3</t>
  </si>
  <si>
    <t>11.4</t>
  </si>
  <si>
    <t>RETIRADA DE ENTULHO POR CAMINHÃO DE 10m³ - DE UMA OBRA EM NITERÓI AO CTR EM SÃO GONÇALO, INCLUSIVE CARGA, TRANSPORTE, DESCARGA E TARIFA DE DISPOSIÇÃO FINAL (UNIDADE: T)</t>
  </si>
  <si>
    <t xml:space="preserve"> - Mês de Referência: Abr/2021</t>
  </si>
  <si>
    <r>
      <t>A referência utilizada como base de custos é a planilha do Sistema Nacional de Pesquisa de Custos e Índices da Construção Civil (SINAPI), SCO Rio e SBC; SINAPI e SBC de</t>
    </r>
    <r>
      <rPr>
        <sz val="9"/>
        <color indexed="10"/>
        <rFont val="Verdana"/>
        <family val="2"/>
      </rPr>
      <t xml:space="preserve"> Jan/2021 e SCO de 04/2021;</t>
    </r>
  </si>
  <si>
    <t>11</t>
  </si>
  <si>
    <t>Responsável Legal pela empresa e carimbo CNPJ: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</si>
</sst>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</numFmts>
  <fonts count="53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2"/>
      <color indexed="10"/>
      <name val="Verdana"/>
      <family val="2"/>
    </font>
    <font>
      <b/>
      <sz val="9"/>
      <color indexed="10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sz val="10"/>
      <name val="Verdana"/>
      <family val="2"/>
    </font>
    <font>
      <sz val="9"/>
      <name val="Arial"/>
      <family val="2"/>
    </font>
    <font>
      <sz val="9"/>
      <color indexed="10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rgb="FFFF0000"/>
      <name val="Arial"/>
      <family val="2"/>
    </font>
    <font>
      <b/>
      <sz val="10"/>
      <color rgb="FFFF0000"/>
      <name val="Verdana"/>
      <family val="2"/>
    </font>
    <font>
      <sz val="9"/>
      <color rgb="FFFF0000"/>
      <name val="Verdana"/>
      <family val="2"/>
    </font>
    <font>
      <sz val="10"/>
      <color rgb="FF333399"/>
      <name val="Verdana"/>
      <family val="2"/>
    </font>
    <font>
      <b/>
      <sz val="10"/>
      <color rgb="FF000000"/>
      <name val="Verdana"/>
      <family val="2"/>
    </font>
    <font>
      <b/>
      <sz val="13"/>
      <color rgb="FF0066CC"/>
      <name val="Arial"/>
      <family val="2"/>
    </font>
    <font>
      <sz val="10"/>
      <color rgb="FF00000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7"/>
      <color rgb="FFFF0000"/>
      <name val="Verdana"/>
      <family val="2"/>
    </font>
    <font>
      <b/>
      <sz val="10"/>
      <color theme="1"/>
      <name val="Verdana"/>
      <family val="2"/>
    </font>
    <font>
      <b/>
      <sz val="12"/>
      <color rgb="FFFF0000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EB4E3"/>
        <bgColor rgb="FF8EB4E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8EB4E3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FFFFFF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thin">
        <color indexed="64"/>
      </bottom>
      <diagonal/>
    </border>
    <border>
      <left style="double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double">
        <color rgb="FF000000"/>
      </right>
      <top style="hair">
        <color rgb="FF000000"/>
      </top>
      <bottom/>
      <diagonal/>
    </border>
    <border>
      <left style="double">
        <color rgb="FF000000"/>
      </left>
      <right style="hair">
        <color rgb="FF000000"/>
      </right>
      <top/>
      <bottom style="thin">
        <color indexed="64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25" fillId="6" borderId="0" applyNumberFormat="0" applyBorder="0" applyAlignment="0" applyProtection="0"/>
    <xf numFmtId="0" fontId="15" fillId="2" borderId="1" applyNumberFormat="0" applyAlignment="0" applyProtection="0"/>
    <xf numFmtId="0" fontId="16" fillId="16" borderId="2" applyNumberFormat="0" applyAlignment="0" applyProtection="0"/>
    <xf numFmtId="165" fontId="26" fillId="0" borderId="0" applyFill="0" applyBorder="0" applyAlignment="0" applyProtection="0"/>
    <xf numFmtId="0" fontId="27" fillId="0" borderId="0"/>
    <xf numFmtId="0" fontId="22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8" fillId="3" borderId="1" applyNumberFormat="0" applyAlignment="0" applyProtection="0"/>
    <xf numFmtId="0" fontId="17" fillId="0" borderId="3" applyNumberFormat="0" applyFill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9" fillId="10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4" borderId="7" applyNumberFormat="0" applyFont="0" applyAlignment="0" applyProtection="0"/>
    <xf numFmtId="0" fontId="20" fillId="2" borderId="8" applyNumberFormat="0" applyAlignment="0" applyProtection="0"/>
    <xf numFmtId="9" fontId="3" fillId="0" borderId="0" applyFont="0" applyFill="0" applyBorder="0" applyAlignment="0" applyProtection="0"/>
    <xf numFmtId="9" fontId="26" fillId="0" borderId="0" applyFill="0" applyBorder="0" applyAlignment="0" applyProtection="0"/>
    <xf numFmtId="9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6" fillId="0" borderId="0" applyFill="0" applyBorder="0" applyAlignment="0" applyProtection="0"/>
    <xf numFmtId="164" fontId="26" fillId="0" borderId="0" applyFill="0" applyBorder="0" applyAlignment="0" applyProtection="0"/>
    <xf numFmtId="166" fontId="2" fillId="0" borderId="0"/>
    <xf numFmtId="164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26" fillId="0" borderId="0"/>
    <xf numFmtId="0" fontId="2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219">
    <xf numFmtId="0" fontId="0" fillId="0" borderId="0" xfId="0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0" fontId="6" fillId="0" borderId="0" xfId="0" applyFont="1"/>
    <xf numFmtId="44" fontId="7" fillId="0" borderId="0" xfId="38" applyFont="1" applyFill="1" applyBorder="1"/>
    <xf numFmtId="44" fontId="6" fillId="0" borderId="0" xfId="38" applyFont="1"/>
    <xf numFmtId="0" fontId="10" fillId="0" borderId="0" xfId="0" applyFont="1" applyBorder="1" applyAlignment="1">
      <alignment vertical="distributed" wrapText="1"/>
    </xf>
    <xf numFmtId="0" fontId="6" fillId="17" borderId="10" xfId="0" applyFont="1" applyFill="1" applyBorder="1" applyAlignment="1" applyProtection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4" fontId="6" fillId="17" borderId="10" xfId="0" applyNumberFormat="1" applyFont="1" applyFill="1" applyBorder="1" applyAlignment="1">
      <alignment vertical="center"/>
    </xf>
    <xf numFmtId="2" fontId="6" fillId="17" borderId="10" xfId="0" applyNumberFormat="1" applyFont="1" applyFill="1" applyBorder="1" applyAlignment="1" applyProtection="1">
      <alignment horizontal="left" vertical="center" wrapText="1"/>
    </xf>
    <xf numFmtId="2" fontId="6" fillId="17" borderId="10" xfId="0" applyNumberFormat="1" applyFont="1" applyFill="1" applyBorder="1" applyAlignment="1">
      <alignment horizontal="center" vertical="center" wrapText="1"/>
    </xf>
    <xf numFmtId="44" fontId="7" fillId="0" borderId="0" xfId="38" applyFont="1"/>
    <xf numFmtId="44" fontId="4" fillId="0" borderId="0" xfId="38" applyFont="1"/>
    <xf numFmtId="44" fontId="5" fillId="0" borderId="0" xfId="38" applyFont="1"/>
    <xf numFmtId="4" fontId="39" fillId="0" borderId="0" xfId="0" applyNumberFormat="1" applyFont="1"/>
    <xf numFmtId="4" fontId="41" fillId="0" borderId="0" xfId="0" applyNumberFormat="1" applyFont="1" applyAlignment="1">
      <alignment horizontal="left" vertical="center"/>
    </xf>
    <xf numFmtId="0" fontId="34" fillId="0" borderId="0" xfId="0" applyFont="1" applyBorder="1" applyAlignment="1">
      <alignment horizontal="center"/>
    </xf>
    <xf numFmtId="4" fontId="41" fillId="0" borderId="0" xfId="0" applyNumberFormat="1" applyFont="1" applyAlignment="1">
      <alignment vertical="center"/>
    </xf>
    <xf numFmtId="4" fontId="41" fillId="0" borderId="0" xfId="0" applyNumberFormat="1" applyFont="1" applyAlignment="1">
      <alignment horizontal="center" vertical="center"/>
    </xf>
    <xf numFmtId="0" fontId="35" fillId="0" borderId="0" xfId="0" applyFont="1" applyBorder="1" applyAlignment="1">
      <alignment vertical="distributed" wrapText="1"/>
    </xf>
    <xf numFmtId="0" fontId="9" fillId="0" borderId="0" xfId="0" applyFont="1" applyBorder="1" applyAlignment="1"/>
    <xf numFmtId="0" fontId="7" fillId="0" borderId="0" xfId="0" applyFont="1" applyBorder="1" applyAlignment="1"/>
    <xf numFmtId="0" fontId="38" fillId="0" borderId="0" xfId="0" applyFont="1" applyAlignment="1">
      <alignment vertical="center" wrapText="1"/>
    </xf>
    <xf numFmtId="0" fontId="37" fillId="0" borderId="0" xfId="0" applyFont="1" applyBorder="1" applyAlignment="1"/>
    <xf numFmtId="4" fontId="43" fillId="19" borderId="19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left" wrapText="1"/>
    </xf>
    <xf numFmtId="0" fontId="7" fillId="21" borderId="10" xfId="0" applyFont="1" applyFill="1" applyBorder="1" applyAlignment="1" applyProtection="1">
      <alignment horizontal="center" vertical="center" wrapText="1"/>
    </xf>
    <xf numFmtId="44" fontId="49" fillId="21" borderId="10" xfId="38" applyFont="1" applyFill="1" applyBorder="1"/>
    <xf numFmtId="0" fontId="1" fillId="0" borderId="0" xfId="0" applyFont="1"/>
    <xf numFmtId="10" fontId="1" fillId="20" borderId="19" xfId="0" applyNumberFormat="1" applyFont="1" applyFill="1" applyBorder="1" applyAlignment="1">
      <alignment horizontal="center"/>
    </xf>
    <xf numFmtId="4" fontId="1" fillId="19" borderId="19" xfId="0" applyNumberFormat="1" applyFont="1" applyFill="1" applyBorder="1" applyAlignment="1">
      <alignment horizontal="center"/>
    </xf>
    <xf numFmtId="10" fontId="1" fillId="19" borderId="19" xfId="0" applyNumberFormat="1" applyFont="1" applyFill="1" applyBorder="1" applyAlignment="1">
      <alignment horizontal="center"/>
    </xf>
    <xf numFmtId="0" fontId="52" fillId="0" borderId="0" xfId="0" applyFont="1" applyBorder="1" applyAlignment="1"/>
    <xf numFmtId="2" fontId="7" fillId="21" borderId="10" xfId="0" applyNumberFormat="1" applyFont="1" applyFill="1" applyBorder="1" applyAlignment="1" applyProtection="1">
      <alignment horizontal="left" vertical="center" wrapText="1"/>
    </xf>
    <xf numFmtId="0" fontId="4" fillId="17" borderId="0" xfId="0" applyFont="1" applyFill="1"/>
    <xf numFmtId="4" fontId="4" fillId="17" borderId="0" xfId="0" applyNumberFormat="1" applyFont="1" applyFill="1"/>
    <xf numFmtId="2" fontId="6" fillId="17" borderId="10" xfId="0" applyNumberFormat="1" applyFont="1" applyFill="1" applyBorder="1" applyAlignment="1">
      <alignment horizontal="right" vertical="center"/>
    </xf>
    <xf numFmtId="10" fontId="6" fillId="17" borderId="10" xfId="0" applyNumberFormat="1" applyFont="1" applyFill="1" applyBorder="1" applyAlignment="1">
      <alignment horizontal="right" vertical="center"/>
    </xf>
    <xf numFmtId="4" fontId="7" fillId="21" borderId="10" xfId="0" applyNumberFormat="1" applyFont="1" applyFill="1" applyBorder="1" applyAlignment="1">
      <alignment vertical="center"/>
    </xf>
    <xf numFmtId="10" fontId="42" fillId="0" borderId="19" xfId="60" applyNumberFormat="1" applyFont="1" applyBorder="1" applyAlignment="1">
      <alignment horizontal="center"/>
    </xf>
    <xf numFmtId="0" fontId="1" fillId="23" borderId="19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10" fontId="1" fillId="0" borderId="19" xfId="60" applyNumberFormat="1" applyFont="1" applyBorder="1" applyAlignment="1">
      <alignment horizontal="center"/>
    </xf>
    <xf numFmtId="10" fontId="1" fillId="19" borderId="19" xfId="60" applyNumberFormat="1" applyFont="1" applyFill="1" applyBorder="1" applyAlignment="1">
      <alignment horizontal="center"/>
    </xf>
    <xf numFmtId="10" fontId="1" fillId="24" borderId="19" xfId="0" applyNumberFormat="1" applyFont="1" applyFill="1" applyBorder="1" applyAlignment="1">
      <alignment horizontal="center"/>
    </xf>
    <xf numFmtId="10" fontId="42" fillId="0" borderId="22" xfId="60" applyNumberFormat="1" applyFont="1" applyBorder="1" applyAlignment="1">
      <alignment horizontal="center"/>
    </xf>
    <xf numFmtId="10" fontId="1" fillId="22" borderId="21" xfId="0" applyNumberFormat="1" applyFont="1" applyFill="1" applyBorder="1" applyAlignment="1">
      <alignment horizontal="center"/>
    </xf>
    <xf numFmtId="4" fontId="42" fillId="0" borderId="20" xfId="0" applyNumberFormat="1" applyFont="1" applyBorder="1" applyAlignment="1">
      <alignment horizontal="center"/>
    </xf>
    <xf numFmtId="4" fontId="42" fillId="0" borderId="22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19" borderId="20" xfId="0" applyNumberFormat="1" applyFont="1" applyFill="1" applyBorder="1" applyAlignment="1">
      <alignment horizontal="center"/>
    </xf>
    <xf numFmtId="4" fontId="1" fillId="19" borderId="22" xfId="0" applyNumberFormat="1" applyFont="1" applyFill="1" applyBorder="1" applyAlignment="1">
      <alignment horizontal="center"/>
    </xf>
    <xf numFmtId="0" fontId="1" fillId="19" borderId="21" xfId="0" applyFont="1" applyFill="1" applyBorder="1" applyAlignment="1">
      <alignment horizontal="center"/>
    </xf>
    <xf numFmtId="0" fontId="36" fillId="19" borderId="0" xfId="0" applyFont="1" applyFill="1" applyBorder="1" applyAlignment="1"/>
    <xf numFmtId="0" fontId="40" fillId="0" borderId="0" xfId="0" applyFont="1" applyBorder="1" applyAlignment="1"/>
    <xf numFmtId="0" fontId="1" fillId="19" borderId="23" xfId="0" applyFont="1" applyFill="1" applyBorder="1" applyAlignment="1">
      <alignment horizontal="center"/>
    </xf>
    <xf numFmtId="0" fontId="8" fillId="19" borderId="22" xfId="0" applyFont="1" applyFill="1" applyBorder="1" applyAlignment="1">
      <alignment horizontal="center"/>
    </xf>
    <xf numFmtId="4" fontId="8" fillId="19" borderId="22" xfId="0" applyNumberFormat="1" applyFont="1" applyFill="1" applyBorder="1" applyAlignment="1">
      <alignment horizontal="center" vertical="center"/>
    </xf>
    <xf numFmtId="10" fontId="8" fillId="19" borderId="22" xfId="78" applyNumberFormat="1" applyFont="1" applyFill="1" applyBorder="1" applyAlignment="1">
      <alignment horizontal="center" vertical="center"/>
    </xf>
    <xf numFmtId="4" fontId="1" fillId="19" borderId="24" xfId="0" applyNumberFormat="1" applyFont="1" applyFill="1" applyBorder="1" applyAlignment="1">
      <alignment horizontal="center"/>
    </xf>
    <xf numFmtId="0" fontId="1" fillId="19" borderId="33" xfId="0" applyFont="1" applyFill="1" applyBorder="1"/>
    <xf numFmtId="0" fontId="1" fillId="19" borderId="38" xfId="0" applyFont="1" applyFill="1" applyBorder="1"/>
    <xf numFmtId="10" fontId="1" fillId="19" borderId="38" xfId="0" applyNumberFormat="1" applyFont="1" applyFill="1" applyBorder="1"/>
    <xf numFmtId="10" fontId="1" fillId="19" borderId="40" xfId="0" applyNumberFormat="1" applyFont="1" applyFill="1" applyBorder="1"/>
    <xf numFmtId="10" fontId="43" fillId="19" borderId="41" xfId="0" applyNumberFormat="1" applyFont="1" applyFill="1" applyBorder="1" applyAlignment="1">
      <alignment horizontal="center"/>
    </xf>
    <xf numFmtId="4" fontId="6" fillId="17" borderId="10" xfId="38" applyNumberFormat="1" applyFont="1" applyFill="1" applyBorder="1" applyAlignment="1">
      <alignment vertical="center"/>
    </xf>
    <xf numFmtId="4" fontId="6" fillId="17" borderId="10" xfId="0" applyNumberFormat="1" applyFont="1" applyFill="1" applyBorder="1" applyAlignment="1">
      <alignment horizontal="right" vertical="center"/>
    </xf>
    <xf numFmtId="4" fontId="7" fillId="18" borderId="10" xfId="0" applyNumberFormat="1" applyFont="1" applyFill="1" applyBorder="1" applyAlignment="1">
      <alignment vertical="center"/>
    </xf>
    <xf numFmtId="0" fontId="7" fillId="21" borderId="10" xfId="0" applyFont="1" applyFill="1" applyBorder="1" applyAlignment="1">
      <alignment horizontal="center" vertical="center" wrapText="1"/>
    </xf>
    <xf numFmtId="2" fontId="7" fillId="21" borderId="10" xfId="0" applyNumberFormat="1" applyFont="1" applyFill="1" applyBorder="1" applyAlignment="1">
      <alignment horizontal="center" vertical="center" wrapText="1"/>
    </xf>
    <xf numFmtId="2" fontId="7" fillId="21" borderId="10" xfId="0" applyNumberFormat="1" applyFont="1" applyFill="1" applyBorder="1" applyAlignment="1">
      <alignment horizontal="right" vertical="center"/>
    </xf>
    <xf numFmtId="10" fontId="7" fillId="21" borderId="10" xfId="0" applyNumberFormat="1" applyFont="1" applyFill="1" applyBorder="1" applyAlignment="1">
      <alignment horizontal="right" vertical="center"/>
    </xf>
    <xf numFmtId="2" fontId="7" fillId="21" borderId="10" xfId="38" applyNumberFormat="1" applyFont="1" applyFill="1" applyBorder="1" applyAlignment="1">
      <alignment vertical="center"/>
    </xf>
    <xf numFmtId="0" fontId="6" fillId="18" borderId="10" xfId="0" applyFont="1" applyFill="1" applyBorder="1" applyAlignment="1" applyProtection="1">
      <alignment horizontal="center" vertical="center" wrapText="1"/>
    </xf>
    <xf numFmtId="2" fontId="6" fillId="18" borderId="10" xfId="0" applyNumberFormat="1" applyFont="1" applyFill="1" applyBorder="1" applyAlignment="1" applyProtection="1">
      <alignment horizontal="left" vertical="center" wrapText="1"/>
    </xf>
    <xf numFmtId="0" fontId="6" fillId="18" borderId="10" xfId="0" applyFont="1" applyFill="1" applyBorder="1" applyAlignment="1">
      <alignment horizontal="center" vertical="center" wrapText="1"/>
    </xf>
    <xf numFmtId="2" fontId="6" fillId="18" borderId="10" xfId="0" applyNumberFormat="1" applyFont="1" applyFill="1" applyBorder="1" applyAlignment="1">
      <alignment horizontal="center" vertical="center" wrapText="1"/>
    </xf>
    <xf numFmtId="2" fontId="6" fillId="18" borderId="10" xfId="0" applyNumberFormat="1" applyFont="1" applyFill="1" applyBorder="1" applyAlignment="1">
      <alignment horizontal="right" vertical="center"/>
    </xf>
    <xf numFmtId="10" fontId="6" fillId="18" borderId="10" xfId="0" applyNumberFormat="1" applyFont="1" applyFill="1" applyBorder="1" applyAlignment="1">
      <alignment horizontal="right" vertical="center"/>
    </xf>
    <xf numFmtId="2" fontId="6" fillId="18" borderId="10" xfId="38" applyNumberFormat="1" applyFont="1" applyFill="1" applyBorder="1" applyAlignment="1">
      <alignment vertical="center"/>
    </xf>
    <xf numFmtId="4" fontId="6" fillId="18" borderId="10" xfId="0" applyNumberFormat="1" applyFont="1" applyFill="1" applyBorder="1" applyAlignment="1">
      <alignment vertical="center"/>
    </xf>
    <xf numFmtId="0" fontId="49" fillId="21" borderId="10" xfId="0" applyFont="1" applyFill="1" applyBorder="1"/>
    <xf numFmtId="4" fontId="1" fillId="19" borderId="21" xfId="0" applyNumberFormat="1" applyFont="1" applyFill="1" applyBorder="1" applyAlignment="1">
      <alignment horizont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/>
    <xf numFmtId="4" fontId="41" fillId="0" borderId="0" xfId="0" applyNumberFormat="1" applyFont="1" applyAlignment="1">
      <alignment horizontal="center" vertical="center"/>
    </xf>
    <xf numFmtId="0" fontId="47" fillId="18" borderId="10" xfId="0" applyFont="1" applyFill="1" applyBorder="1" applyAlignment="1">
      <alignment horizontal="center" vertical="center" wrapText="1"/>
    </xf>
    <xf numFmtId="2" fontId="47" fillId="18" borderId="10" xfId="0" applyNumberFormat="1" applyFont="1" applyFill="1" applyBorder="1" applyAlignment="1">
      <alignment horizontal="center" vertical="center" wrapText="1"/>
    </xf>
    <xf numFmtId="44" fontId="47" fillId="18" borderId="10" xfId="38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center" textRotation="255"/>
    </xf>
    <xf numFmtId="0" fontId="50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/>
    </xf>
    <xf numFmtId="0" fontId="35" fillId="0" borderId="0" xfId="0" quotePrefix="1" applyFont="1" applyBorder="1" applyAlignment="1">
      <alignment horizontal="left" vertical="distributed" wrapText="1"/>
    </xf>
    <xf numFmtId="2" fontId="47" fillId="18" borderId="1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6" fillId="19" borderId="0" xfId="0" applyFont="1" applyFill="1" applyBorder="1" applyAlignment="1">
      <alignment horizontal="center"/>
    </xf>
    <xf numFmtId="49" fontId="33" fillId="19" borderId="35" xfId="0" applyNumberFormat="1" applyFont="1" applyFill="1" applyBorder="1" applyAlignment="1">
      <alignment horizontal="center" vertical="center" wrapText="1"/>
    </xf>
    <xf numFmtId="49" fontId="33" fillId="19" borderId="31" xfId="0" applyNumberFormat="1" applyFont="1" applyFill="1" applyBorder="1" applyAlignment="1">
      <alignment horizontal="center" vertical="center" wrapText="1"/>
    </xf>
    <xf numFmtId="49" fontId="33" fillId="19" borderId="33" xfId="0" applyNumberFormat="1" applyFont="1" applyFill="1" applyBorder="1" applyAlignment="1">
      <alignment horizontal="center" vertical="center" wrapText="1"/>
    </xf>
    <xf numFmtId="2" fontId="6" fillId="17" borderId="20" xfId="0" applyNumberFormat="1" applyFont="1" applyFill="1" applyBorder="1" applyAlignment="1" applyProtection="1">
      <alignment horizontal="center" vertical="center" wrapText="1"/>
    </xf>
    <xf numFmtId="2" fontId="6" fillId="17" borderId="21" xfId="0" applyNumberFormat="1" applyFont="1" applyFill="1" applyBorder="1" applyAlignment="1" applyProtection="1">
      <alignment horizontal="center" vertical="center" wrapText="1"/>
    </xf>
    <xf numFmtId="2" fontId="6" fillId="17" borderId="22" xfId="0" applyNumberFormat="1" applyFont="1" applyFill="1" applyBorder="1" applyAlignment="1" applyProtection="1">
      <alignment horizontal="center" vertical="center" wrapText="1"/>
    </xf>
    <xf numFmtId="4" fontId="45" fillId="19" borderId="20" xfId="0" applyNumberFormat="1" applyFont="1" applyFill="1" applyBorder="1" applyAlignment="1">
      <alignment horizontal="center" vertical="center"/>
    </xf>
    <xf numFmtId="4" fontId="45" fillId="19" borderId="21" xfId="0" applyNumberFormat="1" applyFont="1" applyFill="1" applyBorder="1" applyAlignment="1">
      <alignment horizontal="center" vertical="center"/>
    </xf>
    <xf numFmtId="4" fontId="45" fillId="19" borderId="22" xfId="0" applyNumberFormat="1" applyFont="1" applyFill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10" fontId="45" fillId="19" borderId="20" xfId="78" applyNumberFormat="1" applyFont="1" applyFill="1" applyBorder="1" applyAlignment="1">
      <alignment horizontal="center" vertical="center"/>
    </xf>
    <xf numFmtId="10" fontId="45" fillId="19" borderId="21" xfId="78" applyNumberFormat="1" applyFont="1" applyFill="1" applyBorder="1" applyAlignment="1">
      <alignment horizontal="center" vertical="center"/>
    </xf>
    <xf numFmtId="10" fontId="45" fillId="19" borderId="22" xfId="78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49" fontId="33" fillId="19" borderId="37" xfId="0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8" fillId="19" borderId="19" xfId="0" applyFont="1" applyFill="1" applyBorder="1" applyAlignment="1">
      <alignment horizontal="center"/>
    </xf>
    <xf numFmtId="10" fontId="8" fillId="19" borderId="19" xfId="0" applyNumberFormat="1" applyFont="1" applyFill="1" applyBorder="1" applyAlignment="1">
      <alignment horizontal="center"/>
    </xf>
    <xf numFmtId="10" fontId="8" fillId="19" borderId="41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35" fillId="0" borderId="0" xfId="0" quotePrefix="1" applyFont="1" applyBorder="1" applyAlignment="1">
      <alignment horizontal="center" vertical="distributed" wrapText="1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4" fontId="45" fillId="19" borderId="24" xfId="0" applyNumberFormat="1" applyFont="1" applyFill="1" applyBorder="1" applyAlignment="1">
      <alignment horizontal="center" vertical="center"/>
    </xf>
    <xf numFmtId="10" fontId="45" fillId="19" borderId="24" xfId="78" applyNumberFormat="1" applyFont="1" applyFill="1" applyBorder="1" applyAlignment="1">
      <alignment horizontal="center" vertical="center"/>
    </xf>
    <xf numFmtId="0" fontId="44" fillId="19" borderId="0" xfId="0" applyFont="1" applyFill="1" applyBorder="1" applyAlignment="1">
      <alignment horizontal="center"/>
    </xf>
    <xf numFmtId="0" fontId="32" fillId="0" borderId="0" xfId="0" applyFont="1" applyBorder="1"/>
    <xf numFmtId="0" fontId="51" fillId="19" borderId="26" xfId="0" applyFont="1" applyFill="1" applyBorder="1" applyAlignment="1">
      <alignment horizontal="center" vertical="center"/>
    </xf>
    <xf numFmtId="0" fontId="51" fillId="19" borderId="29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19" borderId="27" xfId="0" applyFont="1" applyFill="1" applyBorder="1" applyAlignment="1">
      <alignment horizontal="center"/>
    </xf>
    <xf numFmtId="0" fontId="33" fillId="0" borderId="27" xfId="0" applyFont="1" applyBorder="1"/>
    <xf numFmtId="0" fontId="51" fillId="0" borderId="28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10" fontId="6" fillId="17" borderId="10" xfId="38" applyNumberFormat="1" applyFont="1" applyFill="1" applyBorder="1" applyAlignment="1" applyProtection="1">
      <alignment vertical="center"/>
      <protection locked="0"/>
    </xf>
    <xf numFmtId="10" fontId="7" fillId="21" borderId="10" xfId="38" applyNumberFormat="1" applyFont="1" applyFill="1" applyBorder="1" applyAlignment="1" applyProtection="1">
      <alignment vertical="center"/>
      <protection locked="0"/>
    </xf>
    <xf numFmtId="10" fontId="6" fillId="18" borderId="10" xfId="38" applyNumberFormat="1" applyFont="1" applyFill="1" applyBorder="1" applyAlignment="1" applyProtection="1">
      <alignment vertical="center"/>
      <protection locked="0"/>
    </xf>
    <xf numFmtId="10" fontId="49" fillId="21" borderId="10" xfId="38" applyNumberFormat="1" applyFont="1" applyFill="1" applyBorder="1" applyProtection="1">
      <protection locked="0"/>
    </xf>
    <xf numFmtId="0" fontId="47" fillId="18" borderId="46" xfId="0" applyFont="1" applyFill="1" applyBorder="1" applyAlignment="1">
      <alignment horizontal="center" vertical="center"/>
    </xf>
    <xf numFmtId="0" fontId="47" fillId="18" borderId="47" xfId="0" applyFont="1" applyFill="1" applyBorder="1" applyAlignment="1">
      <alignment horizontal="center" vertical="center"/>
    </xf>
    <xf numFmtId="0" fontId="47" fillId="18" borderId="47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47" fillId="18" borderId="49" xfId="0" applyFont="1" applyFill="1" applyBorder="1" applyAlignment="1">
      <alignment horizontal="center" vertical="center" wrapText="1"/>
    </xf>
    <xf numFmtId="0" fontId="47" fillId="18" borderId="50" xfId="0" applyFont="1" applyFill="1" applyBorder="1" applyAlignment="1">
      <alignment horizontal="center" vertical="center" wrapText="1"/>
    </xf>
    <xf numFmtId="0" fontId="47" fillId="18" borderId="51" xfId="0" applyFont="1" applyFill="1" applyBorder="1" applyAlignment="1">
      <alignment horizontal="center" vertical="center" wrapText="1"/>
    </xf>
    <xf numFmtId="4" fontId="47" fillId="18" borderId="47" xfId="38" applyNumberFormat="1" applyFont="1" applyFill="1" applyBorder="1" applyAlignment="1">
      <alignment horizontal="center" vertical="center"/>
    </xf>
    <xf numFmtId="4" fontId="47" fillId="18" borderId="52" xfId="38" applyNumberFormat="1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top" wrapText="1"/>
    </xf>
    <xf numFmtId="0" fontId="11" fillId="0" borderId="53" xfId="0" applyFont="1" applyBorder="1" applyAlignment="1">
      <alignment horizontal="center" vertical="top" wrapText="1"/>
    </xf>
    <xf numFmtId="44" fontId="47" fillId="18" borderId="54" xfId="38" applyFont="1" applyFill="1" applyBorder="1" applyAlignment="1">
      <alignment horizontal="center" vertical="center" wrapText="1"/>
    </xf>
    <xf numFmtId="0" fontId="7" fillId="21" borderId="48" xfId="0" applyFont="1" applyFill="1" applyBorder="1" applyAlignment="1" applyProtection="1">
      <alignment horizontal="center" vertical="center" wrapText="1"/>
    </xf>
    <xf numFmtId="4" fontId="7" fillId="21" borderId="54" xfId="0" applyNumberFormat="1" applyFont="1" applyFill="1" applyBorder="1" applyAlignment="1">
      <alignment vertical="center"/>
    </xf>
    <xf numFmtId="0" fontId="6" fillId="17" borderId="48" xfId="0" applyFont="1" applyFill="1" applyBorder="1" applyAlignment="1" applyProtection="1">
      <alignment horizontal="center" vertical="center" wrapText="1"/>
    </xf>
    <xf numFmtId="4" fontId="7" fillId="17" borderId="54" xfId="0" applyNumberFormat="1" applyFont="1" applyFill="1" applyBorder="1" applyAlignment="1">
      <alignment vertical="center"/>
    </xf>
    <xf numFmtId="0" fontId="6" fillId="18" borderId="48" xfId="0" applyFont="1" applyFill="1" applyBorder="1" applyAlignment="1" applyProtection="1">
      <alignment horizontal="center" vertical="center" wrapText="1"/>
    </xf>
    <xf numFmtId="0" fontId="7" fillId="21" borderId="55" xfId="0" applyFont="1" applyFill="1" applyBorder="1" applyAlignment="1" applyProtection="1">
      <alignment horizontal="center" vertical="center" wrapText="1"/>
    </xf>
    <xf numFmtId="0" fontId="6" fillId="21" borderId="53" xfId="0" applyFont="1" applyFill="1" applyBorder="1" applyAlignment="1" applyProtection="1">
      <alignment horizontal="center" vertical="center" wrapText="1"/>
    </xf>
    <xf numFmtId="2" fontId="7" fillId="21" borderId="53" xfId="0" applyNumberFormat="1" applyFont="1" applyFill="1" applyBorder="1" applyAlignment="1" applyProtection="1">
      <alignment horizontal="left" vertical="center" wrapText="1"/>
    </xf>
    <xf numFmtId="0" fontId="6" fillId="21" borderId="53" xfId="0" applyFont="1" applyFill="1" applyBorder="1" applyAlignment="1">
      <alignment horizontal="center" vertical="center" wrapText="1"/>
    </xf>
    <xf numFmtId="2" fontId="6" fillId="21" borderId="53" xfId="0" applyNumberFormat="1" applyFont="1" applyFill="1" applyBorder="1" applyAlignment="1">
      <alignment horizontal="center" vertical="center" wrapText="1"/>
    </xf>
    <xf numFmtId="2" fontId="6" fillId="21" borderId="53" xfId="0" applyNumberFormat="1" applyFont="1" applyFill="1" applyBorder="1" applyAlignment="1">
      <alignment horizontal="right"/>
    </xf>
    <xf numFmtId="44" fontId="48" fillId="21" borderId="53" xfId="38" applyFont="1" applyFill="1" applyBorder="1"/>
    <xf numFmtId="44" fontId="49" fillId="21" borderId="53" xfId="38" applyFont="1" applyFill="1" applyBorder="1"/>
    <xf numFmtId="0" fontId="6" fillId="21" borderId="53" xfId="0" applyFont="1" applyFill="1" applyBorder="1" applyAlignment="1">
      <alignment vertical="center"/>
    </xf>
    <xf numFmtId="4" fontId="7" fillId="21" borderId="56" xfId="0" applyNumberFormat="1" applyFont="1" applyFill="1" applyBorder="1" applyAlignment="1">
      <alignment vertical="center"/>
    </xf>
    <xf numFmtId="0" fontId="47" fillId="18" borderId="57" xfId="0" applyFont="1" applyFill="1" applyBorder="1" applyAlignment="1">
      <alignment horizontal="center" vertical="center"/>
    </xf>
    <xf numFmtId="0" fontId="47" fillId="18" borderId="58" xfId="0" applyFont="1" applyFill="1" applyBorder="1" applyAlignment="1">
      <alignment horizontal="center" vertical="center"/>
    </xf>
    <xf numFmtId="0" fontId="47" fillId="18" borderId="58" xfId="0" applyFont="1" applyFill="1" applyBorder="1" applyAlignment="1">
      <alignment horizontal="center" vertical="center" wrapText="1"/>
    </xf>
    <xf numFmtId="2" fontId="47" fillId="18" borderId="58" xfId="0" applyNumberFormat="1" applyFont="1" applyFill="1" applyBorder="1" applyAlignment="1">
      <alignment horizontal="center" vertical="center"/>
    </xf>
    <xf numFmtId="2" fontId="47" fillId="18" borderId="58" xfId="0" applyNumberFormat="1" applyFont="1" applyFill="1" applyBorder="1" applyAlignment="1">
      <alignment horizontal="center" vertical="center" wrapText="1"/>
    </xf>
    <xf numFmtId="44" fontId="47" fillId="18" borderId="58" xfId="38" applyFont="1" applyFill="1" applyBorder="1" applyAlignment="1">
      <alignment horizontal="center" vertical="center" wrapText="1"/>
    </xf>
    <xf numFmtId="44" fontId="47" fillId="18" borderId="59" xfId="38" applyFont="1" applyFill="1" applyBorder="1" applyAlignment="1">
      <alignment horizontal="center" vertical="center" wrapText="1"/>
    </xf>
    <xf numFmtId="0" fontId="7" fillId="17" borderId="60" xfId="0" applyFont="1" applyFill="1" applyBorder="1" applyAlignment="1" applyProtection="1">
      <alignment horizontal="center" vertical="center" wrapText="1"/>
    </xf>
    <xf numFmtId="0" fontId="6" fillId="17" borderId="61" xfId="0" applyFont="1" applyFill="1" applyBorder="1" applyAlignment="1" applyProtection="1">
      <alignment horizontal="center" vertical="center" wrapText="1"/>
    </xf>
    <xf numFmtId="2" fontId="7" fillId="17" borderId="61" xfId="0" applyNumberFormat="1" applyFont="1" applyFill="1" applyBorder="1" applyAlignment="1" applyProtection="1">
      <alignment horizontal="left" vertical="center" wrapText="1"/>
    </xf>
    <xf numFmtId="0" fontId="6" fillId="17" borderId="61" xfId="0" applyFont="1" applyFill="1" applyBorder="1" applyAlignment="1">
      <alignment horizontal="center" vertical="center" wrapText="1"/>
    </xf>
    <xf numFmtId="2" fontId="6" fillId="17" borderId="61" xfId="0" applyNumberFormat="1" applyFont="1" applyFill="1" applyBorder="1" applyAlignment="1">
      <alignment horizontal="center" vertical="center" wrapText="1"/>
    </xf>
    <xf numFmtId="2" fontId="6" fillId="17" borderId="61" xfId="0" applyNumberFormat="1" applyFont="1" applyFill="1" applyBorder="1" applyAlignment="1">
      <alignment horizontal="right" vertical="center"/>
    </xf>
    <xf numFmtId="10" fontId="6" fillId="17" borderId="61" xfId="0" applyNumberFormat="1" applyFont="1" applyFill="1" applyBorder="1" applyAlignment="1">
      <alignment horizontal="right" vertical="center"/>
    </xf>
    <xf numFmtId="44" fontId="48" fillId="17" borderId="61" xfId="38" applyFont="1" applyFill="1" applyBorder="1"/>
    <xf numFmtId="10" fontId="49" fillId="17" borderId="61" xfId="38" applyNumberFormat="1" applyFont="1" applyFill="1" applyBorder="1"/>
    <xf numFmtId="0" fontId="48" fillId="17" borderId="61" xfId="0" applyFont="1" applyFill="1" applyBorder="1"/>
    <xf numFmtId="4" fontId="7" fillId="17" borderId="62" xfId="0" applyNumberFormat="1" applyFont="1" applyFill="1" applyBorder="1" applyAlignment="1">
      <alignment vertical="center"/>
    </xf>
    <xf numFmtId="0" fontId="7" fillId="18" borderId="63" xfId="0" applyFont="1" applyFill="1" applyBorder="1" applyAlignment="1">
      <alignment horizontal="center" vertical="center" wrapText="1"/>
    </xf>
    <xf numFmtId="0" fontId="7" fillId="18" borderId="64" xfId="0" applyFont="1" applyFill="1" applyBorder="1" applyAlignment="1">
      <alignment horizontal="center" vertical="center" wrapText="1"/>
    </xf>
    <xf numFmtId="0" fontId="7" fillId="18" borderId="64" xfId="0" applyFont="1" applyFill="1" applyBorder="1" applyAlignment="1">
      <alignment vertical="center" wrapText="1"/>
    </xf>
    <xf numFmtId="10" fontId="7" fillId="18" borderId="65" xfId="60" applyNumberFormat="1" applyFont="1" applyFill="1" applyBorder="1" applyAlignment="1">
      <alignment horizontal="center" vertical="center" wrapText="1"/>
    </xf>
    <xf numFmtId="0" fontId="7" fillId="18" borderId="66" xfId="0" applyFont="1" applyFill="1" applyBorder="1" applyAlignment="1">
      <alignment vertical="center" wrapText="1"/>
    </xf>
    <xf numFmtId="10" fontId="7" fillId="18" borderId="65" xfId="60" applyNumberFormat="1" applyFont="1" applyFill="1" applyBorder="1" applyAlignment="1">
      <alignment horizontal="right" vertical="center"/>
    </xf>
    <xf numFmtId="0" fontId="4" fillId="18" borderId="64" xfId="0" applyFont="1" applyFill="1" applyBorder="1"/>
    <xf numFmtId="0" fontId="6" fillId="18" borderId="64" xfId="0" applyFont="1" applyFill="1" applyBorder="1"/>
    <xf numFmtId="4" fontId="7" fillId="18" borderId="67" xfId="38" applyNumberFormat="1" applyFont="1" applyFill="1" applyBorder="1" applyAlignment="1">
      <alignment vertical="center"/>
    </xf>
  </cellXfs>
  <cellStyles count="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_Revised Pricing List to CISCEA" xfId="28"/>
    <cellStyle name="Excel Built-in Normal_Mapa de Cotações Cinto tipo paraquedista.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Moeda 10" xfId="38"/>
    <cellStyle name="Moeda 10 2" xfId="39"/>
    <cellStyle name="Moeda 13 2" xfId="40"/>
    <cellStyle name="Moeda 14 2" xfId="41"/>
    <cellStyle name="Moeda 15 2" xfId="42"/>
    <cellStyle name="Moeda 2 2" xfId="43"/>
    <cellStyle name="Moeda 3 2" xfId="44"/>
    <cellStyle name="Moeda 4 2" xfId="45"/>
    <cellStyle name="Moeda 5 2" xfId="46"/>
    <cellStyle name="Moeda 6 2" xfId="47"/>
    <cellStyle name="Moeda 7 2" xfId="48"/>
    <cellStyle name="Moeda 8 2" xfId="49"/>
    <cellStyle name="Moeda 9 2" xfId="50"/>
    <cellStyle name="Neutral" xfId="51"/>
    <cellStyle name="Normal" xfId="0" builtinId="0"/>
    <cellStyle name="Normal 2" xfId="52"/>
    <cellStyle name="Normal 3" xfId="53"/>
    <cellStyle name="Normal 3 2" xfId="54"/>
    <cellStyle name="Normal 4" xfId="55"/>
    <cellStyle name="Normal 5" xfId="56"/>
    <cellStyle name="Normal 6" xfId="57"/>
    <cellStyle name="Note" xfId="58"/>
    <cellStyle name="Output" xfId="59"/>
    <cellStyle name="Porcentagem" xfId="60" builtinId="5"/>
    <cellStyle name="Porcentagem 2" xfId="61"/>
    <cellStyle name="Porcentagem 2 2" xfId="62"/>
    <cellStyle name="Porcentagem 3" xfId="78"/>
    <cellStyle name="Separador de milhares 10 2" xfId="63"/>
    <cellStyle name="Separador de milhares 13 2" xfId="64"/>
    <cellStyle name="Separador de milhares 15 2" xfId="65"/>
    <cellStyle name="Separador de milhares 2 2" xfId="66"/>
    <cellStyle name="Separador de milhares 2 2 2" xfId="67"/>
    <cellStyle name="Separador de milhares 2 3" xfId="68"/>
    <cellStyle name="Separador de milhares 3 2" xfId="69"/>
    <cellStyle name="Title" xfId="70"/>
    <cellStyle name="Título 1 1" xfId="71"/>
    <cellStyle name="Título 1 1 1" xfId="72"/>
    <cellStyle name="Título 1 1_ANEXO A - 049.016.G00.PL.002.01Memória" xfId="73"/>
    <cellStyle name="Título 5" xfId="74"/>
    <cellStyle name="Título 6" xfId="75"/>
    <cellStyle name="Vírgula 2" xfId="76"/>
    <cellStyle name="Warning Text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2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3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4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5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6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7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8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1"/>
  <sheetViews>
    <sheetView tabSelected="1" zoomScaleNormal="100" workbookViewId="0">
      <selection activeCell="A5" sqref="A5:L5"/>
    </sheetView>
  </sheetViews>
  <sheetFormatPr defaultRowHeight="15.75"/>
  <cols>
    <col min="1" max="1" width="11.140625" style="1" customWidth="1"/>
    <col min="2" max="2" width="17" style="1" customWidth="1"/>
    <col min="3" max="3" width="45.28515625" style="2" customWidth="1"/>
    <col min="4" max="4" width="7.140625" style="3" customWidth="1"/>
    <col min="5" max="5" width="8.42578125" style="5" bestFit="1" customWidth="1"/>
    <col min="6" max="6" width="10.42578125" style="5" customWidth="1"/>
    <col min="7" max="7" width="8.5703125" style="5" bestFit="1" customWidth="1"/>
    <col min="8" max="8" width="12.5703125" style="20" customWidth="1"/>
    <col min="9" max="9" width="11.85546875" style="21" bestFit="1" customWidth="1"/>
    <col min="10" max="10" width="10.7109375" style="4" bestFit="1" customWidth="1"/>
    <col min="11" max="11" width="11.42578125" style="4" bestFit="1" customWidth="1"/>
    <col min="12" max="12" width="13.28515625" style="4" customWidth="1"/>
    <col min="13" max="16384" width="9.140625" style="4"/>
  </cols>
  <sheetData>
    <row r="1" spans="1:13" ht="15">
      <c r="A1" s="104" t="s">
        <v>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3" ht="15">
      <c r="A2" s="104" t="s">
        <v>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3" ht="15">
      <c r="A3" s="101" t="s">
        <v>47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3" ht="15">
      <c r="A4" s="105" t="s">
        <v>10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3" ht="31.5" customHeight="1">
      <c r="A5" s="106" t="s">
        <v>73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3" ht="15">
      <c r="A6" s="107" t="s">
        <v>49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3" thickBot="1">
      <c r="A7" s="4"/>
      <c r="B7" s="4"/>
      <c r="C7" s="4"/>
      <c r="D7" s="4"/>
      <c r="E7" s="4"/>
      <c r="F7" s="4"/>
      <c r="G7" s="4"/>
      <c r="H7" s="168"/>
      <c r="I7" s="168"/>
      <c r="J7" s="168"/>
      <c r="K7" s="10"/>
    </row>
    <row r="8" spans="1:13" ht="15.75" customHeight="1" thickTop="1" thickBot="1">
      <c r="A8" s="33"/>
      <c r="B8" s="33"/>
      <c r="C8" s="34"/>
      <c r="D8" s="169" t="s">
        <v>28</v>
      </c>
      <c r="E8" s="170"/>
      <c r="F8" s="170"/>
      <c r="G8" s="170"/>
      <c r="H8" s="171"/>
      <c r="I8" s="172" t="s">
        <v>37</v>
      </c>
      <c r="J8" s="172"/>
      <c r="K8" s="172"/>
      <c r="L8" s="173"/>
    </row>
    <row r="9" spans="1:13" thickTop="1">
      <c r="A9" s="165" t="s">
        <v>0</v>
      </c>
      <c r="B9" s="166" t="s">
        <v>48</v>
      </c>
      <c r="C9" s="167" t="s">
        <v>1</v>
      </c>
      <c r="D9" s="103" t="s">
        <v>3</v>
      </c>
      <c r="E9" s="103" t="s">
        <v>4</v>
      </c>
      <c r="F9" s="95" t="s">
        <v>29</v>
      </c>
      <c r="G9" s="95" t="s">
        <v>30</v>
      </c>
      <c r="H9" s="95" t="s">
        <v>31</v>
      </c>
      <c r="I9" s="96" t="s">
        <v>32</v>
      </c>
      <c r="J9" s="97" t="s">
        <v>33</v>
      </c>
      <c r="K9" s="97"/>
      <c r="L9" s="176" t="s">
        <v>34</v>
      </c>
    </row>
    <row r="10" spans="1:13" ht="15">
      <c r="A10" s="192"/>
      <c r="B10" s="193"/>
      <c r="C10" s="194"/>
      <c r="D10" s="195"/>
      <c r="E10" s="195"/>
      <c r="F10" s="194"/>
      <c r="G10" s="194"/>
      <c r="H10" s="194"/>
      <c r="I10" s="196"/>
      <c r="J10" s="197" t="s">
        <v>5</v>
      </c>
      <c r="K10" s="197" t="s">
        <v>35</v>
      </c>
      <c r="L10" s="198"/>
    </row>
    <row r="11" spans="1:13" ht="15">
      <c r="A11" s="182" t="s">
        <v>74</v>
      </c>
      <c r="B11" s="183"/>
      <c r="C11" s="184" t="s">
        <v>75</v>
      </c>
      <c r="D11" s="185"/>
      <c r="E11" s="186"/>
      <c r="F11" s="187"/>
      <c r="G11" s="187"/>
      <c r="H11" s="188"/>
      <c r="I11" s="189"/>
      <c r="J11" s="190"/>
      <c r="K11" s="190"/>
      <c r="L11" s="191">
        <f>SUM(J12)</f>
        <v>35573.603161999999</v>
      </c>
      <c r="M11" s="43"/>
    </row>
    <row r="12" spans="1:13" ht="33.75">
      <c r="A12" s="179" t="s">
        <v>76</v>
      </c>
      <c r="B12" s="14" t="s">
        <v>77</v>
      </c>
      <c r="C12" s="17" t="s">
        <v>78</v>
      </c>
      <c r="D12" s="15" t="s">
        <v>79</v>
      </c>
      <c r="E12" s="18">
        <v>1</v>
      </c>
      <c r="F12" s="75">
        <v>28063.744999999999</v>
      </c>
      <c r="G12" s="46">
        <v>0.2676</v>
      </c>
      <c r="H12" s="74">
        <f>F12*(1+G12)</f>
        <v>35573.603161999999</v>
      </c>
      <c r="I12" s="161">
        <f>I$144</f>
        <v>0</v>
      </c>
      <c r="J12" s="16">
        <f>H12*(1-I12)</f>
        <v>35573.603161999999</v>
      </c>
      <c r="K12" s="16">
        <f>E12*J12</f>
        <v>35573.603161999999</v>
      </c>
      <c r="L12" s="180"/>
      <c r="M12" s="43"/>
    </row>
    <row r="13" spans="1:13" ht="15">
      <c r="A13" s="177">
        <v>2</v>
      </c>
      <c r="B13" s="35"/>
      <c r="C13" s="42" t="s">
        <v>50</v>
      </c>
      <c r="D13" s="77"/>
      <c r="E13" s="78"/>
      <c r="F13" s="79"/>
      <c r="G13" s="80"/>
      <c r="H13" s="81"/>
      <c r="I13" s="162"/>
      <c r="J13" s="47"/>
      <c r="K13" s="47"/>
      <c r="L13" s="178">
        <f>K14+K16+K24+K44+K49</f>
        <v>40397.926204976007</v>
      </c>
      <c r="M13" s="43"/>
    </row>
    <row r="14" spans="1:13" ht="15">
      <c r="A14" s="181" t="s">
        <v>318</v>
      </c>
      <c r="B14" s="82"/>
      <c r="C14" s="83" t="s">
        <v>80</v>
      </c>
      <c r="D14" s="84"/>
      <c r="E14" s="85"/>
      <c r="F14" s="86"/>
      <c r="G14" s="87"/>
      <c r="H14" s="88"/>
      <c r="I14" s="163"/>
      <c r="J14" s="89"/>
      <c r="K14" s="76">
        <f>J15</f>
        <v>296.54234400000001</v>
      </c>
      <c r="L14" s="180"/>
      <c r="M14" s="43"/>
    </row>
    <row r="15" spans="1:13" ht="15">
      <c r="A15" s="179" t="s">
        <v>319</v>
      </c>
      <c r="B15" s="14" t="s">
        <v>81</v>
      </c>
      <c r="C15" s="17" t="s">
        <v>82</v>
      </c>
      <c r="D15" s="15" t="s">
        <v>79</v>
      </c>
      <c r="E15" s="18">
        <v>1</v>
      </c>
      <c r="F15" s="45">
        <v>233.94</v>
      </c>
      <c r="G15" s="46">
        <v>0.2676</v>
      </c>
      <c r="H15" s="74">
        <f>F15*(1+G15)</f>
        <v>296.54234400000001</v>
      </c>
      <c r="I15" s="161">
        <f>I$144</f>
        <v>0</v>
      </c>
      <c r="J15" s="16">
        <f>H15*(1-I15)</f>
        <v>296.54234400000001</v>
      </c>
      <c r="K15" s="16"/>
      <c r="L15" s="180"/>
      <c r="M15" s="43"/>
    </row>
    <row r="16" spans="1:13" ht="15">
      <c r="A16" s="181" t="s">
        <v>321</v>
      </c>
      <c r="B16" s="82"/>
      <c r="C16" s="83" t="s">
        <v>83</v>
      </c>
      <c r="D16" s="84"/>
      <c r="E16" s="85"/>
      <c r="F16" s="86"/>
      <c r="G16" s="87"/>
      <c r="H16" s="88"/>
      <c r="I16" s="163"/>
      <c r="J16" s="89"/>
      <c r="K16" s="76">
        <f>SUM(K17:K23)</f>
        <v>18056.431509400001</v>
      </c>
      <c r="L16" s="180"/>
      <c r="M16" s="43"/>
    </row>
    <row r="17" spans="1:13" ht="22.5">
      <c r="A17" s="179" t="s">
        <v>322</v>
      </c>
      <c r="B17" s="14" t="s">
        <v>84</v>
      </c>
      <c r="C17" s="17" t="s">
        <v>85</v>
      </c>
      <c r="D17" s="15" t="s">
        <v>79</v>
      </c>
      <c r="E17" s="18">
        <v>1</v>
      </c>
      <c r="F17" s="45">
        <v>895.12</v>
      </c>
      <c r="G17" s="46">
        <v>0.2676</v>
      </c>
      <c r="H17" s="74">
        <f>F17*(1+G17)</f>
        <v>1134.6541120000002</v>
      </c>
      <c r="I17" s="161">
        <f t="shared" ref="I17:I23" si="0">I$144</f>
        <v>0</v>
      </c>
      <c r="J17" s="16">
        <f t="shared" ref="J17:J23" si="1">H17*(1-I17)</f>
        <v>1134.6541120000002</v>
      </c>
      <c r="K17" s="16">
        <f t="shared" ref="K17:K23" si="2">E17*J17</f>
        <v>1134.6541120000002</v>
      </c>
      <c r="L17" s="180"/>
      <c r="M17" s="43"/>
    </row>
    <row r="18" spans="1:13" ht="22.5">
      <c r="A18" s="179" t="s">
        <v>323</v>
      </c>
      <c r="B18" s="14" t="s">
        <v>86</v>
      </c>
      <c r="C18" s="17" t="s">
        <v>87</v>
      </c>
      <c r="D18" s="15" t="s">
        <v>88</v>
      </c>
      <c r="E18" s="18">
        <v>3.15</v>
      </c>
      <c r="F18" s="45">
        <v>324.20999999999998</v>
      </c>
      <c r="G18" s="46">
        <v>0.2676</v>
      </c>
      <c r="H18" s="74">
        <f t="shared" ref="H18:H23" si="3">F18*(1+G18)</f>
        <v>410.96859599999999</v>
      </c>
      <c r="I18" s="161">
        <f t="shared" si="0"/>
        <v>0</v>
      </c>
      <c r="J18" s="16">
        <f t="shared" si="1"/>
        <v>410.96859599999999</v>
      </c>
      <c r="K18" s="16">
        <f t="shared" si="2"/>
        <v>1294.5510773999999</v>
      </c>
      <c r="L18" s="180"/>
      <c r="M18" s="43"/>
    </row>
    <row r="19" spans="1:13" ht="22.5">
      <c r="A19" s="179" t="s">
        <v>324</v>
      </c>
      <c r="B19" s="14" t="s">
        <v>89</v>
      </c>
      <c r="C19" s="17" t="s">
        <v>90</v>
      </c>
      <c r="D19" s="15" t="s">
        <v>79</v>
      </c>
      <c r="E19" s="18">
        <v>2</v>
      </c>
      <c r="F19" s="45">
        <v>270.60000000000002</v>
      </c>
      <c r="G19" s="46">
        <v>0.2676</v>
      </c>
      <c r="H19" s="74">
        <f t="shared" si="3"/>
        <v>343.01256000000006</v>
      </c>
      <c r="I19" s="161">
        <f t="shared" si="0"/>
        <v>0</v>
      </c>
      <c r="J19" s="16">
        <f t="shared" si="1"/>
        <v>343.01256000000006</v>
      </c>
      <c r="K19" s="16">
        <f t="shared" si="2"/>
        <v>686.02512000000013</v>
      </c>
      <c r="L19" s="180"/>
      <c r="M19" s="43"/>
    </row>
    <row r="20" spans="1:13" ht="22.5">
      <c r="A20" s="179" t="s">
        <v>325</v>
      </c>
      <c r="B20" s="14" t="s">
        <v>91</v>
      </c>
      <c r="C20" s="17" t="s">
        <v>92</v>
      </c>
      <c r="D20" s="15" t="s">
        <v>41</v>
      </c>
      <c r="E20" s="18">
        <v>4</v>
      </c>
      <c r="F20" s="45">
        <v>406.25</v>
      </c>
      <c r="G20" s="46">
        <v>0.2676</v>
      </c>
      <c r="H20" s="74">
        <f t="shared" si="3"/>
        <v>514.96249999999998</v>
      </c>
      <c r="I20" s="161">
        <f t="shared" si="0"/>
        <v>0</v>
      </c>
      <c r="J20" s="16">
        <f t="shared" si="1"/>
        <v>514.96249999999998</v>
      </c>
      <c r="K20" s="16">
        <f t="shared" si="2"/>
        <v>2059.85</v>
      </c>
      <c r="L20" s="180"/>
      <c r="M20" s="43"/>
    </row>
    <row r="21" spans="1:13" ht="15">
      <c r="A21" s="179" t="s">
        <v>326</v>
      </c>
      <c r="B21" s="14" t="s">
        <v>93</v>
      </c>
      <c r="C21" s="17" t="s">
        <v>94</v>
      </c>
      <c r="D21" s="15" t="s">
        <v>41</v>
      </c>
      <c r="E21" s="18">
        <v>4</v>
      </c>
      <c r="F21" s="45">
        <v>590.41</v>
      </c>
      <c r="G21" s="46">
        <v>0.2676</v>
      </c>
      <c r="H21" s="74">
        <f t="shared" si="3"/>
        <v>748.40371600000003</v>
      </c>
      <c r="I21" s="161">
        <f t="shared" si="0"/>
        <v>0</v>
      </c>
      <c r="J21" s="16">
        <f t="shared" si="1"/>
        <v>748.40371600000003</v>
      </c>
      <c r="K21" s="16">
        <f t="shared" si="2"/>
        <v>2993.6148640000001</v>
      </c>
      <c r="L21" s="180"/>
      <c r="M21" s="43"/>
    </row>
    <row r="22" spans="1:13" ht="22.5">
      <c r="A22" s="179" t="s">
        <v>327</v>
      </c>
      <c r="B22" s="14" t="s">
        <v>95</v>
      </c>
      <c r="C22" s="17" t="s">
        <v>96</v>
      </c>
      <c r="D22" s="15" t="s">
        <v>88</v>
      </c>
      <c r="E22" s="18">
        <v>10</v>
      </c>
      <c r="F22" s="45">
        <v>468.74</v>
      </c>
      <c r="G22" s="46">
        <v>0.2676</v>
      </c>
      <c r="H22" s="74">
        <f t="shared" si="3"/>
        <v>594.17482400000006</v>
      </c>
      <c r="I22" s="161">
        <f t="shared" si="0"/>
        <v>0</v>
      </c>
      <c r="J22" s="16">
        <f t="shared" si="1"/>
        <v>594.17482400000006</v>
      </c>
      <c r="K22" s="16">
        <f t="shared" si="2"/>
        <v>5941.7482400000008</v>
      </c>
      <c r="L22" s="180"/>
      <c r="M22" s="43"/>
    </row>
    <row r="23" spans="1:13" ht="15">
      <c r="A23" s="179" t="s">
        <v>328</v>
      </c>
      <c r="B23" s="14" t="s">
        <v>97</v>
      </c>
      <c r="C23" s="17" t="s">
        <v>98</v>
      </c>
      <c r="D23" s="15" t="s">
        <v>41</v>
      </c>
      <c r="E23" s="18">
        <v>4</v>
      </c>
      <c r="F23" s="45">
        <v>778.24</v>
      </c>
      <c r="G23" s="46">
        <v>0.2676</v>
      </c>
      <c r="H23" s="74">
        <f t="shared" si="3"/>
        <v>986.49702400000001</v>
      </c>
      <c r="I23" s="161">
        <f t="shared" si="0"/>
        <v>0</v>
      </c>
      <c r="J23" s="16">
        <f t="shared" si="1"/>
        <v>986.49702400000001</v>
      </c>
      <c r="K23" s="16">
        <f t="shared" si="2"/>
        <v>3945.988096</v>
      </c>
      <c r="L23" s="180"/>
      <c r="M23" s="43"/>
    </row>
    <row r="24" spans="1:13" ht="15">
      <c r="A24" s="181" t="s">
        <v>329</v>
      </c>
      <c r="B24" s="82"/>
      <c r="C24" s="83" t="s">
        <v>99</v>
      </c>
      <c r="D24" s="84"/>
      <c r="E24" s="85"/>
      <c r="F24" s="86"/>
      <c r="G24" s="87"/>
      <c r="H24" s="88"/>
      <c r="I24" s="163"/>
      <c r="J24" s="89"/>
      <c r="K24" s="76">
        <f>SUM(K25:K43)</f>
        <v>11412.323729040003</v>
      </c>
      <c r="L24" s="180"/>
      <c r="M24" s="43"/>
    </row>
    <row r="25" spans="1:13" ht="22.5">
      <c r="A25" s="179" t="s">
        <v>330</v>
      </c>
      <c r="B25" s="14" t="s">
        <v>100</v>
      </c>
      <c r="C25" s="17" t="s">
        <v>101</v>
      </c>
      <c r="D25" s="15" t="s">
        <v>88</v>
      </c>
      <c r="E25" s="18">
        <v>5.04</v>
      </c>
      <c r="F25" s="45">
        <v>8.64</v>
      </c>
      <c r="G25" s="46">
        <v>0.2676</v>
      </c>
      <c r="H25" s="74">
        <f t="shared" ref="H25:H43" si="4">F25*(1+G25)</f>
        <v>10.952064000000002</v>
      </c>
      <c r="I25" s="161">
        <f t="shared" ref="I25:I43" si="5">I$144</f>
        <v>0</v>
      </c>
      <c r="J25" s="16">
        <f t="shared" ref="J25:J43" si="6">H25*(1-I25)</f>
        <v>10.952064000000002</v>
      </c>
      <c r="K25" s="16">
        <f t="shared" ref="K25:K43" si="7">E25*J25</f>
        <v>55.198402560000012</v>
      </c>
      <c r="L25" s="180"/>
      <c r="M25" s="43"/>
    </row>
    <row r="26" spans="1:13" ht="33.75">
      <c r="A26" s="179" t="s">
        <v>331</v>
      </c>
      <c r="B26" s="14" t="s">
        <v>102</v>
      </c>
      <c r="C26" s="17" t="s">
        <v>103</v>
      </c>
      <c r="D26" s="15" t="s">
        <v>88</v>
      </c>
      <c r="E26" s="18">
        <v>7.42</v>
      </c>
      <c r="F26" s="45">
        <v>10.199999999999999</v>
      </c>
      <c r="G26" s="46">
        <v>0.2676</v>
      </c>
      <c r="H26" s="74">
        <f t="shared" si="4"/>
        <v>12.92952</v>
      </c>
      <c r="I26" s="161">
        <f t="shared" si="5"/>
        <v>0</v>
      </c>
      <c r="J26" s="16">
        <f t="shared" si="6"/>
        <v>12.92952</v>
      </c>
      <c r="K26" s="16">
        <f t="shared" si="7"/>
        <v>95.937038400000006</v>
      </c>
      <c r="L26" s="180"/>
      <c r="M26" s="43"/>
    </row>
    <row r="27" spans="1:13" ht="33.75">
      <c r="A27" s="179" t="s">
        <v>332</v>
      </c>
      <c r="B27" s="14" t="s">
        <v>104</v>
      </c>
      <c r="C27" s="17" t="s">
        <v>105</v>
      </c>
      <c r="D27" s="15" t="s">
        <v>88</v>
      </c>
      <c r="E27" s="18">
        <v>105.17</v>
      </c>
      <c r="F27" s="45">
        <v>1.75</v>
      </c>
      <c r="G27" s="46">
        <v>0.2676</v>
      </c>
      <c r="H27" s="74">
        <f t="shared" si="4"/>
        <v>2.2183000000000002</v>
      </c>
      <c r="I27" s="161">
        <f t="shared" si="5"/>
        <v>0</v>
      </c>
      <c r="J27" s="16">
        <f t="shared" si="6"/>
        <v>2.2183000000000002</v>
      </c>
      <c r="K27" s="16">
        <f t="shared" si="7"/>
        <v>233.29861100000002</v>
      </c>
      <c r="L27" s="180"/>
      <c r="M27" s="43"/>
    </row>
    <row r="28" spans="1:13" ht="33.75">
      <c r="A28" s="179" t="s">
        <v>333</v>
      </c>
      <c r="B28" s="14" t="s">
        <v>106</v>
      </c>
      <c r="C28" s="17" t="s">
        <v>107</v>
      </c>
      <c r="D28" s="15" t="s">
        <v>88</v>
      </c>
      <c r="E28" s="18">
        <v>24.79</v>
      </c>
      <c r="F28" s="45">
        <v>3.42</v>
      </c>
      <c r="G28" s="46">
        <v>0.2676</v>
      </c>
      <c r="H28" s="74">
        <f t="shared" si="4"/>
        <v>4.3351920000000002</v>
      </c>
      <c r="I28" s="161">
        <f t="shared" si="5"/>
        <v>0</v>
      </c>
      <c r="J28" s="16">
        <f t="shared" si="6"/>
        <v>4.3351920000000002</v>
      </c>
      <c r="K28" s="16">
        <f t="shared" si="7"/>
        <v>107.46940968</v>
      </c>
      <c r="L28" s="180"/>
      <c r="M28" s="43"/>
    </row>
    <row r="29" spans="1:13" ht="45">
      <c r="A29" s="179" t="s">
        <v>334</v>
      </c>
      <c r="B29" s="14" t="s">
        <v>108</v>
      </c>
      <c r="C29" s="17" t="s">
        <v>109</v>
      </c>
      <c r="D29" s="15" t="s">
        <v>88</v>
      </c>
      <c r="E29" s="18">
        <v>158.93</v>
      </c>
      <c r="F29" s="45">
        <v>3.12</v>
      </c>
      <c r="G29" s="46">
        <v>0.2676</v>
      </c>
      <c r="H29" s="74">
        <f t="shared" si="4"/>
        <v>3.9549120000000002</v>
      </c>
      <c r="I29" s="161">
        <f t="shared" si="5"/>
        <v>0</v>
      </c>
      <c r="J29" s="16">
        <f t="shared" si="6"/>
        <v>3.9549120000000002</v>
      </c>
      <c r="K29" s="16">
        <f t="shared" si="7"/>
        <v>628.55416416000003</v>
      </c>
      <c r="L29" s="180"/>
      <c r="M29" s="43"/>
    </row>
    <row r="30" spans="1:13" ht="33.75">
      <c r="A30" s="179" t="s">
        <v>335</v>
      </c>
      <c r="B30" s="14" t="s">
        <v>110</v>
      </c>
      <c r="C30" s="17" t="s">
        <v>111</v>
      </c>
      <c r="D30" s="15" t="s">
        <v>112</v>
      </c>
      <c r="E30" s="18">
        <v>7.23</v>
      </c>
      <c r="F30" s="45">
        <v>46.41</v>
      </c>
      <c r="G30" s="46">
        <v>0.2676</v>
      </c>
      <c r="H30" s="74">
        <f t="shared" si="4"/>
        <v>58.829315999999999</v>
      </c>
      <c r="I30" s="161">
        <f t="shared" si="5"/>
        <v>0</v>
      </c>
      <c r="J30" s="16">
        <f t="shared" si="6"/>
        <v>58.829315999999999</v>
      </c>
      <c r="K30" s="16">
        <f t="shared" si="7"/>
        <v>425.33595468000004</v>
      </c>
      <c r="L30" s="180"/>
      <c r="M30" s="43"/>
    </row>
    <row r="31" spans="1:13" ht="22.5">
      <c r="A31" s="179" t="s">
        <v>336</v>
      </c>
      <c r="B31" s="14" t="s">
        <v>113</v>
      </c>
      <c r="C31" s="17" t="s">
        <v>114</v>
      </c>
      <c r="D31" s="15" t="s">
        <v>79</v>
      </c>
      <c r="E31" s="18">
        <v>21</v>
      </c>
      <c r="F31" s="45">
        <v>8.34</v>
      </c>
      <c r="G31" s="46">
        <v>0.2676</v>
      </c>
      <c r="H31" s="74">
        <f t="shared" si="4"/>
        <v>10.571784000000001</v>
      </c>
      <c r="I31" s="161">
        <f t="shared" si="5"/>
        <v>0</v>
      </c>
      <c r="J31" s="16">
        <f t="shared" si="6"/>
        <v>10.571784000000001</v>
      </c>
      <c r="K31" s="16">
        <f t="shared" si="7"/>
        <v>222.00746400000003</v>
      </c>
      <c r="L31" s="180"/>
      <c r="M31" s="43"/>
    </row>
    <row r="32" spans="1:13" ht="45">
      <c r="A32" s="179" t="s">
        <v>337</v>
      </c>
      <c r="B32" s="14" t="s">
        <v>115</v>
      </c>
      <c r="C32" s="17" t="s">
        <v>116</v>
      </c>
      <c r="D32" s="15" t="s">
        <v>112</v>
      </c>
      <c r="E32" s="18">
        <v>8.17</v>
      </c>
      <c r="F32" s="45">
        <v>132.81</v>
      </c>
      <c r="G32" s="46">
        <v>0.2676</v>
      </c>
      <c r="H32" s="74">
        <f t="shared" si="4"/>
        <v>168.34995600000002</v>
      </c>
      <c r="I32" s="161">
        <f t="shared" si="5"/>
        <v>0</v>
      </c>
      <c r="J32" s="16">
        <f t="shared" si="6"/>
        <v>168.34995600000002</v>
      </c>
      <c r="K32" s="16">
        <f t="shared" si="7"/>
        <v>1375.4191405200002</v>
      </c>
      <c r="L32" s="180"/>
      <c r="M32" s="43"/>
    </row>
    <row r="33" spans="1:13" ht="45">
      <c r="A33" s="179" t="s">
        <v>338</v>
      </c>
      <c r="B33" s="14" t="s">
        <v>117</v>
      </c>
      <c r="C33" s="17" t="s">
        <v>118</v>
      </c>
      <c r="D33" s="15" t="s">
        <v>112</v>
      </c>
      <c r="E33" s="18">
        <v>8.94</v>
      </c>
      <c r="F33" s="45">
        <v>46.41</v>
      </c>
      <c r="G33" s="46">
        <v>0.2676</v>
      </c>
      <c r="H33" s="74">
        <f t="shared" si="4"/>
        <v>58.829315999999999</v>
      </c>
      <c r="I33" s="161">
        <f t="shared" si="5"/>
        <v>0</v>
      </c>
      <c r="J33" s="16">
        <f t="shared" si="6"/>
        <v>58.829315999999999</v>
      </c>
      <c r="K33" s="16">
        <f t="shared" si="7"/>
        <v>525.93408504000001</v>
      </c>
      <c r="L33" s="180"/>
      <c r="M33" s="43"/>
    </row>
    <row r="34" spans="1:13" ht="56.25">
      <c r="A34" s="179" t="s">
        <v>339</v>
      </c>
      <c r="B34" s="14" t="s">
        <v>119</v>
      </c>
      <c r="C34" s="17" t="s">
        <v>120</v>
      </c>
      <c r="D34" s="15" t="s">
        <v>88</v>
      </c>
      <c r="E34" s="18">
        <v>134.86000000000001</v>
      </c>
      <c r="F34" s="45">
        <v>12.45</v>
      </c>
      <c r="G34" s="46">
        <v>0.2676</v>
      </c>
      <c r="H34" s="74">
        <f t="shared" si="4"/>
        <v>15.78162</v>
      </c>
      <c r="I34" s="161">
        <f t="shared" si="5"/>
        <v>0</v>
      </c>
      <c r="J34" s="16">
        <f t="shared" si="6"/>
        <v>15.78162</v>
      </c>
      <c r="K34" s="16">
        <f t="shared" si="7"/>
        <v>2128.3092732000005</v>
      </c>
      <c r="L34" s="180"/>
      <c r="M34" s="43"/>
    </row>
    <row r="35" spans="1:13" ht="45">
      <c r="A35" s="179" t="s">
        <v>340</v>
      </c>
      <c r="B35" s="14" t="s">
        <v>121</v>
      </c>
      <c r="C35" s="17" t="s">
        <v>122</v>
      </c>
      <c r="D35" s="15" t="s">
        <v>88</v>
      </c>
      <c r="E35" s="18">
        <v>134.86000000000001</v>
      </c>
      <c r="F35" s="45">
        <v>3.11</v>
      </c>
      <c r="G35" s="46">
        <v>0.2676</v>
      </c>
      <c r="H35" s="74">
        <f t="shared" si="4"/>
        <v>3.9422359999999999</v>
      </c>
      <c r="I35" s="161">
        <f t="shared" si="5"/>
        <v>0</v>
      </c>
      <c r="J35" s="16">
        <f t="shared" si="6"/>
        <v>3.9422359999999999</v>
      </c>
      <c r="K35" s="16">
        <f t="shared" si="7"/>
        <v>531.64994696000008</v>
      </c>
      <c r="L35" s="180"/>
      <c r="M35" s="43"/>
    </row>
    <row r="36" spans="1:13" ht="33.75">
      <c r="A36" s="179" t="s">
        <v>341</v>
      </c>
      <c r="B36" s="14" t="s">
        <v>123</v>
      </c>
      <c r="C36" s="17" t="s">
        <v>124</v>
      </c>
      <c r="D36" s="15" t="s">
        <v>88</v>
      </c>
      <c r="E36" s="18">
        <v>17.25</v>
      </c>
      <c r="F36" s="45">
        <v>3.11</v>
      </c>
      <c r="G36" s="46">
        <v>0.2676</v>
      </c>
      <c r="H36" s="74">
        <f t="shared" si="4"/>
        <v>3.9422359999999999</v>
      </c>
      <c r="I36" s="161">
        <f t="shared" si="5"/>
        <v>0</v>
      </c>
      <c r="J36" s="16">
        <f t="shared" si="6"/>
        <v>3.9422359999999999</v>
      </c>
      <c r="K36" s="16">
        <f t="shared" si="7"/>
        <v>68.003570999999994</v>
      </c>
      <c r="L36" s="180"/>
      <c r="M36" s="43"/>
    </row>
    <row r="37" spans="1:13" ht="78.75">
      <c r="A37" s="179" t="s">
        <v>342</v>
      </c>
      <c r="B37" s="14" t="s">
        <v>125</v>
      </c>
      <c r="C37" s="17" t="s">
        <v>126</v>
      </c>
      <c r="D37" s="15" t="s">
        <v>88</v>
      </c>
      <c r="E37" s="18">
        <v>137.47999999999999</v>
      </c>
      <c r="F37" s="45">
        <v>7.14</v>
      </c>
      <c r="G37" s="46">
        <v>0.2676</v>
      </c>
      <c r="H37" s="74">
        <f t="shared" si="4"/>
        <v>9.0506639999999994</v>
      </c>
      <c r="I37" s="161">
        <f t="shared" si="5"/>
        <v>0</v>
      </c>
      <c r="J37" s="16">
        <f t="shared" si="6"/>
        <v>9.0506639999999994</v>
      </c>
      <c r="K37" s="16">
        <f t="shared" si="7"/>
        <v>1244.2852867199999</v>
      </c>
      <c r="L37" s="180"/>
      <c r="M37" s="43"/>
    </row>
    <row r="38" spans="1:13" ht="33.75">
      <c r="A38" s="179" t="s">
        <v>343</v>
      </c>
      <c r="B38" s="14" t="s">
        <v>127</v>
      </c>
      <c r="C38" s="17" t="s">
        <v>128</v>
      </c>
      <c r="D38" s="15" t="s">
        <v>88</v>
      </c>
      <c r="E38" s="18">
        <v>98.21</v>
      </c>
      <c r="F38" s="45">
        <v>12.45</v>
      </c>
      <c r="G38" s="46">
        <v>0.2676</v>
      </c>
      <c r="H38" s="74">
        <f t="shared" si="4"/>
        <v>15.78162</v>
      </c>
      <c r="I38" s="161">
        <f t="shared" si="5"/>
        <v>0</v>
      </c>
      <c r="J38" s="16">
        <f t="shared" si="6"/>
        <v>15.78162</v>
      </c>
      <c r="K38" s="16">
        <f t="shared" si="7"/>
        <v>1549.9129002</v>
      </c>
      <c r="L38" s="180"/>
      <c r="M38" s="43"/>
    </row>
    <row r="39" spans="1:13" ht="33.75">
      <c r="A39" s="179" t="s">
        <v>344</v>
      </c>
      <c r="B39" s="14" t="s">
        <v>129</v>
      </c>
      <c r="C39" s="17" t="s">
        <v>130</v>
      </c>
      <c r="D39" s="15" t="s">
        <v>88</v>
      </c>
      <c r="E39" s="18">
        <v>98.21</v>
      </c>
      <c r="F39" s="45">
        <v>14.27</v>
      </c>
      <c r="G39" s="46">
        <v>0.2676</v>
      </c>
      <c r="H39" s="74">
        <f t="shared" si="4"/>
        <v>18.088652</v>
      </c>
      <c r="I39" s="161">
        <f t="shared" si="5"/>
        <v>0</v>
      </c>
      <c r="J39" s="16">
        <f t="shared" si="6"/>
        <v>18.088652</v>
      </c>
      <c r="K39" s="16">
        <f t="shared" si="7"/>
        <v>1776.4865129199998</v>
      </c>
      <c r="L39" s="180"/>
      <c r="M39" s="43"/>
    </row>
    <row r="40" spans="1:13" ht="22.5">
      <c r="A40" s="179" t="s">
        <v>345</v>
      </c>
      <c r="B40" s="14" t="s">
        <v>131</v>
      </c>
      <c r="C40" s="17" t="s">
        <v>132</v>
      </c>
      <c r="D40" s="15" t="s">
        <v>79</v>
      </c>
      <c r="E40" s="18">
        <v>1</v>
      </c>
      <c r="F40" s="45">
        <v>26.98</v>
      </c>
      <c r="G40" s="46">
        <v>0.2676</v>
      </c>
      <c r="H40" s="74">
        <f t="shared" si="4"/>
        <v>34.199848000000003</v>
      </c>
      <c r="I40" s="161">
        <f t="shared" si="5"/>
        <v>0</v>
      </c>
      <c r="J40" s="16">
        <f t="shared" si="6"/>
        <v>34.199848000000003</v>
      </c>
      <c r="K40" s="16">
        <f t="shared" si="7"/>
        <v>34.199848000000003</v>
      </c>
      <c r="L40" s="180"/>
      <c r="M40" s="43"/>
    </row>
    <row r="41" spans="1:13" ht="22.5">
      <c r="A41" s="179" t="s">
        <v>346</v>
      </c>
      <c r="B41" s="14" t="s">
        <v>133</v>
      </c>
      <c r="C41" s="17" t="s">
        <v>52</v>
      </c>
      <c r="D41" s="15" t="s">
        <v>79</v>
      </c>
      <c r="E41" s="18">
        <v>15</v>
      </c>
      <c r="F41" s="45">
        <v>1.21</v>
      </c>
      <c r="G41" s="46">
        <v>0.2676</v>
      </c>
      <c r="H41" s="74">
        <f t="shared" si="4"/>
        <v>1.5337959999999999</v>
      </c>
      <c r="I41" s="161">
        <f t="shared" si="5"/>
        <v>0</v>
      </c>
      <c r="J41" s="16">
        <f t="shared" si="6"/>
        <v>1.5337959999999999</v>
      </c>
      <c r="K41" s="16">
        <f t="shared" si="7"/>
        <v>23.00694</v>
      </c>
      <c r="L41" s="180"/>
      <c r="M41" s="43"/>
    </row>
    <row r="42" spans="1:13" ht="22.5">
      <c r="A42" s="179" t="s">
        <v>347</v>
      </c>
      <c r="B42" s="14" t="s">
        <v>134</v>
      </c>
      <c r="C42" s="17" t="s">
        <v>135</v>
      </c>
      <c r="D42" s="15" t="s">
        <v>51</v>
      </c>
      <c r="E42" s="18">
        <v>450</v>
      </c>
      <c r="F42" s="45">
        <v>0.63</v>
      </c>
      <c r="G42" s="46">
        <v>0.2676</v>
      </c>
      <c r="H42" s="74">
        <f t="shared" si="4"/>
        <v>0.79858800000000008</v>
      </c>
      <c r="I42" s="161">
        <f t="shared" si="5"/>
        <v>0</v>
      </c>
      <c r="J42" s="16">
        <f t="shared" si="6"/>
        <v>0.79858800000000008</v>
      </c>
      <c r="K42" s="16">
        <f t="shared" si="7"/>
        <v>359.36460000000005</v>
      </c>
      <c r="L42" s="180"/>
      <c r="M42" s="43"/>
    </row>
    <row r="43" spans="1:13" ht="22.5">
      <c r="A43" s="179" t="s">
        <v>348</v>
      </c>
      <c r="B43" s="14" t="s">
        <v>136</v>
      </c>
      <c r="C43" s="17" t="s">
        <v>137</v>
      </c>
      <c r="D43" s="15" t="s">
        <v>79</v>
      </c>
      <c r="E43" s="18">
        <v>35</v>
      </c>
      <c r="F43" s="45">
        <v>0.63</v>
      </c>
      <c r="G43" s="46">
        <v>0.2676</v>
      </c>
      <c r="H43" s="74">
        <f t="shared" si="4"/>
        <v>0.79858800000000008</v>
      </c>
      <c r="I43" s="161">
        <f t="shared" si="5"/>
        <v>0</v>
      </c>
      <c r="J43" s="16">
        <f t="shared" si="6"/>
        <v>0.79858800000000008</v>
      </c>
      <c r="K43" s="16">
        <f t="shared" si="7"/>
        <v>27.950580000000002</v>
      </c>
      <c r="L43" s="180"/>
      <c r="M43" s="43"/>
    </row>
    <row r="44" spans="1:13" ht="15">
      <c r="A44" s="181" t="s">
        <v>349</v>
      </c>
      <c r="B44" s="82"/>
      <c r="C44" s="83" t="s">
        <v>138</v>
      </c>
      <c r="D44" s="84"/>
      <c r="E44" s="85"/>
      <c r="F44" s="86"/>
      <c r="G44" s="87"/>
      <c r="H44" s="88"/>
      <c r="I44" s="163"/>
      <c r="J44" s="89"/>
      <c r="K44" s="76">
        <f>SUM(K45:K48)</f>
        <v>9220.1165905360012</v>
      </c>
      <c r="L44" s="180"/>
      <c r="M44" s="43"/>
    </row>
    <row r="45" spans="1:13" ht="56.25">
      <c r="A45" s="179" t="s">
        <v>350</v>
      </c>
      <c r="B45" s="14" t="s">
        <v>139</v>
      </c>
      <c r="C45" s="17" t="s">
        <v>445</v>
      </c>
      <c r="D45" s="15" t="s">
        <v>140</v>
      </c>
      <c r="E45" s="18">
        <v>78.040000000000006</v>
      </c>
      <c r="F45" s="45">
        <v>88.353999999999999</v>
      </c>
      <c r="G45" s="46">
        <v>0.2676</v>
      </c>
      <c r="H45" s="74">
        <f t="shared" ref="H45:H48" si="8">F45*(1+G45)</f>
        <v>111.9975304</v>
      </c>
      <c r="I45" s="161">
        <f t="shared" ref="I45:I48" si="9">I$144</f>
        <v>0</v>
      </c>
      <c r="J45" s="16">
        <f t="shared" ref="J45:J48" si="10">H45*(1-I45)</f>
        <v>111.9975304</v>
      </c>
      <c r="K45" s="16">
        <f t="shared" ref="K45:K48" si="11">E45*J45</f>
        <v>8740.2872724160006</v>
      </c>
      <c r="L45" s="180"/>
      <c r="M45" s="43"/>
    </row>
    <row r="46" spans="1:13" ht="22.5">
      <c r="A46" s="179" t="s">
        <v>351</v>
      </c>
      <c r="B46" s="14" t="s">
        <v>141</v>
      </c>
      <c r="C46" s="17" t="s">
        <v>142</v>
      </c>
      <c r="D46" s="15" t="s">
        <v>143</v>
      </c>
      <c r="E46" s="18">
        <v>0.25</v>
      </c>
      <c r="F46" s="45">
        <v>1392.77</v>
      </c>
      <c r="G46" s="46">
        <v>0.2676</v>
      </c>
      <c r="H46" s="74">
        <f t="shared" si="8"/>
        <v>1765.475252</v>
      </c>
      <c r="I46" s="161">
        <f t="shared" si="9"/>
        <v>0</v>
      </c>
      <c r="J46" s="16">
        <f t="shared" si="10"/>
        <v>1765.475252</v>
      </c>
      <c r="K46" s="16">
        <f t="shared" si="11"/>
        <v>441.36881299999999</v>
      </c>
      <c r="L46" s="180"/>
      <c r="M46" s="43"/>
    </row>
    <row r="47" spans="1:13" ht="22.5">
      <c r="A47" s="179" t="s">
        <v>352</v>
      </c>
      <c r="B47" s="14" t="s">
        <v>144</v>
      </c>
      <c r="C47" s="17" t="s">
        <v>145</v>
      </c>
      <c r="D47" s="15" t="s">
        <v>146</v>
      </c>
      <c r="E47" s="18">
        <v>13.06</v>
      </c>
      <c r="F47" s="45">
        <v>2.08</v>
      </c>
      <c r="G47" s="46">
        <v>0.2676</v>
      </c>
      <c r="H47" s="74">
        <f t="shared" si="8"/>
        <v>2.6366080000000003</v>
      </c>
      <c r="I47" s="161">
        <f t="shared" si="9"/>
        <v>0</v>
      </c>
      <c r="J47" s="16">
        <f t="shared" si="10"/>
        <v>2.6366080000000003</v>
      </c>
      <c r="K47" s="16">
        <f t="shared" si="11"/>
        <v>34.434100480000005</v>
      </c>
      <c r="L47" s="180"/>
      <c r="M47" s="43"/>
    </row>
    <row r="48" spans="1:13" ht="45">
      <c r="A48" s="179" t="s">
        <v>353</v>
      </c>
      <c r="B48" s="14" t="s">
        <v>147</v>
      </c>
      <c r="C48" s="17" t="s">
        <v>148</v>
      </c>
      <c r="D48" s="15" t="s">
        <v>149</v>
      </c>
      <c r="E48" s="18">
        <v>0.04</v>
      </c>
      <c r="F48" s="45">
        <v>79.41</v>
      </c>
      <c r="G48" s="46">
        <v>0.2676</v>
      </c>
      <c r="H48" s="74">
        <f t="shared" si="8"/>
        <v>100.660116</v>
      </c>
      <c r="I48" s="161">
        <f t="shared" si="9"/>
        <v>0</v>
      </c>
      <c r="J48" s="16">
        <f t="shared" si="10"/>
        <v>100.660116</v>
      </c>
      <c r="K48" s="16">
        <f t="shared" si="11"/>
        <v>4.02640464</v>
      </c>
      <c r="L48" s="180"/>
      <c r="M48" s="43"/>
    </row>
    <row r="49" spans="1:13" ht="15">
      <c r="A49" s="181" t="s">
        <v>354</v>
      </c>
      <c r="B49" s="82"/>
      <c r="C49" s="83" t="s">
        <v>150</v>
      </c>
      <c r="D49" s="84"/>
      <c r="E49" s="85"/>
      <c r="F49" s="86"/>
      <c r="G49" s="87"/>
      <c r="H49" s="88"/>
      <c r="I49" s="163"/>
      <c r="J49" s="89"/>
      <c r="K49" s="76">
        <f>SUM(K50:K51)</f>
        <v>1412.5120320000001</v>
      </c>
      <c r="L49" s="180"/>
      <c r="M49" s="43"/>
    </row>
    <row r="50" spans="1:13" ht="45">
      <c r="A50" s="179" t="s">
        <v>355</v>
      </c>
      <c r="B50" s="14" t="s">
        <v>151</v>
      </c>
      <c r="C50" s="17" t="s">
        <v>152</v>
      </c>
      <c r="D50" s="15" t="s">
        <v>153</v>
      </c>
      <c r="E50" s="18">
        <v>48</v>
      </c>
      <c r="F50" s="45">
        <v>18</v>
      </c>
      <c r="G50" s="46">
        <v>0.2676</v>
      </c>
      <c r="H50" s="74">
        <f t="shared" ref="H50:H51" si="12">F50*(1+G50)</f>
        <v>22.816800000000001</v>
      </c>
      <c r="I50" s="161">
        <f t="shared" ref="I50:I51" si="13">I$144</f>
        <v>0</v>
      </c>
      <c r="J50" s="16">
        <f t="shared" ref="J50:J51" si="14">H50*(1-I50)</f>
        <v>22.816800000000001</v>
      </c>
      <c r="K50" s="16">
        <f t="shared" ref="K50:K51" si="15">E50*J50</f>
        <v>1095.2064</v>
      </c>
      <c r="L50" s="180"/>
      <c r="M50" s="43"/>
    </row>
    <row r="51" spans="1:13" ht="33.75">
      <c r="A51" s="179" t="s">
        <v>356</v>
      </c>
      <c r="B51" s="14" t="s">
        <v>154</v>
      </c>
      <c r="C51" s="17" t="s">
        <v>155</v>
      </c>
      <c r="D51" s="15" t="s">
        <v>51</v>
      </c>
      <c r="E51" s="18">
        <v>12</v>
      </c>
      <c r="F51" s="45">
        <v>20.86</v>
      </c>
      <c r="G51" s="46">
        <v>0.2676</v>
      </c>
      <c r="H51" s="74">
        <f t="shared" si="12"/>
        <v>26.442136000000001</v>
      </c>
      <c r="I51" s="161">
        <f t="shared" si="13"/>
        <v>0</v>
      </c>
      <c r="J51" s="16">
        <f t="shared" si="14"/>
        <v>26.442136000000001</v>
      </c>
      <c r="K51" s="16">
        <f t="shared" si="15"/>
        <v>317.305632</v>
      </c>
      <c r="L51" s="180"/>
      <c r="M51" s="43"/>
    </row>
    <row r="52" spans="1:13" ht="15">
      <c r="A52" s="177" t="s">
        <v>357</v>
      </c>
      <c r="B52" s="35"/>
      <c r="C52" s="42" t="s">
        <v>54</v>
      </c>
      <c r="D52" s="77"/>
      <c r="E52" s="78"/>
      <c r="F52" s="79"/>
      <c r="G52" s="80"/>
      <c r="H52" s="81"/>
      <c r="I52" s="162"/>
      <c r="J52" s="47"/>
      <c r="K52" s="47"/>
      <c r="L52" s="178">
        <f>SUM(K53:K54)</f>
        <v>2188.1184440000002</v>
      </c>
      <c r="M52" s="43"/>
    </row>
    <row r="53" spans="1:13" ht="56.25">
      <c r="A53" s="179" t="s">
        <v>358</v>
      </c>
      <c r="B53" s="14" t="s">
        <v>156</v>
      </c>
      <c r="C53" s="17" t="s">
        <v>157</v>
      </c>
      <c r="D53" s="15" t="s">
        <v>79</v>
      </c>
      <c r="E53" s="18">
        <v>1</v>
      </c>
      <c r="F53" s="45">
        <v>180.59</v>
      </c>
      <c r="G53" s="46">
        <v>0.2676</v>
      </c>
      <c r="H53" s="74">
        <f t="shared" ref="H53:H54" si="16">F53*(1+G53)</f>
        <v>228.91588400000001</v>
      </c>
      <c r="I53" s="161">
        <f t="shared" ref="I53:I54" si="17">I$144</f>
        <v>0</v>
      </c>
      <c r="J53" s="16">
        <f t="shared" ref="J53:J54" si="18">H53*(1-I53)</f>
        <v>228.91588400000001</v>
      </c>
      <c r="K53" s="16">
        <f t="shared" ref="K53:K54" si="19">E53*J53</f>
        <v>228.91588400000001</v>
      </c>
      <c r="L53" s="180"/>
      <c r="M53" s="43"/>
    </row>
    <row r="54" spans="1:13" ht="22.5">
      <c r="A54" s="179" t="s">
        <v>320</v>
      </c>
      <c r="B54" s="14" t="s">
        <v>158</v>
      </c>
      <c r="C54" s="17" t="s">
        <v>159</v>
      </c>
      <c r="D54" s="15" t="s">
        <v>51</v>
      </c>
      <c r="E54" s="18">
        <v>46</v>
      </c>
      <c r="F54" s="45">
        <v>33.6</v>
      </c>
      <c r="G54" s="46">
        <v>0.2676</v>
      </c>
      <c r="H54" s="74">
        <f t="shared" si="16"/>
        <v>42.591360000000002</v>
      </c>
      <c r="I54" s="161">
        <f t="shared" si="17"/>
        <v>0</v>
      </c>
      <c r="J54" s="16">
        <f t="shared" si="18"/>
        <v>42.591360000000002</v>
      </c>
      <c r="K54" s="16">
        <f t="shared" si="19"/>
        <v>1959.2025600000002</v>
      </c>
      <c r="L54" s="180"/>
      <c r="M54" s="43"/>
    </row>
    <row r="55" spans="1:13" ht="15">
      <c r="A55" s="177" t="s">
        <v>359</v>
      </c>
      <c r="B55" s="35"/>
      <c r="C55" s="42" t="s">
        <v>55</v>
      </c>
      <c r="D55" s="77"/>
      <c r="E55" s="78"/>
      <c r="F55" s="79"/>
      <c r="G55" s="80"/>
      <c r="H55" s="81"/>
      <c r="I55" s="162"/>
      <c r="J55" s="47"/>
      <c r="K55" s="47"/>
      <c r="L55" s="178">
        <f>SUM(K56:K61)</f>
        <v>2070.4851640000002</v>
      </c>
      <c r="M55" s="43"/>
    </row>
    <row r="56" spans="1:13" ht="56.25">
      <c r="A56" s="179" t="s">
        <v>360</v>
      </c>
      <c r="B56" s="14" t="s">
        <v>160</v>
      </c>
      <c r="C56" s="17" t="s">
        <v>161</v>
      </c>
      <c r="D56" s="15" t="s">
        <v>53</v>
      </c>
      <c r="E56" s="18">
        <v>1</v>
      </c>
      <c r="F56" s="45">
        <v>466.1</v>
      </c>
      <c r="G56" s="46">
        <v>0.2676</v>
      </c>
      <c r="H56" s="74">
        <f t="shared" ref="H56:H61" si="20">F56*(1+G56)</f>
        <v>590.82836000000009</v>
      </c>
      <c r="I56" s="161">
        <f t="shared" ref="I56:I61" si="21">I$144</f>
        <v>0</v>
      </c>
      <c r="J56" s="16">
        <f t="shared" ref="J56:J61" si="22">H56*(1-I56)</f>
        <v>590.82836000000009</v>
      </c>
      <c r="K56" s="16">
        <f t="shared" ref="K56:K61" si="23">E56*J56</f>
        <v>590.82836000000009</v>
      </c>
      <c r="L56" s="180"/>
      <c r="M56" s="43"/>
    </row>
    <row r="57" spans="1:13" ht="56.25">
      <c r="A57" s="179" t="s">
        <v>361</v>
      </c>
      <c r="B57" s="14" t="s">
        <v>162</v>
      </c>
      <c r="C57" s="17" t="s">
        <v>163</v>
      </c>
      <c r="D57" s="15" t="s">
        <v>79</v>
      </c>
      <c r="E57" s="18">
        <v>1</v>
      </c>
      <c r="F57" s="45">
        <v>386.85</v>
      </c>
      <c r="G57" s="46">
        <v>0.2676</v>
      </c>
      <c r="H57" s="74">
        <f t="shared" si="20"/>
        <v>490.37106000000006</v>
      </c>
      <c r="I57" s="161">
        <f t="shared" si="21"/>
        <v>0</v>
      </c>
      <c r="J57" s="16">
        <f t="shared" si="22"/>
        <v>490.37106000000006</v>
      </c>
      <c r="K57" s="16">
        <f t="shared" si="23"/>
        <v>490.37106000000006</v>
      </c>
      <c r="L57" s="180"/>
      <c r="M57" s="43"/>
    </row>
    <row r="58" spans="1:13" ht="33.75">
      <c r="A58" s="179" t="s">
        <v>362</v>
      </c>
      <c r="B58" s="14" t="s">
        <v>164</v>
      </c>
      <c r="C58" s="17" t="s">
        <v>165</v>
      </c>
      <c r="D58" s="15" t="s">
        <v>79</v>
      </c>
      <c r="E58" s="18">
        <v>1</v>
      </c>
      <c r="F58" s="45">
        <v>93.85</v>
      </c>
      <c r="G58" s="46">
        <v>0.2676</v>
      </c>
      <c r="H58" s="74">
        <f t="shared" si="20"/>
        <v>118.96426</v>
      </c>
      <c r="I58" s="161">
        <f t="shared" si="21"/>
        <v>0</v>
      </c>
      <c r="J58" s="16">
        <f t="shared" si="22"/>
        <v>118.96426</v>
      </c>
      <c r="K58" s="16">
        <f t="shared" si="23"/>
        <v>118.96426</v>
      </c>
      <c r="L58" s="180"/>
      <c r="M58" s="43"/>
    </row>
    <row r="59" spans="1:13" ht="22.5">
      <c r="A59" s="179" t="s">
        <v>363</v>
      </c>
      <c r="B59" s="14" t="s">
        <v>166</v>
      </c>
      <c r="C59" s="17" t="s">
        <v>167</v>
      </c>
      <c r="D59" s="15" t="s">
        <v>79</v>
      </c>
      <c r="E59" s="18">
        <v>1</v>
      </c>
      <c r="F59" s="45">
        <v>40</v>
      </c>
      <c r="G59" s="46">
        <v>0.2676</v>
      </c>
      <c r="H59" s="74">
        <f t="shared" si="20"/>
        <v>50.704000000000001</v>
      </c>
      <c r="I59" s="161">
        <f t="shared" si="21"/>
        <v>0</v>
      </c>
      <c r="J59" s="16">
        <f t="shared" si="22"/>
        <v>50.704000000000001</v>
      </c>
      <c r="K59" s="16">
        <f t="shared" si="23"/>
        <v>50.704000000000001</v>
      </c>
      <c r="L59" s="180"/>
      <c r="M59" s="43"/>
    </row>
    <row r="60" spans="1:13" ht="56.25">
      <c r="A60" s="179" t="s">
        <v>364</v>
      </c>
      <c r="B60" s="14" t="s">
        <v>168</v>
      </c>
      <c r="C60" s="17" t="s">
        <v>169</v>
      </c>
      <c r="D60" s="15" t="s">
        <v>53</v>
      </c>
      <c r="E60" s="18">
        <v>1</v>
      </c>
      <c r="F60" s="45">
        <v>477.96</v>
      </c>
      <c r="G60" s="46">
        <v>0.2676</v>
      </c>
      <c r="H60" s="74">
        <f t="shared" si="20"/>
        <v>605.86209599999995</v>
      </c>
      <c r="I60" s="161">
        <f t="shared" si="21"/>
        <v>0</v>
      </c>
      <c r="J60" s="16">
        <f t="shared" si="22"/>
        <v>605.86209599999995</v>
      </c>
      <c r="K60" s="16">
        <f t="shared" si="23"/>
        <v>605.86209599999995</v>
      </c>
      <c r="L60" s="180"/>
      <c r="M60" s="43"/>
    </row>
    <row r="61" spans="1:13" ht="22.5">
      <c r="A61" s="179" t="s">
        <v>365</v>
      </c>
      <c r="B61" s="14" t="s">
        <v>170</v>
      </c>
      <c r="C61" s="17" t="s">
        <v>171</v>
      </c>
      <c r="D61" s="15" t="s">
        <v>79</v>
      </c>
      <c r="E61" s="18">
        <v>21</v>
      </c>
      <c r="F61" s="45">
        <v>8.0299999999999994</v>
      </c>
      <c r="G61" s="46">
        <v>0.2676</v>
      </c>
      <c r="H61" s="74">
        <f t="shared" si="20"/>
        <v>10.178827999999999</v>
      </c>
      <c r="I61" s="161">
        <f t="shared" si="21"/>
        <v>0</v>
      </c>
      <c r="J61" s="16">
        <f t="shared" si="22"/>
        <v>10.178827999999999</v>
      </c>
      <c r="K61" s="16">
        <f t="shared" si="23"/>
        <v>213.75538799999998</v>
      </c>
      <c r="L61" s="180"/>
      <c r="M61" s="43"/>
    </row>
    <row r="62" spans="1:13" ht="15">
      <c r="A62" s="177" t="s">
        <v>366</v>
      </c>
      <c r="B62" s="35"/>
      <c r="C62" s="42" t="s">
        <v>56</v>
      </c>
      <c r="D62" s="77"/>
      <c r="E62" s="78"/>
      <c r="F62" s="79"/>
      <c r="G62" s="80"/>
      <c r="H62" s="81"/>
      <c r="I62" s="162"/>
      <c r="J62" s="47"/>
      <c r="K62" s="47"/>
      <c r="L62" s="178">
        <f>SUM(K63:K114)</f>
        <v>94370.373532000056</v>
      </c>
      <c r="M62" s="43"/>
    </row>
    <row r="63" spans="1:13" ht="45">
      <c r="A63" s="179" t="s">
        <v>367</v>
      </c>
      <c r="B63" s="14" t="s">
        <v>172</v>
      </c>
      <c r="C63" s="17" t="s">
        <v>173</v>
      </c>
      <c r="D63" s="15" t="s">
        <v>53</v>
      </c>
      <c r="E63" s="18">
        <v>2</v>
      </c>
      <c r="F63" s="45">
        <v>530.33000000000004</v>
      </c>
      <c r="G63" s="46">
        <v>0.2676</v>
      </c>
      <c r="H63" s="74">
        <f t="shared" ref="H63:H114" si="24">F63*(1+G63)</f>
        <v>672.24630800000011</v>
      </c>
      <c r="I63" s="161">
        <f t="shared" ref="I63:I114" si="25">I$144</f>
        <v>0</v>
      </c>
      <c r="J63" s="16">
        <f t="shared" ref="J63:J114" si="26">H63*(1-I63)</f>
        <v>672.24630800000011</v>
      </c>
      <c r="K63" s="16">
        <f t="shared" ref="K63:K114" si="27">E63*J63</f>
        <v>1344.4926160000002</v>
      </c>
      <c r="L63" s="180"/>
      <c r="M63" s="43"/>
    </row>
    <row r="64" spans="1:13" ht="33.75">
      <c r="A64" s="179" t="s">
        <v>368</v>
      </c>
      <c r="B64" s="14" t="s">
        <v>174</v>
      </c>
      <c r="C64" s="17" t="s">
        <v>175</v>
      </c>
      <c r="D64" s="15" t="s">
        <v>79</v>
      </c>
      <c r="E64" s="18">
        <v>1</v>
      </c>
      <c r="F64" s="45">
        <v>980.88</v>
      </c>
      <c r="G64" s="46">
        <v>0.2676</v>
      </c>
      <c r="H64" s="74">
        <f t="shared" si="24"/>
        <v>1243.363488</v>
      </c>
      <c r="I64" s="161">
        <f t="shared" si="25"/>
        <v>0</v>
      </c>
      <c r="J64" s="16">
        <f t="shared" si="26"/>
        <v>1243.363488</v>
      </c>
      <c r="K64" s="16">
        <f t="shared" si="27"/>
        <v>1243.363488</v>
      </c>
      <c r="L64" s="180"/>
      <c r="M64" s="43"/>
    </row>
    <row r="65" spans="1:13" ht="15">
      <c r="A65" s="179" t="s">
        <v>369</v>
      </c>
      <c r="B65" s="14" t="s">
        <v>176</v>
      </c>
      <c r="C65" s="17" t="s">
        <v>57</v>
      </c>
      <c r="D65" s="15" t="s">
        <v>79</v>
      </c>
      <c r="E65" s="18">
        <v>1</v>
      </c>
      <c r="F65" s="45">
        <v>100.88</v>
      </c>
      <c r="G65" s="46">
        <v>0.2676</v>
      </c>
      <c r="H65" s="74">
        <f t="shared" si="24"/>
        <v>127.875488</v>
      </c>
      <c r="I65" s="161">
        <f t="shared" si="25"/>
        <v>0</v>
      </c>
      <c r="J65" s="16">
        <f t="shared" si="26"/>
        <v>127.875488</v>
      </c>
      <c r="K65" s="16">
        <f t="shared" si="27"/>
        <v>127.875488</v>
      </c>
      <c r="L65" s="180"/>
      <c r="M65" s="43"/>
    </row>
    <row r="66" spans="1:13" ht="15">
      <c r="A66" s="179" t="s">
        <v>370</v>
      </c>
      <c r="B66" s="14" t="s">
        <v>177</v>
      </c>
      <c r="C66" s="17" t="s">
        <v>58</v>
      </c>
      <c r="D66" s="15" t="s">
        <v>79</v>
      </c>
      <c r="E66" s="18">
        <v>1</v>
      </c>
      <c r="F66" s="45">
        <v>351.49</v>
      </c>
      <c r="G66" s="46">
        <v>0.2676</v>
      </c>
      <c r="H66" s="74">
        <f t="shared" si="24"/>
        <v>445.54872400000005</v>
      </c>
      <c r="I66" s="161">
        <f t="shared" si="25"/>
        <v>0</v>
      </c>
      <c r="J66" s="16">
        <f t="shared" si="26"/>
        <v>445.54872400000005</v>
      </c>
      <c r="K66" s="16">
        <f t="shared" si="27"/>
        <v>445.54872400000005</v>
      </c>
      <c r="L66" s="180"/>
      <c r="M66" s="43"/>
    </row>
    <row r="67" spans="1:13" ht="67.5">
      <c r="A67" s="179" t="s">
        <v>371</v>
      </c>
      <c r="B67" s="14" t="s">
        <v>178</v>
      </c>
      <c r="C67" s="17" t="s">
        <v>179</v>
      </c>
      <c r="D67" s="15" t="s">
        <v>53</v>
      </c>
      <c r="E67" s="18">
        <v>1</v>
      </c>
      <c r="F67" s="45">
        <v>549.54</v>
      </c>
      <c r="G67" s="46">
        <v>0.2676</v>
      </c>
      <c r="H67" s="74">
        <f t="shared" si="24"/>
        <v>696.59690399999999</v>
      </c>
      <c r="I67" s="161">
        <f t="shared" si="25"/>
        <v>0</v>
      </c>
      <c r="J67" s="16">
        <f t="shared" si="26"/>
        <v>696.59690399999999</v>
      </c>
      <c r="K67" s="16">
        <f t="shared" si="27"/>
        <v>696.59690399999999</v>
      </c>
      <c r="L67" s="180"/>
      <c r="M67" s="43"/>
    </row>
    <row r="68" spans="1:13" ht="33.75">
      <c r="A68" s="179" t="s">
        <v>372</v>
      </c>
      <c r="B68" s="14" t="s">
        <v>180</v>
      </c>
      <c r="C68" s="17" t="s">
        <v>181</v>
      </c>
      <c r="D68" s="15" t="s">
        <v>79</v>
      </c>
      <c r="E68" s="18">
        <v>9</v>
      </c>
      <c r="F68" s="45">
        <v>12.3</v>
      </c>
      <c r="G68" s="46">
        <v>0.2676</v>
      </c>
      <c r="H68" s="74">
        <f t="shared" si="24"/>
        <v>15.591480000000002</v>
      </c>
      <c r="I68" s="161">
        <f t="shared" si="25"/>
        <v>0</v>
      </c>
      <c r="J68" s="16">
        <f t="shared" si="26"/>
        <v>15.591480000000002</v>
      </c>
      <c r="K68" s="16">
        <f t="shared" si="27"/>
        <v>140.32332000000002</v>
      </c>
      <c r="L68" s="180"/>
      <c r="M68" s="43"/>
    </row>
    <row r="69" spans="1:13" ht="33.75">
      <c r="A69" s="179" t="s">
        <v>373</v>
      </c>
      <c r="B69" s="14" t="s">
        <v>182</v>
      </c>
      <c r="C69" s="17" t="s">
        <v>183</v>
      </c>
      <c r="D69" s="15" t="s">
        <v>79</v>
      </c>
      <c r="E69" s="18">
        <v>8</v>
      </c>
      <c r="F69" s="45">
        <v>11.24</v>
      </c>
      <c r="G69" s="46">
        <v>0.2676</v>
      </c>
      <c r="H69" s="74">
        <f t="shared" si="24"/>
        <v>14.247824000000001</v>
      </c>
      <c r="I69" s="161">
        <f t="shared" si="25"/>
        <v>0</v>
      </c>
      <c r="J69" s="16">
        <f t="shared" si="26"/>
        <v>14.247824000000001</v>
      </c>
      <c r="K69" s="16">
        <f t="shared" si="27"/>
        <v>113.98259200000001</v>
      </c>
      <c r="L69" s="180"/>
      <c r="M69" s="43"/>
    </row>
    <row r="70" spans="1:13" ht="67.5">
      <c r="A70" s="179" t="s">
        <v>374</v>
      </c>
      <c r="B70" s="14" t="s">
        <v>184</v>
      </c>
      <c r="C70" s="17" t="s">
        <v>185</v>
      </c>
      <c r="D70" s="15" t="s">
        <v>53</v>
      </c>
      <c r="E70" s="18">
        <v>1</v>
      </c>
      <c r="F70" s="45">
        <v>1096.18</v>
      </c>
      <c r="G70" s="46">
        <v>0.2676</v>
      </c>
      <c r="H70" s="74">
        <f t="shared" si="24"/>
        <v>1389.5177680000002</v>
      </c>
      <c r="I70" s="161">
        <f t="shared" si="25"/>
        <v>0</v>
      </c>
      <c r="J70" s="16">
        <f t="shared" si="26"/>
        <v>1389.5177680000002</v>
      </c>
      <c r="K70" s="16">
        <f t="shared" si="27"/>
        <v>1389.5177680000002</v>
      </c>
      <c r="L70" s="180"/>
      <c r="M70" s="43"/>
    </row>
    <row r="71" spans="1:13" ht="33.75">
      <c r="A71" s="179" t="s">
        <v>375</v>
      </c>
      <c r="B71" s="14" t="s">
        <v>186</v>
      </c>
      <c r="C71" s="17" t="s">
        <v>187</v>
      </c>
      <c r="D71" s="15" t="s">
        <v>79</v>
      </c>
      <c r="E71" s="18">
        <v>6</v>
      </c>
      <c r="F71" s="45">
        <v>58.54</v>
      </c>
      <c r="G71" s="46">
        <v>0.2676</v>
      </c>
      <c r="H71" s="74">
        <f t="shared" si="24"/>
        <v>74.205303999999998</v>
      </c>
      <c r="I71" s="161">
        <f t="shared" si="25"/>
        <v>0</v>
      </c>
      <c r="J71" s="16">
        <f t="shared" si="26"/>
        <v>74.205303999999998</v>
      </c>
      <c r="K71" s="16">
        <f t="shared" si="27"/>
        <v>445.23182399999996</v>
      </c>
      <c r="L71" s="180"/>
      <c r="M71" s="43"/>
    </row>
    <row r="72" spans="1:13" ht="33.75">
      <c r="A72" s="179" t="s">
        <v>376</v>
      </c>
      <c r="B72" s="14" t="s">
        <v>188</v>
      </c>
      <c r="C72" s="17" t="s">
        <v>189</v>
      </c>
      <c r="D72" s="15" t="s">
        <v>79</v>
      </c>
      <c r="E72" s="18">
        <v>3</v>
      </c>
      <c r="F72" s="45">
        <v>55.92</v>
      </c>
      <c r="G72" s="46">
        <v>0.2676</v>
      </c>
      <c r="H72" s="74">
        <f t="shared" si="24"/>
        <v>70.884191999999999</v>
      </c>
      <c r="I72" s="161">
        <f t="shared" si="25"/>
        <v>0</v>
      </c>
      <c r="J72" s="16">
        <f t="shared" si="26"/>
        <v>70.884191999999999</v>
      </c>
      <c r="K72" s="16">
        <f t="shared" si="27"/>
        <v>212.65257600000001</v>
      </c>
      <c r="L72" s="180"/>
      <c r="M72" s="43"/>
    </row>
    <row r="73" spans="1:13" ht="33.75">
      <c r="A73" s="179" t="s">
        <v>377</v>
      </c>
      <c r="B73" s="14" t="s">
        <v>190</v>
      </c>
      <c r="C73" s="17" t="s">
        <v>191</v>
      </c>
      <c r="D73" s="15" t="s">
        <v>79</v>
      </c>
      <c r="E73" s="18">
        <v>2</v>
      </c>
      <c r="F73" s="45">
        <v>55.92</v>
      </c>
      <c r="G73" s="46">
        <v>0.2676</v>
      </c>
      <c r="H73" s="74">
        <f t="shared" si="24"/>
        <v>70.884191999999999</v>
      </c>
      <c r="I73" s="161">
        <f t="shared" si="25"/>
        <v>0</v>
      </c>
      <c r="J73" s="16">
        <f t="shared" si="26"/>
        <v>70.884191999999999</v>
      </c>
      <c r="K73" s="16">
        <f t="shared" si="27"/>
        <v>141.768384</v>
      </c>
      <c r="L73" s="180"/>
      <c r="M73" s="43"/>
    </row>
    <row r="74" spans="1:13" ht="33.75">
      <c r="A74" s="179" t="s">
        <v>378</v>
      </c>
      <c r="B74" s="14" t="s">
        <v>192</v>
      </c>
      <c r="C74" s="17" t="s">
        <v>193</v>
      </c>
      <c r="D74" s="15" t="s">
        <v>79</v>
      </c>
      <c r="E74" s="18">
        <v>6</v>
      </c>
      <c r="F74" s="45">
        <v>136.66</v>
      </c>
      <c r="G74" s="46">
        <v>0.2676</v>
      </c>
      <c r="H74" s="74">
        <f t="shared" si="24"/>
        <v>173.23021600000001</v>
      </c>
      <c r="I74" s="161">
        <f t="shared" si="25"/>
        <v>0</v>
      </c>
      <c r="J74" s="16">
        <f t="shared" si="26"/>
        <v>173.23021600000001</v>
      </c>
      <c r="K74" s="16">
        <f t="shared" si="27"/>
        <v>1039.381296</v>
      </c>
      <c r="L74" s="180"/>
      <c r="M74" s="43"/>
    </row>
    <row r="75" spans="1:13" ht="33.75">
      <c r="A75" s="179" t="s">
        <v>379</v>
      </c>
      <c r="B75" s="14" t="s">
        <v>194</v>
      </c>
      <c r="C75" s="17" t="s">
        <v>195</v>
      </c>
      <c r="D75" s="15" t="s">
        <v>79</v>
      </c>
      <c r="E75" s="18">
        <v>6</v>
      </c>
      <c r="F75" s="45">
        <v>138.96</v>
      </c>
      <c r="G75" s="46">
        <v>0.2676</v>
      </c>
      <c r="H75" s="74">
        <f t="shared" si="24"/>
        <v>176.14569600000002</v>
      </c>
      <c r="I75" s="161">
        <f t="shared" si="25"/>
        <v>0</v>
      </c>
      <c r="J75" s="16">
        <f t="shared" si="26"/>
        <v>176.14569600000002</v>
      </c>
      <c r="K75" s="16">
        <f t="shared" si="27"/>
        <v>1056.874176</v>
      </c>
      <c r="L75" s="180"/>
      <c r="M75" s="43"/>
    </row>
    <row r="76" spans="1:13" ht="33.75">
      <c r="A76" s="179" t="s">
        <v>380</v>
      </c>
      <c r="B76" s="14" t="s">
        <v>196</v>
      </c>
      <c r="C76" s="17" t="s">
        <v>197</v>
      </c>
      <c r="D76" s="15" t="s">
        <v>51</v>
      </c>
      <c r="E76" s="18">
        <v>1830</v>
      </c>
      <c r="F76" s="45">
        <v>5.0999999999999996</v>
      </c>
      <c r="G76" s="46">
        <v>0.2676</v>
      </c>
      <c r="H76" s="74">
        <f t="shared" si="24"/>
        <v>6.4647600000000001</v>
      </c>
      <c r="I76" s="161">
        <f t="shared" si="25"/>
        <v>0</v>
      </c>
      <c r="J76" s="16">
        <f t="shared" si="26"/>
        <v>6.4647600000000001</v>
      </c>
      <c r="K76" s="16">
        <f t="shared" si="27"/>
        <v>11830.5108</v>
      </c>
      <c r="L76" s="180"/>
      <c r="M76" s="43"/>
    </row>
    <row r="77" spans="1:13" ht="33.75">
      <c r="A77" s="179" t="s">
        <v>381</v>
      </c>
      <c r="B77" s="14" t="s">
        <v>198</v>
      </c>
      <c r="C77" s="17" t="s">
        <v>199</v>
      </c>
      <c r="D77" s="15" t="s">
        <v>51</v>
      </c>
      <c r="E77" s="18">
        <v>250</v>
      </c>
      <c r="F77" s="45">
        <v>7.14</v>
      </c>
      <c r="G77" s="46">
        <v>0.2676</v>
      </c>
      <c r="H77" s="74">
        <f t="shared" si="24"/>
        <v>9.0506639999999994</v>
      </c>
      <c r="I77" s="161">
        <f t="shared" si="25"/>
        <v>0</v>
      </c>
      <c r="J77" s="16">
        <f t="shared" si="26"/>
        <v>9.0506639999999994</v>
      </c>
      <c r="K77" s="16">
        <f t="shared" si="27"/>
        <v>2262.6659999999997</v>
      </c>
      <c r="L77" s="180"/>
      <c r="M77" s="43"/>
    </row>
    <row r="78" spans="1:13" ht="33.75">
      <c r="A78" s="179" t="s">
        <v>382</v>
      </c>
      <c r="B78" s="14" t="s">
        <v>200</v>
      </c>
      <c r="C78" s="17" t="s">
        <v>201</v>
      </c>
      <c r="D78" s="15" t="s">
        <v>51</v>
      </c>
      <c r="E78" s="18">
        <v>550</v>
      </c>
      <c r="F78" s="45">
        <v>9.6</v>
      </c>
      <c r="G78" s="46">
        <v>0.2676</v>
      </c>
      <c r="H78" s="74">
        <f t="shared" si="24"/>
        <v>12.16896</v>
      </c>
      <c r="I78" s="161">
        <f t="shared" si="25"/>
        <v>0</v>
      </c>
      <c r="J78" s="16">
        <f t="shared" si="26"/>
        <v>12.16896</v>
      </c>
      <c r="K78" s="16">
        <f t="shared" si="27"/>
        <v>6692.9279999999999</v>
      </c>
      <c r="L78" s="180"/>
      <c r="M78" s="43"/>
    </row>
    <row r="79" spans="1:13" ht="33.75">
      <c r="A79" s="179" t="s">
        <v>383</v>
      </c>
      <c r="B79" s="14" t="s">
        <v>202</v>
      </c>
      <c r="C79" s="17" t="s">
        <v>203</v>
      </c>
      <c r="D79" s="15" t="s">
        <v>51</v>
      </c>
      <c r="E79" s="18">
        <v>6</v>
      </c>
      <c r="F79" s="45">
        <v>15.82</v>
      </c>
      <c r="G79" s="46">
        <v>0.2676</v>
      </c>
      <c r="H79" s="74">
        <f t="shared" si="24"/>
        <v>20.053432000000001</v>
      </c>
      <c r="I79" s="161">
        <f t="shared" si="25"/>
        <v>0</v>
      </c>
      <c r="J79" s="16">
        <f t="shared" si="26"/>
        <v>20.053432000000001</v>
      </c>
      <c r="K79" s="16">
        <f t="shared" si="27"/>
        <v>120.320592</v>
      </c>
      <c r="L79" s="180"/>
      <c r="M79" s="43"/>
    </row>
    <row r="80" spans="1:13" ht="33.75">
      <c r="A80" s="179" t="s">
        <v>384</v>
      </c>
      <c r="B80" s="14" t="s">
        <v>204</v>
      </c>
      <c r="C80" s="17" t="s">
        <v>205</v>
      </c>
      <c r="D80" s="15" t="s">
        <v>51</v>
      </c>
      <c r="E80" s="18">
        <v>10</v>
      </c>
      <c r="F80" s="45">
        <v>25.15</v>
      </c>
      <c r="G80" s="46">
        <v>0.2676</v>
      </c>
      <c r="H80" s="74">
        <f t="shared" si="24"/>
        <v>31.880140000000001</v>
      </c>
      <c r="I80" s="161">
        <f t="shared" si="25"/>
        <v>0</v>
      </c>
      <c r="J80" s="16">
        <f t="shared" si="26"/>
        <v>31.880140000000001</v>
      </c>
      <c r="K80" s="16">
        <f t="shared" si="27"/>
        <v>318.8014</v>
      </c>
      <c r="L80" s="180"/>
      <c r="M80" s="43"/>
    </row>
    <row r="81" spans="1:13" ht="33.75">
      <c r="A81" s="179" t="s">
        <v>385</v>
      </c>
      <c r="B81" s="14" t="s">
        <v>206</v>
      </c>
      <c r="C81" s="17" t="s">
        <v>207</v>
      </c>
      <c r="D81" s="15" t="s">
        <v>51</v>
      </c>
      <c r="E81" s="18">
        <v>6</v>
      </c>
      <c r="F81" s="45">
        <v>34.86</v>
      </c>
      <c r="G81" s="46">
        <v>0.2676</v>
      </c>
      <c r="H81" s="74">
        <f t="shared" si="24"/>
        <v>44.188535999999999</v>
      </c>
      <c r="I81" s="161">
        <f t="shared" si="25"/>
        <v>0</v>
      </c>
      <c r="J81" s="16">
        <f t="shared" si="26"/>
        <v>44.188535999999999</v>
      </c>
      <c r="K81" s="16">
        <f t="shared" si="27"/>
        <v>265.13121599999999</v>
      </c>
      <c r="L81" s="180"/>
      <c r="M81" s="43"/>
    </row>
    <row r="82" spans="1:13" ht="33.75">
      <c r="A82" s="179" t="s">
        <v>386</v>
      </c>
      <c r="B82" s="14" t="s">
        <v>208</v>
      </c>
      <c r="C82" s="17" t="s">
        <v>209</v>
      </c>
      <c r="D82" s="15" t="s">
        <v>51</v>
      </c>
      <c r="E82" s="18">
        <v>52</v>
      </c>
      <c r="F82" s="45">
        <v>66.959999999999994</v>
      </c>
      <c r="G82" s="46">
        <v>0.2676</v>
      </c>
      <c r="H82" s="74">
        <f t="shared" si="24"/>
        <v>84.878495999999998</v>
      </c>
      <c r="I82" s="161">
        <f t="shared" si="25"/>
        <v>0</v>
      </c>
      <c r="J82" s="16">
        <f t="shared" si="26"/>
        <v>84.878495999999998</v>
      </c>
      <c r="K82" s="16">
        <f t="shared" si="27"/>
        <v>4413.6817920000003</v>
      </c>
      <c r="L82" s="180"/>
      <c r="M82" s="43"/>
    </row>
    <row r="83" spans="1:13" ht="33.75">
      <c r="A83" s="179" t="s">
        <v>387</v>
      </c>
      <c r="B83" s="14" t="s">
        <v>210</v>
      </c>
      <c r="C83" s="17" t="s">
        <v>211</v>
      </c>
      <c r="D83" s="15" t="s">
        <v>51</v>
      </c>
      <c r="E83" s="18">
        <v>52</v>
      </c>
      <c r="F83" s="45">
        <v>88.39</v>
      </c>
      <c r="G83" s="46">
        <v>0.2676</v>
      </c>
      <c r="H83" s="74">
        <f t="shared" si="24"/>
        <v>112.043164</v>
      </c>
      <c r="I83" s="161">
        <f t="shared" si="25"/>
        <v>0</v>
      </c>
      <c r="J83" s="16">
        <f t="shared" si="26"/>
        <v>112.043164</v>
      </c>
      <c r="K83" s="16">
        <f t="shared" si="27"/>
        <v>5826.2445280000002</v>
      </c>
      <c r="L83" s="180"/>
      <c r="M83" s="43"/>
    </row>
    <row r="84" spans="1:13" ht="33.75">
      <c r="A84" s="179" t="s">
        <v>388</v>
      </c>
      <c r="B84" s="14" t="s">
        <v>212</v>
      </c>
      <c r="C84" s="17" t="s">
        <v>213</v>
      </c>
      <c r="D84" s="15" t="s">
        <v>51</v>
      </c>
      <c r="E84" s="18">
        <v>156</v>
      </c>
      <c r="F84" s="45">
        <v>114.36</v>
      </c>
      <c r="G84" s="46">
        <v>0.2676</v>
      </c>
      <c r="H84" s="74">
        <f t="shared" si="24"/>
        <v>144.96273600000001</v>
      </c>
      <c r="I84" s="161">
        <f t="shared" si="25"/>
        <v>0</v>
      </c>
      <c r="J84" s="16">
        <f t="shared" si="26"/>
        <v>144.96273600000001</v>
      </c>
      <c r="K84" s="16">
        <f t="shared" si="27"/>
        <v>22614.186816000001</v>
      </c>
      <c r="L84" s="180"/>
      <c r="M84" s="43"/>
    </row>
    <row r="85" spans="1:13" ht="22.5">
      <c r="A85" s="179" t="s">
        <v>389</v>
      </c>
      <c r="B85" s="14" t="s">
        <v>214</v>
      </c>
      <c r="C85" s="17" t="s">
        <v>215</v>
      </c>
      <c r="D85" s="15" t="s">
        <v>51</v>
      </c>
      <c r="E85" s="18">
        <v>52</v>
      </c>
      <c r="F85" s="45">
        <v>63.62</v>
      </c>
      <c r="G85" s="46">
        <v>0.2676</v>
      </c>
      <c r="H85" s="74">
        <f t="shared" si="24"/>
        <v>80.644711999999998</v>
      </c>
      <c r="I85" s="161">
        <f t="shared" si="25"/>
        <v>0</v>
      </c>
      <c r="J85" s="16">
        <f t="shared" si="26"/>
        <v>80.644711999999998</v>
      </c>
      <c r="K85" s="16">
        <f t="shared" si="27"/>
        <v>4193.5250239999996</v>
      </c>
      <c r="L85" s="180"/>
      <c r="M85" s="43"/>
    </row>
    <row r="86" spans="1:13" ht="22.5">
      <c r="A86" s="179" t="s">
        <v>390</v>
      </c>
      <c r="B86" s="14" t="s">
        <v>216</v>
      </c>
      <c r="C86" s="17" t="s">
        <v>217</v>
      </c>
      <c r="D86" s="15" t="s">
        <v>51</v>
      </c>
      <c r="E86" s="18">
        <v>91</v>
      </c>
      <c r="F86" s="45">
        <v>45.12</v>
      </c>
      <c r="G86" s="46">
        <v>0.2676</v>
      </c>
      <c r="H86" s="74">
        <f t="shared" si="24"/>
        <v>57.194111999999997</v>
      </c>
      <c r="I86" s="161">
        <f t="shared" si="25"/>
        <v>0</v>
      </c>
      <c r="J86" s="16">
        <f t="shared" si="26"/>
        <v>57.194111999999997</v>
      </c>
      <c r="K86" s="16">
        <f t="shared" si="27"/>
        <v>5204.6641919999993</v>
      </c>
      <c r="L86" s="180"/>
      <c r="M86" s="43"/>
    </row>
    <row r="87" spans="1:13" ht="45">
      <c r="A87" s="179" t="s">
        <v>391</v>
      </c>
      <c r="B87" s="14" t="s">
        <v>218</v>
      </c>
      <c r="C87" s="17" t="s">
        <v>219</v>
      </c>
      <c r="D87" s="15" t="s">
        <v>79</v>
      </c>
      <c r="E87" s="18">
        <v>9</v>
      </c>
      <c r="F87" s="45">
        <v>26.99</v>
      </c>
      <c r="G87" s="46">
        <v>0.2676</v>
      </c>
      <c r="H87" s="74">
        <f t="shared" si="24"/>
        <v>34.212524000000002</v>
      </c>
      <c r="I87" s="161">
        <f t="shared" si="25"/>
        <v>0</v>
      </c>
      <c r="J87" s="16">
        <f t="shared" si="26"/>
        <v>34.212524000000002</v>
      </c>
      <c r="K87" s="16">
        <f t="shared" si="27"/>
        <v>307.91271600000005</v>
      </c>
      <c r="L87" s="180"/>
      <c r="M87" s="43"/>
    </row>
    <row r="88" spans="1:13" ht="45">
      <c r="A88" s="179" t="s">
        <v>392</v>
      </c>
      <c r="B88" s="14" t="s">
        <v>220</v>
      </c>
      <c r="C88" s="17" t="s">
        <v>221</v>
      </c>
      <c r="D88" s="15" t="s">
        <v>79</v>
      </c>
      <c r="E88" s="18">
        <v>54</v>
      </c>
      <c r="F88" s="45">
        <v>24.95</v>
      </c>
      <c r="G88" s="46">
        <v>0.2676</v>
      </c>
      <c r="H88" s="74">
        <f t="shared" si="24"/>
        <v>31.626619999999999</v>
      </c>
      <c r="I88" s="161">
        <f t="shared" si="25"/>
        <v>0</v>
      </c>
      <c r="J88" s="16">
        <f t="shared" si="26"/>
        <v>31.626619999999999</v>
      </c>
      <c r="K88" s="16">
        <f t="shared" si="27"/>
        <v>1707.8374799999999</v>
      </c>
      <c r="L88" s="180"/>
      <c r="M88" s="43"/>
    </row>
    <row r="89" spans="1:13" ht="45">
      <c r="A89" s="179" t="s">
        <v>393</v>
      </c>
      <c r="B89" s="14" t="s">
        <v>222</v>
      </c>
      <c r="C89" s="17" t="s">
        <v>223</v>
      </c>
      <c r="D89" s="15" t="s">
        <v>79</v>
      </c>
      <c r="E89" s="18">
        <v>3</v>
      </c>
      <c r="F89" s="45">
        <v>26.77</v>
      </c>
      <c r="G89" s="46">
        <v>0.2676</v>
      </c>
      <c r="H89" s="74">
        <f t="shared" si="24"/>
        <v>33.933652000000002</v>
      </c>
      <c r="I89" s="161">
        <f t="shared" si="25"/>
        <v>0</v>
      </c>
      <c r="J89" s="16">
        <f t="shared" si="26"/>
        <v>33.933652000000002</v>
      </c>
      <c r="K89" s="16">
        <f t="shared" si="27"/>
        <v>101.80095600000001</v>
      </c>
      <c r="L89" s="180"/>
      <c r="M89" s="43"/>
    </row>
    <row r="90" spans="1:13" ht="45">
      <c r="A90" s="179" t="s">
        <v>394</v>
      </c>
      <c r="B90" s="14" t="s">
        <v>224</v>
      </c>
      <c r="C90" s="17" t="s">
        <v>225</v>
      </c>
      <c r="D90" s="15" t="s">
        <v>79</v>
      </c>
      <c r="E90" s="18">
        <v>4</v>
      </c>
      <c r="F90" s="45">
        <v>30.93</v>
      </c>
      <c r="G90" s="46">
        <v>0.2676</v>
      </c>
      <c r="H90" s="74">
        <f t="shared" si="24"/>
        <v>39.206868</v>
      </c>
      <c r="I90" s="161">
        <f t="shared" si="25"/>
        <v>0</v>
      </c>
      <c r="J90" s="16">
        <f t="shared" si="26"/>
        <v>39.206868</v>
      </c>
      <c r="K90" s="16">
        <f t="shared" si="27"/>
        <v>156.827472</v>
      </c>
      <c r="L90" s="180"/>
      <c r="M90" s="43"/>
    </row>
    <row r="91" spans="1:13" ht="33.75">
      <c r="A91" s="179" t="s">
        <v>395</v>
      </c>
      <c r="B91" s="14" t="s">
        <v>226</v>
      </c>
      <c r="C91" s="17" t="s">
        <v>227</v>
      </c>
      <c r="D91" s="15" t="s">
        <v>51</v>
      </c>
      <c r="E91" s="18">
        <v>170</v>
      </c>
      <c r="F91" s="45">
        <v>8.27</v>
      </c>
      <c r="G91" s="46">
        <v>0.2676</v>
      </c>
      <c r="H91" s="74">
        <f t="shared" si="24"/>
        <v>10.483052000000001</v>
      </c>
      <c r="I91" s="161">
        <f t="shared" si="25"/>
        <v>0</v>
      </c>
      <c r="J91" s="16">
        <f t="shared" si="26"/>
        <v>10.483052000000001</v>
      </c>
      <c r="K91" s="16">
        <f t="shared" si="27"/>
        <v>1782.1188400000001</v>
      </c>
      <c r="L91" s="180"/>
      <c r="M91" s="43"/>
    </row>
    <row r="92" spans="1:13" ht="22.5">
      <c r="A92" s="179" t="s">
        <v>396</v>
      </c>
      <c r="B92" s="14" t="s">
        <v>228</v>
      </c>
      <c r="C92" s="17" t="s">
        <v>229</v>
      </c>
      <c r="D92" s="15" t="s">
        <v>51</v>
      </c>
      <c r="E92" s="18">
        <v>2</v>
      </c>
      <c r="F92" s="45">
        <v>13.53</v>
      </c>
      <c r="G92" s="46">
        <v>0.2676</v>
      </c>
      <c r="H92" s="74">
        <f t="shared" si="24"/>
        <v>17.150628000000001</v>
      </c>
      <c r="I92" s="161">
        <f t="shared" si="25"/>
        <v>0</v>
      </c>
      <c r="J92" s="16">
        <f t="shared" si="26"/>
        <v>17.150628000000001</v>
      </c>
      <c r="K92" s="16">
        <f t="shared" si="27"/>
        <v>34.301256000000002</v>
      </c>
      <c r="L92" s="180"/>
      <c r="M92" s="43"/>
    </row>
    <row r="93" spans="1:13" ht="45">
      <c r="A93" s="179" t="s">
        <v>397</v>
      </c>
      <c r="B93" s="14" t="s">
        <v>230</v>
      </c>
      <c r="C93" s="17" t="s">
        <v>231</v>
      </c>
      <c r="D93" s="15" t="s">
        <v>79</v>
      </c>
      <c r="E93" s="18">
        <v>57</v>
      </c>
      <c r="F93" s="45">
        <v>9.61</v>
      </c>
      <c r="G93" s="46">
        <v>0.2676</v>
      </c>
      <c r="H93" s="74">
        <f t="shared" si="24"/>
        <v>12.181635999999999</v>
      </c>
      <c r="I93" s="161">
        <f t="shared" si="25"/>
        <v>0</v>
      </c>
      <c r="J93" s="16">
        <f t="shared" si="26"/>
        <v>12.181635999999999</v>
      </c>
      <c r="K93" s="16">
        <f t="shared" si="27"/>
        <v>694.353252</v>
      </c>
      <c r="L93" s="180"/>
      <c r="M93" s="43"/>
    </row>
    <row r="94" spans="1:13" ht="33.75">
      <c r="A94" s="179" t="s">
        <v>398</v>
      </c>
      <c r="B94" s="14" t="s">
        <v>232</v>
      </c>
      <c r="C94" s="17" t="s">
        <v>233</v>
      </c>
      <c r="D94" s="15" t="s">
        <v>79</v>
      </c>
      <c r="E94" s="18">
        <v>140</v>
      </c>
      <c r="F94" s="45">
        <v>7.05</v>
      </c>
      <c r="G94" s="46">
        <v>0.2676</v>
      </c>
      <c r="H94" s="74">
        <f t="shared" si="24"/>
        <v>8.9365800000000011</v>
      </c>
      <c r="I94" s="161">
        <f t="shared" si="25"/>
        <v>0</v>
      </c>
      <c r="J94" s="16">
        <f t="shared" si="26"/>
        <v>8.9365800000000011</v>
      </c>
      <c r="K94" s="16">
        <f t="shared" si="27"/>
        <v>1251.1212</v>
      </c>
      <c r="L94" s="180"/>
      <c r="M94" s="43"/>
    </row>
    <row r="95" spans="1:13" ht="22.5">
      <c r="A95" s="179" t="s">
        <v>399</v>
      </c>
      <c r="B95" s="14" t="s">
        <v>234</v>
      </c>
      <c r="C95" s="17" t="s">
        <v>235</v>
      </c>
      <c r="D95" s="15" t="s">
        <v>60</v>
      </c>
      <c r="E95" s="18">
        <v>4</v>
      </c>
      <c r="F95" s="45">
        <v>11.58</v>
      </c>
      <c r="G95" s="46">
        <v>0.2676</v>
      </c>
      <c r="H95" s="74">
        <f t="shared" si="24"/>
        <v>14.678808</v>
      </c>
      <c r="I95" s="161">
        <f t="shared" si="25"/>
        <v>0</v>
      </c>
      <c r="J95" s="16">
        <f t="shared" si="26"/>
        <v>14.678808</v>
      </c>
      <c r="K95" s="16">
        <f t="shared" si="27"/>
        <v>58.715232</v>
      </c>
      <c r="L95" s="180"/>
      <c r="M95" s="43"/>
    </row>
    <row r="96" spans="1:13" ht="33.75">
      <c r="A96" s="179" t="s">
        <v>400</v>
      </c>
      <c r="B96" s="14" t="s">
        <v>236</v>
      </c>
      <c r="C96" s="17" t="s">
        <v>237</v>
      </c>
      <c r="D96" s="15" t="s">
        <v>79</v>
      </c>
      <c r="E96" s="18">
        <v>22</v>
      </c>
      <c r="F96" s="45">
        <v>24.57</v>
      </c>
      <c r="G96" s="46">
        <v>0.2676</v>
      </c>
      <c r="H96" s="74">
        <f t="shared" si="24"/>
        <v>31.144932000000001</v>
      </c>
      <c r="I96" s="161">
        <f t="shared" si="25"/>
        <v>0</v>
      </c>
      <c r="J96" s="16">
        <f t="shared" si="26"/>
        <v>31.144932000000001</v>
      </c>
      <c r="K96" s="16">
        <f t="shared" si="27"/>
        <v>685.18850399999997</v>
      </c>
      <c r="L96" s="180"/>
      <c r="M96" s="43"/>
    </row>
    <row r="97" spans="1:13" ht="33.75">
      <c r="A97" s="179" t="s">
        <v>401</v>
      </c>
      <c r="B97" s="14" t="s">
        <v>238</v>
      </c>
      <c r="C97" s="17" t="s">
        <v>239</v>
      </c>
      <c r="D97" s="15" t="s">
        <v>79</v>
      </c>
      <c r="E97" s="18">
        <v>24</v>
      </c>
      <c r="F97" s="45">
        <v>39.31</v>
      </c>
      <c r="G97" s="46">
        <v>0.2676</v>
      </c>
      <c r="H97" s="74">
        <f t="shared" si="24"/>
        <v>49.829356000000004</v>
      </c>
      <c r="I97" s="161">
        <f t="shared" si="25"/>
        <v>0</v>
      </c>
      <c r="J97" s="16">
        <f t="shared" si="26"/>
        <v>49.829356000000004</v>
      </c>
      <c r="K97" s="16">
        <f t="shared" si="27"/>
        <v>1195.904544</v>
      </c>
      <c r="L97" s="180"/>
      <c r="M97" s="43"/>
    </row>
    <row r="98" spans="1:13" ht="33.75">
      <c r="A98" s="179" t="s">
        <v>402</v>
      </c>
      <c r="B98" s="14" t="s">
        <v>240</v>
      </c>
      <c r="C98" s="17" t="s">
        <v>241</v>
      </c>
      <c r="D98" s="15" t="s">
        <v>79</v>
      </c>
      <c r="E98" s="18">
        <v>1</v>
      </c>
      <c r="F98" s="45">
        <v>27.93</v>
      </c>
      <c r="G98" s="46">
        <v>0.2676</v>
      </c>
      <c r="H98" s="74">
        <f t="shared" si="24"/>
        <v>35.404068000000002</v>
      </c>
      <c r="I98" s="161">
        <f t="shared" si="25"/>
        <v>0</v>
      </c>
      <c r="J98" s="16">
        <f t="shared" si="26"/>
        <v>35.404068000000002</v>
      </c>
      <c r="K98" s="16">
        <f t="shared" si="27"/>
        <v>35.404068000000002</v>
      </c>
      <c r="L98" s="180"/>
      <c r="M98" s="43"/>
    </row>
    <row r="99" spans="1:13" ht="33.75">
      <c r="A99" s="179" t="s">
        <v>403</v>
      </c>
      <c r="B99" s="14" t="s">
        <v>242</v>
      </c>
      <c r="C99" s="17" t="s">
        <v>243</v>
      </c>
      <c r="D99" s="15" t="s">
        <v>79</v>
      </c>
      <c r="E99" s="18">
        <v>1</v>
      </c>
      <c r="F99" s="45">
        <v>29.81</v>
      </c>
      <c r="G99" s="46">
        <v>0.2676</v>
      </c>
      <c r="H99" s="74">
        <f t="shared" si="24"/>
        <v>37.787156000000003</v>
      </c>
      <c r="I99" s="161">
        <f t="shared" si="25"/>
        <v>0</v>
      </c>
      <c r="J99" s="16">
        <f t="shared" si="26"/>
        <v>37.787156000000003</v>
      </c>
      <c r="K99" s="16">
        <f t="shared" si="27"/>
        <v>37.787156000000003</v>
      </c>
      <c r="L99" s="180"/>
      <c r="M99" s="43"/>
    </row>
    <row r="100" spans="1:13" ht="33.75">
      <c r="A100" s="179" t="s">
        <v>404</v>
      </c>
      <c r="B100" s="14" t="s">
        <v>244</v>
      </c>
      <c r="C100" s="17" t="s">
        <v>245</v>
      </c>
      <c r="D100" s="15" t="s">
        <v>79</v>
      </c>
      <c r="E100" s="18">
        <v>1</v>
      </c>
      <c r="F100" s="45">
        <v>36.61</v>
      </c>
      <c r="G100" s="46">
        <v>0.2676</v>
      </c>
      <c r="H100" s="74">
        <f t="shared" si="24"/>
        <v>46.406835999999998</v>
      </c>
      <c r="I100" s="161">
        <f t="shared" si="25"/>
        <v>0</v>
      </c>
      <c r="J100" s="16">
        <f t="shared" si="26"/>
        <v>46.406835999999998</v>
      </c>
      <c r="K100" s="16">
        <f t="shared" si="27"/>
        <v>46.406835999999998</v>
      </c>
      <c r="L100" s="180"/>
      <c r="M100" s="43"/>
    </row>
    <row r="101" spans="1:13" ht="33.75">
      <c r="A101" s="179" t="s">
        <v>405</v>
      </c>
      <c r="B101" s="14" t="s">
        <v>246</v>
      </c>
      <c r="C101" s="17" t="s">
        <v>247</v>
      </c>
      <c r="D101" s="15" t="s">
        <v>79</v>
      </c>
      <c r="E101" s="18">
        <v>11</v>
      </c>
      <c r="F101" s="45">
        <v>38.49</v>
      </c>
      <c r="G101" s="46">
        <v>0.2676</v>
      </c>
      <c r="H101" s="74">
        <f t="shared" si="24"/>
        <v>48.789924000000006</v>
      </c>
      <c r="I101" s="161">
        <f t="shared" si="25"/>
        <v>0</v>
      </c>
      <c r="J101" s="16">
        <f t="shared" si="26"/>
        <v>48.789924000000006</v>
      </c>
      <c r="K101" s="16">
        <f t="shared" si="27"/>
        <v>536.68916400000012</v>
      </c>
      <c r="L101" s="180"/>
      <c r="M101" s="43"/>
    </row>
    <row r="102" spans="1:13" ht="33.75">
      <c r="A102" s="179" t="s">
        <v>406</v>
      </c>
      <c r="B102" s="14" t="s">
        <v>248</v>
      </c>
      <c r="C102" s="17" t="s">
        <v>249</v>
      </c>
      <c r="D102" s="15" t="s">
        <v>79</v>
      </c>
      <c r="E102" s="18">
        <v>10</v>
      </c>
      <c r="F102" s="45">
        <v>23.3</v>
      </c>
      <c r="G102" s="46">
        <v>0.2676</v>
      </c>
      <c r="H102" s="74">
        <f t="shared" si="24"/>
        <v>29.535080000000001</v>
      </c>
      <c r="I102" s="161">
        <f t="shared" si="25"/>
        <v>0</v>
      </c>
      <c r="J102" s="16">
        <f t="shared" si="26"/>
        <v>29.535080000000001</v>
      </c>
      <c r="K102" s="16">
        <f t="shared" si="27"/>
        <v>295.35079999999999</v>
      </c>
      <c r="L102" s="180"/>
      <c r="M102" s="43"/>
    </row>
    <row r="103" spans="1:13" ht="33.75">
      <c r="A103" s="179" t="s">
        <v>407</v>
      </c>
      <c r="B103" s="14" t="s">
        <v>250</v>
      </c>
      <c r="C103" s="17" t="s">
        <v>251</v>
      </c>
      <c r="D103" s="15" t="s">
        <v>79</v>
      </c>
      <c r="E103" s="18">
        <v>2</v>
      </c>
      <c r="F103" s="45">
        <v>28.9</v>
      </c>
      <c r="G103" s="46">
        <v>0.2676</v>
      </c>
      <c r="H103" s="74">
        <f t="shared" si="24"/>
        <v>36.63364</v>
      </c>
      <c r="I103" s="161">
        <f t="shared" si="25"/>
        <v>0</v>
      </c>
      <c r="J103" s="16">
        <f t="shared" si="26"/>
        <v>36.63364</v>
      </c>
      <c r="K103" s="16">
        <f t="shared" si="27"/>
        <v>73.26728</v>
      </c>
      <c r="L103" s="180"/>
      <c r="M103" s="43"/>
    </row>
    <row r="104" spans="1:13" ht="15">
      <c r="A104" s="179" t="s">
        <v>408</v>
      </c>
      <c r="B104" s="14" t="s">
        <v>252</v>
      </c>
      <c r="C104" s="17" t="s">
        <v>59</v>
      </c>
      <c r="D104" s="15" t="s">
        <v>60</v>
      </c>
      <c r="E104" s="18">
        <v>51</v>
      </c>
      <c r="F104" s="45">
        <v>14.66</v>
      </c>
      <c r="G104" s="46">
        <v>0.2676</v>
      </c>
      <c r="H104" s="74">
        <f t="shared" si="24"/>
        <v>18.583016000000001</v>
      </c>
      <c r="I104" s="161">
        <f t="shared" si="25"/>
        <v>0</v>
      </c>
      <c r="J104" s="16">
        <f t="shared" si="26"/>
        <v>18.583016000000001</v>
      </c>
      <c r="K104" s="16">
        <f t="shared" si="27"/>
        <v>947.73381600000005</v>
      </c>
      <c r="L104" s="180"/>
      <c r="M104" s="43"/>
    </row>
    <row r="105" spans="1:13" ht="22.5">
      <c r="A105" s="179" t="s">
        <v>409</v>
      </c>
      <c r="B105" s="14" t="s">
        <v>253</v>
      </c>
      <c r="C105" s="17" t="s">
        <v>254</v>
      </c>
      <c r="D105" s="15" t="s">
        <v>60</v>
      </c>
      <c r="E105" s="18">
        <v>17</v>
      </c>
      <c r="F105" s="45">
        <v>62.38</v>
      </c>
      <c r="G105" s="46">
        <v>0.2676</v>
      </c>
      <c r="H105" s="74">
        <f t="shared" si="24"/>
        <v>79.072888000000006</v>
      </c>
      <c r="I105" s="161">
        <f t="shared" si="25"/>
        <v>0</v>
      </c>
      <c r="J105" s="16">
        <f t="shared" si="26"/>
        <v>79.072888000000006</v>
      </c>
      <c r="K105" s="16">
        <f t="shared" si="27"/>
        <v>1344.239096</v>
      </c>
      <c r="L105" s="180"/>
      <c r="M105" s="43"/>
    </row>
    <row r="106" spans="1:13" ht="22.5">
      <c r="A106" s="179" t="s">
        <v>410</v>
      </c>
      <c r="B106" s="14" t="s">
        <v>255</v>
      </c>
      <c r="C106" s="17" t="s">
        <v>256</v>
      </c>
      <c r="D106" s="15" t="s">
        <v>60</v>
      </c>
      <c r="E106" s="18">
        <v>34</v>
      </c>
      <c r="F106" s="45">
        <v>80.31</v>
      </c>
      <c r="G106" s="46">
        <v>0.2676</v>
      </c>
      <c r="H106" s="74">
        <f t="shared" si="24"/>
        <v>101.80095600000001</v>
      </c>
      <c r="I106" s="161">
        <f t="shared" si="25"/>
        <v>0</v>
      </c>
      <c r="J106" s="16">
        <f t="shared" si="26"/>
        <v>101.80095600000001</v>
      </c>
      <c r="K106" s="16">
        <f t="shared" si="27"/>
        <v>3461.2325040000005</v>
      </c>
      <c r="L106" s="180"/>
      <c r="M106" s="43"/>
    </row>
    <row r="107" spans="1:13" ht="22.5">
      <c r="A107" s="179" t="s">
        <v>411</v>
      </c>
      <c r="B107" s="14" t="s">
        <v>257</v>
      </c>
      <c r="C107" s="17" t="s">
        <v>258</v>
      </c>
      <c r="D107" s="15" t="s">
        <v>51</v>
      </c>
      <c r="E107" s="18">
        <v>30</v>
      </c>
      <c r="F107" s="45">
        <v>20.37</v>
      </c>
      <c r="G107" s="46">
        <v>0.2676</v>
      </c>
      <c r="H107" s="74">
        <f t="shared" si="24"/>
        <v>25.821012000000003</v>
      </c>
      <c r="I107" s="161">
        <f t="shared" si="25"/>
        <v>0</v>
      </c>
      <c r="J107" s="16">
        <f t="shared" si="26"/>
        <v>25.821012000000003</v>
      </c>
      <c r="K107" s="16">
        <f t="shared" si="27"/>
        <v>774.63036000000011</v>
      </c>
      <c r="L107" s="180"/>
      <c r="M107" s="43"/>
    </row>
    <row r="108" spans="1:13" ht="33.75">
      <c r="A108" s="179" t="s">
        <v>412</v>
      </c>
      <c r="B108" s="14" t="s">
        <v>259</v>
      </c>
      <c r="C108" s="17" t="s">
        <v>260</v>
      </c>
      <c r="D108" s="15" t="s">
        <v>79</v>
      </c>
      <c r="E108" s="18">
        <v>1</v>
      </c>
      <c r="F108" s="45">
        <v>135.27000000000001</v>
      </c>
      <c r="G108" s="46">
        <v>0.2676</v>
      </c>
      <c r="H108" s="74">
        <f t="shared" si="24"/>
        <v>171.46825200000004</v>
      </c>
      <c r="I108" s="161">
        <f t="shared" si="25"/>
        <v>0</v>
      </c>
      <c r="J108" s="16">
        <f t="shared" si="26"/>
        <v>171.46825200000004</v>
      </c>
      <c r="K108" s="16">
        <f t="shared" si="27"/>
        <v>171.46825200000004</v>
      </c>
      <c r="L108" s="180"/>
      <c r="M108" s="43"/>
    </row>
    <row r="109" spans="1:13" ht="22.5">
      <c r="A109" s="179" t="s">
        <v>413</v>
      </c>
      <c r="B109" s="14" t="s">
        <v>261</v>
      </c>
      <c r="C109" s="17" t="s">
        <v>262</v>
      </c>
      <c r="D109" s="15" t="s">
        <v>51</v>
      </c>
      <c r="E109" s="18">
        <v>3</v>
      </c>
      <c r="F109" s="45">
        <v>32.89</v>
      </c>
      <c r="G109" s="46">
        <v>0.2676</v>
      </c>
      <c r="H109" s="74">
        <f t="shared" si="24"/>
        <v>41.691364</v>
      </c>
      <c r="I109" s="161">
        <f t="shared" si="25"/>
        <v>0</v>
      </c>
      <c r="J109" s="16">
        <f t="shared" si="26"/>
        <v>41.691364</v>
      </c>
      <c r="K109" s="16">
        <f t="shared" si="27"/>
        <v>125.07409200000001</v>
      </c>
      <c r="L109" s="180"/>
      <c r="M109" s="43"/>
    </row>
    <row r="110" spans="1:13" ht="33.75">
      <c r="A110" s="179" t="s">
        <v>414</v>
      </c>
      <c r="B110" s="14" t="s">
        <v>263</v>
      </c>
      <c r="C110" s="17" t="s">
        <v>264</v>
      </c>
      <c r="D110" s="15" t="s">
        <v>79</v>
      </c>
      <c r="E110" s="18">
        <v>2</v>
      </c>
      <c r="F110" s="45">
        <v>42.81</v>
      </c>
      <c r="G110" s="46">
        <v>0.2676</v>
      </c>
      <c r="H110" s="74">
        <f t="shared" si="24"/>
        <v>54.265956000000003</v>
      </c>
      <c r="I110" s="161">
        <f t="shared" si="25"/>
        <v>0</v>
      </c>
      <c r="J110" s="16">
        <f t="shared" si="26"/>
        <v>54.265956000000003</v>
      </c>
      <c r="K110" s="16">
        <f t="shared" si="27"/>
        <v>108.53191200000001</v>
      </c>
      <c r="L110" s="180"/>
      <c r="M110" s="43"/>
    </row>
    <row r="111" spans="1:13" ht="22.5">
      <c r="A111" s="179" t="s">
        <v>415</v>
      </c>
      <c r="B111" s="14" t="s">
        <v>265</v>
      </c>
      <c r="C111" s="17" t="s">
        <v>266</v>
      </c>
      <c r="D111" s="15" t="s">
        <v>79</v>
      </c>
      <c r="E111" s="18">
        <v>4</v>
      </c>
      <c r="F111" s="45">
        <v>28.21</v>
      </c>
      <c r="G111" s="46">
        <v>0.2676</v>
      </c>
      <c r="H111" s="74">
        <f t="shared" si="24"/>
        <v>35.758996000000003</v>
      </c>
      <c r="I111" s="161">
        <f t="shared" si="25"/>
        <v>0</v>
      </c>
      <c r="J111" s="16">
        <f t="shared" si="26"/>
        <v>35.758996000000003</v>
      </c>
      <c r="K111" s="16">
        <f t="shared" si="27"/>
        <v>143.03598400000001</v>
      </c>
      <c r="L111" s="180"/>
      <c r="M111" s="43"/>
    </row>
    <row r="112" spans="1:13" ht="45">
      <c r="A112" s="179" t="s">
        <v>416</v>
      </c>
      <c r="B112" s="14" t="s">
        <v>267</v>
      </c>
      <c r="C112" s="17" t="s">
        <v>268</v>
      </c>
      <c r="D112" s="15" t="s">
        <v>79</v>
      </c>
      <c r="E112" s="18">
        <v>1</v>
      </c>
      <c r="F112" s="45">
        <v>729.49</v>
      </c>
      <c r="G112" s="46">
        <v>0.2676</v>
      </c>
      <c r="H112" s="74">
        <f t="shared" si="24"/>
        <v>924.70152400000006</v>
      </c>
      <c r="I112" s="161">
        <f t="shared" si="25"/>
        <v>0</v>
      </c>
      <c r="J112" s="16">
        <f t="shared" si="26"/>
        <v>924.70152400000006</v>
      </c>
      <c r="K112" s="16">
        <f t="shared" si="27"/>
        <v>924.70152400000006</v>
      </c>
      <c r="L112" s="180"/>
      <c r="M112" s="43"/>
    </row>
    <row r="113" spans="1:13" ht="56.25">
      <c r="A113" s="179" t="s">
        <v>417</v>
      </c>
      <c r="B113" s="14" t="s">
        <v>269</v>
      </c>
      <c r="C113" s="17" t="s">
        <v>270</v>
      </c>
      <c r="D113" s="15" t="s">
        <v>51</v>
      </c>
      <c r="E113" s="18">
        <v>15</v>
      </c>
      <c r="F113" s="45">
        <v>249.43</v>
      </c>
      <c r="G113" s="46">
        <v>0.2676</v>
      </c>
      <c r="H113" s="74">
        <f t="shared" si="24"/>
        <v>316.17746800000003</v>
      </c>
      <c r="I113" s="161">
        <f t="shared" si="25"/>
        <v>0</v>
      </c>
      <c r="J113" s="16">
        <f t="shared" si="26"/>
        <v>316.17746800000003</v>
      </c>
      <c r="K113" s="16">
        <f t="shared" si="27"/>
        <v>4742.6620200000007</v>
      </c>
      <c r="L113" s="180"/>
      <c r="M113" s="43"/>
    </row>
    <row r="114" spans="1:13" ht="33.75">
      <c r="A114" s="179" t="s">
        <v>418</v>
      </c>
      <c r="B114" s="14" t="s">
        <v>271</v>
      </c>
      <c r="C114" s="17" t="s">
        <v>272</v>
      </c>
      <c r="D114" s="15" t="s">
        <v>88</v>
      </c>
      <c r="E114" s="18">
        <v>7.5</v>
      </c>
      <c r="F114" s="45">
        <v>51.1</v>
      </c>
      <c r="G114" s="46">
        <v>0.2676</v>
      </c>
      <c r="H114" s="74">
        <f t="shared" si="24"/>
        <v>64.774360000000001</v>
      </c>
      <c r="I114" s="161">
        <f t="shared" si="25"/>
        <v>0</v>
      </c>
      <c r="J114" s="16">
        <f t="shared" si="26"/>
        <v>64.774360000000001</v>
      </c>
      <c r="K114" s="16">
        <f t="shared" si="27"/>
        <v>485.80770000000001</v>
      </c>
      <c r="L114" s="180"/>
      <c r="M114" s="43"/>
    </row>
    <row r="115" spans="1:13" ht="15">
      <c r="A115" s="177">
        <v>6</v>
      </c>
      <c r="B115" s="35"/>
      <c r="C115" s="42" t="s">
        <v>273</v>
      </c>
      <c r="D115" s="77"/>
      <c r="E115" s="78"/>
      <c r="F115" s="79"/>
      <c r="G115" s="80"/>
      <c r="H115" s="36"/>
      <c r="I115" s="164"/>
      <c r="J115" s="90"/>
      <c r="K115" s="90"/>
      <c r="L115" s="178">
        <f>SUM(K116:K118)</f>
        <v>6212.8285563200016</v>
      </c>
      <c r="M115" s="43"/>
    </row>
    <row r="116" spans="1:13" ht="67.5">
      <c r="A116" s="179" t="s">
        <v>419</v>
      </c>
      <c r="B116" s="14" t="s">
        <v>274</v>
      </c>
      <c r="C116" s="17" t="s">
        <v>275</v>
      </c>
      <c r="D116" s="15" t="s">
        <v>88</v>
      </c>
      <c r="E116" s="18">
        <v>134.86000000000001</v>
      </c>
      <c r="F116" s="45">
        <v>3.7</v>
      </c>
      <c r="G116" s="46">
        <v>0.2676</v>
      </c>
      <c r="H116" s="74">
        <f t="shared" ref="H116:H118" si="28">F116*(1+G116)</f>
        <v>4.6901200000000003</v>
      </c>
      <c r="I116" s="161">
        <f t="shared" ref="I116:I118" si="29">I$144</f>
        <v>0</v>
      </c>
      <c r="J116" s="16">
        <f t="shared" ref="J116:J118" si="30">H116*(1-I116)</f>
        <v>4.6901200000000003</v>
      </c>
      <c r="K116" s="16">
        <f t="shared" ref="K116:K118" si="31">E116*J116</f>
        <v>632.50958320000007</v>
      </c>
      <c r="L116" s="180"/>
      <c r="M116" s="43"/>
    </row>
    <row r="117" spans="1:13" ht="56.25">
      <c r="A117" s="179" t="s">
        <v>420</v>
      </c>
      <c r="B117" s="14" t="s">
        <v>276</v>
      </c>
      <c r="C117" s="17" t="s">
        <v>277</v>
      </c>
      <c r="D117" s="15" t="s">
        <v>88</v>
      </c>
      <c r="E117" s="18">
        <v>17.25</v>
      </c>
      <c r="F117" s="45">
        <v>3.7</v>
      </c>
      <c r="G117" s="46">
        <v>0.2676</v>
      </c>
      <c r="H117" s="74">
        <f t="shared" si="28"/>
        <v>4.6901200000000003</v>
      </c>
      <c r="I117" s="161">
        <f t="shared" si="29"/>
        <v>0</v>
      </c>
      <c r="J117" s="16">
        <f t="shared" si="30"/>
        <v>4.6901200000000003</v>
      </c>
      <c r="K117" s="16">
        <f t="shared" si="31"/>
        <v>80.904570000000007</v>
      </c>
      <c r="L117" s="180"/>
      <c r="M117" s="43"/>
    </row>
    <row r="118" spans="1:13" ht="90">
      <c r="A118" s="179" t="s">
        <v>421</v>
      </c>
      <c r="B118" s="14" t="s">
        <v>278</v>
      </c>
      <c r="C118" s="17" t="s">
        <v>279</v>
      </c>
      <c r="D118" s="15" t="s">
        <v>88</v>
      </c>
      <c r="E118" s="18">
        <v>134.86000000000001</v>
      </c>
      <c r="F118" s="45">
        <v>32.17</v>
      </c>
      <c r="G118" s="46">
        <v>0.2676</v>
      </c>
      <c r="H118" s="74">
        <f t="shared" si="28"/>
        <v>40.778692000000007</v>
      </c>
      <c r="I118" s="161">
        <f t="shared" si="29"/>
        <v>0</v>
      </c>
      <c r="J118" s="16">
        <f t="shared" si="30"/>
        <v>40.778692000000007</v>
      </c>
      <c r="K118" s="16">
        <f t="shared" si="31"/>
        <v>5499.4144031200012</v>
      </c>
      <c r="L118" s="180"/>
      <c r="M118" s="43"/>
    </row>
    <row r="119" spans="1:13" ht="15">
      <c r="A119" s="177" t="s">
        <v>422</v>
      </c>
      <c r="B119" s="35"/>
      <c r="C119" s="42" t="s">
        <v>61</v>
      </c>
      <c r="D119" s="77"/>
      <c r="E119" s="78"/>
      <c r="F119" s="79"/>
      <c r="G119" s="80"/>
      <c r="H119" s="36"/>
      <c r="I119" s="164"/>
      <c r="J119" s="90"/>
      <c r="K119" s="90"/>
      <c r="L119" s="178">
        <f>SUM(K120)</f>
        <v>858.46308600000009</v>
      </c>
      <c r="M119" s="43"/>
    </row>
    <row r="120" spans="1:13" ht="45">
      <c r="A120" s="179" t="s">
        <v>423</v>
      </c>
      <c r="B120" s="14" t="s">
        <v>280</v>
      </c>
      <c r="C120" s="17" t="s">
        <v>281</v>
      </c>
      <c r="D120" s="15" t="s">
        <v>88</v>
      </c>
      <c r="E120" s="18">
        <v>17.25</v>
      </c>
      <c r="F120" s="45">
        <v>39.26</v>
      </c>
      <c r="G120" s="46">
        <v>0.2676</v>
      </c>
      <c r="H120" s="74">
        <f>F120*(1+G120)</f>
        <v>49.765976000000002</v>
      </c>
      <c r="I120" s="161">
        <f>I$144</f>
        <v>0</v>
      </c>
      <c r="J120" s="16">
        <f>H120*(1-I120)</f>
        <v>49.765976000000002</v>
      </c>
      <c r="K120" s="16">
        <f>E120*J120</f>
        <v>858.46308600000009</v>
      </c>
      <c r="L120" s="180"/>
      <c r="M120" s="43"/>
    </row>
    <row r="121" spans="1:13" ht="15">
      <c r="A121" s="177" t="s">
        <v>424</v>
      </c>
      <c r="B121" s="35"/>
      <c r="C121" s="42" t="s">
        <v>62</v>
      </c>
      <c r="D121" s="77"/>
      <c r="E121" s="78"/>
      <c r="F121" s="79"/>
      <c r="G121" s="80"/>
      <c r="H121" s="36"/>
      <c r="I121" s="164"/>
      <c r="J121" s="90"/>
      <c r="K121" s="90"/>
      <c r="L121" s="178">
        <f>SUM(K122:K126)</f>
        <v>45171.582490039997</v>
      </c>
      <c r="M121" s="43"/>
    </row>
    <row r="122" spans="1:13" ht="45">
      <c r="A122" s="179" t="s">
        <v>425</v>
      </c>
      <c r="B122" s="14" t="s">
        <v>282</v>
      </c>
      <c r="C122" s="17" t="s">
        <v>283</v>
      </c>
      <c r="D122" s="15" t="s">
        <v>88</v>
      </c>
      <c r="E122" s="18">
        <v>98.21</v>
      </c>
      <c r="F122" s="45">
        <v>42.22</v>
      </c>
      <c r="G122" s="46">
        <v>0.2676</v>
      </c>
      <c r="H122" s="74">
        <f t="shared" ref="H122:H126" si="32">F122*(1+G122)</f>
        <v>53.518072000000004</v>
      </c>
      <c r="I122" s="161">
        <f t="shared" ref="I122:I126" si="33">I$144</f>
        <v>0</v>
      </c>
      <c r="J122" s="16">
        <f t="shared" ref="J122:J126" si="34">H122*(1-I122)</f>
        <v>53.518072000000004</v>
      </c>
      <c r="K122" s="16">
        <f t="shared" ref="K122:K126" si="35">E122*J122</f>
        <v>5256.0098511200003</v>
      </c>
      <c r="L122" s="180"/>
      <c r="M122" s="43"/>
    </row>
    <row r="123" spans="1:13" ht="22.5">
      <c r="A123" s="179" t="s">
        <v>426</v>
      </c>
      <c r="B123" s="14" t="s">
        <v>284</v>
      </c>
      <c r="C123" s="17" t="s">
        <v>285</v>
      </c>
      <c r="D123" s="15" t="s">
        <v>88</v>
      </c>
      <c r="E123" s="18">
        <v>98.21</v>
      </c>
      <c r="F123" s="45">
        <v>38.53</v>
      </c>
      <c r="G123" s="46">
        <v>0.2676</v>
      </c>
      <c r="H123" s="74">
        <f t="shared" si="32"/>
        <v>48.840628000000002</v>
      </c>
      <c r="I123" s="161">
        <f t="shared" si="33"/>
        <v>0</v>
      </c>
      <c r="J123" s="16">
        <f t="shared" si="34"/>
        <v>48.840628000000002</v>
      </c>
      <c r="K123" s="16">
        <f t="shared" si="35"/>
        <v>4796.6380758799996</v>
      </c>
      <c r="L123" s="180"/>
      <c r="M123" s="43"/>
    </row>
    <row r="124" spans="1:13" ht="22.5">
      <c r="A124" s="179" t="s">
        <v>427</v>
      </c>
      <c r="B124" s="14" t="s">
        <v>286</v>
      </c>
      <c r="C124" s="17" t="s">
        <v>287</v>
      </c>
      <c r="D124" s="15" t="s">
        <v>51</v>
      </c>
      <c r="E124" s="18">
        <v>43.64</v>
      </c>
      <c r="F124" s="45">
        <v>21.62</v>
      </c>
      <c r="G124" s="46">
        <v>0.2676</v>
      </c>
      <c r="H124" s="74">
        <f t="shared" si="32"/>
        <v>27.405512000000002</v>
      </c>
      <c r="I124" s="161">
        <f t="shared" si="33"/>
        <v>0</v>
      </c>
      <c r="J124" s="16">
        <f t="shared" si="34"/>
        <v>27.405512000000002</v>
      </c>
      <c r="K124" s="16">
        <f t="shared" si="35"/>
        <v>1195.9765436800001</v>
      </c>
      <c r="L124" s="180"/>
      <c r="M124" s="43"/>
    </row>
    <row r="125" spans="1:13" ht="78.75">
      <c r="A125" s="179" t="s">
        <v>428</v>
      </c>
      <c r="B125" s="14" t="s">
        <v>288</v>
      </c>
      <c r="C125" s="17" t="s">
        <v>289</v>
      </c>
      <c r="D125" s="15" t="s">
        <v>88</v>
      </c>
      <c r="E125" s="18">
        <v>30.96</v>
      </c>
      <c r="F125" s="45">
        <v>33.78</v>
      </c>
      <c r="G125" s="46">
        <v>0.2676</v>
      </c>
      <c r="H125" s="74">
        <f t="shared" si="32"/>
        <v>42.819528000000005</v>
      </c>
      <c r="I125" s="161">
        <f t="shared" si="33"/>
        <v>0</v>
      </c>
      <c r="J125" s="16">
        <f t="shared" si="34"/>
        <v>42.819528000000005</v>
      </c>
      <c r="K125" s="16">
        <f t="shared" si="35"/>
        <v>1325.6925868800001</v>
      </c>
      <c r="L125" s="180"/>
      <c r="M125" s="43"/>
    </row>
    <row r="126" spans="1:13" ht="56.25">
      <c r="A126" s="179" t="s">
        <v>429</v>
      </c>
      <c r="B126" s="14" t="s">
        <v>290</v>
      </c>
      <c r="C126" s="17" t="s">
        <v>291</v>
      </c>
      <c r="D126" s="15" t="s">
        <v>88</v>
      </c>
      <c r="E126" s="18">
        <v>168.44</v>
      </c>
      <c r="F126" s="45">
        <v>152.66999999999999</v>
      </c>
      <c r="G126" s="46">
        <v>0.2676</v>
      </c>
      <c r="H126" s="74">
        <f t="shared" si="32"/>
        <v>193.52449199999998</v>
      </c>
      <c r="I126" s="161">
        <f t="shared" si="33"/>
        <v>0</v>
      </c>
      <c r="J126" s="16">
        <f t="shared" si="34"/>
        <v>193.52449199999998</v>
      </c>
      <c r="K126" s="16">
        <f t="shared" si="35"/>
        <v>32597.265432479995</v>
      </c>
      <c r="L126" s="180"/>
      <c r="M126" s="43"/>
    </row>
    <row r="127" spans="1:13" ht="15">
      <c r="A127" s="177">
        <v>9</v>
      </c>
      <c r="B127" s="35"/>
      <c r="C127" s="42" t="s">
        <v>63</v>
      </c>
      <c r="D127" s="77"/>
      <c r="E127" s="78"/>
      <c r="F127" s="79"/>
      <c r="G127" s="80"/>
      <c r="H127" s="36"/>
      <c r="I127" s="164"/>
      <c r="J127" s="90"/>
      <c r="K127" s="90"/>
      <c r="L127" s="178">
        <f>SUM(K128:K134)</f>
        <v>30145.194894000004</v>
      </c>
      <c r="M127" s="43"/>
    </row>
    <row r="128" spans="1:13" ht="33.75">
      <c r="A128" s="179" t="s">
        <v>430</v>
      </c>
      <c r="B128" s="14" t="s">
        <v>292</v>
      </c>
      <c r="C128" s="17" t="s">
        <v>293</v>
      </c>
      <c r="D128" s="15" t="s">
        <v>88</v>
      </c>
      <c r="E128" s="18">
        <v>102.12</v>
      </c>
      <c r="F128" s="45">
        <v>3.08</v>
      </c>
      <c r="G128" s="46">
        <v>0.2676</v>
      </c>
      <c r="H128" s="74">
        <f t="shared" ref="H128:H134" si="36">F128*(1+G128)</f>
        <v>3.9042080000000001</v>
      </c>
      <c r="I128" s="161">
        <f t="shared" ref="I128:I134" si="37">I$144</f>
        <v>0</v>
      </c>
      <c r="J128" s="16">
        <f t="shared" ref="J128:J134" si="38">H128*(1-I128)</f>
        <v>3.9042080000000001</v>
      </c>
      <c r="K128" s="16">
        <f t="shared" ref="K128:K134" si="39">E128*J128</f>
        <v>398.69772096000003</v>
      </c>
      <c r="L128" s="180"/>
      <c r="M128" s="43"/>
    </row>
    <row r="129" spans="1:13" ht="45">
      <c r="A129" s="179" t="s">
        <v>431</v>
      </c>
      <c r="B129" s="14" t="s">
        <v>294</v>
      </c>
      <c r="C129" s="17" t="s">
        <v>295</v>
      </c>
      <c r="D129" s="15" t="s">
        <v>88</v>
      </c>
      <c r="E129" s="18">
        <v>102.12</v>
      </c>
      <c r="F129" s="45">
        <v>13</v>
      </c>
      <c r="G129" s="46">
        <v>0.2676</v>
      </c>
      <c r="H129" s="74">
        <f t="shared" si="36"/>
        <v>16.4788</v>
      </c>
      <c r="I129" s="161">
        <f t="shared" si="37"/>
        <v>0</v>
      </c>
      <c r="J129" s="16">
        <f t="shared" si="38"/>
        <v>16.4788</v>
      </c>
      <c r="K129" s="16">
        <f t="shared" si="39"/>
        <v>1682.8150560000001</v>
      </c>
      <c r="L129" s="180"/>
      <c r="M129" s="43"/>
    </row>
    <row r="130" spans="1:13" ht="45">
      <c r="A130" s="179" t="s">
        <v>432</v>
      </c>
      <c r="B130" s="14" t="s">
        <v>296</v>
      </c>
      <c r="C130" s="17" t="s">
        <v>297</v>
      </c>
      <c r="D130" s="15" t="s">
        <v>88</v>
      </c>
      <c r="E130" s="18">
        <v>134.86000000000001</v>
      </c>
      <c r="F130" s="45">
        <v>14.61</v>
      </c>
      <c r="G130" s="46">
        <v>0.2676</v>
      </c>
      <c r="H130" s="74">
        <f t="shared" si="36"/>
        <v>18.519635999999998</v>
      </c>
      <c r="I130" s="161">
        <f t="shared" si="37"/>
        <v>0</v>
      </c>
      <c r="J130" s="16">
        <f t="shared" si="38"/>
        <v>18.519635999999998</v>
      </c>
      <c r="K130" s="16">
        <f t="shared" si="39"/>
        <v>2497.5581109600002</v>
      </c>
      <c r="L130" s="180"/>
      <c r="M130" s="43"/>
    </row>
    <row r="131" spans="1:13" ht="33.75">
      <c r="A131" s="179" t="s">
        <v>433</v>
      </c>
      <c r="B131" s="14" t="s">
        <v>298</v>
      </c>
      <c r="C131" s="17" t="s">
        <v>299</v>
      </c>
      <c r="D131" s="15" t="s">
        <v>88</v>
      </c>
      <c r="E131" s="18">
        <v>17.25</v>
      </c>
      <c r="F131" s="45">
        <v>14.61</v>
      </c>
      <c r="G131" s="46">
        <v>0.2676</v>
      </c>
      <c r="H131" s="74">
        <f t="shared" si="36"/>
        <v>18.519635999999998</v>
      </c>
      <c r="I131" s="161">
        <f t="shared" si="37"/>
        <v>0</v>
      </c>
      <c r="J131" s="16">
        <f t="shared" si="38"/>
        <v>18.519635999999998</v>
      </c>
      <c r="K131" s="16">
        <f t="shared" si="39"/>
        <v>319.46372099999996</v>
      </c>
      <c r="L131" s="180"/>
      <c r="M131" s="43"/>
    </row>
    <row r="132" spans="1:13" ht="22.5">
      <c r="A132" s="179" t="s">
        <v>434</v>
      </c>
      <c r="B132" s="14" t="s">
        <v>300</v>
      </c>
      <c r="C132" s="17" t="s">
        <v>301</v>
      </c>
      <c r="D132" s="15" t="s">
        <v>88</v>
      </c>
      <c r="E132" s="18">
        <v>740.13</v>
      </c>
      <c r="F132" s="45">
        <v>2.66</v>
      </c>
      <c r="G132" s="46">
        <v>0.2676</v>
      </c>
      <c r="H132" s="74">
        <f t="shared" si="36"/>
        <v>3.3718160000000004</v>
      </c>
      <c r="I132" s="161">
        <f t="shared" si="37"/>
        <v>0</v>
      </c>
      <c r="J132" s="16">
        <f t="shared" si="38"/>
        <v>3.3718160000000004</v>
      </c>
      <c r="K132" s="16">
        <f t="shared" si="39"/>
        <v>2495.5821760800004</v>
      </c>
      <c r="L132" s="180"/>
      <c r="M132" s="43"/>
    </row>
    <row r="133" spans="1:13" ht="22.5">
      <c r="A133" s="179" t="s">
        <v>435</v>
      </c>
      <c r="B133" s="14" t="s">
        <v>302</v>
      </c>
      <c r="C133" s="17" t="s">
        <v>303</v>
      </c>
      <c r="D133" s="15" t="s">
        <v>88</v>
      </c>
      <c r="E133" s="18">
        <v>740.13</v>
      </c>
      <c r="F133" s="45">
        <v>10.65</v>
      </c>
      <c r="G133" s="46">
        <v>0.2676</v>
      </c>
      <c r="H133" s="74">
        <f t="shared" si="36"/>
        <v>13.49994</v>
      </c>
      <c r="I133" s="161">
        <f t="shared" si="37"/>
        <v>0</v>
      </c>
      <c r="J133" s="16">
        <f t="shared" si="38"/>
        <v>13.49994</v>
      </c>
      <c r="K133" s="16">
        <f t="shared" si="39"/>
        <v>9991.710592200001</v>
      </c>
      <c r="L133" s="180"/>
      <c r="M133" s="43"/>
    </row>
    <row r="134" spans="1:13" ht="33.75">
      <c r="A134" s="179" t="s">
        <v>436</v>
      </c>
      <c r="B134" s="14" t="s">
        <v>304</v>
      </c>
      <c r="C134" s="17" t="s">
        <v>305</v>
      </c>
      <c r="D134" s="15" t="s">
        <v>88</v>
      </c>
      <c r="E134" s="18">
        <v>740.13</v>
      </c>
      <c r="F134" s="45">
        <v>13.6</v>
      </c>
      <c r="G134" s="46">
        <v>0.2676</v>
      </c>
      <c r="H134" s="74">
        <f t="shared" si="36"/>
        <v>17.239360000000001</v>
      </c>
      <c r="I134" s="161">
        <f t="shared" si="37"/>
        <v>0</v>
      </c>
      <c r="J134" s="16">
        <f t="shared" si="38"/>
        <v>17.239360000000001</v>
      </c>
      <c r="K134" s="16">
        <f t="shared" si="39"/>
        <v>12759.367516800001</v>
      </c>
      <c r="L134" s="180"/>
      <c r="M134" s="43"/>
    </row>
    <row r="135" spans="1:13" ht="15">
      <c r="A135" s="177" t="s">
        <v>437</v>
      </c>
      <c r="B135" s="35"/>
      <c r="C135" s="42" t="s">
        <v>64</v>
      </c>
      <c r="D135" s="77"/>
      <c r="E135" s="78"/>
      <c r="F135" s="79"/>
      <c r="G135" s="80"/>
      <c r="H135" s="36"/>
      <c r="I135" s="164"/>
      <c r="J135" s="90"/>
      <c r="K135" s="90"/>
      <c r="L135" s="178">
        <f>SUM(K136:K137)</f>
        <v>19068.611503759999</v>
      </c>
      <c r="M135" s="43"/>
    </row>
    <row r="136" spans="1:13" ht="45">
      <c r="A136" s="179" t="s">
        <v>438</v>
      </c>
      <c r="B136" s="14" t="s">
        <v>306</v>
      </c>
      <c r="C136" s="17" t="s">
        <v>307</v>
      </c>
      <c r="D136" s="15" t="s">
        <v>88</v>
      </c>
      <c r="E136" s="18">
        <v>158.93</v>
      </c>
      <c r="F136" s="45">
        <v>92.82</v>
      </c>
      <c r="G136" s="46">
        <v>0.2676</v>
      </c>
      <c r="H136" s="74">
        <f t="shared" ref="H136:H137" si="40">F136*(1+G136)</f>
        <v>117.658632</v>
      </c>
      <c r="I136" s="161">
        <f t="shared" ref="I136:I137" si="41">I$144</f>
        <v>0</v>
      </c>
      <c r="J136" s="16">
        <f t="shared" ref="J136:J137" si="42">H136*(1-I136)</f>
        <v>117.658632</v>
      </c>
      <c r="K136" s="16">
        <f t="shared" ref="K136:K137" si="43">E136*J136</f>
        <v>18699.486383759999</v>
      </c>
      <c r="L136" s="180"/>
      <c r="M136" s="43"/>
    </row>
    <row r="137" spans="1:13" ht="33.75">
      <c r="A137" s="179" t="s">
        <v>439</v>
      </c>
      <c r="B137" s="14" t="s">
        <v>308</v>
      </c>
      <c r="C137" s="17" t="s">
        <v>309</v>
      </c>
      <c r="D137" s="15" t="s">
        <v>88</v>
      </c>
      <c r="E137" s="18">
        <v>20</v>
      </c>
      <c r="F137" s="45">
        <v>14.56</v>
      </c>
      <c r="G137" s="46">
        <v>0.2676</v>
      </c>
      <c r="H137" s="74">
        <f t="shared" si="40"/>
        <v>18.456256</v>
      </c>
      <c r="I137" s="161">
        <f t="shared" si="41"/>
        <v>0</v>
      </c>
      <c r="J137" s="16">
        <f t="shared" si="42"/>
        <v>18.456256</v>
      </c>
      <c r="K137" s="16">
        <f t="shared" si="43"/>
        <v>369.12511999999998</v>
      </c>
      <c r="L137" s="180"/>
      <c r="M137" s="43"/>
    </row>
    <row r="138" spans="1:13" ht="15">
      <c r="A138" s="177" t="s">
        <v>440</v>
      </c>
      <c r="B138" s="35"/>
      <c r="C138" s="42" t="s">
        <v>65</v>
      </c>
      <c r="D138" s="77"/>
      <c r="E138" s="78"/>
      <c r="F138" s="79"/>
      <c r="G138" s="80"/>
      <c r="H138" s="36"/>
      <c r="I138" s="164"/>
      <c r="J138" s="90"/>
      <c r="K138" s="90"/>
      <c r="L138" s="178">
        <f>SUM(K139:K142)</f>
        <v>3269.3755398000003</v>
      </c>
      <c r="M138" s="43"/>
    </row>
    <row r="139" spans="1:13" ht="15">
      <c r="A139" s="179" t="s">
        <v>441</v>
      </c>
      <c r="B139" s="14" t="s">
        <v>310</v>
      </c>
      <c r="C139" s="17" t="s">
        <v>311</v>
      </c>
      <c r="D139" s="15" t="s">
        <v>88</v>
      </c>
      <c r="E139" s="18">
        <v>376.83</v>
      </c>
      <c r="F139" s="45">
        <v>2.85</v>
      </c>
      <c r="G139" s="46">
        <v>0.2676</v>
      </c>
      <c r="H139" s="74">
        <f t="shared" ref="H139:H142" si="44">F139*(1+G139)</f>
        <v>3.6126600000000004</v>
      </c>
      <c r="I139" s="161">
        <f t="shared" ref="I139:I142" si="45">I$144</f>
        <v>0</v>
      </c>
      <c r="J139" s="16">
        <f t="shared" ref="J139:J142" si="46">H139*(1-I139)</f>
        <v>3.6126600000000004</v>
      </c>
      <c r="K139" s="16">
        <f t="shared" ref="K139:K142" si="47">E139*J139</f>
        <v>1361.3586678000001</v>
      </c>
      <c r="L139" s="180"/>
      <c r="M139" s="43"/>
    </row>
    <row r="140" spans="1:13" ht="22.5">
      <c r="A140" s="179" t="s">
        <v>442</v>
      </c>
      <c r="B140" s="14" t="s">
        <v>312</v>
      </c>
      <c r="C140" s="17" t="s">
        <v>313</v>
      </c>
      <c r="D140" s="15" t="s">
        <v>88</v>
      </c>
      <c r="E140" s="18">
        <v>10</v>
      </c>
      <c r="F140" s="45">
        <v>6.89</v>
      </c>
      <c r="G140" s="46">
        <v>0.2676</v>
      </c>
      <c r="H140" s="74">
        <f t="shared" si="44"/>
        <v>8.7337640000000007</v>
      </c>
      <c r="I140" s="161">
        <f t="shared" si="45"/>
        <v>0</v>
      </c>
      <c r="J140" s="16">
        <f t="shared" si="46"/>
        <v>8.7337640000000007</v>
      </c>
      <c r="K140" s="16">
        <f t="shared" si="47"/>
        <v>87.337640000000007</v>
      </c>
      <c r="L140" s="180"/>
      <c r="M140" s="43"/>
    </row>
    <row r="141" spans="1:13" ht="22.5">
      <c r="A141" s="179" t="s">
        <v>443</v>
      </c>
      <c r="B141" s="14" t="s">
        <v>314</v>
      </c>
      <c r="C141" s="17" t="s">
        <v>315</v>
      </c>
      <c r="D141" s="15" t="s">
        <v>79</v>
      </c>
      <c r="E141" s="18">
        <v>2</v>
      </c>
      <c r="F141" s="45">
        <v>270.60000000000002</v>
      </c>
      <c r="G141" s="46">
        <v>0.2676</v>
      </c>
      <c r="H141" s="74">
        <f t="shared" si="44"/>
        <v>343.01256000000006</v>
      </c>
      <c r="I141" s="161">
        <f t="shared" si="45"/>
        <v>0</v>
      </c>
      <c r="J141" s="16">
        <f t="shared" si="46"/>
        <v>343.01256000000006</v>
      </c>
      <c r="K141" s="16">
        <f t="shared" si="47"/>
        <v>686.02512000000013</v>
      </c>
      <c r="L141" s="180"/>
      <c r="M141" s="43"/>
    </row>
    <row r="142" spans="1:13" ht="22.5">
      <c r="A142" s="179" t="s">
        <v>444</v>
      </c>
      <c r="B142" s="14" t="s">
        <v>316</v>
      </c>
      <c r="C142" s="17" t="s">
        <v>317</v>
      </c>
      <c r="D142" s="15" t="s">
        <v>79</v>
      </c>
      <c r="E142" s="18">
        <v>1</v>
      </c>
      <c r="F142" s="45">
        <v>895.12</v>
      </c>
      <c r="G142" s="46">
        <v>0.2676</v>
      </c>
      <c r="H142" s="74">
        <f t="shared" si="44"/>
        <v>1134.6541120000002</v>
      </c>
      <c r="I142" s="161">
        <f t="shared" si="45"/>
        <v>0</v>
      </c>
      <c r="J142" s="16">
        <f t="shared" si="46"/>
        <v>1134.6541120000002</v>
      </c>
      <c r="K142" s="16">
        <f t="shared" si="47"/>
        <v>1134.6541120000002</v>
      </c>
      <c r="L142" s="180"/>
      <c r="M142" s="43"/>
    </row>
    <row r="143" spans="1:13" ht="15">
      <c r="A143" s="199"/>
      <c r="B143" s="200"/>
      <c r="C143" s="201"/>
      <c r="D143" s="202"/>
      <c r="E143" s="203"/>
      <c r="F143" s="204"/>
      <c r="G143" s="205"/>
      <c r="H143" s="206"/>
      <c r="I143" s="207"/>
      <c r="J143" s="208"/>
      <c r="K143" s="208"/>
      <c r="L143" s="209"/>
      <c r="M143" s="43"/>
    </row>
    <row r="144" spans="1:13" ht="15" customHeight="1" thickBot="1">
      <c r="A144" s="210" t="s">
        <v>11</v>
      </c>
      <c r="B144" s="211"/>
      <c r="C144" s="211"/>
      <c r="D144" s="212"/>
      <c r="E144" s="212"/>
      <c r="F144" s="212"/>
      <c r="G144" s="213"/>
      <c r="H144" s="214"/>
      <c r="I144" s="215">
        <v>0</v>
      </c>
      <c r="J144" s="216"/>
      <c r="K144" s="217"/>
      <c r="L144" s="218">
        <f>SUM(L10:L143)</f>
        <v>279326.56257689605</v>
      </c>
      <c r="M144" s="44"/>
    </row>
    <row r="145" spans="1:13" ht="19.5" customHeight="1" thickTop="1">
      <c r="A145" s="174" t="s">
        <v>9</v>
      </c>
      <c r="B145" s="174"/>
      <c r="C145" s="174"/>
      <c r="D145" s="174"/>
      <c r="E145" s="174"/>
      <c r="F145" s="175" t="s">
        <v>8</v>
      </c>
      <c r="G145" s="175"/>
      <c r="H145" s="175"/>
      <c r="I145" s="175"/>
      <c r="J145" s="175"/>
      <c r="K145" s="175"/>
      <c r="L145" s="175"/>
      <c r="M145" s="43"/>
    </row>
    <row r="146" spans="1:13" ht="24" customHeight="1">
      <c r="A146" s="98" t="s">
        <v>7</v>
      </c>
      <c r="B146" s="98"/>
      <c r="C146" s="98"/>
      <c r="D146" s="98" t="s">
        <v>36</v>
      </c>
      <c r="E146" s="98"/>
      <c r="F146" s="98"/>
      <c r="G146" s="98"/>
      <c r="H146" s="98"/>
      <c r="I146" s="98"/>
      <c r="J146" s="98"/>
      <c r="K146" s="98"/>
      <c r="L146" s="98"/>
      <c r="M146" s="43"/>
    </row>
    <row r="147" spans="1:13" ht="15">
      <c r="A147" s="99" t="s">
        <v>12</v>
      </c>
      <c r="B147" s="23" t="s">
        <v>446</v>
      </c>
      <c r="C147" s="7"/>
      <c r="D147" s="8"/>
      <c r="E147" s="9"/>
      <c r="F147" s="9"/>
      <c r="G147" s="9"/>
      <c r="H147" s="12"/>
      <c r="I147" s="12"/>
      <c r="J147" s="10"/>
      <c r="K147" s="10"/>
      <c r="M147" s="43"/>
    </row>
    <row r="148" spans="1:13" ht="15">
      <c r="A148" s="100"/>
      <c r="B148" s="25" t="s">
        <v>66</v>
      </c>
      <c r="C148" s="7"/>
      <c r="D148" s="94"/>
      <c r="E148" s="94"/>
      <c r="F148" s="26"/>
      <c r="G148" s="27"/>
      <c r="H148" s="27"/>
      <c r="I148" s="27"/>
      <c r="J148" s="27"/>
      <c r="K148" s="10"/>
      <c r="M148" s="43"/>
    </row>
    <row r="149" spans="1:13" ht="27.75" customHeight="1">
      <c r="A149" s="100"/>
      <c r="B149" s="92" t="s">
        <v>447</v>
      </c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43"/>
    </row>
    <row r="150" spans="1:13" ht="15">
      <c r="A150" s="100"/>
      <c r="B150" s="92" t="s">
        <v>67</v>
      </c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43"/>
    </row>
    <row r="151" spans="1:13" ht="15">
      <c r="A151" s="100"/>
      <c r="B151" s="92" t="s">
        <v>68</v>
      </c>
      <c r="C151" s="93"/>
      <c r="D151" s="93"/>
      <c r="E151" s="93"/>
      <c r="F151" s="93"/>
      <c r="G151" s="93"/>
      <c r="H151" s="93"/>
      <c r="I151" s="93"/>
      <c r="J151" s="93"/>
      <c r="K151" s="10"/>
      <c r="M151" s="43"/>
    </row>
    <row r="152" spans="1:13" ht="24" customHeight="1">
      <c r="A152" s="100"/>
      <c r="B152" s="102" t="s">
        <v>13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43"/>
    </row>
    <row r="153" spans="1:13" ht="15">
      <c r="A153" s="6"/>
      <c r="B153" s="6"/>
      <c r="C153" s="7"/>
      <c r="D153" s="8"/>
      <c r="E153" s="9"/>
      <c r="F153" s="9"/>
      <c r="G153" s="9"/>
      <c r="H153" s="12"/>
      <c r="I153" s="11"/>
      <c r="J153" s="10"/>
      <c r="K153" s="10"/>
      <c r="M153" s="43"/>
    </row>
    <row r="154" spans="1:13" ht="15">
      <c r="A154" s="6"/>
      <c r="B154" s="6"/>
      <c r="C154" s="7"/>
      <c r="D154" s="8"/>
      <c r="E154" s="9"/>
      <c r="F154" s="9"/>
      <c r="G154" s="9"/>
      <c r="H154" s="12"/>
      <c r="I154" s="11"/>
      <c r="J154" s="10"/>
      <c r="K154" s="10"/>
      <c r="M154" s="43"/>
    </row>
    <row r="155" spans="1:13" ht="15">
      <c r="A155" s="6"/>
      <c r="B155" s="6"/>
      <c r="C155" s="7"/>
      <c r="D155" s="8"/>
      <c r="E155" s="9"/>
      <c r="F155" s="9"/>
      <c r="G155" s="9"/>
      <c r="H155" s="12"/>
      <c r="I155" s="11"/>
      <c r="J155" s="10"/>
      <c r="K155" s="10"/>
      <c r="M155" s="43"/>
    </row>
    <row r="156" spans="1:13" ht="15">
      <c r="A156" s="6"/>
      <c r="B156" s="6"/>
      <c r="C156" s="7"/>
      <c r="D156" s="8"/>
      <c r="E156" s="9"/>
      <c r="F156" s="9"/>
      <c r="G156" s="9"/>
      <c r="H156" s="12"/>
      <c r="I156" s="11"/>
      <c r="J156" s="10"/>
      <c r="K156" s="10"/>
      <c r="M156" s="43"/>
    </row>
    <row r="157" spans="1:13" ht="15">
      <c r="A157" s="6"/>
      <c r="B157" s="6"/>
      <c r="C157" s="7"/>
      <c r="D157" s="8"/>
      <c r="E157" s="9"/>
      <c r="F157" s="9"/>
      <c r="G157" s="9"/>
      <c r="H157" s="12"/>
      <c r="I157" s="11"/>
      <c r="J157" s="10"/>
      <c r="K157" s="10"/>
      <c r="M157" s="43"/>
    </row>
    <row r="158" spans="1:13" ht="15">
      <c r="A158" s="6"/>
      <c r="B158" s="6"/>
      <c r="C158" s="7"/>
      <c r="D158" s="8"/>
      <c r="E158" s="9"/>
      <c r="F158" s="9"/>
      <c r="G158" s="9"/>
      <c r="H158" s="12"/>
      <c r="I158" s="11"/>
      <c r="J158" s="10"/>
      <c r="K158" s="10"/>
      <c r="M158" s="43"/>
    </row>
    <row r="159" spans="1:13" ht="15">
      <c r="A159" s="6"/>
      <c r="B159" s="6"/>
      <c r="C159" s="7"/>
      <c r="D159" s="8"/>
      <c r="E159" s="9"/>
      <c r="F159" s="9"/>
      <c r="G159" s="9"/>
      <c r="H159" s="12"/>
      <c r="I159" s="11"/>
      <c r="J159" s="10"/>
      <c r="K159" s="10"/>
      <c r="M159" s="43"/>
    </row>
    <row r="160" spans="1:13" ht="15">
      <c r="A160" s="6"/>
      <c r="B160" s="6"/>
      <c r="C160" s="7"/>
      <c r="D160" s="8"/>
      <c r="E160" s="9"/>
      <c r="F160" s="9"/>
      <c r="G160" s="9"/>
      <c r="H160" s="12"/>
      <c r="I160" s="11"/>
      <c r="J160" s="10"/>
      <c r="K160" s="10"/>
      <c r="M160" s="43"/>
    </row>
    <row r="161" spans="1:13" ht="15">
      <c r="A161" s="6"/>
      <c r="B161" s="6"/>
      <c r="C161" s="7"/>
      <c r="D161" s="8"/>
      <c r="E161" s="9"/>
      <c r="F161" s="9"/>
      <c r="G161" s="9"/>
      <c r="H161" s="12"/>
      <c r="I161" s="11"/>
      <c r="J161" s="10"/>
      <c r="K161" s="10"/>
      <c r="M161" s="43"/>
    </row>
    <row r="162" spans="1:13" ht="15">
      <c r="A162" s="6"/>
      <c r="B162" s="6"/>
      <c r="C162" s="7"/>
      <c r="D162" s="8"/>
      <c r="E162" s="9"/>
      <c r="F162" s="9"/>
      <c r="G162" s="9"/>
      <c r="H162" s="12"/>
      <c r="I162" s="11"/>
      <c r="J162" s="10"/>
      <c r="K162" s="10"/>
      <c r="M162" s="43"/>
    </row>
    <row r="163" spans="1:13" ht="15">
      <c r="A163" s="6"/>
      <c r="B163" s="6"/>
      <c r="C163" s="7"/>
      <c r="D163" s="8"/>
      <c r="E163" s="9"/>
      <c r="F163" s="9"/>
      <c r="G163" s="9"/>
      <c r="H163" s="12"/>
      <c r="I163" s="11"/>
      <c r="J163" s="10"/>
      <c r="K163" s="10"/>
      <c r="M163" s="43"/>
    </row>
    <row r="164" spans="1:13" ht="15">
      <c r="A164" s="6"/>
      <c r="B164" s="6"/>
      <c r="C164" s="7"/>
      <c r="D164" s="8"/>
      <c r="E164" s="9"/>
      <c r="F164" s="9"/>
      <c r="G164" s="9"/>
      <c r="H164" s="12"/>
      <c r="I164" s="11"/>
      <c r="J164" s="10"/>
      <c r="K164" s="10"/>
    </row>
    <row r="165" spans="1:13" ht="15">
      <c r="A165" s="6"/>
      <c r="B165" s="6"/>
      <c r="C165" s="7"/>
      <c r="D165" s="8"/>
      <c r="E165" s="9"/>
      <c r="F165" s="9"/>
      <c r="G165" s="9"/>
      <c r="H165" s="12"/>
      <c r="I165" s="19"/>
      <c r="J165" s="10"/>
      <c r="K165" s="10"/>
    </row>
    <row r="166" spans="1:13" ht="15">
      <c r="A166" s="6"/>
      <c r="B166" s="6"/>
      <c r="C166" s="7"/>
      <c r="D166" s="8"/>
      <c r="E166" s="9"/>
      <c r="F166" s="9"/>
      <c r="G166" s="9"/>
      <c r="H166" s="12"/>
      <c r="I166" s="19"/>
      <c r="J166" s="10"/>
      <c r="K166" s="10"/>
    </row>
    <row r="167" spans="1:13" ht="15">
      <c r="A167" s="6"/>
      <c r="B167" s="6"/>
      <c r="C167" s="7"/>
      <c r="D167" s="8"/>
      <c r="E167" s="9"/>
      <c r="F167" s="9"/>
      <c r="G167" s="9"/>
      <c r="H167" s="12"/>
      <c r="I167" s="19"/>
      <c r="J167" s="10"/>
      <c r="K167" s="10"/>
    </row>
    <row r="168" spans="1:13" ht="15">
      <c r="A168" s="6"/>
      <c r="B168" s="6"/>
      <c r="C168" s="7"/>
      <c r="D168" s="8"/>
      <c r="E168" s="9"/>
      <c r="F168" s="9"/>
      <c r="G168" s="9"/>
      <c r="H168" s="12"/>
      <c r="I168" s="19"/>
      <c r="J168" s="10"/>
      <c r="K168" s="10"/>
    </row>
    <row r="169" spans="1:13" ht="15">
      <c r="A169" s="6"/>
      <c r="B169" s="6"/>
      <c r="C169" s="7"/>
      <c r="D169" s="8"/>
      <c r="E169" s="9"/>
      <c r="F169" s="9"/>
      <c r="G169" s="9"/>
      <c r="H169" s="12"/>
      <c r="I169" s="19"/>
      <c r="J169" s="10"/>
      <c r="K169" s="10"/>
    </row>
    <row r="170" spans="1:13" ht="15">
      <c r="A170" s="6"/>
      <c r="B170" s="6"/>
      <c r="C170" s="7"/>
      <c r="D170" s="8"/>
      <c r="E170" s="9"/>
      <c r="F170" s="9"/>
      <c r="G170" s="9"/>
      <c r="H170" s="12"/>
      <c r="I170" s="19"/>
      <c r="J170" s="10"/>
      <c r="K170" s="10"/>
    </row>
    <row r="171" spans="1:13" ht="15">
      <c r="A171" s="6"/>
      <c r="B171" s="6"/>
      <c r="C171" s="7"/>
      <c r="D171" s="8"/>
      <c r="E171" s="9"/>
      <c r="F171" s="9"/>
      <c r="G171" s="9"/>
      <c r="H171" s="12"/>
      <c r="I171" s="19"/>
      <c r="J171" s="10"/>
      <c r="K171" s="10"/>
    </row>
    <row r="172" spans="1:13" ht="15">
      <c r="A172" s="6"/>
      <c r="B172" s="6"/>
      <c r="C172" s="7"/>
      <c r="D172" s="8"/>
      <c r="E172" s="9"/>
      <c r="F172" s="9"/>
      <c r="G172" s="9"/>
      <c r="H172" s="12"/>
      <c r="I172" s="19"/>
      <c r="J172" s="10"/>
      <c r="K172" s="10"/>
    </row>
    <row r="173" spans="1:13" ht="15">
      <c r="A173" s="6"/>
      <c r="B173" s="6"/>
      <c r="C173" s="7"/>
      <c r="D173" s="8"/>
      <c r="E173" s="9"/>
      <c r="F173" s="9"/>
      <c r="G173" s="9"/>
      <c r="H173" s="12"/>
      <c r="I173" s="19"/>
      <c r="J173" s="10"/>
      <c r="K173" s="10"/>
    </row>
    <row r="174" spans="1:13" ht="15">
      <c r="A174" s="6"/>
      <c r="B174" s="6"/>
      <c r="C174" s="7"/>
      <c r="D174" s="8"/>
      <c r="E174" s="9"/>
      <c r="F174" s="9"/>
      <c r="G174" s="9"/>
      <c r="H174" s="12"/>
      <c r="I174" s="19"/>
      <c r="J174" s="10"/>
      <c r="K174" s="10"/>
    </row>
    <row r="175" spans="1:13" ht="15">
      <c r="A175" s="6"/>
      <c r="B175" s="6"/>
      <c r="C175" s="7"/>
      <c r="D175" s="8"/>
      <c r="E175" s="9"/>
      <c r="F175" s="9"/>
      <c r="G175" s="9"/>
      <c r="H175" s="12"/>
      <c r="I175" s="19"/>
      <c r="J175" s="10"/>
      <c r="K175" s="10"/>
    </row>
    <row r="176" spans="1:13" ht="15">
      <c r="A176" s="6"/>
      <c r="B176" s="6"/>
      <c r="C176" s="7"/>
      <c r="D176" s="8"/>
      <c r="E176" s="9"/>
      <c r="F176" s="9"/>
      <c r="G176" s="9"/>
      <c r="H176" s="12"/>
      <c r="I176" s="19"/>
      <c r="J176" s="10"/>
      <c r="K176" s="10"/>
    </row>
    <row r="177" spans="1:11" ht="15">
      <c r="A177" s="6"/>
      <c r="B177" s="6"/>
      <c r="C177" s="7"/>
      <c r="D177" s="8"/>
      <c r="E177" s="9"/>
      <c r="F177" s="9"/>
      <c r="G177" s="9"/>
      <c r="H177" s="12"/>
      <c r="I177" s="19"/>
      <c r="J177" s="10"/>
      <c r="K177" s="10"/>
    </row>
    <row r="178" spans="1:11" ht="15">
      <c r="A178" s="6"/>
      <c r="B178" s="6"/>
      <c r="C178" s="7"/>
      <c r="D178" s="8"/>
      <c r="E178" s="9"/>
      <c r="F178" s="9"/>
      <c r="G178" s="9"/>
      <c r="H178" s="12"/>
      <c r="I178" s="19"/>
      <c r="J178" s="10"/>
      <c r="K178" s="10"/>
    </row>
    <row r="179" spans="1:11" ht="15">
      <c r="A179" s="6"/>
      <c r="B179" s="6"/>
      <c r="C179" s="7"/>
      <c r="D179" s="8"/>
      <c r="E179" s="9"/>
      <c r="F179" s="9"/>
      <c r="G179" s="9"/>
      <c r="H179" s="12"/>
      <c r="I179" s="19"/>
      <c r="J179" s="10"/>
      <c r="K179" s="10"/>
    </row>
    <row r="180" spans="1:11" ht="15">
      <c r="A180" s="6"/>
      <c r="B180" s="6"/>
      <c r="C180" s="7"/>
      <c r="D180" s="8"/>
      <c r="E180" s="9"/>
      <c r="F180" s="9"/>
      <c r="G180" s="9"/>
      <c r="H180" s="12"/>
      <c r="I180" s="19"/>
      <c r="J180" s="10"/>
      <c r="K180" s="10"/>
    </row>
    <row r="181" spans="1:11" ht="15">
      <c r="A181" s="6"/>
      <c r="B181" s="6"/>
      <c r="C181" s="7"/>
      <c r="D181" s="8"/>
      <c r="E181" s="9"/>
      <c r="F181" s="9"/>
      <c r="G181" s="9"/>
      <c r="H181" s="12"/>
      <c r="I181" s="19"/>
      <c r="J181" s="10"/>
      <c r="K181" s="10"/>
    </row>
  </sheetData>
  <mergeCells count="30">
    <mergeCell ref="A1:L1"/>
    <mergeCell ref="A2:L2"/>
    <mergeCell ref="A4:L4"/>
    <mergeCell ref="A5:L5"/>
    <mergeCell ref="A6:L6"/>
    <mergeCell ref="L9:L10"/>
    <mergeCell ref="F145:L146"/>
    <mergeCell ref="A147:A152"/>
    <mergeCell ref="A3:L3"/>
    <mergeCell ref="B149:L149"/>
    <mergeCell ref="B150:L150"/>
    <mergeCell ref="B152:L152"/>
    <mergeCell ref="D8:H8"/>
    <mergeCell ref="I8:L8"/>
    <mergeCell ref="A9:A10"/>
    <mergeCell ref="B9:B10"/>
    <mergeCell ref="C9:C10"/>
    <mergeCell ref="D9:D10"/>
    <mergeCell ref="E9:E10"/>
    <mergeCell ref="F9:F10"/>
    <mergeCell ref="G9:G10"/>
    <mergeCell ref="B151:J151"/>
    <mergeCell ref="A144:C144"/>
    <mergeCell ref="D148:E148"/>
    <mergeCell ref="H9:H10"/>
    <mergeCell ref="I9:I10"/>
    <mergeCell ref="J9:K9"/>
    <mergeCell ref="A145:E145"/>
    <mergeCell ref="A146:C146"/>
    <mergeCell ref="D146:E146"/>
  </mergeCells>
  <printOptions horizontalCentered="1"/>
  <pageMargins left="0" right="0" top="0.55118110236220474" bottom="0.55118110236220474" header="0.31496062992125984" footer="0.35433070866141736"/>
  <pageSetup paperSize="9" scale="80" fitToHeight="16" orientation="landscape" r:id="rId1"/>
  <headerFooter>
    <oddHeader>&amp;R&amp;"Verdana,Normal"&amp;8Fls.:______
Processo n.º 23069.152835/2021-98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Normal="100" workbookViewId="0">
      <selection activeCell="E28" sqref="E28"/>
    </sheetView>
  </sheetViews>
  <sheetFormatPr defaultRowHeight="15"/>
  <cols>
    <col min="1" max="1" width="6.85546875" customWidth="1"/>
    <col min="2" max="2" width="32.28515625" bestFit="1" customWidth="1"/>
    <col min="3" max="3" width="13.42578125" bestFit="1" customWidth="1"/>
    <col min="4" max="4" width="10.85546875" bestFit="1" customWidth="1"/>
    <col min="5" max="5" width="11.7109375" bestFit="1" customWidth="1"/>
    <col min="6" max="8" width="13" bestFit="1" customWidth="1"/>
    <col min="9" max="9" width="14.28515625" customWidth="1"/>
  </cols>
  <sheetData>
    <row r="1" spans="1:15" ht="15.75">
      <c r="A1" s="104" t="s">
        <v>6</v>
      </c>
      <c r="B1" s="104"/>
      <c r="C1" s="104"/>
      <c r="D1" s="104"/>
      <c r="E1" s="104"/>
      <c r="F1" s="104"/>
      <c r="G1" s="104"/>
      <c r="H1" s="104"/>
      <c r="I1" s="104"/>
      <c r="J1" s="41"/>
      <c r="K1" s="41"/>
      <c r="L1" s="41"/>
      <c r="M1" s="41"/>
      <c r="N1" s="41"/>
      <c r="O1" s="41"/>
    </row>
    <row r="2" spans="1:15" ht="15.75">
      <c r="A2" s="104" t="s">
        <v>2</v>
      </c>
      <c r="B2" s="104"/>
      <c r="C2" s="104"/>
      <c r="D2" s="104"/>
      <c r="E2" s="104"/>
      <c r="F2" s="104"/>
      <c r="G2" s="104"/>
      <c r="H2" s="104"/>
      <c r="I2" s="104"/>
      <c r="J2" s="41"/>
      <c r="K2" s="41"/>
      <c r="L2" s="41"/>
      <c r="M2" s="41"/>
      <c r="N2" s="41"/>
      <c r="O2" s="41"/>
    </row>
    <row r="3" spans="1:15" ht="15.75">
      <c r="A3" s="101" t="s">
        <v>72</v>
      </c>
      <c r="B3" s="101"/>
      <c r="C3" s="101"/>
      <c r="D3" s="101"/>
      <c r="E3" s="101"/>
      <c r="F3" s="101"/>
      <c r="G3" s="101"/>
      <c r="H3" s="101"/>
      <c r="I3" s="101"/>
      <c r="J3" s="28"/>
      <c r="K3" s="28"/>
      <c r="L3" s="28"/>
      <c r="M3" s="28"/>
      <c r="N3" s="28"/>
      <c r="O3" s="28"/>
    </row>
    <row r="4" spans="1:15">
      <c r="A4" s="105" t="s">
        <v>27</v>
      </c>
      <c r="B4" s="105"/>
      <c r="C4" s="105"/>
      <c r="D4" s="105"/>
      <c r="E4" s="105"/>
      <c r="F4" s="105"/>
      <c r="G4" s="105"/>
      <c r="H4" s="105"/>
      <c r="I4" s="29"/>
      <c r="J4" s="29"/>
      <c r="K4" s="29"/>
    </row>
    <row r="5" spans="1:15" ht="31.5" customHeight="1">
      <c r="A5" s="106" t="s">
        <v>73</v>
      </c>
      <c r="B5" s="106"/>
      <c r="C5" s="106"/>
      <c r="D5" s="106"/>
      <c r="E5" s="106"/>
      <c r="F5" s="106"/>
      <c r="G5" s="106"/>
      <c r="H5" s="106"/>
      <c r="I5" s="106"/>
      <c r="J5" s="30"/>
      <c r="K5" s="30"/>
    </row>
    <row r="6" spans="1:15">
      <c r="A6" s="107" t="s">
        <v>49</v>
      </c>
      <c r="B6" s="107"/>
      <c r="C6" s="107"/>
      <c r="D6" s="107"/>
      <c r="E6" s="107"/>
      <c r="F6" s="107"/>
      <c r="G6" s="107"/>
      <c r="H6" s="107"/>
      <c r="I6" s="107"/>
      <c r="J6" s="62"/>
      <c r="K6" s="31"/>
    </row>
    <row r="7" spans="1:15" ht="17.25" thickBot="1">
      <c r="A7" s="151"/>
      <c r="B7" s="152"/>
      <c r="C7" s="152"/>
      <c r="D7" s="152"/>
      <c r="E7" s="152"/>
      <c r="F7" s="152"/>
      <c r="G7" s="152"/>
      <c r="H7" s="152"/>
    </row>
    <row r="8" spans="1:15" ht="15.75" thickTop="1">
      <c r="A8" s="153" t="s">
        <v>0</v>
      </c>
      <c r="B8" s="155" t="s">
        <v>38</v>
      </c>
      <c r="C8" s="155" t="s">
        <v>39</v>
      </c>
      <c r="D8" s="155" t="s">
        <v>40</v>
      </c>
      <c r="E8" s="157" t="s">
        <v>41</v>
      </c>
      <c r="F8" s="158"/>
      <c r="G8" s="158"/>
      <c r="H8" s="158"/>
      <c r="I8" s="159" t="s">
        <v>42</v>
      </c>
      <c r="J8" s="37"/>
      <c r="K8" s="37"/>
    </row>
    <row r="9" spans="1:15">
      <c r="A9" s="154"/>
      <c r="B9" s="156"/>
      <c r="C9" s="156"/>
      <c r="D9" s="156"/>
      <c r="E9" s="64" t="s">
        <v>21</v>
      </c>
      <c r="F9" s="64" t="s">
        <v>22</v>
      </c>
      <c r="G9" s="64" t="s">
        <v>23</v>
      </c>
      <c r="H9" s="64" t="s">
        <v>71</v>
      </c>
      <c r="I9" s="160"/>
      <c r="J9" s="37"/>
      <c r="K9" s="37"/>
    </row>
    <row r="10" spans="1:15">
      <c r="A10" s="109" t="s">
        <v>14</v>
      </c>
      <c r="B10" s="146" t="s">
        <v>75</v>
      </c>
      <c r="C10" s="115">
        <f>Orçamento!$L$11</f>
        <v>35573.603161999999</v>
      </c>
      <c r="D10" s="123">
        <f>C10/C$43</f>
        <v>0.1273548882491507</v>
      </c>
      <c r="E10" s="60">
        <f>$C10*E12</f>
        <v>6403.2485691599995</v>
      </c>
      <c r="F10" s="60">
        <f t="shared" ref="F10:H10" si="0">$C10*F12</f>
        <v>9960.6088853600013</v>
      </c>
      <c r="G10" s="60">
        <f t="shared" si="0"/>
        <v>13162.23316994</v>
      </c>
      <c r="H10" s="60">
        <f t="shared" si="0"/>
        <v>6047.5125375400003</v>
      </c>
      <c r="I10" s="118">
        <f>$C$43-SUM(E10:H10)</f>
        <v>243752.95941489603</v>
      </c>
      <c r="J10" s="37"/>
      <c r="K10" s="37"/>
    </row>
    <row r="11" spans="1:15" ht="6.95" customHeight="1">
      <c r="A11" s="109"/>
      <c r="B11" s="146"/>
      <c r="C11" s="115"/>
      <c r="D11" s="123"/>
      <c r="E11" s="38"/>
      <c r="F11" s="38"/>
      <c r="G11" s="38"/>
      <c r="H11" s="38"/>
      <c r="I11" s="118"/>
      <c r="J11" s="37"/>
      <c r="K11" s="37"/>
    </row>
    <row r="12" spans="1:15" ht="15" customHeight="1">
      <c r="A12" s="110"/>
      <c r="B12" s="147"/>
      <c r="C12" s="116"/>
      <c r="D12" s="124"/>
      <c r="E12" s="48">
        <v>0.18</v>
      </c>
      <c r="F12" s="48">
        <v>0.28000000000000003</v>
      </c>
      <c r="G12" s="54">
        <v>0.37</v>
      </c>
      <c r="H12" s="54">
        <v>0.17</v>
      </c>
      <c r="I12" s="119"/>
      <c r="J12" s="37"/>
      <c r="K12" s="37"/>
    </row>
    <row r="13" spans="1:15" ht="15" customHeight="1">
      <c r="A13" s="108" t="s">
        <v>15</v>
      </c>
      <c r="B13" s="145" t="s">
        <v>50</v>
      </c>
      <c r="C13" s="114">
        <f>Orçamento!$L$13</f>
        <v>40397.926204976007</v>
      </c>
      <c r="D13" s="122">
        <f>C13/C$43</f>
        <v>0.14462615310298257</v>
      </c>
      <c r="E13" s="39">
        <f>$C13*E15</f>
        <v>24238.755722985603</v>
      </c>
      <c r="F13" s="39">
        <f>$C13*F15</f>
        <v>6059.6889307464007</v>
      </c>
      <c r="G13" s="39">
        <f t="shared" ref="G13:H13" si="1">$C13*G15</f>
        <v>6059.6889307464007</v>
      </c>
      <c r="H13" s="39">
        <f t="shared" si="1"/>
        <v>4039.7926204976011</v>
      </c>
      <c r="I13" s="117">
        <f>$I10-SUM(E13:H13)</f>
        <v>203355.03320992002</v>
      </c>
      <c r="J13" s="37"/>
      <c r="K13" s="37"/>
    </row>
    <row r="14" spans="1:15" ht="6.95" customHeight="1">
      <c r="A14" s="109"/>
      <c r="B14" s="146"/>
      <c r="C14" s="115"/>
      <c r="D14" s="123"/>
      <c r="E14" s="49"/>
      <c r="F14" s="49"/>
      <c r="G14" s="49"/>
      <c r="H14" s="49"/>
      <c r="I14" s="118"/>
      <c r="J14" s="37"/>
      <c r="K14" s="37"/>
    </row>
    <row r="15" spans="1:15">
      <c r="A15" s="110"/>
      <c r="B15" s="147"/>
      <c r="C15" s="116"/>
      <c r="D15" s="124"/>
      <c r="E15" s="54">
        <v>0.6</v>
      </c>
      <c r="F15" s="51">
        <v>0.15</v>
      </c>
      <c r="G15" s="51">
        <v>0.15</v>
      </c>
      <c r="H15" s="51">
        <v>0.1</v>
      </c>
      <c r="I15" s="119"/>
      <c r="J15" s="37"/>
      <c r="K15" s="37"/>
    </row>
    <row r="16" spans="1:15">
      <c r="A16" s="108" t="s">
        <v>16</v>
      </c>
      <c r="B16" s="145" t="s">
        <v>54</v>
      </c>
      <c r="C16" s="114">
        <f>Orçamento!$L$52</f>
        <v>2188.1184440000002</v>
      </c>
      <c r="D16" s="122">
        <f>C16/C$43</f>
        <v>7.8335494620123403E-3</v>
      </c>
      <c r="E16" s="56"/>
      <c r="F16" s="56"/>
      <c r="G16" s="58"/>
      <c r="H16" s="39">
        <f>$C16*H18</f>
        <v>2188.1184440000002</v>
      </c>
      <c r="I16" s="117">
        <f>$I13-SUM(E16:H16)</f>
        <v>201166.91476592002</v>
      </c>
      <c r="J16" s="37"/>
      <c r="K16" s="37"/>
    </row>
    <row r="17" spans="1:11" ht="6.95" customHeight="1">
      <c r="A17" s="109"/>
      <c r="B17" s="146"/>
      <c r="C17" s="115"/>
      <c r="D17" s="123"/>
      <c r="E17" s="55"/>
      <c r="F17" s="55"/>
      <c r="G17" s="55"/>
      <c r="H17" s="38"/>
      <c r="I17" s="118"/>
      <c r="J17" s="37"/>
      <c r="K17" s="37"/>
    </row>
    <row r="18" spans="1:11">
      <c r="A18" s="110"/>
      <c r="B18" s="147"/>
      <c r="C18" s="116"/>
      <c r="D18" s="124"/>
      <c r="E18" s="57"/>
      <c r="F18" s="57"/>
      <c r="G18" s="54"/>
      <c r="H18" s="48">
        <v>1</v>
      </c>
      <c r="I18" s="119"/>
      <c r="J18" s="37"/>
      <c r="K18" s="37"/>
    </row>
    <row r="19" spans="1:11">
      <c r="A19" s="108" t="s">
        <v>17</v>
      </c>
      <c r="B19" s="145" t="s">
        <v>55</v>
      </c>
      <c r="C19" s="114">
        <f>Orçamento!$L$55</f>
        <v>2070.4851640000002</v>
      </c>
      <c r="D19" s="122">
        <f>C19/C$43</f>
        <v>7.4124177267602849E-3</v>
      </c>
      <c r="E19" s="56"/>
      <c r="F19" s="39">
        <f>$C19*F21</f>
        <v>2070.4851640000002</v>
      </c>
      <c r="G19" s="56"/>
      <c r="H19" s="56"/>
      <c r="I19" s="117">
        <f>$I16-SUM(E19:H19)</f>
        <v>199096.42960192001</v>
      </c>
      <c r="J19" s="37"/>
      <c r="K19" s="37"/>
    </row>
    <row r="20" spans="1:11" ht="6.95" customHeight="1">
      <c r="A20" s="109"/>
      <c r="B20" s="146"/>
      <c r="C20" s="115"/>
      <c r="D20" s="123"/>
      <c r="E20" s="55"/>
      <c r="F20" s="38"/>
      <c r="G20" s="55"/>
      <c r="H20" s="55"/>
      <c r="I20" s="118"/>
      <c r="J20" s="37"/>
      <c r="K20" s="37"/>
    </row>
    <row r="21" spans="1:11">
      <c r="A21" s="110"/>
      <c r="B21" s="147"/>
      <c r="C21" s="116"/>
      <c r="D21" s="124"/>
      <c r="E21" s="54"/>
      <c r="F21" s="48">
        <v>1</v>
      </c>
      <c r="G21" s="54"/>
      <c r="H21" s="54"/>
      <c r="I21" s="119"/>
      <c r="J21" s="37"/>
      <c r="K21" s="37"/>
    </row>
    <row r="22" spans="1:11">
      <c r="A22" s="108" t="s">
        <v>18</v>
      </c>
      <c r="B22" s="145" t="s">
        <v>56</v>
      </c>
      <c r="C22" s="114">
        <f>Orçamento!$L$62</f>
        <v>94370.373532000056</v>
      </c>
      <c r="D22" s="122">
        <f>C22/C$43</f>
        <v>0.33784962182399231</v>
      </c>
      <c r="E22" s="39">
        <f t="shared" ref="E22:F22" si="2">$C22*E24</f>
        <v>18874.074706400013</v>
      </c>
      <c r="F22" s="39">
        <f t="shared" si="2"/>
        <v>33029.630736200015</v>
      </c>
      <c r="G22" s="39">
        <f>$C22*G24</f>
        <v>33029.630736200015</v>
      </c>
      <c r="H22" s="39">
        <f>$C22*H24</f>
        <v>9437.0373532000067</v>
      </c>
      <c r="I22" s="117">
        <f>$I19-SUM(E22:H22)</f>
        <v>104726.05606991997</v>
      </c>
      <c r="J22" s="37"/>
      <c r="K22" s="37"/>
    </row>
    <row r="23" spans="1:11" ht="6.95" customHeight="1">
      <c r="A23" s="109"/>
      <c r="B23" s="146"/>
      <c r="C23" s="115"/>
      <c r="D23" s="123"/>
      <c r="E23" s="50"/>
      <c r="F23" s="50"/>
      <c r="G23" s="50"/>
      <c r="H23" s="50"/>
      <c r="I23" s="118"/>
      <c r="J23" s="37"/>
      <c r="K23" s="37"/>
    </row>
    <row r="24" spans="1:11">
      <c r="A24" s="110"/>
      <c r="B24" s="147"/>
      <c r="C24" s="116"/>
      <c r="D24" s="124"/>
      <c r="E24" s="52">
        <v>0.2</v>
      </c>
      <c r="F24" s="52">
        <v>0.35</v>
      </c>
      <c r="G24" s="52">
        <v>0.35</v>
      </c>
      <c r="H24" s="52">
        <v>0.1</v>
      </c>
      <c r="I24" s="119"/>
      <c r="J24" s="37"/>
      <c r="K24" s="37"/>
    </row>
    <row r="25" spans="1:11">
      <c r="A25" s="108" t="s">
        <v>19</v>
      </c>
      <c r="B25" s="145" t="s">
        <v>273</v>
      </c>
      <c r="C25" s="114">
        <f>Orçamento!$L$115</f>
        <v>6212.8285563200016</v>
      </c>
      <c r="D25" s="122">
        <f>C25/C$43</f>
        <v>2.2242168804156127E-2</v>
      </c>
      <c r="E25" s="39">
        <f t="shared" ref="E25:F25" si="3">$C25*E27</f>
        <v>1863.8485668960004</v>
      </c>
      <c r="F25" s="39">
        <f t="shared" si="3"/>
        <v>4348.9799894240005</v>
      </c>
      <c r="G25" s="59"/>
      <c r="H25" s="59"/>
      <c r="I25" s="117">
        <f>$I22-SUM(E25:H25)</f>
        <v>98513.227513599966</v>
      </c>
      <c r="J25" s="37"/>
      <c r="K25" s="37"/>
    </row>
    <row r="26" spans="1:11" ht="6.95" customHeight="1">
      <c r="A26" s="109"/>
      <c r="B26" s="146"/>
      <c r="C26" s="115"/>
      <c r="D26" s="123"/>
      <c r="E26" s="53"/>
      <c r="F26" s="53"/>
      <c r="G26" s="61"/>
      <c r="H26" s="61"/>
      <c r="I26" s="118"/>
      <c r="J26" s="37"/>
      <c r="K26" s="37"/>
    </row>
    <row r="27" spans="1:11">
      <c r="A27" s="110"/>
      <c r="B27" s="147"/>
      <c r="C27" s="116"/>
      <c r="D27" s="124"/>
      <c r="E27" s="52">
        <v>0.3</v>
      </c>
      <c r="F27" s="52">
        <v>0.7</v>
      </c>
      <c r="G27" s="60"/>
      <c r="H27" s="60"/>
      <c r="I27" s="119"/>
      <c r="J27" s="37"/>
      <c r="K27" s="37"/>
    </row>
    <row r="28" spans="1:11">
      <c r="A28" s="108" t="s">
        <v>69</v>
      </c>
      <c r="B28" s="145" t="s">
        <v>61</v>
      </c>
      <c r="C28" s="114">
        <f>Orçamento!$L$119</f>
        <v>858.46308600000009</v>
      </c>
      <c r="D28" s="122">
        <f>C28/C$43</f>
        <v>3.073331365554155E-3</v>
      </c>
      <c r="E28" s="39">
        <f t="shared" ref="E28" si="4">$C28*E30</f>
        <v>858.46308600000009</v>
      </c>
      <c r="F28" s="59"/>
      <c r="G28" s="59"/>
      <c r="H28" s="59"/>
      <c r="I28" s="117">
        <f>$I25-SUM(E28:H28)</f>
        <v>97654.764427599963</v>
      </c>
      <c r="J28" s="37"/>
      <c r="K28" s="37"/>
    </row>
    <row r="29" spans="1:11" ht="6.95" customHeight="1">
      <c r="A29" s="109"/>
      <c r="B29" s="146"/>
      <c r="C29" s="115"/>
      <c r="D29" s="123"/>
      <c r="E29" s="50"/>
      <c r="F29" s="61"/>
      <c r="G29" s="61"/>
      <c r="H29" s="61"/>
      <c r="I29" s="118"/>
      <c r="J29" s="37"/>
      <c r="K29" s="37"/>
    </row>
    <row r="30" spans="1:11">
      <c r="A30" s="110"/>
      <c r="B30" s="147"/>
      <c r="C30" s="116"/>
      <c r="D30" s="124"/>
      <c r="E30" s="52">
        <v>1</v>
      </c>
      <c r="F30" s="60"/>
      <c r="G30" s="60"/>
      <c r="H30" s="60"/>
      <c r="I30" s="119"/>
      <c r="J30" s="37"/>
      <c r="K30" s="37"/>
    </row>
    <row r="31" spans="1:11">
      <c r="A31" s="108" t="s">
        <v>20</v>
      </c>
      <c r="B31" s="145" t="s">
        <v>62</v>
      </c>
      <c r="C31" s="114">
        <f>Orçamento!$L$121</f>
        <v>45171.582490039997</v>
      </c>
      <c r="D31" s="122">
        <f>C31/C$43</f>
        <v>0.16171602898526585</v>
      </c>
      <c r="E31" s="59"/>
      <c r="F31" s="39">
        <f t="shared" ref="F31:G31" si="5">$C31*F33</f>
        <v>22585.791245019998</v>
      </c>
      <c r="G31" s="39">
        <f t="shared" si="5"/>
        <v>22585.791245019998</v>
      </c>
      <c r="H31" s="59"/>
      <c r="I31" s="117">
        <f>$I28-SUM(E31:H31)</f>
        <v>52483.181937559966</v>
      </c>
      <c r="J31" s="37"/>
      <c r="K31" s="37"/>
    </row>
    <row r="32" spans="1:11" ht="6.95" customHeight="1">
      <c r="A32" s="109"/>
      <c r="B32" s="146"/>
      <c r="C32" s="115"/>
      <c r="D32" s="123"/>
      <c r="E32" s="61"/>
      <c r="F32" s="50"/>
      <c r="G32" s="50"/>
      <c r="H32" s="55"/>
      <c r="I32" s="118"/>
      <c r="J32" s="37"/>
      <c r="K32" s="37"/>
    </row>
    <row r="33" spans="1:11">
      <c r="A33" s="110"/>
      <c r="B33" s="147"/>
      <c r="C33" s="116"/>
      <c r="D33" s="124"/>
      <c r="E33" s="60"/>
      <c r="F33" s="52">
        <v>0.5</v>
      </c>
      <c r="G33" s="52">
        <v>0.5</v>
      </c>
      <c r="H33" s="57"/>
      <c r="I33" s="119"/>
      <c r="J33" s="37"/>
      <c r="K33" s="37"/>
    </row>
    <row r="34" spans="1:11">
      <c r="A34" s="108" t="s">
        <v>43</v>
      </c>
      <c r="B34" s="111" t="s">
        <v>63</v>
      </c>
      <c r="C34" s="114">
        <f>Orçamento!$L$127</f>
        <v>30145.194894000004</v>
      </c>
      <c r="D34" s="122">
        <f>C34/C$43</f>
        <v>0.10792097470394105</v>
      </c>
      <c r="E34" s="91"/>
      <c r="F34" s="91"/>
      <c r="G34" s="39">
        <f t="shared" ref="G34:H34" si="6">$C34*G36</f>
        <v>9043.5584682000008</v>
      </c>
      <c r="H34" s="39">
        <f t="shared" si="6"/>
        <v>21101.636425800003</v>
      </c>
      <c r="I34" s="117">
        <f>$I31-SUM(E34:H34)</f>
        <v>22337.987043559962</v>
      </c>
      <c r="J34" s="37"/>
      <c r="K34" s="37"/>
    </row>
    <row r="35" spans="1:11">
      <c r="A35" s="109"/>
      <c r="B35" s="112"/>
      <c r="C35" s="115"/>
      <c r="D35" s="123"/>
      <c r="E35" s="91"/>
      <c r="F35" s="91"/>
      <c r="G35" s="50"/>
      <c r="H35" s="50"/>
      <c r="I35" s="118"/>
      <c r="J35" s="37"/>
      <c r="K35" s="37"/>
    </row>
    <row r="36" spans="1:11">
      <c r="A36" s="110"/>
      <c r="B36" s="113"/>
      <c r="C36" s="116"/>
      <c r="D36" s="124"/>
      <c r="E36" s="91"/>
      <c r="F36" s="91"/>
      <c r="G36" s="52">
        <v>0.3</v>
      </c>
      <c r="H36" s="52">
        <v>0.7</v>
      </c>
      <c r="I36" s="119"/>
      <c r="J36" s="37"/>
      <c r="K36" s="37"/>
    </row>
    <row r="37" spans="1:11">
      <c r="A37" s="108" t="s">
        <v>70</v>
      </c>
      <c r="B37" s="145" t="s">
        <v>64</v>
      </c>
      <c r="C37" s="114">
        <f>Orçamento!$L$135</f>
        <v>19068.611503759999</v>
      </c>
      <c r="D37" s="122">
        <f>C37/C$43</f>
        <v>6.826637369480601E-2</v>
      </c>
      <c r="E37" s="59"/>
      <c r="F37" s="56"/>
      <c r="G37" s="39">
        <f t="shared" ref="G37" si="7">$C37*G39</f>
        <v>19068.611503759999</v>
      </c>
      <c r="H37" s="56"/>
      <c r="I37" s="117">
        <f t="shared" ref="I37" si="8">$I34-SUM(E37:H37)</f>
        <v>3269.375539799963</v>
      </c>
      <c r="J37" s="37"/>
      <c r="K37" s="37"/>
    </row>
    <row r="38" spans="1:11" ht="6.95" customHeight="1">
      <c r="A38" s="109"/>
      <c r="B38" s="146"/>
      <c r="C38" s="115"/>
      <c r="D38" s="123"/>
      <c r="E38" s="61"/>
      <c r="F38" s="61"/>
      <c r="G38" s="50"/>
      <c r="H38" s="61"/>
      <c r="I38" s="118"/>
      <c r="J38" s="37"/>
      <c r="K38" s="37"/>
    </row>
    <row r="39" spans="1:11">
      <c r="A39" s="110"/>
      <c r="B39" s="147"/>
      <c r="C39" s="116"/>
      <c r="D39" s="124"/>
      <c r="E39" s="60"/>
      <c r="F39" s="60"/>
      <c r="G39" s="52">
        <v>1</v>
      </c>
      <c r="H39" s="60"/>
      <c r="I39" s="119"/>
      <c r="J39" s="37"/>
      <c r="K39" s="37"/>
    </row>
    <row r="40" spans="1:11">
      <c r="A40" s="108" t="s">
        <v>448</v>
      </c>
      <c r="B40" s="145" t="s">
        <v>65</v>
      </c>
      <c r="C40" s="114">
        <f>Orçamento!$L$138</f>
        <v>3269.3755398000003</v>
      </c>
      <c r="D40" s="122">
        <f>C40/C$43</f>
        <v>1.1704492081378659E-2</v>
      </c>
      <c r="E40" s="59"/>
      <c r="F40" s="59"/>
      <c r="G40" s="59"/>
      <c r="H40" s="39">
        <f t="shared" ref="H40" si="9">$C40*H42</f>
        <v>3269.3755398000003</v>
      </c>
      <c r="I40" s="117">
        <f t="shared" ref="I40" si="10">$I37-SUM(E40:H40)</f>
        <v>-3.7289282772690058E-11</v>
      </c>
      <c r="J40" s="37"/>
      <c r="K40" s="37"/>
    </row>
    <row r="41" spans="1:11" ht="6.95" customHeight="1">
      <c r="A41" s="109"/>
      <c r="B41" s="146"/>
      <c r="C41" s="115"/>
      <c r="D41" s="123"/>
      <c r="E41" s="61"/>
      <c r="F41" s="61"/>
      <c r="G41" s="61"/>
      <c r="H41" s="50"/>
      <c r="I41" s="118"/>
      <c r="J41" s="37"/>
      <c r="K41" s="37"/>
    </row>
    <row r="42" spans="1:11">
      <c r="A42" s="128"/>
      <c r="B42" s="148"/>
      <c r="C42" s="149"/>
      <c r="D42" s="150"/>
      <c r="E42" s="68"/>
      <c r="F42" s="68"/>
      <c r="G42" s="68"/>
      <c r="H42" s="52">
        <v>1</v>
      </c>
      <c r="I42" s="119"/>
      <c r="J42" s="37"/>
      <c r="K42" s="37"/>
    </row>
    <row r="43" spans="1:11">
      <c r="A43" s="69"/>
      <c r="B43" s="65" t="s">
        <v>44</v>
      </c>
      <c r="C43" s="66">
        <f>SUM(C10:C42)</f>
        <v>279326.56257689605</v>
      </c>
      <c r="D43" s="67">
        <f>SUM(D10:D42)</f>
        <v>1</v>
      </c>
      <c r="E43" s="125"/>
      <c r="F43" s="126"/>
      <c r="G43" s="126"/>
      <c r="H43" s="127"/>
      <c r="I43" s="129"/>
      <c r="J43" s="37"/>
      <c r="K43" s="37"/>
    </row>
    <row r="44" spans="1:11">
      <c r="A44" s="70"/>
      <c r="B44" s="132" t="s">
        <v>45</v>
      </c>
      <c r="C44" s="132"/>
      <c r="D44" s="132"/>
      <c r="E44" s="39">
        <f>E40+E37+E34+E31+E28+E25+E22+E19+E16+E13+E10</f>
        <v>52238.390651441616</v>
      </c>
      <c r="F44" s="39">
        <f t="shared" ref="F44:H44" si="11">F40+F37+F34+F31+F28+F25+F22+F19+F16+F13+F10</f>
        <v>78055.184950750408</v>
      </c>
      <c r="G44" s="39">
        <f t="shared" si="11"/>
        <v>102949.5140538664</v>
      </c>
      <c r="H44" s="39">
        <f t="shared" si="11"/>
        <v>46083.472920837616</v>
      </c>
      <c r="I44" s="130"/>
      <c r="J44" s="37"/>
      <c r="K44" s="37"/>
    </row>
    <row r="45" spans="1:11">
      <c r="A45" s="70"/>
      <c r="B45" s="133" t="s">
        <v>24</v>
      </c>
      <c r="C45" s="133"/>
      <c r="D45" s="133"/>
      <c r="E45" s="32">
        <f>E44</f>
        <v>52238.390651441616</v>
      </c>
      <c r="F45" s="32">
        <f>E45+F44</f>
        <v>130293.57560219202</v>
      </c>
      <c r="G45" s="32">
        <f t="shared" ref="G45:H45" si="12">F45+G44</f>
        <v>233243.08965605841</v>
      </c>
      <c r="H45" s="32">
        <f t="shared" si="12"/>
        <v>279326.56257689605</v>
      </c>
      <c r="I45" s="130"/>
      <c r="J45" s="37"/>
      <c r="K45" s="37"/>
    </row>
    <row r="46" spans="1:11">
      <c r="A46" s="71"/>
      <c r="B46" s="133" t="s">
        <v>25</v>
      </c>
      <c r="C46" s="133"/>
      <c r="D46" s="133"/>
      <c r="E46" s="40">
        <f>E44/$C$43</f>
        <v>0.18701547811823613</v>
      </c>
      <c r="F46" s="40">
        <f>F44/$C$43</f>
        <v>0.27944060969590934</v>
      </c>
      <c r="G46" s="40">
        <f>G44/$C$43</f>
        <v>0.36856327985465165</v>
      </c>
      <c r="H46" s="40">
        <f>H44/$C$43</f>
        <v>0.16498063233120286</v>
      </c>
      <c r="I46" s="130"/>
      <c r="J46" s="37"/>
      <c r="K46" s="37"/>
    </row>
    <row r="47" spans="1:11" ht="15.75" thickBot="1">
      <c r="A47" s="72"/>
      <c r="B47" s="134" t="s">
        <v>26</v>
      </c>
      <c r="C47" s="134"/>
      <c r="D47" s="134"/>
      <c r="E47" s="73">
        <f>E46</f>
        <v>0.18701547811823613</v>
      </c>
      <c r="F47" s="73">
        <f>E47+F46</f>
        <v>0.46645608781414549</v>
      </c>
      <c r="G47" s="73">
        <f t="shared" ref="G47:H47" si="13">F47+G46</f>
        <v>0.83501936766879714</v>
      </c>
      <c r="H47" s="73">
        <f t="shared" si="13"/>
        <v>1</v>
      </c>
      <c r="I47" s="131"/>
      <c r="J47" s="37"/>
      <c r="K47" s="37"/>
    </row>
    <row r="48" spans="1:11" ht="33" customHeight="1" thickTop="1">
      <c r="A48" s="135" t="s">
        <v>9</v>
      </c>
      <c r="B48" s="136"/>
      <c r="C48" s="136"/>
      <c r="D48" s="136"/>
      <c r="E48" s="136"/>
      <c r="F48" s="137" t="s">
        <v>449</v>
      </c>
      <c r="G48" s="138"/>
      <c r="H48" s="138"/>
      <c r="I48" s="139"/>
    </row>
    <row r="49" spans="1:11" ht="33" customHeight="1">
      <c r="A49" s="143" t="s">
        <v>7</v>
      </c>
      <c r="B49" s="120"/>
      <c r="C49" s="120"/>
      <c r="D49" s="120" t="s">
        <v>36</v>
      </c>
      <c r="E49" s="121"/>
      <c r="F49" s="140"/>
      <c r="G49" s="141"/>
      <c r="H49" s="141"/>
      <c r="I49" s="142"/>
    </row>
    <row r="50" spans="1:11">
      <c r="A50" s="63" t="s">
        <v>12</v>
      </c>
      <c r="B50" s="25"/>
      <c r="C50" s="24"/>
      <c r="D50" s="24"/>
      <c r="E50" s="7"/>
      <c r="F50" s="8"/>
      <c r="G50" s="8"/>
      <c r="H50" s="8"/>
      <c r="I50" s="12"/>
      <c r="J50" s="12"/>
      <c r="K50" s="10"/>
    </row>
    <row r="51" spans="1:11" ht="26.25" customHeight="1">
      <c r="A51" s="22"/>
      <c r="B51" s="144" t="s">
        <v>46</v>
      </c>
      <c r="C51" s="144"/>
      <c r="D51" s="144"/>
      <c r="E51" s="144"/>
      <c r="F51" s="144"/>
      <c r="G51" s="144"/>
      <c r="H51" s="144"/>
      <c r="I51" s="144"/>
      <c r="J51" s="27"/>
      <c r="K51" s="27"/>
    </row>
    <row r="52" spans="1:11">
      <c r="A52" s="6"/>
      <c r="B52" s="92"/>
      <c r="C52" s="93"/>
      <c r="D52" s="93"/>
      <c r="E52" s="93"/>
      <c r="F52" s="93"/>
      <c r="G52" s="93"/>
      <c r="H52" s="93"/>
      <c r="I52" s="93"/>
      <c r="J52" s="93"/>
      <c r="K52" s="93"/>
    </row>
    <row r="53" spans="1:11">
      <c r="A53" s="6"/>
      <c r="B53" s="92"/>
      <c r="C53" s="93"/>
      <c r="D53" s="93"/>
      <c r="E53" s="93"/>
      <c r="F53" s="93"/>
      <c r="G53" s="93"/>
      <c r="H53" s="93"/>
      <c r="I53" s="93"/>
      <c r="J53" s="93"/>
      <c r="K53" s="93"/>
    </row>
    <row r="54" spans="1:11">
      <c r="A54" s="13"/>
      <c r="B54" s="92"/>
      <c r="C54" s="93"/>
      <c r="D54" s="93"/>
      <c r="E54" s="93"/>
      <c r="F54" s="93"/>
      <c r="G54" s="93"/>
      <c r="H54" s="93"/>
      <c r="I54" s="93"/>
      <c r="J54" s="93"/>
      <c r="K54" s="93"/>
    </row>
    <row r="55" spans="1:11">
      <c r="A55" s="6"/>
      <c r="K55" s="10"/>
    </row>
  </sheetData>
  <mergeCells count="82">
    <mergeCell ref="I25:I27"/>
    <mergeCell ref="I28:I30"/>
    <mergeCell ref="I31:I33"/>
    <mergeCell ref="I37:I39"/>
    <mergeCell ref="I40:I42"/>
    <mergeCell ref="I10:I12"/>
    <mergeCell ref="I13:I15"/>
    <mergeCell ref="I16:I18"/>
    <mergeCell ref="I19:I21"/>
    <mergeCell ref="I22:I24"/>
    <mergeCell ref="D10:D12"/>
    <mergeCell ref="D13:D15"/>
    <mergeCell ref="D16:D18"/>
    <mergeCell ref="D19:D21"/>
    <mergeCell ref="D22:D24"/>
    <mergeCell ref="A4:H4"/>
    <mergeCell ref="A1:I1"/>
    <mergeCell ref="A2:I2"/>
    <mergeCell ref="A3:I3"/>
    <mergeCell ref="A5:I5"/>
    <mergeCell ref="A6:I6"/>
    <mergeCell ref="A7:H7"/>
    <mergeCell ref="A8:A9"/>
    <mergeCell ref="B8:B9"/>
    <mergeCell ref="C8:C9"/>
    <mergeCell ref="D8:D9"/>
    <mergeCell ref="E8:H8"/>
    <mergeCell ref="I8:I9"/>
    <mergeCell ref="A10:A12"/>
    <mergeCell ref="A13:A15"/>
    <mergeCell ref="B10:B12"/>
    <mergeCell ref="B13:B15"/>
    <mergeCell ref="C10:C12"/>
    <mergeCell ref="C13:C15"/>
    <mergeCell ref="A16:A18"/>
    <mergeCell ref="A19:A21"/>
    <mergeCell ref="B16:B18"/>
    <mergeCell ref="B19:B21"/>
    <mergeCell ref="C16:C18"/>
    <mergeCell ref="C19:C21"/>
    <mergeCell ref="A22:A24"/>
    <mergeCell ref="A25:A27"/>
    <mergeCell ref="B22:B24"/>
    <mergeCell ref="B25:B27"/>
    <mergeCell ref="C22:C24"/>
    <mergeCell ref="C25:C27"/>
    <mergeCell ref="A28:A30"/>
    <mergeCell ref="A31:A33"/>
    <mergeCell ref="B28:B30"/>
    <mergeCell ref="B31:B33"/>
    <mergeCell ref="C28:C30"/>
    <mergeCell ref="C31:C33"/>
    <mergeCell ref="D25:D27"/>
    <mergeCell ref="D28:D30"/>
    <mergeCell ref="D31:D33"/>
    <mergeCell ref="D37:D39"/>
    <mergeCell ref="D40:D42"/>
    <mergeCell ref="B52:K52"/>
    <mergeCell ref="B53:K53"/>
    <mergeCell ref="B54:K54"/>
    <mergeCell ref="I43:I47"/>
    <mergeCell ref="B44:D44"/>
    <mergeCell ref="B45:D45"/>
    <mergeCell ref="B46:D46"/>
    <mergeCell ref="B47:D47"/>
    <mergeCell ref="A48:E48"/>
    <mergeCell ref="F48:I49"/>
    <mergeCell ref="A49:C49"/>
    <mergeCell ref="B51:I51"/>
    <mergeCell ref="A34:A36"/>
    <mergeCell ref="B34:B36"/>
    <mergeCell ref="C34:C36"/>
    <mergeCell ref="I34:I36"/>
    <mergeCell ref="D49:E49"/>
    <mergeCell ref="D34:D36"/>
    <mergeCell ref="E43:H43"/>
    <mergeCell ref="A37:A39"/>
    <mergeCell ref="A40:A42"/>
    <mergeCell ref="B37:B39"/>
    <mergeCell ref="B40:B42"/>
    <mergeCell ref="C37:C39"/>
    <mergeCell ref="C40:C42"/>
  </mergeCells>
  <printOptions horizontalCentered="1"/>
  <pageMargins left="0" right="0" top="0.59055118110236227" bottom="0.59055118110236227" header="0.11811023622047245" footer="0.11811023622047245"/>
  <pageSetup paperSize="9" scale="80" orientation="landscape" r:id="rId1"/>
  <headerFooter>
    <oddHeader>&amp;RFls.:________
Processo n.º 23069.152835/2021-98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Orçamento</vt:lpstr>
      <vt:lpstr>Cronograma</vt:lpstr>
      <vt:lpstr>Cronograma!Area_de_impressao</vt:lpstr>
      <vt:lpstr>Orçamento!Area_de_impressao</vt:lpstr>
      <vt:lpstr>Orçamento!Titulos_de_impressao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Aristocles Caldas Jr</cp:lastModifiedBy>
  <cp:lastPrinted>2021-06-29T22:25:18Z</cp:lastPrinted>
  <dcterms:created xsi:type="dcterms:W3CDTF">2009-04-27T20:33:58Z</dcterms:created>
  <dcterms:modified xsi:type="dcterms:W3CDTF">2021-06-30T14:59:08Z</dcterms:modified>
</cp:coreProperties>
</file>