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00" tabRatio="982" firstSheet="1" activeTab="4"/>
  </bookViews>
  <sheets>
    <sheet name="Anexo IV A Uniformes" sheetId="1" r:id="rId1"/>
    <sheet name="Anexo IV B Equipamentos" sheetId="2" r:id="rId2"/>
    <sheet name="Anexo IV C Materiais" sheetId="3" r:id="rId3"/>
    <sheet name="Anexo VA Custo Posto" sheetId="4" r:id="rId4"/>
    <sheet name="Anexo VB - Custo Total MDO" sheetId="5" r:id="rId5"/>
  </sheets>
  <definedNames>
    <definedName name="_xlnm.Print_Area" localSheetId="0">'Anexo IV A Uniformes'!$A$1:$E$27</definedName>
    <definedName name="_xlnm.Print_Area" localSheetId="1">'Anexo IV B Equipamentos'!#REF!</definedName>
    <definedName name="_xlnm.Print_Area" localSheetId="2">'Anexo IV C Materiais'!#REF!</definedName>
    <definedName name="_xlnm.Print_Area" localSheetId="3">'Anexo VA Custo Posto'!$A$1:$E$158</definedName>
  </definedNames>
  <calcPr fullCalcOnLoad="1"/>
</workbook>
</file>

<file path=xl/sharedStrings.xml><?xml version="1.0" encoding="utf-8"?>
<sst xmlns="http://schemas.openxmlformats.org/spreadsheetml/2006/main" count="310" uniqueCount="195">
  <si>
    <t>(PLANILHA A SER FORNECIDA PELA PROPONENTE EM PAPEL TIMBRADO)</t>
  </si>
  <si>
    <r>
      <rPr>
        <sz val="9"/>
        <rFont val="Arial"/>
        <family val="2"/>
      </rPr>
      <t xml:space="preserve">EMPRESA </t>
    </r>
    <r>
      <rPr>
        <sz val="9"/>
        <color indexed="10"/>
        <rFont val="Arial"/>
        <family val="2"/>
      </rPr>
      <t>(nome da empresa)</t>
    </r>
  </si>
  <si>
    <r>
      <rPr>
        <sz val="9"/>
        <rFont val="Arial"/>
        <family val="2"/>
      </rPr>
      <t>CNPJ N.º :</t>
    </r>
    <r>
      <rPr>
        <sz val="9"/>
        <color indexed="10"/>
        <rFont val="Arial"/>
        <family val="2"/>
      </rPr>
      <t xml:space="preserve"> (n.º do CNPJ)</t>
    </r>
  </si>
  <si>
    <r>
      <rPr>
        <b/>
        <sz val="9"/>
        <rFont val="Arial"/>
        <family val="2"/>
      </rPr>
      <t>PLANILHA DE COMPOSIÇÃO DE CUSTOS E FORMAÇÃO DE PREÇOS</t>
    </r>
    <r>
      <rPr>
        <sz val="9"/>
        <rFont val="Arial"/>
        <family val="2"/>
      </rPr>
      <t xml:space="preserve"> (Anexo VII da I.N. da SLTI/MPOG n.º 5 de 26/Maio/2017   </t>
    </r>
  </si>
  <si>
    <t>MÃO-DE-OBRA VINCULADA À EXECUÇÃO CONTRATUAL</t>
  </si>
  <si>
    <t>Dados para composição dos custos referentes a mão de obra</t>
  </si>
  <si>
    <t>Tipo de serviço</t>
  </si>
  <si>
    <t>Dias trabalhados por mês</t>
  </si>
  <si>
    <t>Classificação Brasileira de Ocupações (CBO)</t>
  </si>
  <si>
    <t>Salário Normativo da Categoria Profissional</t>
  </si>
  <si>
    <t xml:space="preserve">Categoria profissional </t>
  </si>
  <si>
    <t>Data base da categoria</t>
  </si>
  <si>
    <t>MÓDULO 1 : COMPOSIÇÃO DA REMUNERAÇÃO</t>
  </si>
  <si>
    <t>Composição da Remuneração</t>
  </si>
  <si>
    <t>Valor(R$)</t>
  </si>
  <si>
    <t>A</t>
  </si>
  <si>
    <t>Salário Base</t>
  </si>
  <si>
    <t>B</t>
  </si>
  <si>
    <t>Adicional de Periculosidade</t>
  </si>
  <si>
    <t>C</t>
  </si>
  <si>
    <t>Adicional de Insalubridade</t>
  </si>
  <si>
    <t>D</t>
  </si>
  <si>
    <t>Adicional Noturno</t>
  </si>
  <si>
    <t>E</t>
  </si>
  <si>
    <t>F</t>
  </si>
  <si>
    <t>Total de Remuneração</t>
  </si>
  <si>
    <t>MÓDULO 2: ENCARGOS E BENEFÍCIOS ANUAIS, MENSAIS E DIÁRIOS</t>
  </si>
  <si>
    <t>Submódulo 2.1 - 13º (décimo terceiro) Salário, Férias e Adicional de Férias</t>
  </si>
  <si>
    <t>2.1</t>
  </si>
  <si>
    <t>13º (décimo terceiro) Salário, Férias e Adicional de Férias</t>
  </si>
  <si>
    <t>Valor (R$)</t>
  </si>
  <si>
    <t>13º (décimo terceiro) Salário</t>
  </si>
  <si>
    <t>Férias e Adicional de Férias</t>
  </si>
  <si>
    <t>Total</t>
  </si>
  <si>
    <t>Submódulo 2.2 - Encargos Previdenciários (GPS), Fundo de Garantia por Tempo de Serviço (FGTS) e outras contribuições</t>
  </si>
  <si>
    <t>2.2</t>
  </si>
  <si>
    <t>GPS, FGTS e outras contribuições</t>
  </si>
  <si>
    <t>%</t>
  </si>
  <si>
    <t>INSS</t>
  </si>
  <si>
    <t>Salário Educação</t>
  </si>
  <si>
    <t>Seguro acidente do trabalho</t>
  </si>
  <si>
    <t>SESI ou SESC</t>
  </si>
  <si>
    <t>SENAI ou SENAC</t>
  </si>
  <si>
    <t>SEBRAE</t>
  </si>
  <si>
    <t>G</t>
  </si>
  <si>
    <t>INCRA</t>
  </si>
  <si>
    <t>H</t>
  </si>
  <si>
    <t>FGTS</t>
  </si>
  <si>
    <t>TOTAL</t>
  </si>
  <si>
    <t>Itens não aplicáveis a Optantes do SIMPLES</t>
  </si>
  <si>
    <t>Submódulo 2.3 - Benefícios Mensais e Diários</t>
  </si>
  <si>
    <t>2.3</t>
  </si>
  <si>
    <t>Benefícios Mensais e Diários</t>
  </si>
  <si>
    <t>Transporte</t>
  </si>
  <si>
    <t>Total de Benefícios Mensais e Diários</t>
  </si>
  <si>
    <t>Quadro-Resumo do Módulo 2 - Encargos e Benefícios anuais, mensais e diários</t>
  </si>
  <si>
    <t>Encargos e Benefícios Anuais, Mensais e Diários</t>
  </si>
  <si>
    <t>Provisão para Rescisão</t>
  </si>
  <si>
    <t>Aviso prévio indenizado</t>
  </si>
  <si>
    <t>Incidência do FGTS sobre o Aviso Prévio Indenizado</t>
  </si>
  <si>
    <t>Multa do FGTS e contribuição social sobre o aviso prévio indenizado</t>
  </si>
  <si>
    <t>Aviso prévio trabalhado</t>
  </si>
  <si>
    <t>Incidência de GPS, FGTS e outras contribuições sobre o aviso prévio trabalhado</t>
  </si>
  <si>
    <t>Multa do FGTS e contribuição social sobre o aviso prévio trabalhado</t>
  </si>
  <si>
    <t>Módulo 4 - Custo de Reposição do Profissional Ausente</t>
  </si>
  <si>
    <t>Submódulo 4.1 - Ausências Legais</t>
  </si>
  <si>
    <t>4.1</t>
  </si>
  <si>
    <t>Ausências legais</t>
  </si>
  <si>
    <t>Substituto na cobertura de férias</t>
  </si>
  <si>
    <t>Substituto na cobertura de outras ausências (especificar)</t>
  </si>
  <si>
    <t>Submódulo 4.2 - Intrajornada</t>
  </si>
  <si>
    <t>4.2</t>
  </si>
  <si>
    <t>Intrajornada</t>
  </si>
  <si>
    <t>Intervalo para repouso ou alimentação</t>
  </si>
  <si>
    <t>Quadro-Resumo do Módulo 4 - Custo de Reposição do Profissional Ausente</t>
  </si>
  <si>
    <t>Custo de reposição</t>
  </si>
  <si>
    <t>MÓDULO 5: INSUMOS DIVERSOS</t>
  </si>
  <si>
    <t>Insumos Diversos</t>
  </si>
  <si>
    <t>Uniformes</t>
  </si>
  <si>
    <t>Equipamentos</t>
  </si>
  <si>
    <t>Total de Insumos Diversos</t>
  </si>
  <si>
    <t>MÓDULO 6: CUSTOS INDIRETOS, TRIBUTOS E LUCRO – (LUCRO PRESUMIDO)</t>
  </si>
  <si>
    <t>MÓDULO 6: CUSTOS INDIRETOS, TRIBUTOS E LUCRO – (LUCRO REAL)</t>
  </si>
  <si>
    <t>Custos Indiretos, Tributos e Lucro</t>
  </si>
  <si>
    <t>Custos Indiretos</t>
  </si>
  <si>
    <t>Lucro</t>
  </si>
  <si>
    <t>Tributos</t>
  </si>
  <si>
    <t>C.1) Tributos Federais (PIS = 0,65% e COFINS = 3%)</t>
  </si>
  <si>
    <t>C.2) Tributos Estaduais (especificar)</t>
  </si>
  <si>
    <t>C.3) Tributos Municipais (ISS = 5,0%)</t>
  </si>
  <si>
    <t>C.4) Outros tributos (especificar)</t>
  </si>
  <si>
    <t>Quadro-resumo do Custo por Empregado</t>
  </si>
  <si>
    <t>Mão-de-obra vinculada à execução contratual (valor por empregado)</t>
  </si>
  <si>
    <t>Módulo 1 - Composição da Remuneração</t>
  </si>
  <si>
    <t>Módulo 2 - Encargos e Benefícios Anuais, Mensais e Diários</t>
  </si>
  <si>
    <t>Módulo 3 - Provisão para rescisão</t>
  </si>
  <si>
    <t>Módulo 5 - Insumos Diversos</t>
  </si>
  <si>
    <t>Subtotal (A + B +C+ D+E)</t>
  </si>
  <si>
    <t>Módulo 6 – Custos Indiretos, Tributos e Lucro</t>
  </si>
  <si>
    <t>Valor total por empregado</t>
  </si>
  <si>
    <t>FATOR K</t>
  </si>
  <si>
    <r>
      <t>PLANILHA DE COMPOSIÇÃO DE CUSTOS E FORMAÇÃO DE PREÇOS</t>
    </r>
    <r>
      <rPr>
        <sz val="9"/>
        <rFont val="Verdana"/>
        <family val="2"/>
      </rPr>
      <t xml:space="preserve"> (Anexo VII da I.N. da SLTI/MPOG n.º 5 de 26/Maio/2017   </t>
    </r>
  </si>
  <si>
    <t>Adicional de Hora Noturna Reduzida</t>
  </si>
  <si>
    <r>
      <t xml:space="preserve">EMPRESA </t>
    </r>
    <r>
      <rPr>
        <sz val="9"/>
        <color indexed="10"/>
        <rFont val="Verdana"/>
        <family val="2"/>
      </rPr>
      <t>(nome da empresa)</t>
    </r>
  </si>
  <si>
    <r>
      <t>CNPJ N.º :</t>
    </r>
    <r>
      <rPr>
        <sz val="9"/>
        <color indexed="10"/>
        <rFont val="Verdana"/>
        <family val="2"/>
      </rPr>
      <t xml:space="preserve"> (n.º do CNPJ)</t>
    </r>
  </si>
  <si>
    <t>ITEM</t>
  </si>
  <si>
    <t>DISCRIMINAÇÃO DO POSTO</t>
  </si>
  <si>
    <t>FUNCIONÁRIOS</t>
  </si>
  <si>
    <t>TOTAL MENSAL</t>
  </si>
  <si>
    <t>Substituto na cobertura de Ausências legais</t>
  </si>
  <si>
    <t>Substituto na cobertura de Licença paternidade</t>
  </si>
  <si>
    <t>Substituto na cobertura de Ausência por Acidente de trabalho</t>
  </si>
  <si>
    <t xml:space="preserve">Outros </t>
  </si>
  <si>
    <t>Substituto na cobertura de Afastamento Maternidade</t>
  </si>
  <si>
    <t>C.1) Tributos Federais (PIS = 1,65% e COFINS = 7,60%)</t>
  </si>
  <si>
    <t>MÓDULO 4: CUSTO DE REPOSIÇÃO DO PROFISSIONAL AUSENTE</t>
  </si>
  <si>
    <t>MÓDULO 3: PROVISÃO PARA RESCISÃO</t>
  </si>
  <si>
    <t>Incidência do Submódulo 2.2 - Encargos previdenciários (GPS), FGTS e outras contribuições                                                                                     (Cálculo sobre a remuneração, pois será adotada a Conta Vinculada)</t>
  </si>
  <si>
    <t>Quantidade de postos</t>
  </si>
  <si>
    <t>Ticket Alimentação</t>
  </si>
  <si>
    <t>Outros (Relógio de ponto biométrico)</t>
  </si>
  <si>
    <t>TOTAL ANUAL</t>
  </si>
  <si>
    <t>VALOR MENSAL POR FUNCIONÁRIO</t>
  </si>
  <si>
    <t>Custo total da contratação</t>
  </si>
  <si>
    <t>D1</t>
  </si>
  <si>
    <t>D2</t>
  </si>
  <si>
    <t>ITEM 01</t>
  </si>
  <si>
    <t>Processo 23069.150009/2021-12</t>
  </si>
  <si>
    <t>Motorista</t>
  </si>
  <si>
    <t xml:space="preserve">Materiais </t>
  </si>
  <si>
    <t>Reembolso Pedágios</t>
  </si>
  <si>
    <t>Observação: O item 2 - Reembolso de Pedágios não poderá ser alterado nem excluído sob pena de recusa imediata da proposta.</t>
  </si>
  <si>
    <t>ANEXO V-A1</t>
  </si>
  <si>
    <t>ANEXO V-A2 - Custo total MAO DE OBRA</t>
  </si>
  <si>
    <t>PRÓ-REITORIA DE ADMINISTRAÇÃO</t>
  </si>
  <si>
    <t>COORDENAÇÃO DE CONTRATOS</t>
  </si>
  <si>
    <t>MATERIAIS</t>
  </si>
  <si>
    <t>(composição de custo de Materiais)</t>
  </si>
  <si>
    <t>PREÇO (R$)</t>
  </si>
  <si>
    <t>Item</t>
  </si>
  <si>
    <t>Especificação</t>
  </si>
  <si>
    <t>Medida</t>
  </si>
  <si>
    <t>Quantidade Mensal</t>
  </si>
  <si>
    <t>UNITÁRIO</t>
  </si>
  <si>
    <t>MENSAL</t>
  </si>
  <si>
    <t xml:space="preserve">Gasolina </t>
  </si>
  <si>
    <t>litro</t>
  </si>
  <si>
    <t>TOTAL DE CUSTO DE MATERIAIS MENSAL</t>
  </si>
  <si>
    <t>EQUIPAMENTOS</t>
  </si>
  <si>
    <t>(composição de custo de Equipamentos)</t>
  </si>
  <si>
    <t>Quantidade Inicial</t>
  </si>
  <si>
    <t>ANUAL</t>
  </si>
  <si>
    <t>Motocicleta mínimo 125 cilindradas</t>
  </si>
  <si>
    <t>unit</t>
  </si>
  <si>
    <t>Bau 135 litros</t>
  </si>
  <si>
    <t>TOTAL DE CUSTO DE EQUIPAMENTOS</t>
  </si>
  <si>
    <t>Depreciação do Baú Cód 3923-10 - 60 meses</t>
  </si>
  <si>
    <t>Custo por posto  = Soma da depreciação por 2 postos</t>
  </si>
  <si>
    <t>Depreciação com base na INSTRUÇÃO NORMATIVA RFB Nº 1700, DE 14 DE MARÇO DE 2017 da Secretaria da Receita Federal do Brasil</t>
  </si>
  <si>
    <t>UNIFORMES</t>
  </si>
  <si>
    <t>(composição de custo de Uniformes)</t>
  </si>
  <si>
    <t>DISCRIMINAÇÃO UNIFORME</t>
  </si>
  <si>
    <t>Quantidade Anual</t>
  </si>
  <si>
    <t>PREÇO UNITÁRIO</t>
  </si>
  <si>
    <t>PREÇO TOTAL</t>
  </si>
  <si>
    <t>Blusas/camisetas: operacional tradicional, em tecido de algodão, na cor azul manga curta, com logomarca.</t>
  </si>
  <si>
    <t>Calça Jeans Tradicional</t>
  </si>
  <si>
    <t>Meias: meia  adulto, em tecido poliéster na cor preta.</t>
  </si>
  <si>
    <t>BOTA SEGURANÇA, MATERIAL COURO, MATERIAL SOLA BORRACHA VULCANIZADA, COR PRETA,TAMANHO SOB MEDIDA, TIPO CANO LONGO, CARACTERÍSTICAS ADICIONAIS IMPERMEÁVEL, COM PROTETOR LATERAL DE TORNOZELO, APLICAÇÃO MOTOCICLISTA</t>
  </si>
  <si>
    <t>COLETE DE SINALIZAÇÃO DE ALTA VISIBILIDADE, CONFECCIONADO EM TECIDO FLUORESCENTE 100% POLIESTER COM FAIXAS RETRORREFLETIVAS REPELENTES DE ÁGUA EM X COM PARALELAS HOIZONTAIS NAS COSTAS, VERTICAIS HORIZONTAIS NA PARTE FRONTAL. FECHAMENTO FRONTAL EM ZIPER. COM 4 BOLSOS. TAMANHOS M,G E XG</t>
  </si>
  <si>
    <t>Conjunto de Motoqueiro -Com fita refletiva nas costas e braços. Blusa com fechamento em zíper e velcro com forração interna. Calça com zíper nas pernas e elástico na cintura. Cor Preto. Com  Certificado de Aprovação do Ministério do Trabalho (CA), válido.</t>
  </si>
  <si>
    <t>Capacete de Segurança com viseira, com certificação do Inmetro</t>
  </si>
  <si>
    <t>LUVA SEGURANÇA - Luvas especiais para motociclistas, Tecido de poliéster, Reforço entre os dedos, Grip na ponta dos dedos, Reforço em borracha nos punhos, Proteção em borracha nos dedos, Proteção em borracha nas palmas, Proteção em polipropileno injetado. Tamanhos diversos serão escolhidos no momento da entrega do material.</t>
  </si>
  <si>
    <t>JAQUETA MOTOCICLISTA PRETA: Material Sintético, composta por tecido resistente à abrasão em poliéster 600D e tecido Mesh, que permite a passagem do ar e ótima ventilação. Possui forro interno com película REISSA resistente à água, respirável e removível. Protetores externos em alumínio nos ombros e cotovelos e protetores internos nos ombros, costas e antebraços homologados CE. Possui elementos Refletivos na frente, costa e braços da jaqueta e, no mínimo, dois bolsos frontais e um interno, para portar documento, impermeáveis. Possui dois ajustadores nos braços; Ajustadores nos punhos com zíper e velcro, ajustadores na cintura e o fechamento frontal por zíper. Gola com acabamento em neoprene e na barra traseira da jaqueta um zíper YKK para conecção em calça.</t>
  </si>
  <si>
    <t>Protetor de motor e pernas</t>
  </si>
  <si>
    <t>Antena “corta-pipa”</t>
  </si>
  <si>
    <t>Valor mensal por funcionário</t>
  </si>
  <si>
    <t>Valor anual por funcionário</t>
  </si>
  <si>
    <t>TOTAL A SER LANÇADO NA PROPOSTA DO COMPRASNET</t>
  </si>
  <si>
    <t>Depreciação de Motocicleta Cód 8711 - 48 meses</t>
  </si>
  <si>
    <t>ANEXO  IV-A - PREGÃO N.º 11/2021/AD</t>
  </si>
  <si>
    <t>ANEXO  III-B - PREGÃO N.º 11/2021/AD</t>
  </si>
  <si>
    <t>ANEXO  IV-C - PREGÃO N.º 11/2021/AD</t>
  </si>
  <si>
    <t>OBJETO: Contratação de serviços de cessão de mão de obra de contínuos no ambito da UFF.</t>
  </si>
  <si>
    <t>Cargo MotoFretista</t>
  </si>
  <si>
    <t>MotoFretista – 44 horas (dia)</t>
  </si>
  <si>
    <t>CBO 5191-10</t>
  </si>
  <si>
    <t>Consulta ao site &lt;http://preco.anp.gov.br/include/Resumo_Por_Municipio_Posto.asp&gt; Acesso em 18/03/2021</t>
  </si>
  <si>
    <t>OBJETO: Contratação de serviços de cessão de mão de obra de motofretista no ambito da UFF.</t>
  </si>
  <si>
    <t>Motofretista</t>
  </si>
  <si>
    <t>Assistência média e familiar (Benefício Social Familiar)</t>
  </si>
  <si>
    <t>Quantidade estimada por ano, sendo 2 (dois) conjuntos, conforme Cláusula 15ª da CCT 2020/2021, conforme segue: 1o Conjunto a ser fornecido na execução do serviço: 2 Camisetas, 2 Calça Jeans, 4 pares de meia, 1 Bota de Segurança, 1 colete de sinalização,  1 conjunto de proteção à chuva, 1 capacete de segurança, 1 par de luvas, 1 jaqueta de segurança, 1 Protetor de Motor e 1 antena corta-pipa. O 2o Conjunto, após seis meses de execução do contrato será composto por: 2 Camisetas, 2 calças jeans, 4 pares de meia, 1 colete de sinalização e 1 conjunto de proteção à chuva, ou quando apresentarem defeito ou desgastes, independente do prazo mínimo estabelecido.</t>
  </si>
  <si>
    <t>Foi considerado o consumo de 1 litro de gasolina para 35 km. Estimado o consumo 50 km por dia de serviço e média de 20,88 dias trabalhados no mês, incluíndo o transporte casa-trabalho.</t>
  </si>
  <si>
    <t xml:space="preserve">Outros (Seguro de Vida) </t>
  </si>
  <si>
    <t>Outros (Plano de Saúde)</t>
  </si>
</sst>
</file>

<file path=xl/styles.xml><?xml version="1.0" encoding="utf-8"?>
<styleSheet xmlns="http://schemas.openxmlformats.org/spreadsheetml/2006/main">
  <numFmts count="5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quot;-R$ &quot;* #,##0.00_-;_-&quot;R$ &quot;* \-??_-;_-@_-"/>
    <numFmt numFmtId="165" formatCode="d/m/yyyy"/>
    <numFmt numFmtId="166" formatCode="#,##0.00_);\(#,##0.00\)"/>
    <numFmt numFmtId="167" formatCode="_(&quot;R$ &quot;* #,##0.00_);_(&quot;R$ &quot;* \(#,##0.00\);_(&quot;R$ &quot;* &quot;-&quot;??_);_(@_)"/>
    <numFmt numFmtId="168" formatCode="&quot;R$&quot;\ #,##0.00"/>
    <numFmt numFmtId="169" formatCode="0.000%"/>
    <numFmt numFmtId="170" formatCode="&quot;R$&quot;\ #,##0.0;[Red]\-&quot;R$&quot;\ #,##0.0"/>
    <numFmt numFmtId="171" formatCode="&quot;R$&quot;\ #,##0.000;[Red]\-&quot;R$&quot;\ #,##0.000"/>
    <numFmt numFmtId="172" formatCode="&quot;R$&quot;\ #,##0.0000;[Red]\-&quot;R$&quot;\ #,##0.0000"/>
    <numFmt numFmtId="173" formatCode="&quot;R$&quot;\ #,##0.00000;[Red]\-&quot;R$&quot;\ #,##0.00000"/>
    <numFmt numFmtId="174" formatCode="&quot;R$&quot;\ #,##0.000000;[Red]\-&quot;R$&quot;\ #,##0.000000"/>
    <numFmt numFmtId="175" formatCode="&quot;R$&quot;\ #,##0.0000000;[Red]\-&quot;R$&quot;\ #,##0.0000000"/>
    <numFmt numFmtId="176" formatCode="&quot;R$&quot;\ #,##0.00000000;[Red]\-&quot;R$&quot;\ #,##0.00000000"/>
    <numFmt numFmtId="177" formatCode="&quot;R$&quot;\ #,##0.000000000;[Red]\-&quot;R$&quot;\ #,##0.000000000"/>
    <numFmt numFmtId="178" formatCode="&quot;R$&quot;\ #,##0.0000000000;[Red]\-&quot;R$&quot;\ #,##0.0000000000"/>
    <numFmt numFmtId="179" formatCode="&quot;R$&quot;\ #,##0.00000000000;[Red]\-&quot;R$&quot;\ #,##0.00000000000"/>
    <numFmt numFmtId="180" formatCode="&quot;R$&quot;\ #,##0.000000000000;[Red]\-&quot;R$&quot;\ #,##0.000000000000"/>
    <numFmt numFmtId="181" formatCode="&quot;R$&quot;\ #,##0.0000000000000;[Red]\-&quot;R$&quot;\ #,##0.0000000000000"/>
    <numFmt numFmtId="182" formatCode="&quot;R$&quot;\ #,##0.00000000000000;[Red]\-&quot;R$&quot;\ #,##0.00000000000000"/>
    <numFmt numFmtId="183" formatCode="_-&quot;R$ &quot;* #,##0.000_-;&quot;-R$ &quot;* #,##0.000_-;_-&quot;R$ &quot;* \-??_-;_-@_-"/>
    <numFmt numFmtId="184" formatCode="_-&quot;R$ &quot;* #,##0.0000_-;&quot;-R$ &quot;* #,##0.0000_-;_-&quot;R$ &quot;* \-??_-;_-@_-"/>
    <numFmt numFmtId="185" formatCode="_-&quot;R$ &quot;* #,##0.00000_-;&quot;-R$ &quot;* #,##0.00000_-;_-&quot;R$ &quot;* \-??_-;_-@_-"/>
    <numFmt numFmtId="186" formatCode="_-&quot;R$ &quot;* #,##0.000000_-;&quot;-R$ &quot;* #,##0.000000_-;_-&quot;R$ &quot;* \-??_-;_-@_-"/>
    <numFmt numFmtId="187" formatCode="_-&quot;R$ &quot;* #,##0.0000000_-;&quot;-R$ &quot;* #,##0.0000000_-;_-&quot;R$ &quot;* \-??_-;_-@_-"/>
    <numFmt numFmtId="188" formatCode="[$-416]dddd\,\ d&quot; de &quot;mmmm&quot; de &quot;yyyy"/>
    <numFmt numFmtId="189" formatCode="0.0%"/>
    <numFmt numFmtId="190" formatCode="0.0000%"/>
    <numFmt numFmtId="191" formatCode="0.00000%"/>
    <numFmt numFmtId="192" formatCode="&quot;Sim&quot;;&quot;Sim&quot;;&quot;Não&quot;"/>
    <numFmt numFmtId="193" formatCode="&quot;Verdadeiro&quot;;&quot;Verdadeiro&quot;;&quot;Falso&quot;"/>
    <numFmt numFmtId="194" formatCode="&quot;Ativado&quot;;&quot;Ativado&quot;;&quot;Desativado&quot;"/>
    <numFmt numFmtId="195" formatCode="[$€-2]\ #,##0.00_);[Red]\([$€-2]\ #,##0.00\)"/>
    <numFmt numFmtId="196" formatCode="_-* #,##0.0_-;\-* #,##0.0_-;_-* &quot;-&quot;??_-;_-@_-"/>
    <numFmt numFmtId="197" formatCode="_-* #,##0.000_-;\-* #,##0.000_-;_-* &quot;-&quot;??_-;_-@_-"/>
    <numFmt numFmtId="198" formatCode="_-* #,##0.0000_-;\-* #,##0.0000_-;_-* &quot;-&quot;??_-;_-@_-"/>
    <numFmt numFmtId="199" formatCode="_-* #,##0.00000_-;\-* #,##0.00000_-;_-* &quot;-&quot;??_-;_-@_-"/>
    <numFmt numFmtId="200" formatCode="_-* #,##0.000000_-;\-* #,##0.000000_-;_-* &quot;-&quot;??_-;_-@_-"/>
    <numFmt numFmtId="201" formatCode="&quot;Activado&quot;;&quot;Activado&quot;;&quot;Desactivado&quot;"/>
    <numFmt numFmtId="202" formatCode="00"/>
    <numFmt numFmtId="203" formatCode="#,##0.000"/>
    <numFmt numFmtId="204" formatCode="[$R$ -416]#,##0.00"/>
    <numFmt numFmtId="205" formatCode="0.00000000E+00"/>
    <numFmt numFmtId="206" formatCode="&quot;R$&quot;\ #,##0.0"/>
    <numFmt numFmtId="207" formatCode="&quot;R$&quot;\ #,##0.000"/>
  </numFmts>
  <fonts count="72">
    <font>
      <sz val="10"/>
      <name val="Arial"/>
      <family val="2"/>
    </font>
    <font>
      <sz val="10"/>
      <color indexed="10"/>
      <name val="Arial"/>
      <family val="2"/>
    </font>
    <font>
      <sz val="9"/>
      <name val="Arial"/>
      <family val="2"/>
    </font>
    <font>
      <sz val="9"/>
      <color indexed="10"/>
      <name val="Arial"/>
      <family val="2"/>
    </font>
    <font>
      <b/>
      <sz val="9"/>
      <name val="Arial"/>
      <family val="2"/>
    </font>
    <font>
      <b/>
      <sz val="10"/>
      <name val="Arial"/>
      <family val="2"/>
    </font>
    <font>
      <sz val="11"/>
      <color indexed="8"/>
      <name val="Calibri"/>
      <family val="2"/>
    </font>
    <font>
      <u val="single"/>
      <sz val="11"/>
      <color indexed="30"/>
      <name val="Calibri"/>
      <family val="2"/>
    </font>
    <font>
      <sz val="10"/>
      <color indexed="8"/>
      <name val="Arial"/>
      <family val="2"/>
    </font>
    <font>
      <sz val="10"/>
      <color indexed="10"/>
      <name val="Verdana"/>
      <family val="2"/>
    </font>
    <font>
      <sz val="10"/>
      <name val="Verdana"/>
      <family val="2"/>
    </font>
    <font>
      <b/>
      <sz val="10"/>
      <name val="Verdana"/>
      <family val="2"/>
    </font>
    <font>
      <b/>
      <sz val="9"/>
      <name val="Verdana"/>
      <family val="2"/>
    </font>
    <font>
      <sz val="9"/>
      <name val="Verdana"/>
      <family val="2"/>
    </font>
    <font>
      <sz val="9"/>
      <color indexed="10"/>
      <name val="Verdana"/>
      <family val="2"/>
    </font>
    <font>
      <sz val="9"/>
      <color indexed="8"/>
      <name val="Arial"/>
      <family val="2"/>
    </font>
    <font>
      <sz val="9"/>
      <color indexed="20"/>
      <name val="Arial"/>
      <family val="2"/>
    </font>
    <font>
      <b/>
      <sz val="9"/>
      <color indexed="8"/>
      <name val="Arial"/>
      <family val="2"/>
    </font>
    <font>
      <b/>
      <sz val="11"/>
      <name val="Verdana"/>
      <family val="2"/>
    </font>
    <font>
      <b/>
      <sz val="9"/>
      <color indexed="8"/>
      <name val="Verdana"/>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5"/>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name val="Calibri"/>
      <family val="2"/>
    </font>
    <font>
      <b/>
      <sz val="10"/>
      <color indexed="8"/>
      <name val="Calibri"/>
      <family val="2"/>
    </font>
    <font>
      <sz val="10"/>
      <color indexed="8"/>
      <name val="Calibri"/>
      <family val="2"/>
    </font>
    <font>
      <b/>
      <sz val="9"/>
      <name val="Calibri"/>
      <family val="2"/>
    </font>
    <font>
      <b/>
      <sz val="11"/>
      <color indexed="10"/>
      <name val="Calibri"/>
      <family val="2"/>
    </font>
    <font>
      <b/>
      <sz val="10"/>
      <name val="Calibri"/>
      <family val="2"/>
    </font>
    <font>
      <b/>
      <sz val="14"/>
      <color indexed="10"/>
      <name val="Calibri"/>
      <family val="2"/>
    </font>
    <font>
      <b/>
      <i/>
      <sz val="10"/>
      <color indexed="8"/>
      <name val="Calibri"/>
      <family val="2"/>
    </font>
    <font>
      <i/>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rgb="FFFF0000"/>
      <name val="Arial"/>
      <family val="2"/>
    </font>
    <font>
      <b/>
      <sz val="10"/>
      <color theme="1"/>
      <name val="Calibri"/>
      <family val="2"/>
    </font>
    <font>
      <sz val="10"/>
      <color theme="1"/>
      <name val="Calibri"/>
      <family val="2"/>
    </font>
    <font>
      <b/>
      <sz val="11"/>
      <color rgb="FFFF0000"/>
      <name val="Calibri"/>
      <family val="2"/>
    </font>
    <font>
      <b/>
      <sz val="14"/>
      <color rgb="FFFF0000"/>
      <name val="Calibri"/>
      <family val="2"/>
    </font>
    <font>
      <b/>
      <i/>
      <sz val="10"/>
      <color theme="1"/>
      <name val="Calibri"/>
      <family val="2"/>
    </font>
    <font>
      <i/>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3" tint="0.7999799847602844"/>
        <bgColor indexed="64"/>
      </patternFill>
    </fill>
    <fill>
      <patternFill patternType="solid">
        <fgColor theme="2"/>
        <bgColor indexed="64"/>
      </patternFill>
    </fill>
    <fill>
      <patternFill patternType="solid">
        <fgColor indexed="2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thin"/>
      <right style="thin"/>
      <top style="thin"/>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medium">
        <color indexed="8"/>
      </left>
      <right>
        <color indexed="63"/>
      </right>
      <top style="thin">
        <color indexed="8"/>
      </top>
      <bottom style="medium">
        <color indexed="8"/>
      </bottom>
    </border>
    <border>
      <left style="thin">
        <color indexed="8"/>
      </left>
      <right style="medium">
        <color indexed="8"/>
      </right>
      <top style="medium">
        <color indexed="8"/>
      </top>
      <bottom>
        <color indexed="63"/>
      </bottom>
    </border>
    <border>
      <left style="hair">
        <color indexed="8"/>
      </left>
      <right style="hair">
        <color indexed="8"/>
      </right>
      <top style="hair">
        <color indexed="8"/>
      </top>
      <bottom style="hair">
        <color indexed="8"/>
      </bottom>
    </border>
    <border>
      <left style="hair">
        <color indexed="8"/>
      </left>
      <right style="double">
        <color indexed="8"/>
      </right>
      <top style="hair">
        <color indexed="8"/>
      </top>
      <bottom style="hair">
        <color indexed="8"/>
      </bottom>
    </border>
    <border>
      <left style="hair">
        <color indexed="8"/>
      </left>
      <right style="hair">
        <color indexed="8"/>
      </right>
      <top style="hair">
        <color indexed="8"/>
      </top>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medium"/>
      <right style="thin"/>
      <top style="thin"/>
      <bottom style="thin"/>
    </border>
    <border>
      <left style="thin"/>
      <right style="medium"/>
      <top style="thin"/>
      <bottom style="thin"/>
    </border>
    <border>
      <left style="thin"/>
      <right style="medium"/>
      <top style="thin"/>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color indexed="63"/>
      </left>
      <right>
        <color indexed="63"/>
      </right>
      <top style="thin"/>
      <bottom style="thin"/>
    </border>
    <border>
      <left/>
      <right style="medium"/>
      <top style="thin"/>
      <bottom style="thin"/>
    </border>
    <border>
      <left>
        <color indexed="63"/>
      </left>
      <right style="thin"/>
      <top style="thin"/>
      <bottom style="thin"/>
    </border>
    <border>
      <left style="medium"/>
      <right/>
      <top style="thin"/>
      <bottom style="medium"/>
    </border>
    <border>
      <left/>
      <right/>
      <top style="thin"/>
      <bottom style="medium"/>
    </border>
    <border>
      <left/>
      <right style="thin"/>
      <top style="thin"/>
      <bottom style="medium"/>
    </border>
    <border>
      <left/>
      <right/>
      <top style="medium"/>
      <bottom/>
    </border>
    <border>
      <left style="medium">
        <color indexed="8"/>
      </left>
      <right style="medium">
        <color indexed="8"/>
      </right>
      <top style="medium">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3" fillId="29" borderId="1" applyNumberFormat="0" applyAlignment="0" applyProtection="0"/>
    <xf numFmtId="0" fontId="7" fillId="0" borderId="0" applyNumberFormat="0" applyFill="0" applyBorder="0" applyAlignment="0" applyProtection="0"/>
    <xf numFmtId="0" fontId="54" fillId="0" borderId="0" applyNumberFormat="0" applyFill="0" applyBorder="0" applyAlignment="0" applyProtection="0"/>
    <xf numFmtId="164" fontId="0" fillId="0" borderId="0" applyFont="0" applyFill="0" applyBorder="0" applyAlignment="0" applyProtection="0"/>
    <xf numFmtId="42" fontId="0" fillId="0" borderId="0" applyFill="0" applyBorder="0" applyAlignment="0" applyProtection="0"/>
    <xf numFmtId="164" fontId="0" fillId="0" borderId="0" applyFont="0" applyFill="0" applyBorder="0" applyAlignment="0" applyProtection="0"/>
    <xf numFmtId="167" fontId="13" fillId="0" borderId="0" applyFont="0" applyFill="0" applyBorder="0" applyAlignment="0" applyProtection="0"/>
    <xf numFmtId="0" fontId="55" fillId="30" borderId="0" applyNumberFormat="0" applyBorder="0" applyAlignment="0" applyProtection="0"/>
    <xf numFmtId="0" fontId="0" fillId="0" borderId="0">
      <alignment/>
      <protection/>
    </xf>
    <xf numFmtId="0" fontId="13" fillId="0" borderId="0">
      <alignment/>
      <protection/>
    </xf>
    <xf numFmtId="0" fontId="0" fillId="31" borderId="4" applyNumberFormat="0" applyFont="0" applyAlignment="0" applyProtection="0"/>
    <xf numFmtId="9" fontId="0" fillId="0" borderId="0" applyFont="0" applyFill="0" applyBorder="0" applyAlignment="0" applyProtection="0"/>
    <xf numFmtId="0" fontId="56" fillId="32" borderId="0" applyNumberFormat="0" applyBorder="0" applyAlignment="0" applyProtection="0"/>
    <xf numFmtId="0" fontId="57" fillId="21" borderId="5" applyNumberFormat="0" applyAlignment="0" applyProtection="0"/>
    <xf numFmtId="41" fontId="0" fillId="0" borderId="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43" fontId="0" fillId="0" borderId="0" applyFill="0" applyBorder="0" applyAlignment="0" applyProtection="0"/>
  </cellStyleXfs>
  <cellXfs count="270">
    <xf numFmtId="0" fontId="0" fillId="0" borderId="0" xfId="0" applyAlignment="1">
      <alignment/>
    </xf>
    <xf numFmtId="0" fontId="0" fillId="33" borderId="0" xfId="0" applyFill="1" applyAlignment="1">
      <alignment vertical="center"/>
    </xf>
    <xf numFmtId="0" fontId="0" fillId="33" borderId="0" xfId="0" applyFill="1" applyAlignment="1">
      <alignment horizontal="center" vertical="center"/>
    </xf>
    <xf numFmtId="0" fontId="5" fillId="33" borderId="0" xfId="0" applyFont="1" applyFill="1" applyAlignment="1">
      <alignment horizontal="left" vertical="center" wrapText="1"/>
    </xf>
    <xf numFmtId="0" fontId="5" fillId="33" borderId="0" xfId="0" applyFont="1" applyFill="1" applyAlignment="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165" fontId="0" fillId="33" borderId="0" xfId="0" applyNumberFormat="1" applyFill="1" applyAlignment="1">
      <alignment horizontal="center" vertical="center"/>
    </xf>
    <xf numFmtId="166" fontId="5" fillId="0" borderId="0" xfId="0" applyNumberFormat="1" applyFont="1" applyAlignment="1">
      <alignment horizontal="center" vertical="center"/>
    </xf>
    <xf numFmtId="0" fontId="5" fillId="0" borderId="16" xfId="0" applyFont="1" applyBorder="1" applyAlignment="1" applyProtection="1">
      <alignment vertical="center"/>
      <protection locked="0"/>
    </xf>
    <xf numFmtId="0" fontId="5" fillId="0" borderId="0" xfId="0" applyFont="1" applyAlignment="1" applyProtection="1">
      <alignment horizontal="center" vertical="center"/>
      <protection locked="0"/>
    </xf>
    <xf numFmtId="2" fontId="5" fillId="0" borderId="16" xfId="0" applyNumberFormat="1" applyFont="1" applyBorder="1" applyAlignment="1" applyProtection="1">
      <alignment vertical="center"/>
      <protection locked="0"/>
    </xf>
    <xf numFmtId="9" fontId="6" fillId="33" borderId="0" xfId="54" applyFont="1" applyFill="1" applyBorder="1" applyAlignment="1" applyProtection="1">
      <alignment horizontal="center" vertical="center"/>
      <protection/>
    </xf>
    <xf numFmtId="166" fontId="0" fillId="33" borderId="0" xfId="0" applyNumberFormat="1" applyFill="1" applyAlignment="1">
      <alignment horizontal="center" vertical="center"/>
    </xf>
    <xf numFmtId="166" fontId="0" fillId="33" borderId="0" xfId="0" applyNumberFormat="1" applyFill="1" applyAlignment="1">
      <alignment vertical="center"/>
    </xf>
    <xf numFmtId="0" fontId="0" fillId="0" borderId="10" xfId="0" applyBorder="1" applyAlignment="1">
      <alignment vertical="center"/>
    </xf>
    <xf numFmtId="0" fontId="0" fillId="0" borderId="0" xfId="0" applyAlignment="1">
      <alignment vertical="center"/>
    </xf>
    <xf numFmtId="0" fontId="5" fillId="0" borderId="0" xfId="0" applyFont="1" applyAlignment="1">
      <alignment horizontal="justify" vertical="center" wrapText="1"/>
    </xf>
    <xf numFmtId="2" fontId="5" fillId="33" borderId="0" xfId="0" applyNumberFormat="1" applyFont="1" applyFill="1" applyAlignment="1">
      <alignment horizontal="center" vertical="center"/>
    </xf>
    <xf numFmtId="0" fontId="0" fillId="0" borderId="10" xfId="0" applyBorder="1" applyAlignment="1">
      <alignment horizontal="center" vertical="center"/>
    </xf>
    <xf numFmtId="0" fontId="5" fillId="33" borderId="0" xfId="0" applyFont="1" applyFill="1" applyAlignment="1">
      <alignment vertical="center"/>
    </xf>
    <xf numFmtId="0" fontId="0" fillId="0" borderId="0" xfId="0" applyAlignment="1">
      <alignment horizontal="center"/>
    </xf>
    <xf numFmtId="0" fontId="11" fillId="8"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0" fillId="0" borderId="17" xfId="0" applyFont="1" applyBorder="1" applyAlignment="1">
      <alignment horizontal="center" vertical="center" wrapText="1"/>
    </xf>
    <xf numFmtId="3" fontId="10" fillId="0" borderId="17" xfId="0" applyNumberFormat="1" applyFont="1" applyBorder="1" applyAlignment="1">
      <alignment horizontal="center" vertical="center" wrapText="1"/>
    </xf>
    <xf numFmtId="168" fontId="0" fillId="0" borderId="0" xfId="0" applyNumberFormat="1" applyAlignment="1">
      <alignment/>
    </xf>
    <xf numFmtId="8" fontId="0" fillId="0" borderId="0" xfId="0" applyNumberFormat="1" applyAlignment="1">
      <alignment/>
    </xf>
    <xf numFmtId="0" fontId="5" fillId="0" borderId="0" xfId="0" applyFont="1" applyAlignment="1">
      <alignment horizontal="center"/>
    </xf>
    <xf numFmtId="8" fontId="5" fillId="0" borderId="0" xfId="0" applyNumberFormat="1" applyFont="1" applyAlignment="1">
      <alignment/>
    </xf>
    <xf numFmtId="43" fontId="0" fillId="33" borderId="0" xfId="0" applyNumberFormat="1" applyFill="1" applyAlignment="1">
      <alignment horizontal="center" vertical="center"/>
    </xf>
    <xf numFmtId="0" fontId="5" fillId="33" borderId="0" xfId="0" applyFont="1" applyFill="1" applyAlignment="1">
      <alignment horizontal="left" vertical="center"/>
    </xf>
    <xf numFmtId="0" fontId="4" fillId="33" borderId="13" xfId="0" applyFont="1" applyFill="1" applyBorder="1" applyAlignment="1">
      <alignment horizontal="center" vertical="center"/>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vertical="center"/>
      <protection locked="0"/>
    </xf>
    <xf numFmtId="0" fontId="2" fillId="33" borderId="13" xfId="0" applyFont="1" applyFill="1" applyBorder="1" applyAlignment="1">
      <alignment horizontal="center" vertical="center"/>
    </xf>
    <xf numFmtId="0" fontId="2" fillId="0" borderId="19" xfId="0" applyFont="1" applyBorder="1" applyAlignment="1" applyProtection="1">
      <alignment vertical="center"/>
      <protection locked="0"/>
    </xf>
    <xf numFmtId="164" fontId="15" fillId="0" borderId="20" xfId="46" applyFont="1" applyFill="1" applyBorder="1" applyAlignment="1" applyProtection="1">
      <alignment vertical="center"/>
      <protection/>
    </xf>
    <xf numFmtId="164" fontId="15" fillId="0" borderId="20" xfId="46" applyFont="1" applyFill="1" applyBorder="1" applyAlignment="1" applyProtection="1">
      <alignment vertical="center"/>
      <protection locked="0"/>
    </xf>
    <xf numFmtId="0" fontId="2" fillId="0" borderId="19" xfId="0" applyFont="1" applyBorder="1" applyAlignment="1">
      <alignment vertical="center" wrapText="1"/>
    </xf>
    <xf numFmtId="0" fontId="2" fillId="34" borderId="19" xfId="0" applyFont="1" applyFill="1" applyBorder="1" applyAlignment="1">
      <alignment vertical="center" wrapText="1"/>
    </xf>
    <xf numFmtId="164" fontId="15" fillId="34" borderId="20" xfId="46" applyFont="1" applyFill="1" applyBorder="1" applyAlignment="1" applyProtection="1">
      <alignment vertical="center"/>
      <protection locked="0"/>
    </xf>
    <xf numFmtId="0" fontId="2" fillId="33" borderId="15" xfId="0" applyFont="1" applyFill="1" applyBorder="1" applyAlignment="1">
      <alignment vertical="center"/>
    </xf>
    <xf numFmtId="0" fontId="4" fillId="0" borderId="21" xfId="0" applyFont="1" applyBorder="1" applyAlignment="1" applyProtection="1">
      <alignment vertical="center"/>
      <protection locked="0"/>
    </xf>
    <xf numFmtId="164" fontId="4" fillId="0" borderId="22" xfId="46" applyFont="1" applyFill="1" applyBorder="1" applyAlignment="1" applyProtection="1">
      <alignment vertical="center"/>
      <protection/>
    </xf>
    <xf numFmtId="0" fontId="2" fillId="33" borderId="13" xfId="0" applyFont="1" applyFill="1" applyBorder="1" applyAlignment="1">
      <alignment vertical="center"/>
    </xf>
    <xf numFmtId="0" fontId="2" fillId="0" borderId="19" xfId="0" applyFont="1" applyBorder="1" applyAlignment="1">
      <alignment vertical="center"/>
    </xf>
    <xf numFmtId="0" fontId="2" fillId="33" borderId="15" xfId="0" applyFont="1" applyFill="1" applyBorder="1" applyAlignment="1">
      <alignment horizontal="center" vertical="center"/>
    </xf>
    <xf numFmtId="0" fontId="4" fillId="0" borderId="19" xfId="0" applyFont="1" applyBorder="1" applyAlignment="1">
      <alignment vertical="center"/>
    </xf>
    <xf numFmtId="164" fontId="15" fillId="33" borderId="20" xfId="46" applyFont="1" applyFill="1" applyBorder="1" applyAlignment="1" applyProtection="1">
      <alignment vertical="center"/>
      <protection/>
    </xf>
    <xf numFmtId="164" fontId="4" fillId="33" borderId="22" xfId="46" applyFont="1" applyFill="1" applyBorder="1" applyAlignment="1" applyProtection="1">
      <alignment vertical="center"/>
      <protection/>
    </xf>
    <xf numFmtId="0" fontId="4" fillId="33" borderId="23" xfId="0" applyFont="1" applyFill="1" applyBorder="1" applyAlignment="1">
      <alignment horizontal="center" vertical="center"/>
    </xf>
    <xf numFmtId="0" fontId="4" fillId="0" borderId="24" xfId="0" applyFont="1" applyBorder="1" applyAlignment="1">
      <alignment horizontal="justify" vertical="center" wrapText="1"/>
    </xf>
    <xf numFmtId="0" fontId="4" fillId="0" borderId="25" xfId="0" applyFont="1" applyBorder="1" applyAlignment="1">
      <alignment horizontal="center" vertical="center" wrapText="1"/>
    </xf>
    <xf numFmtId="0" fontId="4" fillId="0" borderId="26" xfId="0" applyFont="1" applyBorder="1" applyAlignment="1">
      <alignment vertical="center" wrapText="1"/>
    </xf>
    <xf numFmtId="0" fontId="2" fillId="33" borderId="23" xfId="0" applyFont="1" applyFill="1" applyBorder="1" applyAlignment="1">
      <alignment horizontal="center" vertical="center"/>
    </xf>
    <xf numFmtId="0" fontId="2" fillId="0" borderId="10" xfId="0" applyFont="1" applyBorder="1" applyAlignment="1">
      <alignment horizontal="justify" vertical="center" wrapText="1"/>
    </xf>
    <xf numFmtId="2" fontId="2" fillId="33" borderId="27" xfId="0" applyNumberFormat="1" applyFont="1" applyFill="1" applyBorder="1" applyAlignment="1">
      <alignment horizontal="center" vertical="center"/>
    </xf>
    <xf numFmtId="164" fontId="15" fillId="33" borderId="16" xfId="46" applyFont="1" applyFill="1" applyBorder="1" applyAlignment="1" applyProtection="1">
      <alignment vertical="center"/>
      <protection/>
    </xf>
    <xf numFmtId="0" fontId="16" fillId="0" borderId="13" xfId="0" applyFont="1" applyBorder="1" applyAlignment="1">
      <alignment horizontal="justify" vertical="center" wrapText="1"/>
    </xf>
    <xf numFmtId="2" fontId="16" fillId="33" borderId="19" xfId="0" applyNumberFormat="1" applyFont="1" applyFill="1" applyBorder="1" applyAlignment="1">
      <alignment horizontal="center" vertical="center"/>
    </xf>
    <xf numFmtId="164" fontId="16" fillId="33" borderId="20" xfId="46" applyFont="1" applyFill="1" applyBorder="1" applyAlignment="1" applyProtection="1">
      <alignment vertical="center"/>
      <protection/>
    </xf>
    <xf numFmtId="0" fontId="2" fillId="0" borderId="13" xfId="0" applyFont="1" applyBorder="1" applyAlignment="1">
      <alignment horizontal="justify" vertical="center" wrapText="1"/>
    </xf>
    <xf numFmtId="2" fontId="2" fillId="33" borderId="19" xfId="0" applyNumberFormat="1" applyFont="1" applyFill="1" applyBorder="1" applyAlignment="1">
      <alignment horizontal="center" vertical="center"/>
    </xf>
    <xf numFmtId="0" fontId="2" fillId="33" borderId="28" xfId="0" applyFont="1" applyFill="1" applyBorder="1" applyAlignment="1">
      <alignment vertical="center"/>
    </xf>
    <xf numFmtId="0" fontId="4" fillId="0" borderId="15" xfId="0" applyFont="1" applyBorder="1" applyAlignment="1">
      <alignment horizontal="justify" vertical="center" wrapText="1"/>
    </xf>
    <xf numFmtId="2" fontId="4" fillId="33" borderId="21" xfId="0" applyNumberFormat="1" applyFont="1" applyFill="1" applyBorder="1" applyAlignment="1">
      <alignment horizontal="center" vertical="center"/>
    </xf>
    <xf numFmtId="164" fontId="4" fillId="33" borderId="22" xfId="46" applyNumberFormat="1" applyFont="1" applyFill="1" applyBorder="1" applyAlignment="1" applyProtection="1">
      <alignment vertical="center"/>
      <protection/>
    </xf>
    <xf numFmtId="0" fontId="2" fillId="33" borderId="0" xfId="0" applyFont="1" applyFill="1" applyAlignment="1">
      <alignment vertical="center"/>
    </xf>
    <xf numFmtId="0" fontId="16" fillId="33" borderId="0" xfId="0" applyFont="1" applyFill="1" applyAlignment="1">
      <alignment vertical="center"/>
    </xf>
    <xf numFmtId="0" fontId="2" fillId="33" borderId="10" xfId="0" applyFont="1" applyFill="1" applyBorder="1" applyAlignment="1">
      <alignment vertical="center"/>
    </xf>
    <xf numFmtId="0" fontId="17" fillId="33" borderId="27" xfId="0" applyFont="1" applyFill="1" applyBorder="1" applyAlignment="1">
      <alignment vertical="center"/>
    </xf>
    <xf numFmtId="0" fontId="17" fillId="33" borderId="16" xfId="0" applyFont="1" applyFill="1" applyBorder="1" applyAlignment="1">
      <alignment vertical="center"/>
    </xf>
    <xf numFmtId="0" fontId="2" fillId="0" borderId="19" xfId="0" applyFont="1" applyBorder="1" applyAlignment="1" applyProtection="1">
      <alignment vertical="center" wrapText="1"/>
      <protection locked="0"/>
    </xf>
    <xf numFmtId="0" fontId="4" fillId="0" borderId="0" xfId="0" applyFont="1" applyAlignment="1" applyProtection="1">
      <alignment vertical="center"/>
      <protection locked="0"/>
    </xf>
    <xf numFmtId="166" fontId="4" fillId="0" borderId="0" xfId="0" applyNumberFormat="1" applyFont="1" applyAlignment="1">
      <alignment horizontal="center" vertical="center"/>
    </xf>
    <xf numFmtId="0" fontId="4" fillId="0" borderId="27"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9" xfId="0" applyFont="1" applyBorder="1" applyAlignment="1" applyProtection="1">
      <alignment vertical="center"/>
      <protection locked="0"/>
    </xf>
    <xf numFmtId="166" fontId="4" fillId="0" borderId="20" xfId="0" applyNumberFormat="1" applyFont="1" applyBorder="1" applyAlignment="1">
      <alignment vertical="center"/>
    </xf>
    <xf numFmtId="0" fontId="4" fillId="0" borderId="21" xfId="0" applyFont="1" applyBorder="1" applyAlignment="1" applyProtection="1">
      <alignment horizontal="center" vertical="center"/>
      <protection locked="0"/>
    </xf>
    <xf numFmtId="164" fontId="4" fillId="0" borderId="22" xfId="46" applyNumberFormat="1" applyFont="1" applyFill="1" applyBorder="1" applyAlignment="1" applyProtection="1">
      <alignment vertical="center"/>
      <protection/>
    </xf>
    <xf numFmtId="0" fontId="5" fillId="0" borderId="27" xfId="0" applyFont="1" applyBorder="1" applyAlignment="1" applyProtection="1">
      <alignment horizontal="center" vertical="center"/>
      <protection locked="0"/>
    </xf>
    <xf numFmtId="0" fontId="0" fillId="33" borderId="24" xfId="0" applyFont="1" applyFill="1" applyBorder="1" applyAlignment="1">
      <alignment vertical="center"/>
    </xf>
    <xf numFmtId="0" fontId="5" fillId="0" borderId="25" xfId="0" applyFont="1" applyBorder="1" applyAlignment="1" applyProtection="1">
      <alignment horizontal="center" vertical="center"/>
      <protection locked="0"/>
    </xf>
    <xf numFmtId="0" fontId="5" fillId="0" borderId="29" xfId="0" applyFont="1" applyBorder="1" applyAlignment="1" applyProtection="1">
      <alignment vertical="center"/>
      <protection locked="0"/>
    </xf>
    <xf numFmtId="0" fontId="4" fillId="33" borderId="17" xfId="0" applyFont="1" applyFill="1" applyBorder="1" applyAlignment="1">
      <alignment horizontal="center" vertical="center"/>
    </xf>
    <xf numFmtId="0" fontId="4" fillId="0" borderId="17" xfId="0" applyFont="1" applyBorder="1" applyAlignment="1">
      <alignment horizontal="justify" vertical="center" wrapText="1"/>
    </xf>
    <xf numFmtId="0" fontId="4" fillId="0" borderId="17" xfId="0" applyFont="1" applyBorder="1" applyAlignment="1">
      <alignment vertical="center" wrapText="1"/>
    </xf>
    <xf numFmtId="0" fontId="2" fillId="33" borderId="17" xfId="0" applyFont="1" applyFill="1" applyBorder="1" applyAlignment="1">
      <alignment horizontal="center" vertical="center"/>
    </xf>
    <xf numFmtId="0" fontId="2" fillId="0" borderId="17" xfId="0" applyFont="1" applyBorder="1" applyAlignment="1">
      <alignment horizontal="justify" vertical="center" wrapText="1"/>
    </xf>
    <xf numFmtId="4" fontId="15" fillId="33" borderId="17" xfId="48" applyNumberFormat="1" applyFont="1" applyFill="1" applyBorder="1" applyAlignment="1" applyProtection="1">
      <alignment vertical="center"/>
      <protection/>
    </xf>
    <xf numFmtId="2" fontId="2" fillId="33" borderId="17" xfId="51" applyNumberFormat="1" applyFont="1" applyFill="1" applyBorder="1" applyAlignment="1">
      <alignment vertical="center"/>
      <protection/>
    </xf>
    <xf numFmtId="0" fontId="2" fillId="33" borderId="17" xfId="0" applyFont="1" applyFill="1" applyBorder="1" applyAlignment="1">
      <alignment vertical="center"/>
    </xf>
    <xf numFmtId="164" fontId="4" fillId="33" borderId="17" xfId="46" applyFont="1" applyFill="1" applyBorder="1" applyAlignment="1" applyProtection="1">
      <alignment vertical="center"/>
      <protection/>
    </xf>
    <xf numFmtId="0" fontId="4" fillId="0" borderId="19" xfId="0" applyFont="1" applyBorder="1" applyAlignment="1">
      <alignment horizontal="justify" vertical="center" wrapText="1"/>
    </xf>
    <xf numFmtId="0" fontId="4" fillId="0" borderId="20" xfId="0" applyFont="1" applyBorder="1" applyAlignment="1">
      <alignment vertical="center" wrapText="1"/>
    </xf>
    <xf numFmtId="0" fontId="2" fillId="0" borderId="30" xfId="51" applyFont="1" applyBorder="1" applyAlignment="1">
      <alignment horizontal="justify" vertical="center" wrapText="1"/>
      <protection/>
    </xf>
    <xf numFmtId="4" fontId="15" fillId="33" borderId="31" xfId="48" applyNumberFormat="1" applyFont="1" applyFill="1" applyBorder="1" applyAlignment="1" applyProtection="1">
      <alignment vertical="center"/>
      <protection/>
    </xf>
    <xf numFmtId="0" fontId="2" fillId="0" borderId="32" xfId="51" applyFont="1" applyBorder="1" applyAlignment="1">
      <alignment horizontal="justify" vertical="center" wrapText="1"/>
      <protection/>
    </xf>
    <xf numFmtId="0" fontId="4" fillId="0" borderId="21" xfId="0" applyFont="1" applyBorder="1" applyAlignment="1">
      <alignment horizontal="justify" vertical="center" wrapText="1"/>
    </xf>
    <xf numFmtId="0" fontId="2" fillId="33" borderId="10" xfId="0" applyFont="1" applyFill="1" applyBorder="1" applyAlignment="1">
      <alignment horizontal="center" vertical="center"/>
    </xf>
    <xf numFmtId="0" fontId="2" fillId="33" borderId="19" xfId="0" applyFont="1" applyFill="1" applyBorder="1" applyAlignment="1">
      <alignment vertical="center"/>
    </xf>
    <xf numFmtId="2" fontId="4" fillId="33" borderId="22" xfId="0" applyNumberFormat="1" applyFont="1" applyFill="1" applyBorder="1" applyAlignment="1">
      <alignment vertical="center"/>
    </xf>
    <xf numFmtId="0" fontId="4" fillId="0" borderId="13" xfId="0" applyFont="1" applyBorder="1" applyAlignment="1">
      <alignment horizontal="center" vertical="center"/>
    </xf>
    <xf numFmtId="0" fontId="4" fillId="0" borderId="19" xfId="0" applyFont="1" applyBorder="1" applyAlignment="1" applyProtection="1">
      <alignment horizontal="left" vertical="center"/>
      <protection locked="0"/>
    </xf>
    <xf numFmtId="0" fontId="2" fillId="0" borderId="13" xfId="0" applyFont="1" applyBorder="1" applyAlignment="1">
      <alignment horizontal="center" vertical="center"/>
    </xf>
    <xf numFmtId="0" fontId="2" fillId="0" borderId="19" xfId="0" applyFont="1" applyBorder="1" applyAlignment="1" applyProtection="1">
      <alignment horizontal="left" vertical="center"/>
      <protection locked="0"/>
    </xf>
    <xf numFmtId="0" fontId="2" fillId="0" borderId="15" xfId="0" applyFont="1" applyBorder="1" applyAlignment="1">
      <alignment vertical="center"/>
    </xf>
    <xf numFmtId="0" fontId="4" fillId="0" borderId="21" xfId="0" applyFont="1" applyBorder="1" applyAlignment="1" applyProtection="1">
      <alignment horizontal="left" vertical="center"/>
      <protection locked="0"/>
    </xf>
    <xf numFmtId="164" fontId="4" fillId="0" borderId="22" xfId="46" applyFont="1" applyFill="1" applyBorder="1" applyAlignment="1" applyProtection="1">
      <alignment vertical="center"/>
      <protection locked="0"/>
    </xf>
    <xf numFmtId="0" fontId="4" fillId="0" borderId="19" xfId="0" applyFont="1" applyBorder="1" applyAlignment="1">
      <alignment horizontal="center" vertical="center" wrapText="1"/>
    </xf>
    <xf numFmtId="0" fontId="2" fillId="0" borderId="19" xfId="0" applyFont="1" applyBorder="1" applyAlignment="1">
      <alignment horizontal="justify" vertical="center" wrapText="1"/>
    </xf>
    <xf numFmtId="0" fontId="2" fillId="33" borderId="19"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4" fillId="33" borderId="21" xfId="0" applyFont="1" applyFill="1" applyBorder="1" applyAlignment="1">
      <alignment horizontal="center" vertical="center"/>
    </xf>
    <xf numFmtId="0" fontId="4" fillId="0" borderId="27" xfId="0" applyFont="1" applyBorder="1" applyAlignment="1">
      <alignment horizontal="justify" vertical="center" wrapText="1"/>
    </xf>
    <xf numFmtId="0" fontId="4" fillId="0" borderId="16" xfId="0" applyFont="1" applyBorder="1" applyAlignment="1">
      <alignment vertical="center" wrapText="1"/>
    </xf>
    <xf numFmtId="164" fontId="4" fillId="33" borderId="20" xfId="46" applyFont="1" applyFill="1" applyBorder="1" applyAlignment="1" applyProtection="1">
      <alignment vertical="center"/>
      <protection/>
    </xf>
    <xf numFmtId="0" fontId="4" fillId="0" borderId="21" xfId="0" applyFont="1" applyBorder="1" applyAlignment="1">
      <alignment horizontal="center" vertical="center" wrapText="1"/>
    </xf>
    <xf numFmtId="2" fontId="4" fillId="33" borderId="22" xfId="0" applyNumberFormat="1" applyFont="1" applyFill="1" applyBorder="1" applyAlignment="1">
      <alignment horizontal="center" vertical="center"/>
    </xf>
    <xf numFmtId="166" fontId="2" fillId="33" borderId="0" xfId="0" applyNumberFormat="1" applyFont="1" applyFill="1" applyAlignment="1">
      <alignment vertical="center"/>
    </xf>
    <xf numFmtId="0" fontId="4" fillId="33" borderId="0" xfId="0" applyFont="1" applyFill="1" applyAlignment="1">
      <alignment vertical="center"/>
    </xf>
    <xf numFmtId="2" fontId="4" fillId="33" borderId="20" xfId="0" applyNumberFormat="1" applyFont="1" applyFill="1" applyBorder="1" applyAlignment="1">
      <alignment vertical="center"/>
    </xf>
    <xf numFmtId="164" fontId="4" fillId="33" borderId="33" xfId="46" applyFont="1" applyFill="1" applyBorder="1" applyAlignment="1" applyProtection="1">
      <alignment vertical="center"/>
      <protection/>
    </xf>
    <xf numFmtId="4" fontId="15" fillId="0" borderId="17" xfId="48" applyNumberFormat="1" applyFont="1" applyFill="1" applyBorder="1" applyAlignment="1" applyProtection="1">
      <alignment vertical="center"/>
      <protection/>
    </xf>
    <xf numFmtId="0" fontId="2" fillId="33" borderId="14" xfId="0" applyFont="1" applyFill="1" applyBorder="1" applyAlignment="1">
      <alignment horizontal="center" vertical="center"/>
    </xf>
    <xf numFmtId="0" fontId="2" fillId="33" borderId="17" xfId="0" applyFont="1" applyFill="1" applyBorder="1" applyAlignment="1">
      <alignment horizontal="center" vertical="center"/>
    </xf>
    <xf numFmtId="164" fontId="15" fillId="33" borderId="17" xfId="46" applyFont="1" applyFill="1" applyBorder="1" applyAlignment="1" applyProtection="1">
      <alignment vertical="center"/>
      <protection/>
    </xf>
    <xf numFmtId="0" fontId="4" fillId="0" borderId="34" xfId="0" applyFont="1" applyBorder="1" applyAlignment="1">
      <alignment vertical="center"/>
    </xf>
    <xf numFmtId="0" fontId="2" fillId="0" borderId="17" xfId="0" applyFont="1" applyBorder="1" applyAlignment="1">
      <alignment vertical="center" wrapText="1"/>
    </xf>
    <xf numFmtId="8" fontId="10" fillId="0" borderId="17" xfId="0" applyNumberFormat="1" applyFont="1" applyBorder="1" applyAlignment="1">
      <alignment horizontal="center" vertical="center" wrapText="1"/>
    </xf>
    <xf numFmtId="8" fontId="0" fillId="0" borderId="17" xfId="0" applyNumberFormat="1" applyBorder="1" applyAlignment="1">
      <alignment horizontal="center" vertical="center"/>
    </xf>
    <xf numFmtId="200" fontId="0" fillId="33" borderId="0" xfId="0" applyNumberFormat="1" applyFill="1" applyAlignment="1">
      <alignment horizontal="center" vertical="center"/>
    </xf>
    <xf numFmtId="0" fontId="2" fillId="0" borderId="14" xfId="0" applyFont="1" applyBorder="1" applyAlignment="1">
      <alignment horizontal="center" vertical="center"/>
    </xf>
    <xf numFmtId="0" fontId="2" fillId="0" borderId="34" xfId="0" applyFont="1" applyBorder="1" applyAlignment="1" applyProtection="1">
      <alignment horizontal="left" vertical="center"/>
      <protection locked="0"/>
    </xf>
    <xf numFmtId="0" fontId="2" fillId="0" borderId="19" xfId="0" applyFont="1" applyBorder="1" applyAlignment="1" applyProtection="1">
      <alignment horizontal="left" vertical="center" wrapText="1"/>
      <protection locked="0"/>
    </xf>
    <xf numFmtId="43" fontId="0" fillId="33" borderId="0" xfId="0" applyNumberFormat="1" applyFill="1" applyAlignment="1">
      <alignment vertical="center"/>
    </xf>
    <xf numFmtId="0" fontId="10" fillId="0" borderId="35" xfId="0" applyFont="1" applyBorder="1" applyAlignment="1">
      <alignment horizontal="center" vertical="center" wrapText="1"/>
    </xf>
    <xf numFmtId="0" fontId="2" fillId="0" borderId="34" xfId="0" applyFont="1" applyBorder="1" applyAlignment="1" applyProtection="1">
      <alignment vertical="center"/>
      <protection locked="0"/>
    </xf>
    <xf numFmtId="164" fontId="15" fillId="0" borderId="33" xfId="46" applyFont="1" applyFill="1" applyBorder="1" applyAlignment="1" applyProtection="1">
      <alignment vertical="center"/>
      <protection locked="0"/>
    </xf>
    <xf numFmtId="168" fontId="65" fillId="0" borderId="20" xfId="46" applyNumberFormat="1" applyFont="1" applyFill="1" applyBorder="1" applyAlignment="1" applyProtection="1">
      <alignment vertical="center"/>
      <protection locked="0"/>
    </xf>
    <xf numFmtId="168" fontId="15" fillId="0" borderId="20" xfId="46" applyNumberFormat="1" applyFont="1" applyFill="1" applyBorder="1" applyAlignment="1" applyProtection="1">
      <alignment vertical="center"/>
      <protection locked="0"/>
    </xf>
    <xf numFmtId="168" fontId="0" fillId="33" borderId="0" xfId="0" applyNumberFormat="1" applyFill="1" applyAlignment="1">
      <alignment vertical="center"/>
    </xf>
    <xf numFmtId="0" fontId="38" fillId="0" borderId="0" xfId="0" applyFont="1" applyAlignment="1">
      <alignment vertical="center" wrapText="1"/>
    </xf>
    <xf numFmtId="164" fontId="15" fillId="35" borderId="20" xfId="46" applyFont="1" applyFill="1" applyBorder="1" applyAlignment="1" applyProtection="1">
      <alignment vertical="center"/>
      <protection locked="0"/>
    </xf>
    <xf numFmtId="164" fontId="15" fillId="35" borderId="33" xfId="46" applyFont="1" applyFill="1" applyBorder="1" applyAlignment="1" applyProtection="1">
      <alignment vertical="center"/>
      <protection locked="0"/>
    </xf>
    <xf numFmtId="0" fontId="66" fillId="0" borderId="0" xfId="0" applyFont="1" applyAlignment="1">
      <alignment wrapText="1"/>
    </xf>
    <xf numFmtId="0" fontId="67" fillId="0" borderId="0" xfId="0" applyFont="1" applyAlignment="1">
      <alignment/>
    </xf>
    <xf numFmtId="0" fontId="66" fillId="0" borderId="0" xfId="0" applyFont="1" applyAlignment="1">
      <alignment/>
    </xf>
    <xf numFmtId="0" fontId="67" fillId="0" borderId="0" xfId="0" applyFont="1" applyAlignment="1">
      <alignment horizontal="center" vertical="center"/>
    </xf>
    <xf numFmtId="0" fontId="0" fillId="0" borderId="0" xfId="0" applyAlignment="1">
      <alignment wrapText="1"/>
    </xf>
    <xf numFmtId="0" fontId="13" fillId="0" borderId="17" xfId="52" applyBorder="1">
      <alignment/>
      <protection/>
    </xf>
    <xf numFmtId="0" fontId="38" fillId="36" borderId="17" xfId="52" applyFont="1" applyFill="1" applyBorder="1" applyAlignment="1">
      <alignment horizontal="justify" vertical="center" wrapText="1"/>
      <protection/>
    </xf>
    <xf numFmtId="0" fontId="38" fillId="36" borderId="17" xfId="52" applyFont="1" applyFill="1" applyBorder="1" applyAlignment="1">
      <alignment horizontal="center" vertical="center" wrapText="1"/>
      <protection/>
    </xf>
    <xf numFmtId="0" fontId="38" fillId="36" borderId="17" xfId="52" applyFont="1" applyFill="1" applyBorder="1" applyAlignment="1">
      <alignment horizontal="center" vertical="center"/>
      <protection/>
    </xf>
    <xf numFmtId="0" fontId="38" fillId="36" borderId="17" xfId="52" applyFont="1" applyFill="1" applyBorder="1" applyAlignment="1">
      <alignment vertical="center"/>
      <protection/>
    </xf>
    <xf numFmtId="0" fontId="20" fillId="0" borderId="17" xfId="52" applyFont="1" applyBorder="1" applyAlignment="1">
      <alignment horizontal="center" vertical="center" wrapText="1"/>
      <protection/>
    </xf>
    <xf numFmtId="168" fontId="20" fillId="0" borderId="17" xfId="52" applyNumberFormat="1" applyFont="1" applyBorder="1" applyAlignment="1">
      <alignment horizontal="left" vertical="center" wrapText="1"/>
      <protection/>
    </xf>
    <xf numFmtId="168" fontId="20" fillId="0" borderId="17" xfId="52" applyNumberFormat="1" applyFont="1" applyBorder="1" applyAlignment="1">
      <alignment horizontal="center" vertical="center" wrapText="1"/>
      <protection/>
    </xf>
    <xf numFmtId="1" fontId="20" fillId="0" borderId="17" xfId="52" applyNumberFormat="1" applyFont="1" applyBorder="1" applyAlignment="1">
      <alignment horizontal="center" vertical="center" wrapText="1"/>
      <protection/>
    </xf>
    <xf numFmtId="168" fontId="20" fillId="0" borderId="17" xfId="48" applyNumberFormat="1" applyFont="1" applyBorder="1" applyAlignment="1">
      <alignment horizontal="center" vertical="center"/>
    </xf>
    <xf numFmtId="168" fontId="41" fillId="0" borderId="17" xfId="52" applyNumberFormat="1" applyFont="1" applyBorder="1">
      <alignment/>
      <protection/>
    </xf>
    <xf numFmtId="168" fontId="38" fillId="0" borderId="17" xfId="49" applyNumberFormat="1" applyFont="1" applyBorder="1" applyAlignment="1">
      <alignment horizontal="right"/>
    </xf>
    <xf numFmtId="0" fontId="67" fillId="0" borderId="0" xfId="0" applyFont="1" applyAlignment="1">
      <alignment horizontal="center" vertical="center" wrapText="1"/>
    </xf>
    <xf numFmtId="0" fontId="67" fillId="0" borderId="0" xfId="0" applyFont="1" applyAlignment="1">
      <alignment wrapText="1"/>
    </xf>
    <xf numFmtId="0" fontId="67" fillId="0" borderId="0" xfId="0" applyFont="1" applyAlignment="1">
      <alignment vertical="center"/>
    </xf>
    <xf numFmtId="0" fontId="13" fillId="0" borderId="36" xfId="52" applyBorder="1">
      <alignment/>
      <protection/>
    </xf>
    <xf numFmtId="0" fontId="38" fillId="36" borderId="36" xfId="52" applyFont="1" applyFill="1" applyBorder="1" applyAlignment="1">
      <alignment horizontal="justify" vertical="center" wrapText="1"/>
      <protection/>
    </xf>
    <xf numFmtId="0" fontId="38" fillId="36" borderId="37" xfId="52" applyFont="1" applyFill="1" applyBorder="1" applyAlignment="1">
      <alignment vertical="center"/>
      <protection/>
    </xf>
    <xf numFmtId="0" fontId="20" fillId="0" borderId="36" xfId="52" applyFont="1" applyBorder="1" applyAlignment="1">
      <alignment horizontal="center" vertical="center" wrapText="1"/>
      <protection/>
    </xf>
    <xf numFmtId="168" fontId="20" fillId="0" borderId="37" xfId="48" applyNumberFormat="1" applyFont="1" applyBorder="1" applyAlignment="1">
      <alignment horizontal="center" vertical="center"/>
    </xf>
    <xf numFmtId="168" fontId="38" fillId="0" borderId="37" xfId="49" applyNumberFormat="1" applyFont="1" applyBorder="1" applyAlignment="1">
      <alignment horizontal="right"/>
    </xf>
    <xf numFmtId="168" fontId="68" fillId="0" borderId="37" xfId="49" applyNumberFormat="1" applyFont="1" applyBorder="1" applyAlignment="1">
      <alignment/>
    </xf>
    <xf numFmtId="168" fontId="68" fillId="0" borderId="38" xfId="49" applyNumberFormat="1" applyFont="1" applyBorder="1" applyAlignment="1">
      <alignment/>
    </xf>
    <xf numFmtId="168" fontId="68" fillId="0" borderId="39" xfId="48" applyNumberFormat="1" applyFont="1" applyBorder="1" applyAlignment="1">
      <alignment horizontal="center" vertical="center"/>
    </xf>
    <xf numFmtId="0" fontId="68" fillId="0" borderId="0" xfId="52" applyFont="1" applyAlignment="1">
      <alignment horizontal="center" vertical="center" wrapText="1"/>
      <protection/>
    </xf>
    <xf numFmtId="168" fontId="68" fillId="0" borderId="0" xfId="48" applyNumberFormat="1" applyFont="1" applyBorder="1" applyAlignment="1">
      <alignment horizontal="center" vertical="center"/>
    </xf>
    <xf numFmtId="0" fontId="64" fillId="0" borderId="0" xfId="0" applyFont="1" applyAlignment="1">
      <alignment wrapText="1"/>
    </xf>
    <xf numFmtId="0" fontId="0" fillId="0" borderId="0" xfId="0" applyAlignment="1">
      <alignment horizontal="center" vertical="center" wrapText="1"/>
    </xf>
    <xf numFmtId="0" fontId="12" fillId="8" borderId="17" xfId="0" applyFont="1" applyFill="1" applyBorder="1" applyAlignment="1">
      <alignment vertical="center" wrapText="1"/>
    </xf>
    <xf numFmtId="0" fontId="19" fillId="8" borderId="17" xfId="0" applyFont="1" applyFill="1" applyBorder="1" applyAlignment="1">
      <alignment vertical="center" wrapText="1"/>
    </xf>
    <xf numFmtId="0" fontId="12" fillId="8" borderId="17" xfId="0" applyFont="1" applyFill="1" applyBorder="1" applyAlignment="1">
      <alignment horizontal="center" vertical="center" wrapText="1"/>
    </xf>
    <xf numFmtId="0" fontId="12" fillId="8" borderId="17" xfId="0" applyFont="1" applyFill="1" applyBorder="1" applyAlignment="1">
      <alignment horizontal="center" vertical="center"/>
    </xf>
    <xf numFmtId="0" fontId="20" fillId="0" borderId="17" xfId="0" applyFont="1" applyBorder="1" applyAlignment="1">
      <alignment horizontal="center" vertical="center" wrapText="1"/>
    </xf>
    <xf numFmtId="164" fontId="20" fillId="0" borderId="17" xfId="46" applyFont="1" applyBorder="1" applyAlignment="1">
      <alignment horizontal="center" vertical="center"/>
    </xf>
    <xf numFmtId="168" fontId="20" fillId="0" borderId="17" xfId="46" applyNumberFormat="1" applyFont="1" applyBorder="1" applyAlignment="1">
      <alignment horizontal="center" vertical="center"/>
    </xf>
    <xf numFmtId="0" fontId="43" fillId="0" borderId="17" xfId="0" applyFont="1" applyBorder="1" applyAlignment="1">
      <alignment horizontal="center" vertical="center" wrapText="1"/>
    </xf>
    <xf numFmtId="168" fontId="43" fillId="0" borderId="17" xfId="46" applyNumberFormat="1" applyFont="1" applyBorder="1" applyAlignment="1">
      <alignment horizontal="center" vertical="center"/>
    </xf>
    <xf numFmtId="3" fontId="11" fillId="37" borderId="17" xfId="0" applyNumberFormat="1" applyFont="1" applyFill="1" applyBorder="1" applyAlignment="1">
      <alignment horizontal="center" vertical="center" wrapText="1"/>
    </xf>
    <xf numFmtId="8" fontId="11" fillId="37" borderId="17" xfId="0" applyNumberFormat="1" applyFont="1" applyFill="1" applyBorder="1" applyAlignment="1">
      <alignment horizontal="center" vertical="center" wrapText="1"/>
    </xf>
    <xf numFmtId="8" fontId="5" fillId="37" borderId="17" xfId="0" applyNumberFormat="1" applyFont="1" applyFill="1" applyBorder="1" applyAlignment="1">
      <alignment horizontal="center" vertical="center"/>
    </xf>
    <xf numFmtId="8" fontId="0" fillId="0" borderId="17" xfId="0" applyNumberFormat="1" applyFont="1" applyBorder="1" applyAlignment="1">
      <alignment horizontal="center" vertical="center"/>
    </xf>
    <xf numFmtId="0" fontId="38" fillId="0" borderId="0" xfId="0" applyFont="1" applyAlignment="1">
      <alignment horizontal="center" wrapText="1"/>
    </xf>
    <xf numFmtId="0" fontId="12" fillId="0" borderId="0" xfId="0" applyFont="1" applyAlignment="1">
      <alignment horizontal="center" vertical="distributed" wrapText="1" shrinkToFit="1" readingOrder="1"/>
    </xf>
    <xf numFmtId="207" fontId="20" fillId="0" borderId="17" xfId="48" applyNumberFormat="1" applyFont="1" applyBorder="1" applyAlignment="1">
      <alignment horizontal="center" vertical="center"/>
    </xf>
    <xf numFmtId="0" fontId="69" fillId="0" borderId="0" xfId="0" applyFont="1" applyAlignment="1">
      <alignment wrapText="1"/>
    </xf>
    <xf numFmtId="0" fontId="0" fillId="0" borderId="0" xfId="0" applyAlignment="1">
      <alignment horizontal="center" wrapText="1"/>
    </xf>
    <xf numFmtId="0" fontId="69" fillId="0" borderId="0" xfId="0" applyFont="1" applyAlignment="1">
      <alignment horizontal="center" wrapText="1"/>
    </xf>
    <xf numFmtId="0" fontId="38" fillId="0" borderId="0" xfId="0" applyFont="1" applyAlignment="1">
      <alignment horizontal="center" wrapText="1"/>
    </xf>
    <xf numFmtId="0" fontId="12" fillId="0" borderId="0" xfId="0" applyFont="1" applyAlignment="1">
      <alignment horizontal="center"/>
    </xf>
    <xf numFmtId="0" fontId="11" fillId="0" borderId="17" xfId="0" applyFont="1" applyBorder="1" applyAlignment="1">
      <alignment horizontal="center"/>
    </xf>
    <xf numFmtId="0" fontId="20" fillId="0" borderId="17" xfId="0" applyFont="1" applyBorder="1" applyAlignment="1">
      <alignment horizontal="center" vertical="center" wrapText="1"/>
    </xf>
    <xf numFmtId="0" fontId="67" fillId="0" borderId="17" xfId="0" applyFont="1" applyBorder="1" applyAlignment="1">
      <alignment horizontal="center" vertical="center" wrapText="1"/>
    </xf>
    <xf numFmtId="0" fontId="20" fillId="0" borderId="0" xfId="52" applyFont="1" applyAlignment="1">
      <alignment horizontal="left" vertical="center" wrapText="1"/>
      <protection/>
    </xf>
    <xf numFmtId="0" fontId="64" fillId="0" borderId="0" xfId="0" applyFont="1" applyAlignment="1">
      <alignment horizontal="center" wrapText="1"/>
    </xf>
    <xf numFmtId="0" fontId="64" fillId="0" borderId="0" xfId="0" applyFont="1" applyAlignment="1">
      <alignment horizontal="center" vertical="center" wrapText="1"/>
    </xf>
    <xf numFmtId="0" fontId="38" fillId="0" borderId="0" xfId="0" applyFont="1" applyAlignment="1">
      <alignment horizontal="center" vertical="center" wrapText="1"/>
    </xf>
    <xf numFmtId="0" fontId="18" fillId="0" borderId="0" xfId="0" applyFont="1" applyAlignment="1">
      <alignment horizontal="center"/>
    </xf>
    <xf numFmtId="0" fontId="18" fillId="0" borderId="40" xfId="52" applyFont="1" applyBorder="1" applyAlignment="1">
      <alignment horizontal="center"/>
      <protection/>
    </xf>
    <xf numFmtId="0" fontId="18" fillId="0" borderId="41" xfId="52" applyFont="1" applyBorder="1" applyAlignment="1">
      <alignment horizontal="center"/>
      <protection/>
    </xf>
    <xf numFmtId="0" fontId="18" fillId="0" borderId="42" xfId="52" applyFont="1" applyBorder="1" applyAlignment="1">
      <alignment horizontal="center"/>
      <protection/>
    </xf>
    <xf numFmtId="0" fontId="12" fillId="0" borderId="36" xfId="52" applyFont="1" applyBorder="1" applyAlignment="1">
      <alignment horizontal="center"/>
      <protection/>
    </xf>
    <xf numFmtId="0" fontId="12" fillId="0" borderId="17" xfId="52" applyFont="1" applyBorder="1" applyAlignment="1">
      <alignment horizontal="center"/>
      <protection/>
    </xf>
    <xf numFmtId="0" fontId="12" fillId="0" borderId="37" xfId="52" applyFont="1" applyBorder="1" applyAlignment="1">
      <alignment horizontal="center"/>
      <protection/>
    </xf>
    <xf numFmtId="0" fontId="12" fillId="0" borderId="43" xfId="52" applyFont="1" applyBorder="1" applyAlignment="1">
      <alignment horizontal="center" wrapText="1"/>
      <protection/>
    </xf>
    <xf numFmtId="0" fontId="12" fillId="0" borderId="44" xfId="52" applyFont="1" applyBorder="1" applyAlignment="1">
      <alignment horizontal="center" wrapText="1"/>
      <protection/>
    </xf>
    <xf numFmtId="0" fontId="12" fillId="0" borderId="45" xfId="52" applyFont="1" applyBorder="1" applyAlignment="1">
      <alignment horizontal="center" wrapText="1"/>
      <protection/>
    </xf>
    <xf numFmtId="168" fontId="68" fillId="0" borderId="43" xfId="52" applyNumberFormat="1" applyFont="1" applyBorder="1" applyAlignment="1">
      <alignment horizontal="center" wrapText="1"/>
      <protection/>
    </xf>
    <xf numFmtId="168" fontId="68" fillId="0" borderId="44" xfId="52" applyNumberFormat="1" applyFont="1" applyBorder="1" applyAlignment="1">
      <alignment horizontal="center" wrapText="1"/>
      <protection/>
    </xf>
    <xf numFmtId="168" fontId="68" fillId="0" borderId="46" xfId="52" applyNumberFormat="1" applyFont="1" applyBorder="1" applyAlignment="1">
      <alignment horizontal="center" wrapText="1"/>
      <protection/>
    </xf>
    <xf numFmtId="0" fontId="68" fillId="0" borderId="47" xfId="52" applyFont="1" applyBorder="1" applyAlignment="1">
      <alignment horizontal="center" vertical="center" wrapText="1"/>
      <protection/>
    </xf>
    <xf numFmtId="0" fontId="68" fillId="0" borderId="48" xfId="52" applyFont="1" applyBorder="1" applyAlignment="1">
      <alignment horizontal="center" vertical="center" wrapText="1"/>
      <protection/>
    </xf>
    <xf numFmtId="0" fontId="68" fillId="0" borderId="49" xfId="52" applyFont="1" applyBorder="1" applyAlignment="1">
      <alignment horizontal="center" vertical="center" wrapText="1"/>
      <protection/>
    </xf>
    <xf numFmtId="0" fontId="70" fillId="0" borderId="50" xfId="0" applyFont="1" applyBorder="1" applyAlignment="1">
      <alignment horizontal="center" vertical="center" wrapText="1"/>
    </xf>
    <xf numFmtId="168" fontId="41" fillId="0" borderId="43" xfId="52" applyNumberFormat="1" applyFont="1" applyBorder="1" applyAlignment="1">
      <alignment horizontal="center"/>
      <protection/>
    </xf>
    <xf numFmtId="168" fontId="41" fillId="0" borderId="44" xfId="52" applyNumberFormat="1" applyFont="1" applyBorder="1" applyAlignment="1">
      <alignment horizontal="center"/>
      <protection/>
    </xf>
    <xf numFmtId="168" fontId="41" fillId="0" borderId="46" xfId="52" applyNumberFormat="1" applyFont="1" applyBorder="1" applyAlignment="1">
      <alignment horizontal="center"/>
      <protection/>
    </xf>
    <xf numFmtId="0" fontId="18" fillId="0" borderId="17" xfId="52" applyFont="1" applyBorder="1" applyAlignment="1">
      <alignment horizontal="center"/>
      <protection/>
    </xf>
    <xf numFmtId="0" fontId="12" fillId="0" borderId="17" xfId="52" applyFont="1" applyBorder="1" applyAlignment="1">
      <alignment horizontal="center" wrapText="1"/>
      <protection/>
    </xf>
    <xf numFmtId="0" fontId="71" fillId="0" borderId="17" xfId="0" applyFont="1" applyBorder="1" applyAlignment="1">
      <alignment horizontal="center" vertical="center" wrapText="1"/>
    </xf>
    <xf numFmtId="168" fontId="41" fillId="0" borderId="17" xfId="52" applyNumberFormat="1" applyFont="1" applyBorder="1" applyAlignment="1">
      <alignment horizontal="center"/>
      <protection/>
    </xf>
    <xf numFmtId="0" fontId="5" fillId="0" borderId="16" xfId="0" applyFont="1" applyBorder="1" applyAlignment="1" applyProtection="1">
      <alignment horizontal="center" vertical="center"/>
      <protection locked="0"/>
    </xf>
    <xf numFmtId="0" fontId="4" fillId="38" borderId="0" xfId="0" applyFont="1" applyFill="1" applyBorder="1" applyAlignment="1">
      <alignment horizontal="center" vertical="center"/>
    </xf>
    <xf numFmtId="0" fontId="4" fillId="0" borderId="20" xfId="0" applyFont="1" applyBorder="1" applyAlignment="1">
      <alignment horizontal="center" vertical="center"/>
    </xf>
    <xf numFmtId="0" fontId="4" fillId="0" borderId="51" xfId="0" applyFont="1" applyBorder="1" applyAlignment="1" applyProtection="1">
      <alignment horizontal="center" vertical="center" wrapText="1"/>
      <protection locked="0"/>
    </xf>
    <xf numFmtId="0" fontId="4" fillId="0" borderId="16" xfId="0" applyFont="1" applyBorder="1" applyAlignment="1" applyProtection="1">
      <alignment horizontal="left" vertical="center"/>
      <protection locked="0"/>
    </xf>
    <xf numFmtId="0" fontId="5" fillId="38" borderId="0" xfId="0" applyFont="1" applyFill="1" applyBorder="1" applyAlignment="1">
      <alignment horizontal="center" vertical="center"/>
    </xf>
    <xf numFmtId="164" fontId="8" fillId="33" borderId="20" xfId="46" applyFont="1" applyFill="1" applyBorder="1" applyAlignment="1" applyProtection="1">
      <alignment vertical="center"/>
      <protection/>
    </xf>
    <xf numFmtId="0" fontId="0" fillId="33" borderId="20" xfId="0" applyFont="1" applyFill="1" applyBorder="1" applyAlignment="1">
      <alignment horizontal="center" vertical="center"/>
    </xf>
    <xf numFmtId="0" fontId="0" fillId="0" borderId="52" xfId="44" applyNumberFormat="1" applyFont="1" applyFill="1" applyBorder="1" applyAlignment="1" applyProtection="1">
      <alignment horizontal="center"/>
      <protection/>
    </xf>
    <xf numFmtId="0" fontId="0" fillId="0" borderId="53" xfId="44" applyNumberFormat="1" applyFont="1" applyFill="1" applyBorder="1" applyAlignment="1" applyProtection="1">
      <alignment horizontal="center"/>
      <protection/>
    </xf>
    <xf numFmtId="0" fontId="0" fillId="0" borderId="54" xfId="44" applyNumberFormat="1" applyFont="1" applyFill="1" applyBorder="1" applyAlignment="1" applyProtection="1">
      <alignment horizontal="center"/>
      <protection/>
    </xf>
    <xf numFmtId="165" fontId="0" fillId="33" borderId="22" xfId="0" applyNumberFormat="1" applyFont="1" applyFill="1" applyBorder="1" applyAlignment="1">
      <alignment horizontal="center" vertical="center"/>
    </xf>
    <xf numFmtId="0" fontId="5" fillId="0" borderId="55"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4" fillId="0" borderId="0" xfId="0" applyFont="1" applyBorder="1" applyAlignment="1">
      <alignment horizontal="center"/>
    </xf>
    <xf numFmtId="0" fontId="5" fillId="38" borderId="0" xfId="0" applyFont="1" applyFill="1" applyBorder="1" applyAlignment="1">
      <alignment horizontal="center"/>
    </xf>
    <xf numFmtId="0" fontId="5" fillId="33" borderId="0" xfId="0" applyFont="1" applyFill="1" applyBorder="1" applyAlignment="1">
      <alignment horizontal="center" vertical="center" wrapText="1"/>
    </xf>
    <xf numFmtId="0" fontId="5" fillId="33" borderId="16"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xf>
    <xf numFmtId="0" fontId="1" fillId="0" borderId="0"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center" vertical="distributed" wrapText="1" shrinkToFit="1" readingOrder="1"/>
    </xf>
    <xf numFmtId="0" fontId="9" fillId="0" borderId="0" xfId="0" applyFont="1" applyAlignment="1">
      <alignment horizontal="center"/>
    </xf>
    <xf numFmtId="0" fontId="13" fillId="0" borderId="0" xfId="0" applyFont="1" applyAlignment="1">
      <alignment horizontal="center"/>
    </xf>
    <xf numFmtId="0" fontId="12" fillId="0" borderId="0" xfId="0" applyFont="1" applyAlignment="1">
      <alignment horizontal="center" vertical="distributed" wrapText="1" shrinkToFit="1" readingOrder="1"/>
    </xf>
    <xf numFmtId="0" fontId="11" fillId="37" borderId="56"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69" fillId="0" borderId="0" xfId="0" applyFont="1" applyAlignment="1">
      <alignment horizontal="center" vertical="center" wrapText="1"/>
    </xf>
    <xf numFmtId="0" fontId="11" fillId="0" borderId="56"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6" xfId="0" applyFont="1" applyBorder="1" applyAlignment="1">
      <alignment horizontal="center" vertical="center" wrapText="1"/>
    </xf>
    <xf numFmtId="0" fontId="12" fillId="0" borderId="0" xfId="0" applyFont="1" applyAlignment="1">
      <alignment horizontal="center" vertical="center"/>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Moeda 2" xfId="48"/>
    <cellStyle name="Moeda 3" xfId="49"/>
    <cellStyle name="Neutro" xfId="50"/>
    <cellStyle name="Normal 2" xfId="51"/>
    <cellStyle name="Normal 3"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4C7E7"/>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28"/>
  <sheetViews>
    <sheetView zoomScaleSheetLayoutView="100" workbookViewId="0" topLeftCell="A1">
      <selection activeCell="A9" sqref="A9:E10"/>
    </sheetView>
  </sheetViews>
  <sheetFormatPr defaultColWidth="9.140625" defaultRowHeight="12.75"/>
  <cols>
    <col min="1" max="1" width="6.28125" style="184" customWidth="1"/>
    <col min="2" max="2" width="52.28125" style="156" customWidth="1"/>
    <col min="3" max="3" width="10.28125" style="156" customWidth="1"/>
    <col min="4" max="4" width="11.57421875" style="156" bestFit="1" customWidth="1"/>
    <col min="5" max="5" width="16.7109375" style="156" customWidth="1"/>
    <col min="6" max="7" width="5.00390625" style="184" bestFit="1" customWidth="1"/>
    <col min="8" max="16" width="5.00390625" style="156" bestFit="1" customWidth="1"/>
    <col min="17" max="17" width="7.7109375" style="156" customWidth="1"/>
    <col min="18" max="18" width="7.00390625" style="156" bestFit="1" customWidth="1"/>
    <col min="19" max="22" width="5.00390625" style="156" bestFit="1" customWidth="1"/>
    <col min="23" max="24" width="7.00390625" style="156" bestFit="1" customWidth="1"/>
    <col min="25" max="16384" width="9.140625" style="156" customWidth="1"/>
  </cols>
  <sheetData>
    <row r="1" spans="1:21" ht="13.5" customHeight="1">
      <c r="A1" s="210" t="s">
        <v>134</v>
      </c>
      <c r="B1" s="210"/>
      <c r="C1" s="210"/>
      <c r="D1" s="210"/>
      <c r="E1" s="210"/>
      <c r="F1" s="183"/>
      <c r="G1" s="183"/>
      <c r="H1" s="183"/>
      <c r="I1" s="183"/>
      <c r="J1" s="183"/>
      <c r="K1" s="183"/>
      <c r="L1" s="183"/>
      <c r="M1" s="183"/>
      <c r="N1" s="183"/>
      <c r="O1" s="183"/>
      <c r="P1" s="183"/>
      <c r="Q1" s="183"/>
      <c r="R1" s="183"/>
      <c r="S1" s="183"/>
      <c r="T1" s="183"/>
      <c r="U1" s="183"/>
    </row>
    <row r="2" spans="1:7" ht="13.5" customHeight="1">
      <c r="A2" s="211" t="s">
        <v>135</v>
      </c>
      <c r="B2" s="211"/>
      <c r="C2" s="211"/>
      <c r="D2" s="211"/>
      <c r="E2" s="211"/>
      <c r="F2" s="183"/>
      <c r="G2" s="183"/>
    </row>
    <row r="3" spans="1:8" ht="15">
      <c r="A3" s="204"/>
      <c r="B3" s="204"/>
      <c r="C3" s="204"/>
      <c r="D3" s="204"/>
      <c r="E3" s="204"/>
      <c r="F3" s="183"/>
      <c r="G3" s="183"/>
      <c r="H3" s="183"/>
    </row>
    <row r="4" spans="1:5" ht="15">
      <c r="A4" s="204" t="s">
        <v>180</v>
      </c>
      <c r="B4" s="204"/>
      <c r="C4" s="204"/>
      <c r="D4" s="204"/>
      <c r="E4" s="204"/>
    </row>
    <row r="5" spans="1:5" ht="15">
      <c r="A5" s="198"/>
      <c r="B5" s="198"/>
      <c r="C5" s="198"/>
      <c r="D5" s="198"/>
      <c r="E5" s="198"/>
    </row>
    <row r="6" spans="1:5" ht="18.75">
      <c r="A6" s="203"/>
      <c r="B6" s="204"/>
      <c r="C6" s="204"/>
      <c r="D6" s="204"/>
      <c r="E6" s="204"/>
    </row>
    <row r="7" spans="1:5" ht="12.75">
      <c r="A7" s="202"/>
      <c r="B7" s="202"/>
      <c r="C7" s="202"/>
      <c r="D7" s="202"/>
      <c r="E7" s="202"/>
    </row>
    <row r="8" spans="1:6" ht="15">
      <c r="A8" s="212" t="s">
        <v>188</v>
      </c>
      <c r="B8" s="212"/>
      <c r="C8" s="212"/>
      <c r="D8" s="212"/>
      <c r="E8" s="212"/>
      <c r="F8" s="149"/>
    </row>
    <row r="9" spans="1:5" ht="14.25">
      <c r="A9" s="213" t="s">
        <v>159</v>
      </c>
      <c r="B9" s="213"/>
      <c r="C9" s="213"/>
      <c r="D9" s="213"/>
      <c r="E9" s="213"/>
    </row>
    <row r="10" spans="1:5" ht="12.75">
      <c r="A10" s="205" t="s">
        <v>160</v>
      </c>
      <c r="B10" s="205"/>
      <c r="C10" s="205"/>
      <c r="D10" s="205"/>
      <c r="E10" s="205"/>
    </row>
    <row r="11" spans="1:5" ht="12.75">
      <c r="A11"/>
      <c r="B11"/>
      <c r="C11"/>
      <c r="D11"/>
      <c r="E11"/>
    </row>
    <row r="12" spans="1:5" ht="12.75">
      <c r="A12" s="206" t="s">
        <v>184</v>
      </c>
      <c r="B12" s="206"/>
      <c r="C12" s="206"/>
      <c r="D12" s="206"/>
      <c r="E12" s="206"/>
    </row>
    <row r="13" spans="1:5" ht="30" customHeight="1">
      <c r="A13" s="185" t="s">
        <v>105</v>
      </c>
      <c r="B13" s="186" t="s">
        <v>161</v>
      </c>
      <c r="C13" s="187" t="s">
        <v>162</v>
      </c>
      <c r="D13" s="187" t="s">
        <v>163</v>
      </c>
      <c r="E13" s="188" t="s">
        <v>164</v>
      </c>
    </row>
    <row r="14" spans="1:5" ht="57" customHeight="1">
      <c r="A14" s="189">
        <v>1</v>
      </c>
      <c r="B14" s="189" t="s">
        <v>165</v>
      </c>
      <c r="C14" s="189">
        <v>4</v>
      </c>
      <c r="D14" s="190">
        <v>12.83</v>
      </c>
      <c r="E14" s="191">
        <f aca="true" t="shared" si="0" ref="E14:E24">D14*C14</f>
        <v>51.32</v>
      </c>
    </row>
    <row r="15" spans="1:5" ht="12.75">
      <c r="A15" s="189">
        <v>2</v>
      </c>
      <c r="B15" s="189" t="s">
        <v>166</v>
      </c>
      <c r="C15" s="189">
        <v>4</v>
      </c>
      <c r="D15" s="190">
        <v>38.13</v>
      </c>
      <c r="E15" s="191">
        <f t="shared" si="0"/>
        <v>152.52</v>
      </c>
    </row>
    <row r="16" spans="1:5" ht="12.75">
      <c r="A16" s="189">
        <v>3</v>
      </c>
      <c r="B16" s="189" t="s">
        <v>167</v>
      </c>
      <c r="C16" s="189">
        <v>8</v>
      </c>
      <c r="D16" s="190">
        <v>6.27</v>
      </c>
      <c r="E16" s="191">
        <f t="shared" si="0"/>
        <v>50.16</v>
      </c>
    </row>
    <row r="17" spans="1:5" ht="51">
      <c r="A17" s="189">
        <v>4</v>
      </c>
      <c r="B17" s="189" t="s">
        <v>168</v>
      </c>
      <c r="C17" s="189">
        <v>1</v>
      </c>
      <c r="D17" s="190">
        <v>209.4</v>
      </c>
      <c r="E17" s="191">
        <f t="shared" si="0"/>
        <v>209.4</v>
      </c>
    </row>
    <row r="18" spans="1:5" ht="76.5">
      <c r="A18" s="189">
        <v>5</v>
      </c>
      <c r="B18" s="189" t="s">
        <v>169</v>
      </c>
      <c r="C18" s="189">
        <v>2</v>
      </c>
      <c r="D18" s="190">
        <v>19.3</v>
      </c>
      <c r="E18" s="191">
        <f t="shared" si="0"/>
        <v>38.6</v>
      </c>
    </row>
    <row r="19" spans="1:5" ht="63.75">
      <c r="A19" s="189">
        <v>6</v>
      </c>
      <c r="B19" s="189" t="s">
        <v>170</v>
      </c>
      <c r="C19" s="189">
        <v>2</v>
      </c>
      <c r="D19" s="190">
        <v>63.47</v>
      </c>
      <c r="E19" s="191">
        <f t="shared" si="0"/>
        <v>126.94</v>
      </c>
    </row>
    <row r="20" spans="1:5" ht="25.5">
      <c r="A20" s="189">
        <v>7</v>
      </c>
      <c r="B20" s="189" t="s">
        <v>171</v>
      </c>
      <c r="C20" s="189">
        <v>1</v>
      </c>
      <c r="D20" s="190">
        <v>158.12</v>
      </c>
      <c r="E20" s="191">
        <f t="shared" si="0"/>
        <v>158.12</v>
      </c>
    </row>
    <row r="21" spans="1:5" ht="76.5">
      <c r="A21" s="189">
        <v>8</v>
      </c>
      <c r="B21" s="189" t="s">
        <v>172</v>
      </c>
      <c r="C21" s="189">
        <v>1</v>
      </c>
      <c r="D21" s="190">
        <v>60.69</v>
      </c>
      <c r="E21" s="191">
        <f t="shared" si="0"/>
        <v>60.69</v>
      </c>
    </row>
    <row r="22" spans="1:5" ht="178.5">
      <c r="A22" s="189">
        <v>9</v>
      </c>
      <c r="B22" s="189" t="s">
        <v>173</v>
      </c>
      <c r="C22" s="189">
        <v>1</v>
      </c>
      <c r="D22" s="190">
        <v>442.33</v>
      </c>
      <c r="E22" s="191">
        <f t="shared" si="0"/>
        <v>442.33</v>
      </c>
    </row>
    <row r="23" spans="1:5" ht="12.75">
      <c r="A23" s="189">
        <v>10</v>
      </c>
      <c r="B23" s="189" t="s">
        <v>174</v>
      </c>
      <c r="C23" s="189">
        <v>1</v>
      </c>
      <c r="D23" s="190">
        <f>AVERAGE(56.8,33,76)</f>
        <v>55.26666666666667</v>
      </c>
      <c r="E23" s="191">
        <f t="shared" si="0"/>
        <v>55.26666666666667</v>
      </c>
    </row>
    <row r="24" spans="1:5" ht="12.75">
      <c r="A24" s="189">
        <v>11</v>
      </c>
      <c r="B24" s="189" t="s">
        <v>175</v>
      </c>
      <c r="C24" s="189">
        <v>1</v>
      </c>
      <c r="D24" s="190">
        <f>AVERAGE(19.9,10,34.9)</f>
        <v>21.599999999999998</v>
      </c>
      <c r="E24" s="191">
        <f t="shared" si="0"/>
        <v>21.599999999999998</v>
      </c>
    </row>
    <row r="25" spans="1:5" ht="12.75">
      <c r="A25" s="192"/>
      <c r="B25" s="192" t="s">
        <v>176</v>
      </c>
      <c r="C25" s="192"/>
      <c r="D25" s="192"/>
      <c r="E25" s="193">
        <f>E26/12</f>
        <v>113.91222222222221</v>
      </c>
    </row>
    <row r="26" spans="1:5" ht="12.75">
      <c r="A26" s="192"/>
      <c r="B26" s="192" t="s">
        <v>177</v>
      </c>
      <c r="C26" s="192"/>
      <c r="D26" s="192"/>
      <c r="E26" s="193">
        <f>SUM(E14:E24)</f>
        <v>1366.9466666666665</v>
      </c>
    </row>
    <row r="27" spans="1:5" ht="82.5" customHeight="1">
      <c r="A27" s="207" t="s">
        <v>191</v>
      </c>
      <c r="B27" s="208"/>
      <c r="C27" s="208"/>
      <c r="D27" s="208"/>
      <c r="E27" s="208"/>
    </row>
    <row r="28" spans="1:5" ht="21.75" customHeight="1">
      <c r="A28" s="209"/>
      <c r="B28" s="209"/>
      <c r="C28" s="209"/>
      <c r="D28" s="209"/>
      <c r="E28" s="209"/>
    </row>
  </sheetData>
  <sheetProtection selectLockedCells="1" selectUnlockedCells="1"/>
  <mergeCells count="12">
    <mergeCell ref="A1:E1"/>
    <mergeCell ref="A2:E2"/>
    <mergeCell ref="A3:E3"/>
    <mergeCell ref="A4:E4"/>
    <mergeCell ref="A8:E8"/>
    <mergeCell ref="A9:E9"/>
    <mergeCell ref="A7:E7"/>
    <mergeCell ref="A6:E6"/>
    <mergeCell ref="A10:E10"/>
    <mergeCell ref="A12:E12"/>
    <mergeCell ref="A27:E27"/>
    <mergeCell ref="A28:E28"/>
  </mergeCells>
  <printOptions horizontalCentered="1" verticalCentered="1"/>
  <pageMargins left="0" right="0" top="0.9491666666666667" bottom="0.5905511811023623" header="0.5511811023622047" footer="0.35433070866141736"/>
  <pageSetup firstPageNumber="1" useFirstPageNumber="1" horizontalDpi="600" verticalDpi="600" orientation="portrait" paperSize="9" scale="85" r:id="rId1"/>
  <headerFooter alignWithMargins="0">
    <oddHeader xml:space="preserve">&amp;C&amp;"-,Regular"&amp;9 23069.157535/2020-14
PREGÃO ELETRÔNICO 11/2021    </oddHeader>
    <oddFooter xml:space="preserve">&amp;L&amp;"-,Regular"&amp;9ANEXO IV-B1 </oddFooter>
  </headerFooter>
</worksheet>
</file>

<file path=xl/worksheets/sheet2.xml><?xml version="1.0" encoding="utf-8"?>
<worksheet xmlns="http://schemas.openxmlformats.org/spreadsheetml/2006/main" xmlns:r="http://schemas.openxmlformats.org/officeDocument/2006/relationships">
  <dimension ref="A1:K21"/>
  <sheetViews>
    <sheetView zoomScaleSheetLayoutView="100" workbookViewId="0" topLeftCell="A1">
      <selection activeCell="A6" sqref="A6:F6"/>
    </sheetView>
  </sheetViews>
  <sheetFormatPr defaultColWidth="9.140625" defaultRowHeight="12.75"/>
  <cols>
    <col min="1" max="1" width="5.28125" style="169" bestFit="1" customWidth="1"/>
    <col min="2" max="2" width="28.8515625" style="170" customWidth="1"/>
    <col min="3" max="3" width="7.7109375" style="170" bestFit="1" customWidth="1"/>
    <col min="4" max="4" width="11.28125" style="170" bestFit="1" customWidth="1"/>
    <col min="5" max="5" width="10.28125" style="170" bestFit="1" customWidth="1"/>
    <col min="6" max="6" width="20.57421875" style="171" customWidth="1"/>
    <col min="7" max="10" width="5.00390625" style="155" bestFit="1" customWidth="1"/>
    <col min="11" max="19" width="5.00390625" style="153" bestFit="1" customWidth="1"/>
    <col min="20" max="20" width="7.7109375" style="153" customWidth="1"/>
    <col min="21" max="21" width="7.00390625" style="153" bestFit="1" customWidth="1"/>
    <col min="22" max="25" width="5.00390625" style="153" bestFit="1" customWidth="1"/>
    <col min="26" max="27" width="7.00390625" style="153" bestFit="1" customWidth="1"/>
    <col min="28" max="16384" width="9.140625" style="153" customWidth="1"/>
  </cols>
  <sheetData>
    <row r="1" spans="1:10" ht="13.5" customHeight="1">
      <c r="A1" s="210" t="s">
        <v>134</v>
      </c>
      <c r="B1" s="210"/>
      <c r="C1" s="210"/>
      <c r="D1" s="210"/>
      <c r="E1" s="210"/>
      <c r="F1" s="210"/>
      <c r="G1" s="152"/>
      <c r="H1" s="152"/>
      <c r="I1" s="152"/>
      <c r="J1" s="152"/>
    </row>
    <row r="2" spans="1:11" ht="15">
      <c r="A2" s="211" t="s">
        <v>135</v>
      </c>
      <c r="B2" s="211"/>
      <c r="C2" s="211"/>
      <c r="D2" s="211"/>
      <c r="E2" s="211"/>
      <c r="F2" s="211"/>
      <c r="G2" s="152"/>
      <c r="H2" s="152"/>
      <c r="I2" s="154"/>
      <c r="J2" s="154"/>
      <c r="K2" s="154"/>
    </row>
    <row r="3" spans="1:10" ht="14.25" customHeight="1">
      <c r="A3" s="204"/>
      <c r="B3" s="204"/>
      <c r="C3" s="204"/>
      <c r="D3" s="204"/>
      <c r="E3" s="204"/>
      <c r="F3" s="204"/>
      <c r="I3" s="153"/>
      <c r="J3" s="153"/>
    </row>
    <row r="4" spans="1:6" ht="15">
      <c r="A4" s="204" t="s">
        <v>181</v>
      </c>
      <c r="B4" s="204"/>
      <c r="C4" s="204"/>
      <c r="D4" s="204"/>
      <c r="E4" s="204"/>
      <c r="F4" s="204"/>
    </row>
    <row r="5" spans="1:6" ht="15">
      <c r="A5" s="198"/>
      <c r="B5" s="198"/>
      <c r="C5" s="198"/>
      <c r="D5" s="198"/>
      <c r="E5" s="198"/>
      <c r="F5" s="198"/>
    </row>
    <row r="6" spans="1:6" ht="36" customHeight="1">
      <c r="A6" s="203"/>
      <c r="B6" s="203"/>
      <c r="C6" s="203"/>
      <c r="D6" s="203"/>
      <c r="E6" s="203"/>
      <c r="F6" s="203"/>
    </row>
    <row r="7" spans="1:6" ht="12.75">
      <c r="A7" s="156"/>
      <c r="B7" s="156"/>
      <c r="C7" s="156"/>
      <c r="D7" s="156"/>
      <c r="E7" s="156"/>
      <c r="F7" s="156"/>
    </row>
    <row r="8" spans="1:6" ht="33" customHeight="1" thickBot="1">
      <c r="A8" s="212" t="s">
        <v>183</v>
      </c>
      <c r="B8" s="212"/>
      <c r="C8" s="212"/>
      <c r="D8" s="212"/>
      <c r="E8" s="212"/>
      <c r="F8" s="212"/>
    </row>
    <row r="9" spans="1:6" ht="14.25">
      <c r="A9" s="214" t="s">
        <v>148</v>
      </c>
      <c r="B9" s="215"/>
      <c r="C9" s="215"/>
      <c r="D9" s="215"/>
      <c r="E9" s="215"/>
      <c r="F9" s="216"/>
    </row>
    <row r="10" spans="1:6" ht="12.75">
      <c r="A10" s="217" t="s">
        <v>149</v>
      </c>
      <c r="B10" s="218"/>
      <c r="C10" s="218"/>
      <c r="D10" s="218"/>
      <c r="E10" s="218"/>
      <c r="F10" s="219"/>
    </row>
    <row r="11" spans="1:6" ht="12.75">
      <c r="A11" s="220" t="s">
        <v>184</v>
      </c>
      <c r="B11" s="221"/>
      <c r="C11" s="221"/>
      <c r="D11" s="221"/>
      <c r="E11" s="221"/>
      <c r="F11" s="222"/>
    </row>
    <row r="12" spans="1:6" ht="12.75">
      <c r="A12" s="172"/>
      <c r="B12" s="157"/>
      <c r="C12" s="157"/>
      <c r="D12" s="218" t="s">
        <v>138</v>
      </c>
      <c r="E12" s="218"/>
      <c r="F12" s="219"/>
    </row>
    <row r="13" spans="1:6" ht="30">
      <c r="A13" s="173" t="s">
        <v>139</v>
      </c>
      <c r="B13" s="159" t="s">
        <v>140</v>
      </c>
      <c r="C13" s="159" t="s">
        <v>141</v>
      </c>
      <c r="D13" s="159" t="s">
        <v>150</v>
      </c>
      <c r="E13" s="160" t="s">
        <v>143</v>
      </c>
      <c r="F13" s="174" t="s">
        <v>151</v>
      </c>
    </row>
    <row r="14" spans="1:6" ht="48" customHeight="1">
      <c r="A14" s="175">
        <v>1</v>
      </c>
      <c r="B14" s="163" t="s">
        <v>152</v>
      </c>
      <c r="C14" s="164" t="s">
        <v>153</v>
      </c>
      <c r="D14" s="165">
        <v>2</v>
      </c>
      <c r="E14" s="166">
        <v>9248</v>
      </c>
      <c r="F14" s="176">
        <f>E14*D14</f>
        <v>18496</v>
      </c>
    </row>
    <row r="15" spans="1:6" ht="48" customHeight="1">
      <c r="A15" s="162">
        <v>2</v>
      </c>
      <c r="B15" s="163" t="s">
        <v>154</v>
      </c>
      <c r="C15" s="164" t="s">
        <v>153</v>
      </c>
      <c r="D15" s="165">
        <v>2</v>
      </c>
      <c r="E15" s="166">
        <f>AVERAGE(323.9,376.99,339)</f>
        <v>346.62999999999994</v>
      </c>
      <c r="F15" s="166">
        <f>E15*D15</f>
        <v>693.2599999999999</v>
      </c>
    </row>
    <row r="16" spans="1:6" ht="15">
      <c r="A16" s="230" t="s">
        <v>155</v>
      </c>
      <c r="B16" s="231"/>
      <c r="C16" s="231"/>
      <c r="D16" s="232"/>
      <c r="E16" s="167"/>
      <c r="F16" s="177">
        <f>F14+F15</f>
        <v>19189.26</v>
      </c>
    </row>
    <row r="17" spans="1:6" ht="15">
      <c r="A17" s="223" t="s">
        <v>179</v>
      </c>
      <c r="B17" s="224"/>
      <c r="C17" s="224"/>
      <c r="D17" s="224"/>
      <c r="E17" s="225"/>
      <c r="F17" s="178">
        <f>F16/48</f>
        <v>399.77624999999995</v>
      </c>
    </row>
    <row r="18" spans="1:6" ht="15">
      <c r="A18" s="223" t="s">
        <v>156</v>
      </c>
      <c r="B18" s="224"/>
      <c r="C18" s="224"/>
      <c r="D18" s="224"/>
      <c r="E18" s="225"/>
      <c r="F18" s="179">
        <f>F15/60</f>
        <v>11.55433333333333</v>
      </c>
    </row>
    <row r="19" spans="1:6" ht="15.75" thickBot="1">
      <c r="A19" s="226" t="s">
        <v>157</v>
      </c>
      <c r="B19" s="227"/>
      <c r="C19" s="227"/>
      <c r="D19" s="227"/>
      <c r="E19" s="228"/>
      <c r="F19" s="180">
        <f>(F17+F18)/2</f>
        <v>205.66529166666663</v>
      </c>
    </row>
    <row r="20" spans="1:6" ht="15.75" thickBot="1">
      <c r="A20" s="181"/>
      <c r="B20" s="181"/>
      <c r="C20" s="181"/>
      <c r="D20" s="181"/>
      <c r="E20" s="181"/>
      <c r="F20" s="182"/>
    </row>
    <row r="21" spans="1:6" ht="30" customHeight="1">
      <c r="A21" s="229" t="s">
        <v>158</v>
      </c>
      <c r="B21" s="229"/>
      <c r="C21" s="229"/>
      <c r="D21" s="229"/>
      <c r="E21" s="229"/>
      <c r="F21" s="229"/>
    </row>
  </sheetData>
  <sheetProtection selectLockedCells="1" selectUnlockedCells="1"/>
  <mergeCells count="15">
    <mergeCell ref="A10:F10"/>
    <mergeCell ref="A11:F11"/>
    <mergeCell ref="A17:E17"/>
    <mergeCell ref="A18:E18"/>
    <mergeCell ref="A19:E19"/>
    <mergeCell ref="A21:F21"/>
    <mergeCell ref="D12:F12"/>
    <mergeCell ref="A16:D16"/>
    <mergeCell ref="A1:F1"/>
    <mergeCell ref="A2:F2"/>
    <mergeCell ref="A3:F3"/>
    <mergeCell ref="A4:F4"/>
    <mergeCell ref="A8:F8"/>
    <mergeCell ref="A9:F9"/>
    <mergeCell ref="A6:F6"/>
  </mergeCells>
  <printOptions horizontalCentered="1" verticalCentered="1"/>
  <pageMargins left="0" right="0" top="0.9491666666666667" bottom="0.5905511811023623" header="0.5511811023622047" footer="0.35433070866141736"/>
  <pageSetup firstPageNumber="1" useFirstPageNumber="1" horizontalDpi="600" verticalDpi="600" orientation="portrait" paperSize="9" scale="85" r:id="rId1"/>
  <headerFooter alignWithMargins="0">
    <oddHeader xml:space="preserve">&amp;C&amp;"-,Regular"&amp;9 23069.157535/2020-14
PREGÃO ELETRÔNICO 11/2021    </oddHeader>
    <oddFooter xml:space="preserve">&amp;L&amp;"-,Regular"&amp;9ANEXO IV-B1 </oddFooter>
  </headerFooter>
</worksheet>
</file>

<file path=xl/worksheets/sheet3.xml><?xml version="1.0" encoding="utf-8"?>
<worksheet xmlns="http://schemas.openxmlformats.org/spreadsheetml/2006/main" xmlns:r="http://schemas.openxmlformats.org/officeDocument/2006/relationships">
  <dimension ref="A1:K17"/>
  <sheetViews>
    <sheetView zoomScaleSheetLayoutView="100" workbookViewId="0" topLeftCell="A1">
      <selection activeCell="F15" sqref="F15"/>
    </sheetView>
  </sheetViews>
  <sheetFormatPr defaultColWidth="9.140625" defaultRowHeight="12.75"/>
  <cols>
    <col min="1" max="1" width="5.28125" style="169" bestFit="1" customWidth="1"/>
    <col min="2" max="2" width="28.8515625" style="170" customWidth="1"/>
    <col min="3" max="3" width="7.7109375" style="170" bestFit="1" customWidth="1"/>
    <col min="4" max="4" width="11.28125" style="170" bestFit="1" customWidth="1"/>
    <col min="5" max="5" width="10.28125" style="170" bestFit="1" customWidth="1"/>
    <col min="6" max="6" width="20.57421875" style="171" customWidth="1"/>
    <col min="7" max="10" width="5.00390625" style="155" bestFit="1" customWidth="1"/>
    <col min="11" max="19" width="5.00390625" style="153" bestFit="1" customWidth="1"/>
    <col min="20" max="20" width="7.7109375" style="153" customWidth="1"/>
    <col min="21" max="21" width="7.00390625" style="153" bestFit="1" customWidth="1"/>
    <col min="22" max="25" width="5.00390625" style="153" bestFit="1" customWidth="1"/>
    <col min="26" max="27" width="7.00390625" style="153" bestFit="1" customWidth="1"/>
    <col min="28" max="16384" width="9.140625" style="153" customWidth="1"/>
  </cols>
  <sheetData>
    <row r="1" spans="1:10" ht="13.5" customHeight="1">
      <c r="A1" s="210" t="s">
        <v>134</v>
      </c>
      <c r="B1" s="210"/>
      <c r="C1" s="210"/>
      <c r="D1" s="210"/>
      <c r="E1" s="210"/>
      <c r="F1" s="210"/>
      <c r="G1" s="152"/>
      <c r="H1" s="152"/>
      <c r="I1" s="152"/>
      <c r="J1" s="152"/>
    </row>
    <row r="2" spans="1:11" ht="15">
      <c r="A2" s="211" t="s">
        <v>135</v>
      </c>
      <c r="B2" s="211"/>
      <c r="C2" s="211"/>
      <c r="D2" s="211"/>
      <c r="E2" s="211"/>
      <c r="F2" s="211"/>
      <c r="G2" s="152"/>
      <c r="H2" s="152"/>
      <c r="I2" s="154"/>
      <c r="J2" s="154"/>
      <c r="K2" s="154"/>
    </row>
    <row r="3" spans="1:10" ht="14.25" customHeight="1">
      <c r="A3" s="204"/>
      <c r="B3" s="204"/>
      <c r="C3" s="204"/>
      <c r="D3" s="204"/>
      <c r="E3" s="204"/>
      <c r="F3" s="204"/>
      <c r="I3" s="153"/>
      <c r="J3" s="153"/>
    </row>
    <row r="4" spans="1:6" ht="15">
      <c r="A4" s="204" t="s">
        <v>182</v>
      </c>
      <c r="B4" s="204"/>
      <c r="C4" s="204"/>
      <c r="D4" s="204"/>
      <c r="E4" s="204"/>
      <c r="F4" s="204"/>
    </row>
    <row r="5" spans="1:6" ht="15">
      <c r="A5" s="198"/>
      <c r="B5" s="198"/>
      <c r="C5" s="198"/>
      <c r="D5" s="198"/>
      <c r="E5" s="198"/>
      <c r="F5" s="198"/>
    </row>
    <row r="6" spans="1:6" ht="40.5" customHeight="1">
      <c r="A6" s="203"/>
      <c r="B6" s="203"/>
      <c r="C6" s="203"/>
      <c r="D6" s="203"/>
      <c r="E6" s="203"/>
      <c r="F6" s="203"/>
    </row>
    <row r="7" spans="1:6" ht="12.75">
      <c r="A7" s="156"/>
      <c r="B7" s="156"/>
      <c r="C7" s="156"/>
      <c r="D7" s="156"/>
      <c r="E7" s="156"/>
      <c r="F7" s="156"/>
    </row>
    <row r="8" spans="1:6" ht="35.25" customHeight="1">
      <c r="A8" s="212" t="s">
        <v>183</v>
      </c>
      <c r="B8" s="212"/>
      <c r="C8" s="212"/>
      <c r="D8" s="212"/>
      <c r="E8" s="212"/>
      <c r="F8" s="212"/>
    </row>
    <row r="9" spans="1:6" ht="14.25">
      <c r="A9" s="233" t="s">
        <v>136</v>
      </c>
      <c r="B9" s="233"/>
      <c r="C9" s="233"/>
      <c r="D9" s="233"/>
      <c r="E9" s="233"/>
      <c r="F9" s="233"/>
    </row>
    <row r="10" spans="1:6" ht="12.75">
      <c r="A10" s="218" t="s">
        <v>137</v>
      </c>
      <c r="B10" s="218"/>
      <c r="C10" s="218"/>
      <c r="D10" s="218"/>
      <c r="E10" s="218"/>
      <c r="F10" s="218"/>
    </row>
    <row r="11" spans="1:6" ht="12.75">
      <c r="A11" s="234" t="s">
        <v>184</v>
      </c>
      <c r="B11" s="234"/>
      <c r="C11" s="234"/>
      <c r="D11" s="234"/>
      <c r="E11" s="234"/>
      <c r="F11" s="234"/>
    </row>
    <row r="12" spans="1:6" ht="12.75">
      <c r="A12" s="157"/>
      <c r="B12" s="157"/>
      <c r="C12" s="157"/>
      <c r="D12" s="218" t="s">
        <v>138</v>
      </c>
      <c r="E12" s="218"/>
      <c r="F12" s="218"/>
    </row>
    <row r="13" spans="1:6" ht="30">
      <c r="A13" s="158" t="s">
        <v>139</v>
      </c>
      <c r="B13" s="159" t="s">
        <v>140</v>
      </c>
      <c r="C13" s="159" t="s">
        <v>141</v>
      </c>
      <c r="D13" s="159" t="s">
        <v>142</v>
      </c>
      <c r="E13" s="160" t="s">
        <v>143</v>
      </c>
      <c r="F13" s="161" t="s">
        <v>144</v>
      </c>
    </row>
    <row r="14" spans="1:6" ht="48" customHeight="1">
      <c r="A14" s="162">
        <v>1</v>
      </c>
      <c r="B14" s="163" t="s">
        <v>145</v>
      </c>
      <c r="C14" s="164" t="s">
        <v>146</v>
      </c>
      <c r="D14" s="165">
        <v>30</v>
      </c>
      <c r="E14" s="200">
        <v>5.896</v>
      </c>
      <c r="F14" s="166">
        <f>E14*D14</f>
        <v>176.88</v>
      </c>
    </row>
    <row r="15" spans="1:6" ht="15">
      <c r="A15" s="236" t="s">
        <v>147</v>
      </c>
      <c r="B15" s="236"/>
      <c r="C15" s="236"/>
      <c r="D15" s="236"/>
      <c r="E15" s="167"/>
      <c r="F15" s="168">
        <f>F14</f>
        <v>176.88</v>
      </c>
    </row>
    <row r="16" spans="1:6" ht="30" customHeight="1">
      <c r="A16" s="235" t="s">
        <v>187</v>
      </c>
      <c r="B16" s="235"/>
      <c r="C16" s="235"/>
      <c r="D16" s="235"/>
      <c r="E16" s="235"/>
      <c r="F16" s="235"/>
    </row>
    <row r="17" spans="1:6" ht="30" customHeight="1">
      <c r="A17" s="235" t="s">
        <v>192</v>
      </c>
      <c r="B17" s="235"/>
      <c r="C17" s="235"/>
      <c r="D17" s="235"/>
      <c r="E17" s="235"/>
      <c r="F17" s="235"/>
    </row>
  </sheetData>
  <sheetProtection selectLockedCells="1" selectUnlockedCells="1"/>
  <mergeCells count="13">
    <mergeCell ref="A10:F10"/>
    <mergeCell ref="A11:F11"/>
    <mergeCell ref="A17:F17"/>
    <mergeCell ref="D12:F12"/>
    <mergeCell ref="A15:D15"/>
    <mergeCell ref="A16:F16"/>
    <mergeCell ref="A1:F1"/>
    <mergeCell ref="A2:F2"/>
    <mergeCell ref="A3:F3"/>
    <mergeCell ref="A4:F4"/>
    <mergeCell ref="A8:F8"/>
    <mergeCell ref="A9:F9"/>
    <mergeCell ref="A6:F6"/>
  </mergeCells>
  <printOptions horizontalCentered="1" verticalCentered="1"/>
  <pageMargins left="0" right="0" top="0.9491666666666667" bottom="0.5905511811023623" header="0.5511811023622047" footer="0.35433070866141736"/>
  <pageSetup firstPageNumber="1" useFirstPageNumber="1" horizontalDpi="600" verticalDpi="600" orientation="portrait" paperSize="9" scale="85" r:id="rId1"/>
  <headerFooter alignWithMargins="0">
    <oddHeader xml:space="preserve">&amp;C&amp;"-,Regular"&amp;9 23069.157535/2020-14
PREGÃO ELETRÔNICO 11/2021    </oddHeader>
    <oddFooter xml:space="preserve">&amp;L&amp;"-,Regular"&amp;9ANEXO IV-B1 </oddFooter>
  </headerFooter>
</worksheet>
</file>

<file path=xl/worksheets/sheet4.xml><?xml version="1.0" encoding="utf-8"?>
<worksheet xmlns="http://schemas.openxmlformats.org/spreadsheetml/2006/main" xmlns:r="http://schemas.openxmlformats.org/officeDocument/2006/relationships">
  <dimension ref="A1:G158"/>
  <sheetViews>
    <sheetView zoomScaleSheetLayoutView="100" workbookViewId="0" topLeftCell="A133">
      <selection activeCell="C157" sqref="C157"/>
    </sheetView>
  </sheetViews>
  <sheetFormatPr defaultColWidth="11.421875" defaultRowHeight="12.75"/>
  <cols>
    <col min="1" max="1" width="5.140625" style="1" customWidth="1"/>
    <col min="2" max="2" width="57.57421875" style="1" customWidth="1"/>
    <col min="3" max="3" width="16.7109375" style="1" customWidth="1"/>
    <col min="4" max="4" width="10.28125" style="1" bestFit="1" customWidth="1"/>
    <col min="5" max="5" width="6.8515625" style="1" bestFit="1" customWidth="1"/>
    <col min="6" max="6" width="7.8515625" style="2" bestFit="1" customWidth="1"/>
    <col min="7" max="7" width="11.421875" style="1" customWidth="1"/>
    <col min="8" max="8" width="46.00390625" style="1" customWidth="1"/>
    <col min="9" max="9" width="17.00390625" style="1" customWidth="1"/>
    <col min="10" max="10" width="14.28125" style="1" customWidth="1"/>
    <col min="11" max="16384" width="11.421875" style="1" customWidth="1"/>
  </cols>
  <sheetData>
    <row r="1" spans="2:5" ht="12.75">
      <c r="B1" s="257" t="s">
        <v>0</v>
      </c>
      <c r="C1" s="257"/>
      <c r="D1" s="257"/>
      <c r="E1" s="257"/>
    </row>
    <row r="2" spans="2:5" ht="12.75">
      <c r="B2" s="258" t="s">
        <v>1</v>
      </c>
      <c r="C2" s="258"/>
      <c r="D2" s="258"/>
      <c r="E2" s="258"/>
    </row>
    <row r="3" spans="2:5" ht="12.75">
      <c r="B3" s="258" t="s">
        <v>2</v>
      </c>
      <c r="C3" s="258"/>
      <c r="D3" s="258"/>
      <c r="E3" s="258"/>
    </row>
    <row r="4" spans="2:5" ht="12.75">
      <c r="B4" s="251" t="s">
        <v>132</v>
      </c>
      <c r="C4" s="251"/>
      <c r="D4" s="251"/>
      <c r="E4" s="251"/>
    </row>
    <row r="5" spans="2:5" ht="24" customHeight="1">
      <c r="B5" s="259" t="s">
        <v>3</v>
      </c>
      <c r="C5" s="259"/>
      <c r="D5" s="259"/>
      <c r="E5" s="259"/>
    </row>
    <row r="6" spans="2:7" ht="12.75" customHeight="1">
      <c r="B6" s="212" t="s">
        <v>183</v>
      </c>
      <c r="C6" s="212"/>
      <c r="D6" s="212"/>
      <c r="E6" s="212"/>
      <c r="F6" s="149"/>
      <c r="G6" s="149"/>
    </row>
    <row r="7" spans="2:5" ht="12.75">
      <c r="B7" s="251" t="s">
        <v>127</v>
      </c>
      <c r="C7" s="251"/>
      <c r="D7" s="251"/>
      <c r="E7" s="251"/>
    </row>
    <row r="8" spans="2:5" ht="12.75">
      <c r="B8" s="252" t="s">
        <v>126</v>
      </c>
      <c r="C8" s="252"/>
      <c r="D8" s="252"/>
      <c r="E8" s="252"/>
    </row>
    <row r="10" spans="2:7" ht="18" customHeight="1">
      <c r="B10" s="203"/>
      <c r="C10" s="203"/>
      <c r="D10" s="203"/>
      <c r="E10" s="203"/>
      <c r="F10" s="201"/>
      <c r="G10" s="201"/>
    </row>
    <row r="13" spans="1:5" s="2" customFormat="1" ht="23.25" customHeight="1">
      <c r="A13" s="1"/>
      <c r="B13" s="253" t="s">
        <v>4</v>
      </c>
      <c r="C13" s="253"/>
      <c r="D13" s="253"/>
      <c r="E13" s="253"/>
    </row>
    <row r="14" spans="1:5" s="2" customFormat="1" ht="17.25" customHeight="1" thickBot="1">
      <c r="A14" s="1"/>
      <c r="B14" s="3" t="s">
        <v>5</v>
      </c>
      <c r="C14" s="4"/>
      <c r="D14" s="4"/>
      <c r="E14" s="4"/>
    </row>
    <row r="15" spans="1:5" s="2" customFormat="1" ht="15.75" customHeight="1">
      <c r="A15" s="1"/>
      <c r="B15" s="5" t="s">
        <v>6</v>
      </c>
      <c r="C15" s="254" t="s">
        <v>185</v>
      </c>
      <c r="D15" s="254"/>
      <c r="E15" s="254"/>
    </row>
    <row r="16" spans="1:5" s="2" customFormat="1" ht="15.75" customHeight="1">
      <c r="A16" s="1"/>
      <c r="B16" s="6" t="s">
        <v>7</v>
      </c>
      <c r="C16" s="244">
        <v>20.88</v>
      </c>
      <c r="D16" s="244"/>
      <c r="E16" s="244"/>
    </row>
    <row r="17" spans="1:5" s="2" customFormat="1" ht="15.75" customHeight="1">
      <c r="A17" s="1"/>
      <c r="B17" s="7" t="s">
        <v>8</v>
      </c>
      <c r="C17" s="255" t="s">
        <v>186</v>
      </c>
      <c r="D17" s="256"/>
      <c r="E17" s="256"/>
    </row>
    <row r="18" spans="1:5" s="2" customFormat="1" ht="15.75" customHeight="1">
      <c r="A18" s="1"/>
      <c r="B18" s="6" t="s">
        <v>9</v>
      </c>
      <c r="C18" s="243">
        <v>1146.34</v>
      </c>
      <c r="D18" s="243"/>
      <c r="E18" s="243"/>
    </row>
    <row r="19" spans="1:5" s="2" customFormat="1" ht="15.75" customHeight="1">
      <c r="A19" s="1"/>
      <c r="B19" s="8" t="s">
        <v>10</v>
      </c>
      <c r="C19" s="244" t="s">
        <v>128</v>
      </c>
      <c r="D19" s="244"/>
      <c r="E19" s="244"/>
    </row>
    <row r="20" spans="1:5" s="2" customFormat="1" ht="15.75" customHeight="1">
      <c r="A20" s="1"/>
      <c r="B20" s="9" t="s">
        <v>118</v>
      </c>
      <c r="C20" s="245">
        <v>2</v>
      </c>
      <c r="D20" s="246"/>
      <c r="E20" s="247"/>
    </row>
    <row r="21" spans="1:5" s="2" customFormat="1" ht="15.75" customHeight="1" thickBot="1">
      <c r="A21" s="1"/>
      <c r="B21" s="10" t="s">
        <v>11</v>
      </c>
      <c r="C21" s="248">
        <v>43983</v>
      </c>
      <c r="D21" s="248"/>
      <c r="E21" s="248"/>
    </row>
    <row r="22" spans="1:3" s="2" customFormat="1" ht="15.75" customHeight="1">
      <c r="A22" s="1"/>
      <c r="B22" s="1"/>
      <c r="C22" s="11"/>
    </row>
    <row r="23" spans="1:2" s="2" customFormat="1" ht="12" customHeight="1" thickBot="1">
      <c r="A23" s="1"/>
      <c r="B23" s="1"/>
    </row>
    <row r="24" spans="1:3" s="2" customFormat="1" ht="15.75" customHeight="1">
      <c r="A24" s="249" t="s">
        <v>12</v>
      </c>
      <c r="B24" s="249"/>
      <c r="C24" s="249"/>
    </row>
    <row r="25" spans="1:3" s="2" customFormat="1" ht="15.75" customHeight="1">
      <c r="A25" s="36">
        <v>1</v>
      </c>
      <c r="B25" s="37" t="s">
        <v>13</v>
      </c>
      <c r="C25" s="38" t="s">
        <v>14</v>
      </c>
    </row>
    <row r="26" spans="1:3" s="2" customFormat="1" ht="15.75" customHeight="1">
      <c r="A26" s="39" t="s">
        <v>15</v>
      </c>
      <c r="B26" s="40" t="s">
        <v>16</v>
      </c>
      <c r="C26" s="41">
        <f>C18</f>
        <v>1146.34</v>
      </c>
    </row>
    <row r="27" spans="1:3" s="2" customFormat="1" ht="15.75" customHeight="1">
      <c r="A27" s="39" t="s">
        <v>17</v>
      </c>
      <c r="B27" s="40" t="s">
        <v>18</v>
      </c>
      <c r="C27" s="42">
        <f>30%*C26</f>
        <v>343.902</v>
      </c>
    </row>
    <row r="28" spans="1:6" ht="15.75" customHeight="1">
      <c r="A28" s="39" t="s">
        <v>19</v>
      </c>
      <c r="B28" s="40" t="s">
        <v>20</v>
      </c>
      <c r="C28" s="42"/>
      <c r="D28" s="2"/>
      <c r="F28" s="1"/>
    </row>
    <row r="29" spans="1:6" ht="15.75" customHeight="1">
      <c r="A29" s="39" t="s">
        <v>21</v>
      </c>
      <c r="B29" s="43" t="s">
        <v>22</v>
      </c>
      <c r="C29" s="42"/>
      <c r="D29" s="2"/>
      <c r="F29" s="1"/>
    </row>
    <row r="30" spans="1:6" ht="15.75" customHeight="1">
      <c r="A30" s="39" t="s">
        <v>23</v>
      </c>
      <c r="B30" s="43" t="s">
        <v>102</v>
      </c>
      <c r="C30" s="42"/>
      <c r="D30" s="2"/>
      <c r="F30" s="1"/>
    </row>
    <row r="31" spans="1:6" ht="15.75" customHeight="1">
      <c r="A31" s="39" t="s">
        <v>24</v>
      </c>
      <c r="B31" s="44" t="s">
        <v>112</v>
      </c>
      <c r="C31" s="45"/>
      <c r="D31" s="2"/>
      <c r="F31" s="1"/>
    </row>
    <row r="32" spans="1:6" ht="15.75" customHeight="1" thickBot="1">
      <c r="A32" s="46"/>
      <c r="B32" s="47" t="s">
        <v>25</v>
      </c>
      <c r="C32" s="48">
        <f>SUM(C26:C31)</f>
        <v>1490.242</v>
      </c>
      <c r="D32" s="2"/>
      <c r="F32" s="1"/>
    </row>
    <row r="33" spans="2:6" ht="15.75" customHeight="1" thickBot="1">
      <c r="B33" s="250"/>
      <c r="C33" s="250"/>
      <c r="D33" s="250"/>
      <c r="E33" s="2"/>
      <c r="F33" s="1"/>
    </row>
    <row r="34" spans="1:6" ht="15.75" customHeight="1">
      <c r="A34" s="5"/>
      <c r="B34" s="237" t="s">
        <v>26</v>
      </c>
      <c r="C34" s="237"/>
      <c r="D34" s="2"/>
      <c r="F34" s="1"/>
    </row>
    <row r="35" spans="1:6" ht="15.75" customHeight="1">
      <c r="A35" s="49"/>
      <c r="B35" s="239" t="s">
        <v>27</v>
      </c>
      <c r="C35" s="239"/>
      <c r="D35" s="2"/>
      <c r="F35" s="1"/>
    </row>
    <row r="36" spans="1:6" ht="15.75" customHeight="1">
      <c r="A36" s="36" t="s">
        <v>28</v>
      </c>
      <c r="B36" s="52" t="s">
        <v>29</v>
      </c>
      <c r="C36" s="38" t="s">
        <v>30</v>
      </c>
      <c r="D36" s="2"/>
      <c r="F36" s="1"/>
    </row>
    <row r="37" spans="1:6" ht="15.75" customHeight="1">
      <c r="A37" s="39" t="s">
        <v>15</v>
      </c>
      <c r="B37" s="50" t="s">
        <v>31</v>
      </c>
      <c r="C37" s="53">
        <f>C32*8.33%</f>
        <v>124.13715859999999</v>
      </c>
      <c r="D37" s="2"/>
      <c r="F37" s="1"/>
    </row>
    <row r="38" spans="1:6" ht="15.75" customHeight="1">
      <c r="A38" s="39" t="s">
        <v>17</v>
      </c>
      <c r="B38" s="50" t="s">
        <v>32</v>
      </c>
      <c r="C38" s="53">
        <f>C32*12.1%</f>
        <v>180.319282</v>
      </c>
      <c r="D38" s="138"/>
      <c r="F38" s="1"/>
    </row>
    <row r="39" spans="1:6" ht="15.75" customHeight="1">
      <c r="A39" s="131"/>
      <c r="B39" s="134" t="s">
        <v>33</v>
      </c>
      <c r="C39" s="129">
        <f>SUM(C37:C38)</f>
        <v>304.45644059999995</v>
      </c>
      <c r="D39" s="34"/>
      <c r="F39" s="1"/>
    </row>
    <row r="40" spans="1:6" ht="35.25" customHeight="1">
      <c r="A40" s="132" t="s">
        <v>19</v>
      </c>
      <c r="B40" s="135" t="s">
        <v>117</v>
      </c>
      <c r="C40" s="133">
        <f>C32*7.82%</f>
        <v>116.5369244</v>
      </c>
      <c r="D40" s="34"/>
      <c r="F40" s="1"/>
    </row>
    <row r="41" spans="5:6" ht="15.75" customHeight="1" thickBot="1">
      <c r="E41" s="2"/>
      <c r="F41" s="1"/>
    </row>
    <row r="42" spans="1:6" ht="24.75" customHeight="1" thickBot="1">
      <c r="A42" s="240" t="s">
        <v>34</v>
      </c>
      <c r="B42" s="240"/>
      <c r="C42" s="240"/>
      <c r="D42" s="240"/>
      <c r="E42" s="2"/>
      <c r="F42" s="1"/>
    </row>
    <row r="43" spans="1:6" ht="13.5" customHeight="1" thickBot="1">
      <c r="A43" s="55" t="s">
        <v>35</v>
      </c>
      <c r="B43" s="56" t="s">
        <v>36</v>
      </c>
      <c r="C43" s="57" t="s">
        <v>37</v>
      </c>
      <c r="D43" s="58" t="s">
        <v>14</v>
      </c>
      <c r="E43" s="2"/>
      <c r="F43" s="1"/>
    </row>
    <row r="44" spans="1:6" ht="14.25" customHeight="1">
      <c r="A44" s="59" t="s">
        <v>15</v>
      </c>
      <c r="B44" s="60" t="s">
        <v>38</v>
      </c>
      <c r="C44" s="61">
        <v>20</v>
      </c>
      <c r="D44" s="62">
        <f>(C32*(C44/100))</f>
        <v>298.0484</v>
      </c>
      <c r="E44" s="2"/>
      <c r="F44" s="1"/>
    </row>
    <row r="45" spans="1:6" ht="14.25" customHeight="1">
      <c r="A45" s="59" t="s">
        <v>17</v>
      </c>
      <c r="B45" s="63" t="s">
        <v>39</v>
      </c>
      <c r="C45" s="64">
        <v>2.5</v>
      </c>
      <c r="D45" s="65">
        <f>(C32*(C45/100))</f>
        <v>37.25605</v>
      </c>
      <c r="E45" s="2"/>
      <c r="F45" s="1"/>
    </row>
    <row r="46" spans="1:6" ht="14.25" customHeight="1">
      <c r="A46" s="59" t="s">
        <v>19</v>
      </c>
      <c r="B46" s="66" t="s">
        <v>40</v>
      </c>
      <c r="C46" s="67">
        <v>6</v>
      </c>
      <c r="D46" s="53">
        <f>($C$32*(C46/100))</f>
        <v>89.41452</v>
      </c>
      <c r="E46" s="2"/>
      <c r="F46" s="1"/>
    </row>
    <row r="47" spans="1:6" ht="14.25" customHeight="1">
      <c r="A47" s="59" t="s">
        <v>21</v>
      </c>
      <c r="B47" s="63" t="s">
        <v>41</v>
      </c>
      <c r="C47" s="64">
        <v>1.5</v>
      </c>
      <c r="D47" s="65">
        <f>($C$32*(C47/100))</f>
        <v>22.35363</v>
      </c>
      <c r="E47" s="2"/>
      <c r="F47" s="1"/>
    </row>
    <row r="48" spans="1:6" ht="14.25" customHeight="1">
      <c r="A48" s="59" t="s">
        <v>23</v>
      </c>
      <c r="B48" s="63" t="s">
        <v>42</v>
      </c>
      <c r="C48" s="64">
        <v>1</v>
      </c>
      <c r="D48" s="65">
        <f>($C$32*(C48/100))</f>
        <v>14.90242</v>
      </c>
      <c r="E48" s="2"/>
      <c r="F48" s="1"/>
    </row>
    <row r="49" spans="1:6" ht="14.25" customHeight="1">
      <c r="A49" s="59" t="s">
        <v>24</v>
      </c>
      <c r="B49" s="63" t="s">
        <v>43</v>
      </c>
      <c r="C49" s="64">
        <v>0.6000000000000001</v>
      </c>
      <c r="D49" s="65">
        <f>($C$32*(C49/100))</f>
        <v>8.941452000000002</v>
      </c>
      <c r="E49" s="2"/>
      <c r="F49" s="1"/>
    </row>
    <row r="50" spans="1:6" ht="14.25" customHeight="1">
      <c r="A50" s="59" t="s">
        <v>44</v>
      </c>
      <c r="B50" s="63" t="s">
        <v>45</v>
      </c>
      <c r="C50" s="64">
        <v>0.2</v>
      </c>
      <c r="D50" s="65">
        <f>($C$32*(C50/100))</f>
        <v>2.980484</v>
      </c>
      <c r="E50" s="2"/>
      <c r="F50" s="1"/>
    </row>
    <row r="51" spans="1:6" ht="14.25" customHeight="1">
      <c r="A51" s="59" t="s">
        <v>46</v>
      </c>
      <c r="B51" s="66" t="s">
        <v>47</v>
      </c>
      <c r="C51" s="67">
        <v>8</v>
      </c>
      <c r="D51" s="53">
        <f>($C$32*(C51/100))</f>
        <v>119.21936</v>
      </c>
      <c r="E51" s="2"/>
      <c r="F51" s="1"/>
    </row>
    <row r="52" spans="1:6" ht="14.25" customHeight="1" thickBot="1">
      <c r="A52" s="68"/>
      <c r="B52" s="69" t="s">
        <v>48</v>
      </c>
      <c r="C52" s="70">
        <f>SUM(C44:C51)</f>
        <v>39.8</v>
      </c>
      <c r="D52" s="71">
        <f>SUM(D44:D51)</f>
        <v>593.1163160000001</v>
      </c>
      <c r="E52" s="2"/>
      <c r="F52" s="1"/>
    </row>
    <row r="53" spans="1:6" ht="14.25" customHeight="1">
      <c r="A53" s="72"/>
      <c r="B53" s="73" t="s">
        <v>49</v>
      </c>
      <c r="C53" s="72"/>
      <c r="D53" s="72"/>
      <c r="E53" s="2"/>
      <c r="F53" s="1"/>
    </row>
    <row r="54" spans="1:6" ht="14.25" customHeight="1" thickBot="1">
      <c r="A54" s="72"/>
      <c r="B54" s="73"/>
      <c r="C54" s="72"/>
      <c r="D54" s="72"/>
      <c r="E54" s="2"/>
      <c r="F54" s="1"/>
    </row>
    <row r="55" spans="1:6" ht="14.25" customHeight="1">
      <c r="A55" s="74"/>
      <c r="B55" s="75" t="s">
        <v>50</v>
      </c>
      <c r="C55" s="76"/>
      <c r="D55" s="2"/>
      <c r="F55" s="1"/>
    </row>
    <row r="56" spans="1:6" ht="14.25" customHeight="1">
      <c r="A56" s="36" t="s">
        <v>51</v>
      </c>
      <c r="B56" s="37" t="s">
        <v>52</v>
      </c>
      <c r="C56" s="38" t="s">
        <v>14</v>
      </c>
      <c r="D56" s="2"/>
      <c r="F56" s="1"/>
    </row>
    <row r="57" spans="1:6" ht="14.25" customHeight="1">
      <c r="A57" s="39" t="s">
        <v>15</v>
      </c>
      <c r="B57" s="77" t="s">
        <v>53</v>
      </c>
      <c r="C57" s="42"/>
      <c r="D57" s="2"/>
      <c r="F57" s="1"/>
    </row>
    <row r="58" spans="1:6" ht="14.25" customHeight="1">
      <c r="A58" s="39" t="s">
        <v>17</v>
      </c>
      <c r="B58" s="40" t="s">
        <v>119</v>
      </c>
      <c r="C58" s="42">
        <f>((15*C16))</f>
        <v>313.2</v>
      </c>
      <c r="D58" s="2"/>
      <c r="F58" s="1"/>
    </row>
    <row r="59" spans="1:6" ht="14.25" customHeight="1">
      <c r="A59" s="39" t="s">
        <v>19</v>
      </c>
      <c r="B59" s="40" t="s">
        <v>190</v>
      </c>
      <c r="C59" s="42">
        <v>42</v>
      </c>
      <c r="D59" s="2"/>
      <c r="F59" s="1"/>
    </row>
    <row r="60" spans="1:6" ht="14.25" customHeight="1">
      <c r="A60" s="39" t="s">
        <v>124</v>
      </c>
      <c r="B60" s="40" t="s">
        <v>193</v>
      </c>
      <c r="C60" s="42">
        <v>-7.63</v>
      </c>
      <c r="D60" s="2"/>
      <c r="F60" s="1"/>
    </row>
    <row r="61" spans="1:6" ht="14.25" customHeight="1">
      <c r="A61" s="131" t="s">
        <v>125</v>
      </c>
      <c r="B61" s="144" t="s">
        <v>194</v>
      </c>
      <c r="C61" s="145">
        <v>35</v>
      </c>
      <c r="D61" s="2"/>
      <c r="F61" s="1"/>
    </row>
    <row r="62" spans="1:6" ht="14.25" customHeight="1" thickBot="1">
      <c r="A62" s="46"/>
      <c r="B62" s="47" t="s">
        <v>54</v>
      </c>
      <c r="C62" s="48">
        <f>SUM(C57:C61)</f>
        <v>382.57</v>
      </c>
      <c r="D62" s="2"/>
      <c r="F62" s="1"/>
    </row>
    <row r="63" spans="1:6" ht="14.25" customHeight="1" thickBot="1">
      <c r="A63" s="72"/>
      <c r="B63" s="78"/>
      <c r="C63" s="79"/>
      <c r="D63" s="12"/>
      <c r="E63" s="2"/>
      <c r="F63" s="1"/>
    </row>
    <row r="64" spans="1:6" ht="14.25" customHeight="1">
      <c r="A64" s="74"/>
      <c r="B64" s="80" t="s">
        <v>55</v>
      </c>
      <c r="C64" s="81"/>
      <c r="D64" s="2"/>
      <c r="F64" s="1"/>
    </row>
    <row r="65" spans="1:6" ht="14.25" customHeight="1">
      <c r="A65" s="39">
        <v>2</v>
      </c>
      <c r="B65" s="82" t="s">
        <v>56</v>
      </c>
      <c r="C65" s="83" t="s">
        <v>30</v>
      </c>
      <c r="D65" s="2"/>
      <c r="F65" s="1"/>
    </row>
    <row r="66" spans="1:6" ht="14.25" customHeight="1">
      <c r="A66" s="39" t="s">
        <v>28</v>
      </c>
      <c r="B66" s="40" t="s">
        <v>29</v>
      </c>
      <c r="C66" s="41">
        <f>C39</f>
        <v>304.45644059999995</v>
      </c>
      <c r="D66" s="2"/>
      <c r="F66" s="1"/>
    </row>
    <row r="67" spans="1:6" ht="14.25" customHeight="1">
      <c r="A67" s="39" t="s">
        <v>35</v>
      </c>
      <c r="B67" s="40" t="s">
        <v>36</v>
      </c>
      <c r="C67" s="41">
        <f>D52+C40</f>
        <v>709.6532404000001</v>
      </c>
      <c r="D67" s="2"/>
      <c r="F67" s="1"/>
    </row>
    <row r="68" spans="1:6" ht="14.25" customHeight="1">
      <c r="A68" s="39" t="s">
        <v>51</v>
      </c>
      <c r="B68" s="40" t="s">
        <v>52</v>
      </c>
      <c r="C68" s="41">
        <f>C62</f>
        <v>382.57</v>
      </c>
      <c r="D68" s="2"/>
      <c r="F68" s="1"/>
    </row>
    <row r="69" spans="1:6" ht="14.25" customHeight="1" thickBot="1">
      <c r="A69" s="46"/>
      <c r="B69" s="84" t="s">
        <v>33</v>
      </c>
      <c r="C69" s="85">
        <f>SUM(C66:C68)</f>
        <v>1396.679681</v>
      </c>
      <c r="D69" s="2"/>
      <c r="F69" s="1"/>
    </row>
    <row r="70" spans="2:6" ht="14.25" customHeight="1" thickBot="1">
      <c r="B70" s="14"/>
      <c r="C70" s="12"/>
      <c r="D70" s="12"/>
      <c r="E70" s="2"/>
      <c r="F70" s="1"/>
    </row>
    <row r="71" spans="1:6" ht="14.25" customHeight="1">
      <c r="A71" s="87"/>
      <c r="B71" s="88" t="s">
        <v>116</v>
      </c>
      <c r="C71" s="89"/>
      <c r="D71" s="2"/>
      <c r="F71" s="1"/>
    </row>
    <row r="72" spans="1:6" ht="14.25" customHeight="1">
      <c r="A72" s="90">
        <v>3</v>
      </c>
      <c r="B72" s="91" t="s">
        <v>57</v>
      </c>
      <c r="C72" s="92" t="s">
        <v>14</v>
      </c>
      <c r="D72" s="2"/>
      <c r="F72" s="1"/>
    </row>
    <row r="73" spans="1:6" ht="14.25" customHeight="1">
      <c r="A73" s="93" t="s">
        <v>15</v>
      </c>
      <c r="B73" s="94" t="s">
        <v>58</v>
      </c>
      <c r="C73" s="130">
        <f>((C32+C37+C38)/12)*5%</f>
        <v>7.477910169166667</v>
      </c>
      <c r="D73" s="2"/>
      <c r="F73" s="1"/>
    </row>
    <row r="74" spans="1:6" ht="14.25" customHeight="1">
      <c r="A74" s="93" t="s">
        <v>17</v>
      </c>
      <c r="B74" s="94" t="s">
        <v>59</v>
      </c>
      <c r="C74" s="95">
        <f>((C32+C37)/12)*5%*8%</f>
        <v>0.5381263862</v>
      </c>
      <c r="D74" s="2"/>
      <c r="F74" s="1"/>
    </row>
    <row r="75" spans="1:6" ht="14.25" customHeight="1">
      <c r="A75" s="93" t="s">
        <v>19</v>
      </c>
      <c r="B75" s="94" t="s">
        <v>60</v>
      </c>
      <c r="C75" s="95">
        <v>0</v>
      </c>
      <c r="D75" s="2"/>
      <c r="F75" s="1"/>
    </row>
    <row r="76" spans="1:6" ht="14.25" customHeight="1">
      <c r="A76" s="93" t="s">
        <v>21</v>
      </c>
      <c r="B76" s="94" t="s">
        <v>61</v>
      </c>
      <c r="C76" s="95">
        <f>(((C32+C59)/30/12)*7)</f>
        <v>29.793594444444448</v>
      </c>
      <c r="D76" s="2"/>
      <c r="F76" s="1"/>
    </row>
    <row r="77" spans="1:6" ht="24">
      <c r="A77" s="93" t="s">
        <v>23</v>
      </c>
      <c r="B77" s="94" t="s">
        <v>62</v>
      </c>
      <c r="C77" s="96">
        <f>(C32/30/12*7)*8%</f>
        <v>2.3181542222222222</v>
      </c>
      <c r="D77" s="2"/>
      <c r="F77" s="1"/>
    </row>
    <row r="78" spans="1:6" ht="14.25" customHeight="1">
      <c r="A78" s="93" t="s">
        <v>24</v>
      </c>
      <c r="B78" s="94" t="s">
        <v>63</v>
      </c>
      <c r="C78" s="95">
        <f>C32*4%</f>
        <v>59.60968</v>
      </c>
      <c r="D78" s="2"/>
      <c r="F78" s="1"/>
    </row>
    <row r="79" spans="1:6" ht="14.25" customHeight="1">
      <c r="A79" s="97"/>
      <c r="B79" s="91" t="s">
        <v>48</v>
      </c>
      <c r="C79" s="98">
        <f>SUM(C73:C78)</f>
        <v>99.73746522203334</v>
      </c>
      <c r="D79" s="2"/>
      <c r="F79" s="1"/>
    </row>
    <row r="80" spans="5:6" ht="14.25" customHeight="1" thickBot="1">
      <c r="E80" s="2"/>
      <c r="F80" s="1"/>
    </row>
    <row r="81" spans="1:6" ht="14.25" customHeight="1">
      <c r="A81" s="5"/>
      <c r="B81" s="86" t="s">
        <v>115</v>
      </c>
      <c r="C81" s="15"/>
      <c r="D81" s="35"/>
      <c r="F81" s="1"/>
    </row>
    <row r="82" spans="1:6" ht="14.25" customHeight="1">
      <c r="A82" s="49"/>
      <c r="B82" s="82" t="s">
        <v>65</v>
      </c>
      <c r="C82" s="38"/>
      <c r="D82" s="2"/>
      <c r="F82" s="1"/>
    </row>
    <row r="83" spans="1:6" ht="14.25" customHeight="1">
      <c r="A83" s="36" t="s">
        <v>66</v>
      </c>
      <c r="B83" s="99" t="s">
        <v>67</v>
      </c>
      <c r="C83" s="100" t="s">
        <v>14</v>
      </c>
      <c r="D83" s="2"/>
      <c r="F83" s="1"/>
    </row>
    <row r="84" spans="1:6" ht="14.25" customHeight="1">
      <c r="A84" s="39" t="s">
        <v>15</v>
      </c>
      <c r="B84" s="101" t="s">
        <v>68</v>
      </c>
      <c r="C84" s="102">
        <v>0</v>
      </c>
      <c r="D84" s="2"/>
      <c r="F84" s="1"/>
    </row>
    <row r="85" spans="1:6" ht="14.25" customHeight="1">
      <c r="A85" s="39" t="s">
        <v>17</v>
      </c>
      <c r="B85" s="101" t="s">
        <v>109</v>
      </c>
      <c r="C85" s="102">
        <f>(((C32+C69+C79+C88+C109)-(C57-C58-C106-C107))/30*2.96)/12</f>
        <v>34.41909785200546</v>
      </c>
      <c r="D85" s="2"/>
      <c r="F85" s="1"/>
    </row>
    <row r="86" spans="1:6" ht="14.25" customHeight="1">
      <c r="A86" s="39" t="s">
        <v>19</v>
      </c>
      <c r="B86" s="101" t="s">
        <v>110</v>
      </c>
      <c r="C86" s="102">
        <f>(((C32+C69+C79+C88+C109)-(C57-C58-C106-C107))/30*5*1.5%)/12</f>
        <v>0.8721055198987869</v>
      </c>
      <c r="D86" s="2"/>
      <c r="F86" s="1"/>
    </row>
    <row r="87" spans="1:6" ht="14.25" customHeight="1">
      <c r="A87" s="39" t="s">
        <v>21</v>
      </c>
      <c r="B87" s="101" t="s">
        <v>111</v>
      </c>
      <c r="C87" s="102">
        <f>(((C32+C69+C79+C88+C109)-(C57-C58-C106-C107))/30*15*0.78%)/12</f>
        <v>1.3604846110421078</v>
      </c>
      <c r="D87" s="2"/>
      <c r="F87" s="1"/>
    </row>
    <row r="88" spans="1:6" ht="14.25" customHeight="1">
      <c r="A88" s="39" t="s">
        <v>23</v>
      </c>
      <c r="B88" s="101" t="s">
        <v>113</v>
      </c>
      <c r="C88" s="102">
        <f>(((C38*3.95/12)+(C59*3.95*1.02%))/12+((C32+C37)*39.8%*3.95)*1.02%/12)</f>
        <v>7.244543736588689</v>
      </c>
      <c r="D88" s="34"/>
      <c r="F88" s="1"/>
    </row>
    <row r="89" spans="1:6" ht="14.25" customHeight="1">
      <c r="A89" s="39" t="s">
        <v>24</v>
      </c>
      <c r="B89" s="103" t="s">
        <v>69</v>
      </c>
      <c r="C89" s="102">
        <v>0</v>
      </c>
      <c r="D89" s="2"/>
      <c r="F89" s="1"/>
    </row>
    <row r="90" spans="1:6" ht="14.25" customHeight="1" thickBot="1">
      <c r="A90" s="46"/>
      <c r="B90" s="104" t="s">
        <v>48</v>
      </c>
      <c r="C90" s="54">
        <f>SUM(C84:C89)</f>
        <v>43.896231719535045</v>
      </c>
      <c r="D90" s="2"/>
      <c r="F90" s="1"/>
    </row>
    <row r="91" spans="1:6" ht="14.25" customHeight="1" thickBot="1">
      <c r="A91" s="72"/>
      <c r="B91" s="72"/>
      <c r="C91" s="72"/>
      <c r="E91" s="2"/>
      <c r="F91" s="1"/>
    </row>
    <row r="92" spans="1:6" ht="14.25" customHeight="1">
      <c r="A92" s="105"/>
      <c r="B92" s="241" t="s">
        <v>70</v>
      </c>
      <c r="C92" s="241"/>
      <c r="D92" s="2"/>
      <c r="F92" s="1"/>
    </row>
    <row r="93" spans="1:6" ht="14.25" customHeight="1">
      <c r="A93" s="36" t="s">
        <v>71</v>
      </c>
      <c r="B93" s="99" t="s">
        <v>72</v>
      </c>
      <c r="C93" s="100" t="s">
        <v>14</v>
      </c>
      <c r="D93" s="2"/>
      <c r="F93" s="1"/>
    </row>
    <row r="94" spans="1:6" ht="14.25" customHeight="1">
      <c r="A94" s="39" t="s">
        <v>15</v>
      </c>
      <c r="B94" s="106" t="s">
        <v>73</v>
      </c>
      <c r="C94" s="128">
        <v>0</v>
      </c>
      <c r="D94" s="2"/>
      <c r="F94" s="1"/>
    </row>
    <row r="95" spans="1:6" ht="14.25" customHeight="1" thickBot="1">
      <c r="A95" s="51"/>
      <c r="B95" s="104" t="s">
        <v>48</v>
      </c>
      <c r="C95" s="107">
        <v>0</v>
      </c>
      <c r="D95" s="16"/>
      <c r="F95" s="1"/>
    </row>
    <row r="96" spans="1:6" ht="14.25" customHeight="1" thickBot="1">
      <c r="A96" s="72"/>
      <c r="B96" s="72"/>
      <c r="C96" s="72"/>
      <c r="E96" s="2"/>
      <c r="F96" s="1"/>
    </row>
    <row r="97" spans="1:6" ht="14.25" customHeight="1">
      <c r="A97" s="74"/>
      <c r="B97" s="80" t="s">
        <v>74</v>
      </c>
      <c r="C97" s="81"/>
      <c r="D97" s="2"/>
      <c r="F97" s="1"/>
    </row>
    <row r="98" spans="1:6" ht="14.25" customHeight="1">
      <c r="A98" s="36">
        <v>4</v>
      </c>
      <c r="B98" s="82" t="s">
        <v>75</v>
      </c>
      <c r="C98" s="83" t="s">
        <v>30</v>
      </c>
      <c r="D98" s="2"/>
      <c r="F98" s="1"/>
    </row>
    <row r="99" spans="1:4" s="18" customFormat="1" ht="15" customHeight="1">
      <c r="A99" s="39" t="s">
        <v>66</v>
      </c>
      <c r="B99" s="40" t="s">
        <v>67</v>
      </c>
      <c r="C99" s="41">
        <f>C90</f>
        <v>43.896231719535045</v>
      </c>
      <c r="D99" s="17"/>
    </row>
    <row r="100" spans="1:6" ht="15" customHeight="1">
      <c r="A100" s="39" t="s">
        <v>71</v>
      </c>
      <c r="B100" s="40" t="s">
        <v>72</v>
      </c>
      <c r="C100" s="41">
        <v>0</v>
      </c>
      <c r="D100" s="2"/>
      <c r="F100" s="1"/>
    </row>
    <row r="101" spans="1:6" ht="15" customHeight="1" thickBot="1">
      <c r="A101" s="46"/>
      <c r="B101" s="84" t="s">
        <v>33</v>
      </c>
      <c r="C101" s="48">
        <f>SUM(C99:C100)</f>
        <v>43.896231719535045</v>
      </c>
      <c r="D101" s="2"/>
      <c r="F101" s="1"/>
    </row>
    <row r="102" ht="15" customHeight="1" thickBot="1">
      <c r="F102" s="1"/>
    </row>
    <row r="103" spans="1:6" ht="15" customHeight="1">
      <c r="A103" s="19"/>
      <c r="B103" s="86" t="s">
        <v>76</v>
      </c>
      <c r="C103" s="13"/>
      <c r="F103" s="1"/>
    </row>
    <row r="104" spans="1:6" ht="15" customHeight="1">
      <c r="A104" s="108">
        <v>5</v>
      </c>
      <c r="B104" s="109" t="s">
        <v>77</v>
      </c>
      <c r="C104" s="38" t="s">
        <v>14</v>
      </c>
      <c r="F104" s="1"/>
    </row>
    <row r="105" spans="1:6" ht="15" customHeight="1">
      <c r="A105" s="110" t="s">
        <v>15</v>
      </c>
      <c r="B105" s="111" t="s">
        <v>78</v>
      </c>
      <c r="C105" s="147">
        <f>'Anexo IV A Uniformes'!E25</f>
        <v>113.91222222222221</v>
      </c>
      <c r="F105" s="1"/>
    </row>
    <row r="106" spans="1:6" ht="12.75">
      <c r="A106" s="110" t="s">
        <v>17</v>
      </c>
      <c r="B106" s="141" t="s">
        <v>129</v>
      </c>
      <c r="C106" s="146">
        <f>'Anexo IV C Materiais'!F15</f>
        <v>176.88</v>
      </c>
      <c r="D106" s="142"/>
      <c r="E106" s="142"/>
      <c r="F106" s="142"/>
    </row>
    <row r="107" spans="1:6" ht="15" customHeight="1">
      <c r="A107" s="110" t="s">
        <v>19</v>
      </c>
      <c r="B107" s="111" t="s">
        <v>79</v>
      </c>
      <c r="C107" s="150">
        <f>'Anexo IV B Equipamentos'!F19</f>
        <v>205.66529166666663</v>
      </c>
      <c r="D107" s="142"/>
      <c r="F107" s="142"/>
    </row>
    <row r="108" spans="1:6" ht="15" customHeight="1">
      <c r="A108" s="139" t="s">
        <v>21</v>
      </c>
      <c r="B108" s="140" t="s">
        <v>120</v>
      </c>
      <c r="C108" s="151">
        <v>0</v>
      </c>
      <c r="F108" s="142"/>
    </row>
    <row r="109" spans="1:6" ht="15" customHeight="1" thickBot="1">
      <c r="A109" s="112"/>
      <c r="B109" s="113" t="s">
        <v>80</v>
      </c>
      <c r="C109" s="114">
        <f>C105+C106+C107</f>
        <v>496.45751388888885</v>
      </c>
      <c r="D109" s="148"/>
      <c r="F109" s="1"/>
    </row>
    <row r="110" spans="1:6" ht="15" customHeight="1" thickBot="1">
      <c r="A110" s="20"/>
      <c r="B110" s="21"/>
      <c r="C110" s="22"/>
      <c r="D110" s="22"/>
      <c r="F110" s="1"/>
    </row>
    <row r="111" spans="1:6" ht="15" customHeight="1">
      <c r="A111" s="23"/>
      <c r="B111" s="237" t="s">
        <v>81</v>
      </c>
      <c r="C111" s="237"/>
      <c r="D111" s="237"/>
      <c r="F111" s="1"/>
    </row>
    <row r="112" spans="1:6" ht="15" customHeight="1">
      <c r="A112" s="108">
        <v>6</v>
      </c>
      <c r="B112" s="99" t="s">
        <v>83</v>
      </c>
      <c r="C112" s="115" t="s">
        <v>37</v>
      </c>
      <c r="D112" s="100" t="s">
        <v>14</v>
      </c>
      <c r="F112" s="1"/>
    </row>
    <row r="113" spans="1:6" ht="15" customHeight="1">
      <c r="A113" s="110" t="s">
        <v>15</v>
      </c>
      <c r="B113" s="116" t="s">
        <v>84</v>
      </c>
      <c r="C113" s="117">
        <v>4.47</v>
      </c>
      <c r="D113" s="53">
        <f>(C130)*C113/100</f>
        <v>157.65747626482144</v>
      </c>
      <c r="F113" s="1"/>
    </row>
    <row r="114" spans="1:6" ht="15" customHeight="1">
      <c r="A114" s="110" t="s">
        <v>17</v>
      </c>
      <c r="B114" s="116" t="s">
        <v>85</v>
      </c>
      <c r="C114" s="117">
        <v>3.06</v>
      </c>
      <c r="D114" s="53">
        <f>(C130+D113)*C114/100</f>
        <v>112.75091326371553</v>
      </c>
      <c r="F114" s="1"/>
    </row>
    <row r="115" spans="1:6" ht="15" customHeight="1">
      <c r="A115" s="110" t="s">
        <v>19</v>
      </c>
      <c r="B115" s="116" t="s">
        <v>86</v>
      </c>
      <c r="C115" s="117"/>
      <c r="D115" s="53"/>
      <c r="F115" s="1"/>
    </row>
    <row r="116" spans="1:6" ht="15" customHeight="1">
      <c r="A116" s="110"/>
      <c r="B116" s="116" t="s">
        <v>87</v>
      </c>
      <c r="C116" s="117">
        <f>3+0.65</f>
        <v>3.65</v>
      </c>
      <c r="D116" s="53">
        <f>((C130+D113+D114)/(1-(C116+C118)/100))*C116/100</f>
        <v>151.7305711763583</v>
      </c>
      <c r="F116" s="1"/>
    </row>
    <row r="117" spans="1:6" ht="15" customHeight="1">
      <c r="A117" s="110"/>
      <c r="B117" s="116" t="s">
        <v>88</v>
      </c>
      <c r="C117" s="117"/>
      <c r="D117" s="53"/>
      <c r="F117" s="1"/>
    </row>
    <row r="118" spans="1:6" ht="15" customHeight="1">
      <c r="A118" s="110"/>
      <c r="B118" s="116" t="s">
        <v>89</v>
      </c>
      <c r="C118" s="118">
        <v>5</v>
      </c>
      <c r="D118" s="53">
        <f>((C130+D113+D114)/(1-(C116+C118)/100))*C118/100</f>
        <v>207.8500975018607</v>
      </c>
      <c r="F118" s="1"/>
    </row>
    <row r="119" spans="1:6" ht="15" customHeight="1">
      <c r="A119" s="110"/>
      <c r="B119" s="116" t="s">
        <v>90</v>
      </c>
      <c r="C119" s="117"/>
      <c r="D119" s="53"/>
      <c r="F119" s="1"/>
    </row>
    <row r="120" spans="1:6" ht="15" customHeight="1" thickBot="1">
      <c r="A120" s="119"/>
      <c r="B120" s="104" t="s">
        <v>48</v>
      </c>
      <c r="C120" s="120">
        <f>SUM(C113:C119)</f>
        <v>16.18</v>
      </c>
      <c r="D120" s="54">
        <f>SUM(D113:D119)</f>
        <v>629.989058206756</v>
      </c>
      <c r="F120" s="1"/>
    </row>
    <row r="121" spans="1:6" ht="15" customHeight="1">
      <c r="A121" s="20"/>
      <c r="B121" s="21"/>
      <c r="C121" s="22"/>
      <c r="D121" s="22"/>
      <c r="F121" s="1"/>
    </row>
    <row r="122" spans="1:4" s="18" customFormat="1" ht="15" customHeight="1">
      <c r="A122" s="242" t="s">
        <v>91</v>
      </c>
      <c r="B122" s="242"/>
      <c r="C122" s="242"/>
      <c r="D122" s="24"/>
    </row>
    <row r="123" spans="1:4" s="18" customFormat="1" ht="15" customHeight="1" thickBot="1">
      <c r="A123" s="1"/>
      <c r="B123" s="24"/>
      <c r="C123" s="1"/>
      <c r="D123" s="1"/>
    </row>
    <row r="124" spans="1:3" s="18" customFormat="1" ht="24">
      <c r="A124" s="74"/>
      <c r="B124" s="121" t="s">
        <v>92</v>
      </c>
      <c r="C124" s="122" t="s">
        <v>14</v>
      </c>
    </row>
    <row r="125" spans="1:3" s="18" customFormat="1" ht="15" customHeight="1">
      <c r="A125" s="49" t="s">
        <v>15</v>
      </c>
      <c r="B125" s="116" t="s">
        <v>93</v>
      </c>
      <c r="C125" s="53">
        <f>C32</f>
        <v>1490.242</v>
      </c>
    </row>
    <row r="126" spans="1:3" s="18" customFormat="1" ht="15" customHeight="1">
      <c r="A126" s="49" t="s">
        <v>17</v>
      </c>
      <c r="B126" s="116" t="s">
        <v>94</v>
      </c>
      <c r="C126" s="53">
        <f>C69</f>
        <v>1396.679681</v>
      </c>
    </row>
    <row r="127" spans="1:3" s="18" customFormat="1" ht="15" customHeight="1">
      <c r="A127" s="49" t="s">
        <v>19</v>
      </c>
      <c r="B127" s="116" t="s">
        <v>95</v>
      </c>
      <c r="C127" s="53">
        <f>C79</f>
        <v>99.73746522203334</v>
      </c>
    </row>
    <row r="128" spans="1:3" s="18" customFormat="1" ht="15" customHeight="1">
      <c r="A128" s="49" t="s">
        <v>21</v>
      </c>
      <c r="B128" s="116" t="s">
        <v>64</v>
      </c>
      <c r="C128" s="53">
        <f>C101</f>
        <v>43.896231719535045</v>
      </c>
    </row>
    <row r="129" spans="1:3" s="18" customFormat="1" ht="15" customHeight="1">
      <c r="A129" s="49" t="s">
        <v>23</v>
      </c>
      <c r="B129" s="116" t="s">
        <v>96</v>
      </c>
      <c r="C129" s="53">
        <f>C109</f>
        <v>496.45751388888885</v>
      </c>
    </row>
    <row r="130" spans="1:3" s="18" customFormat="1" ht="15" customHeight="1">
      <c r="A130" s="49"/>
      <c r="B130" s="115" t="s">
        <v>97</v>
      </c>
      <c r="C130" s="123">
        <f>SUM(C125:C129)</f>
        <v>3527.012891830457</v>
      </c>
    </row>
    <row r="131" spans="1:3" s="18" customFormat="1" ht="15" customHeight="1">
      <c r="A131" s="49" t="s">
        <v>24</v>
      </c>
      <c r="B131" s="116" t="s">
        <v>98</v>
      </c>
      <c r="C131" s="53">
        <f>D120</f>
        <v>629.989058206756</v>
      </c>
    </row>
    <row r="132" spans="1:3" s="18" customFormat="1" ht="12.75">
      <c r="A132" s="49"/>
      <c r="B132" s="99" t="s">
        <v>99</v>
      </c>
      <c r="C132" s="123">
        <f>SUM(C130:C131)</f>
        <v>4157.001950037213</v>
      </c>
    </row>
    <row r="133" spans="1:3" s="18" customFormat="1" ht="15" customHeight="1" thickBot="1">
      <c r="A133" s="46"/>
      <c r="B133" s="124" t="s">
        <v>100</v>
      </c>
      <c r="C133" s="125">
        <f>C132/C32</f>
        <v>2.7894811379877984</v>
      </c>
    </row>
    <row r="134" spans="1:5" s="18" customFormat="1" ht="15" customHeight="1">
      <c r="A134" s="1"/>
      <c r="B134" s="24"/>
      <c r="C134" s="1"/>
      <c r="D134" s="1"/>
      <c r="E134" s="1"/>
    </row>
    <row r="135" ht="13.5" thickBot="1"/>
    <row r="136" spans="1:4" ht="12.75">
      <c r="A136" s="23"/>
      <c r="B136" s="237" t="s">
        <v>82</v>
      </c>
      <c r="C136" s="237"/>
      <c r="D136" s="237"/>
    </row>
    <row r="137" spans="1:4" ht="12.75">
      <c r="A137" s="108">
        <v>6</v>
      </c>
      <c r="B137" s="99" t="s">
        <v>83</v>
      </c>
      <c r="C137" s="115" t="s">
        <v>37</v>
      </c>
      <c r="D137" s="100" t="s">
        <v>14</v>
      </c>
    </row>
    <row r="138" spans="1:4" ht="12.75">
      <c r="A138" s="110" t="s">
        <v>15</v>
      </c>
      <c r="B138" s="116" t="s">
        <v>84</v>
      </c>
      <c r="C138" s="117">
        <v>4.47</v>
      </c>
      <c r="D138" s="53">
        <f>(C155)*C138/100</f>
        <v>157.65747626482144</v>
      </c>
    </row>
    <row r="139" spans="1:4" ht="12.75">
      <c r="A139" s="110" t="s">
        <v>17</v>
      </c>
      <c r="B139" s="116" t="s">
        <v>85</v>
      </c>
      <c r="C139" s="117">
        <v>3.06</v>
      </c>
      <c r="D139" s="53">
        <f>(C155+D138)*C139/100</f>
        <v>112.75091326371553</v>
      </c>
    </row>
    <row r="140" spans="1:4" ht="12.75">
      <c r="A140" s="110" t="s">
        <v>19</v>
      </c>
      <c r="B140" s="116" t="s">
        <v>86</v>
      </c>
      <c r="C140" s="117"/>
      <c r="D140" s="53"/>
    </row>
    <row r="141" spans="1:4" ht="12.75">
      <c r="A141" s="110"/>
      <c r="B141" s="116" t="s">
        <v>114</v>
      </c>
      <c r="C141" s="67">
        <f>1.65+7.6</f>
        <v>9.25</v>
      </c>
      <c r="D141" s="53">
        <f>((C155+D138+D139)/(1-(C141+C143)/100))*C141/100</f>
        <v>409.63436562764656</v>
      </c>
    </row>
    <row r="142" spans="1:4" ht="12.75">
      <c r="A142" s="110"/>
      <c r="B142" s="116" t="s">
        <v>88</v>
      </c>
      <c r="C142" s="117"/>
      <c r="D142" s="53"/>
    </row>
    <row r="143" spans="1:4" ht="12.75">
      <c r="A143" s="110"/>
      <c r="B143" s="116" t="s">
        <v>89</v>
      </c>
      <c r="C143" s="118">
        <v>5</v>
      </c>
      <c r="D143" s="53">
        <f>((C155+D138+D139)/(1-(C141+C143)/100))*C143/100</f>
        <v>221.4239814203495</v>
      </c>
    </row>
    <row r="144" spans="1:4" ht="12.75">
      <c r="A144" s="110"/>
      <c r="B144" s="116" t="s">
        <v>90</v>
      </c>
      <c r="C144" s="117"/>
      <c r="D144" s="53"/>
    </row>
    <row r="145" spans="1:4" ht="13.5" thickBot="1">
      <c r="A145" s="119"/>
      <c r="B145" s="104" t="s">
        <v>48</v>
      </c>
      <c r="C145" s="120">
        <f>SUM(C138:C144)</f>
        <v>21.78</v>
      </c>
      <c r="D145" s="54">
        <f>SUM(D138:D144)</f>
        <v>901.4667365765331</v>
      </c>
    </row>
    <row r="146" spans="1:4" ht="12.75">
      <c r="A146" s="72"/>
      <c r="B146" s="72"/>
      <c r="C146" s="72"/>
      <c r="D146" s="72"/>
    </row>
    <row r="147" spans="1:4" ht="12.75">
      <c r="A147" s="238" t="s">
        <v>91</v>
      </c>
      <c r="B147" s="238"/>
      <c r="C147" s="238"/>
      <c r="D147" s="126"/>
    </row>
    <row r="148" spans="1:4" ht="13.5" thickBot="1">
      <c r="A148" s="72"/>
      <c r="B148" s="127"/>
      <c r="C148" s="72"/>
      <c r="D148" s="126"/>
    </row>
    <row r="149" spans="1:4" ht="24">
      <c r="A149" s="74"/>
      <c r="B149" s="121" t="s">
        <v>92</v>
      </c>
      <c r="C149" s="122" t="s">
        <v>14</v>
      </c>
      <c r="D149" s="126"/>
    </row>
    <row r="150" spans="1:4" ht="12.75">
      <c r="A150" s="49" t="s">
        <v>15</v>
      </c>
      <c r="B150" s="116" t="s">
        <v>93</v>
      </c>
      <c r="C150" s="53">
        <f>C125</f>
        <v>1490.242</v>
      </c>
      <c r="D150" s="126"/>
    </row>
    <row r="151" spans="1:4" ht="12.75">
      <c r="A151" s="49" t="s">
        <v>17</v>
      </c>
      <c r="B151" s="116" t="s">
        <v>94</v>
      </c>
      <c r="C151" s="53">
        <f>C126</f>
        <v>1396.679681</v>
      </c>
      <c r="D151" s="126"/>
    </row>
    <row r="152" spans="1:4" ht="12.75">
      <c r="A152" s="49" t="s">
        <v>19</v>
      </c>
      <c r="B152" s="116" t="s">
        <v>95</v>
      </c>
      <c r="C152" s="53">
        <f>C127</f>
        <v>99.73746522203334</v>
      </c>
      <c r="D152" s="126"/>
    </row>
    <row r="153" spans="1:4" ht="12.75">
      <c r="A153" s="49" t="s">
        <v>21</v>
      </c>
      <c r="B153" s="116" t="s">
        <v>64</v>
      </c>
      <c r="C153" s="53">
        <f>C128</f>
        <v>43.896231719535045</v>
      </c>
      <c r="D153" s="126"/>
    </row>
    <row r="154" spans="1:4" ht="12.75">
      <c r="A154" s="49" t="s">
        <v>23</v>
      </c>
      <c r="B154" s="116" t="s">
        <v>96</v>
      </c>
      <c r="C154" s="53">
        <f>C129</f>
        <v>496.45751388888885</v>
      </c>
      <c r="D154" s="126"/>
    </row>
    <row r="155" spans="1:4" ht="12.75">
      <c r="A155" s="49"/>
      <c r="B155" s="115" t="s">
        <v>97</v>
      </c>
      <c r="C155" s="123">
        <f>SUM(C150:C154)</f>
        <v>3527.012891830457</v>
      </c>
      <c r="D155" s="126"/>
    </row>
    <row r="156" spans="1:4" ht="12.75">
      <c r="A156" s="49" t="s">
        <v>24</v>
      </c>
      <c r="B156" s="116" t="s">
        <v>98</v>
      </c>
      <c r="C156" s="53">
        <f>D145</f>
        <v>901.4667365765331</v>
      </c>
      <c r="D156" s="126"/>
    </row>
    <row r="157" spans="1:4" ht="12.75">
      <c r="A157" s="49"/>
      <c r="B157" s="99" t="s">
        <v>99</v>
      </c>
      <c r="C157" s="123">
        <f>SUM(C155:C156)</f>
        <v>4428.479628406991</v>
      </c>
      <c r="D157" s="126"/>
    </row>
    <row r="158" spans="1:4" ht="13.5" thickBot="1">
      <c r="A158" s="46"/>
      <c r="B158" s="124" t="s">
        <v>100</v>
      </c>
      <c r="C158" s="125">
        <f>C157/C32</f>
        <v>2.971651334754349</v>
      </c>
      <c r="D158" s="126"/>
    </row>
  </sheetData>
  <sheetProtection selectLockedCells="1" selectUnlockedCells="1"/>
  <mergeCells count="27">
    <mergeCell ref="B1:E1"/>
    <mergeCell ref="B2:E2"/>
    <mergeCell ref="B3:E3"/>
    <mergeCell ref="B4:E4"/>
    <mergeCell ref="B5:E5"/>
    <mergeCell ref="B6:E6"/>
    <mergeCell ref="B7:E7"/>
    <mergeCell ref="B8:E8"/>
    <mergeCell ref="B13:E13"/>
    <mergeCell ref="C15:E15"/>
    <mergeCell ref="C16:E16"/>
    <mergeCell ref="C17:E17"/>
    <mergeCell ref="B10:E10"/>
    <mergeCell ref="C18:E18"/>
    <mergeCell ref="C19:E19"/>
    <mergeCell ref="C20:E20"/>
    <mergeCell ref="C21:E21"/>
    <mergeCell ref="A24:C24"/>
    <mergeCell ref="B33:D33"/>
    <mergeCell ref="B136:D136"/>
    <mergeCell ref="A147:C147"/>
    <mergeCell ref="B34:C34"/>
    <mergeCell ref="B35:C35"/>
    <mergeCell ref="A42:D42"/>
    <mergeCell ref="B92:C92"/>
    <mergeCell ref="B111:D111"/>
    <mergeCell ref="A122:C122"/>
  </mergeCells>
  <printOptions horizontalCentered="1" verticalCentered="1"/>
  <pageMargins left="0" right="0" top="0.9491666666666667" bottom="0.5905511811023623" header="0.5511811023622047" footer="0.35433070866141736"/>
  <pageSetup firstPageNumber="1" useFirstPageNumber="1" horizontalDpi="600" verticalDpi="600" orientation="portrait" paperSize="9" scale="85" r:id="rId1"/>
  <headerFooter alignWithMargins="0">
    <oddHeader xml:space="preserve">&amp;C&amp;"-,Regular"&amp;9 23069.157535/2020-14
PREGÃO ELETRÔNICO 11/2021    </oddHeader>
    <oddFooter xml:space="preserve">&amp;L&amp;"-,Regular"&amp;9ANEXO IV-B1 </oddFooter>
  </headerFooter>
  <rowBreaks count="2" manualBreakCount="2">
    <brk id="54" max="4" man="1"/>
    <brk id="110" max="4" man="1"/>
  </rowBreaks>
  <colBreaks count="1" manualBreakCount="1">
    <brk id="7" max="151" man="1"/>
  </colBreaks>
</worksheet>
</file>

<file path=xl/worksheets/sheet5.xml><?xml version="1.0" encoding="utf-8"?>
<worksheet xmlns="http://schemas.openxmlformats.org/spreadsheetml/2006/main" xmlns:r="http://schemas.openxmlformats.org/officeDocument/2006/relationships">
  <dimension ref="A1:I22"/>
  <sheetViews>
    <sheetView tabSelected="1" zoomScaleSheetLayoutView="100" workbookViewId="0" topLeftCell="A1">
      <selection activeCell="H1" sqref="H1:H16384"/>
    </sheetView>
  </sheetViews>
  <sheetFormatPr defaultColWidth="9.140625" defaultRowHeight="12.75"/>
  <cols>
    <col min="1" max="1" width="6.28125" style="0" bestFit="1" customWidth="1"/>
    <col min="2" max="2" width="20.7109375" style="0" customWidth="1"/>
    <col min="3" max="3" width="19.140625" style="0" customWidth="1"/>
    <col min="4" max="4" width="25.7109375" style="0" bestFit="1" customWidth="1"/>
    <col min="5" max="5" width="25.7109375" style="0" hidden="1" customWidth="1"/>
    <col min="6" max="6" width="20.57421875" style="25" bestFit="1" customWidth="1"/>
    <col min="7" max="7" width="16.57421875" style="0" bestFit="1" customWidth="1"/>
    <col min="8" max="8" width="15.7109375" style="0" bestFit="1" customWidth="1"/>
    <col min="9" max="9" width="11.00390625" style="0" hidden="1" customWidth="1"/>
  </cols>
  <sheetData>
    <row r="1" spans="1:7" ht="12.75">
      <c r="A1" s="260" t="s">
        <v>0</v>
      </c>
      <c r="B1" s="260"/>
      <c r="C1" s="260"/>
      <c r="D1" s="260"/>
      <c r="E1" s="260"/>
      <c r="F1" s="260"/>
      <c r="G1" s="260"/>
    </row>
    <row r="2" spans="1:7" ht="12.75">
      <c r="A2" s="261" t="s">
        <v>103</v>
      </c>
      <c r="B2" s="261"/>
      <c r="C2" s="261"/>
      <c r="D2" s="261"/>
      <c r="E2" s="261"/>
      <c r="F2" s="261"/>
      <c r="G2" s="261"/>
    </row>
    <row r="3" spans="1:7" ht="12.75">
      <c r="A3" s="261" t="s">
        <v>104</v>
      </c>
      <c r="B3" s="261"/>
      <c r="C3" s="261"/>
      <c r="D3" s="261"/>
      <c r="E3" s="261"/>
      <c r="F3" s="261"/>
      <c r="G3" s="261"/>
    </row>
    <row r="4" spans="1:7" ht="12.75">
      <c r="A4" s="205" t="s">
        <v>133</v>
      </c>
      <c r="B4" s="205"/>
      <c r="C4" s="205"/>
      <c r="D4" s="205"/>
      <c r="E4" s="205"/>
      <c r="F4" s="205"/>
      <c r="G4" s="205"/>
    </row>
    <row r="5" spans="1:7" ht="31.5" customHeight="1">
      <c r="A5" s="262" t="s">
        <v>101</v>
      </c>
      <c r="B5" s="262"/>
      <c r="C5" s="262"/>
      <c r="D5" s="262"/>
      <c r="E5" s="262"/>
      <c r="F5" s="262"/>
      <c r="G5" s="262"/>
    </row>
    <row r="6" spans="1:7" ht="31.5" customHeight="1">
      <c r="A6" s="265"/>
      <c r="B6" s="265"/>
      <c r="C6" s="265"/>
      <c r="D6" s="265"/>
      <c r="E6" s="265"/>
      <c r="F6" s="265"/>
      <c r="G6" s="265"/>
    </row>
    <row r="7" spans="1:7" ht="31.5" customHeight="1">
      <c r="A7" s="199"/>
      <c r="B7" s="199"/>
      <c r="C7" s="199"/>
      <c r="D7" s="199"/>
      <c r="E7" s="199"/>
      <c r="F7" s="199"/>
      <c r="G7" s="199"/>
    </row>
    <row r="8" spans="1:7" ht="38.25" customHeight="1">
      <c r="A8" s="212" t="s">
        <v>188</v>
      </c>
      <c r="B8" s="212"/>
      <c r="C8" s="212"/>
      <c r="D8" s="212"/>
      <c r="E8" s="212"/>
      <c r="F8" s="212"/>
      <c r="G8" s="212"/>
    </row>
    <row r="9" spans="1:7" ht="12.75">
      <c r="A9" s="269" t="s">
        <v>127</v>
      </c>
      <c r="B9" s="269"/>
      <c r="C9" s="269"/>
      <c r="D9" s="269"/>
      <c r="E9" s="269"/>
      <c r="F9" s="269"/>
      <c r="G9" s="269"/>
    </row>
    <row r="10" spans="1:7" ht="12.75">
      <c r="A10" s="252" t="s">
        <v>123</v>
      </c>
      <c r="B10" s="252"/>
      <c r="C10" s="252"/>
      <c r="D10" s="252"/>
      <c r="E10" s="252"/>
      <c r="F10" s="252"/>
      <c r="G10" s="252"/>
    </row>
    <row r="11" spans="1:9" ht="25.5">
      <c r="A11" s="26" t="s">
        <v>105</v>
      </c>
      <c r="B11" s="26" t="s">
        <v>106</v>
      </c>
      <c r="C11" s="26" t="s">
        <v>107</v>
      </c>
      <c r="D11" s="26" t="s">
        <v>122</v>
      </c>
      <c r="E11" s="26" t="s">
        <v>122</v>
      </c>
      <c r="F11" s="26" t="s">
        <v>108</v>
      </c>
      <c r="G11" s="26" t="s">
        <v>121</v>
      </c>
      <c r="I11" s="27"/>
    </row>
    <row r="12" spans="1:8" ht="12.75">
      <c r="A12" s="143">
        <v>1</v>
      </c>
      <c r="B12" s="28" t="s">
        <v>189</v>
      </c>
      <c r="C12" s="29">
        <v>2</v>
      </c>
      <c r="D12" s="136">
        <f>'Anexo VA Custo Posto'!C157</f>
        <v>4428.479628406991</v>
      </c>
      <c r="E12" s="136">
        <f>ROUND(D12,2)</f>
        <v>4428.48</v>
      </c>
      <c r="F12" s="136">
        <f>E12*C12</f>
        <v>8856.96</v>
      </c>
      <c r="G12" s="137">
        <f>F12*12</f>
        <v>106283.51999999999</v>
      </c>
      <c r="H12" s="31"/>
    </row>
    <row r="13" spans="1:8" ht="12.75">
      <c r="A13" s="143">
        <v>2</v>
      </c>
      <c r="B13" s="28" t="s">
        <v>130</v>
      </c>
      <c r="C13" s="29">
        <v>2</v>
      </c>
      <c r="D13" s="136">
        <v>300</v>
      </c>
      <c r="E13" s="136">
        <f>ROUND(D13,2)</f>
        <v>300</v>
      </c>
      <c r="F13" s="136">
        <f>D13*C13</f>
        <v>600</v>
      </c>
      <c r="G13" s="197">
        <f>600*12</f>
        <v>7200</v>
      </c>
      <c r="H13" s="31"/>
    </row>
    <row r="14" spans="1:9" ht="42" customHeight="1">
      <c r="A14" s="263" t="s">
        <v>178</v>
      </c>
      <c r="B14" s="264"/>
      <c r="C14" s="194">
        <f>SUM(C12:C12)</f>
        <v>2</v>
      </c>
      <c r="D14" s="195">
        <f>D13+D12</f>
        <v>4728.479628406991</v>
      </c>
      <c r="E14" s="136">
        <f>ROUND(D14,2)</f>
        <v>4728.48</v>
      </c>
      <c r="F14" s="195">
        <f>E14*2</f>
        <v>9456.96</v>
      </c>
      <c r="G14" s="196">
        <f>12*F14</f>
        <v>113483.51999999999</v>
      </c>
      <c r="H14" s="31"/>
      <c r="I14" s="30"/>
    </row>
    <row r="15" spans="1:9" ht="29.25" customHeight="1">
      <c r="A15" s="266" t="s">
        <v>131</v>
      </c>
      <c r="B15" s="267"/>
      <c r="C15" s="267"/>
      <c r="D15" s="267"/>
      <c r="E15" s="267"/>
      <c r="F15" s="267"/>
      <c r="G15" s="268"/>
      <c r="H15" s="31"/>
      <c r="I15" s="30"/>
    </row>
    <row r="16" spans="6:8" ht="12.75">
      <c r="F16" s="32"/>
      <c r="G16" s="33"/>
      <c r="H16" s="31"/>
    </row>
    <row r="22" ht="12.75">
      <c r="G22" s="31"/>
    </row>
  </sheetData>
  <sheetProtection/>
  <mergeCells count="11">
    <mergeCell ref="A14:B14"/>
    <mergeCell ref="A6:G6"/>
    <mergeCell ref="A15:G15"/>
    <mergeCell ref="A10:G10"/>
    <mergeCell ref="A9:G9"/>
    <mergeCell ref="A1:G1"/>
    <mergeCell ref="A2:G2"/>
    <mergeCell ref="A3:G3"/>
    <mergeCell ref="A4:G4"/>
    <mergeCell ref="A5:G5"/>
    <mergeCell ref="A8:G8"/>
  </mergeCells>
  <printOptions horizontalCentered="1"/>
  <pageMargins left="0" right="0" top="0.7874015748031497" bottom="0.7874015748031497" header="0.31496062992125984" footer="0.31496062992125984"/>
  <pageSetup horizontalDpi="600" verticalDpi="600" orientation="landscape" paperSize="9" r:id="rId1"/>
  <headerFooter>
    <oddHeader>&amp;C&amp;"-,Regular"&amp;9PROCESSO 23069.157535/2020-14
PREGÃO ELETRÔNICO 11/2021</oddHeader>
    <oddFooter>&amp;L&amp;"-,Regular"&amp;9ANEXO IV-B2- Custo total Mão de Obra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LICITAÇÃO PROAES</dc:creator>
  <cp:keywords/>
  <dc:description/>
  <cp:lastModifiedBy>Hellen Medeiros</cp:lastModifiedBy>
  <cp:lastPrinted>2021-03-18T03:38:59Z</cp:lastPrinted>
  <dcterms:created xsi:type="dcterms:W3CDTF">2019-04-08T21:25:24Z</dcterms:created>
  <dcterms:modified xsi:type="dcterms:W3CDTF">2021-04-14T18:01:22Z</dcterms:modified>
  <cp:category/>
  <cp:version/>
  <cp:contentType/>
  <cp:contentStatus/>
</cp:coreProperties>
</file>