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helle\Desktop\PE 14-2021 Eletrodomésticos\Edital alterado 10-03\"/>
    </mc:Choice>
  </mc:AlternateContent>
  <xr:revisionPtr revIDLastSave="0" documentId="13_ncr:1_{0B6D225C-DCE3-4149-ADFF-6296954269DC}" xr6:coauthVersionLast="46" xr6:coauthVersionMax="46" xr10:uidLastSave="{00000000-0000-0000-0000-000000000000}"/>
  <bookViews>
    <workbookView xWindow="27330" yWindow="225" windowWidth="2400" windowHeight="585" xr2:uid="{00000000-000D-0000-FFFF-FFFF00000000}"/>
  </bookViews>
  <sheets>
    <sheet name="Folha1" sheetId="1" r:id="rId1"/>
  </sheets>
  <definedNames>
    <definedName name="_xlnm._FilterDatabase" localSheetId="0" hidden="1">Folha1!#REF!</definedName>
    <definedName name="_xlnm.Print_Area" localSheetId="0">Folha1!$A$1:$K$67</definedName>
  </definedNames>
  <calcPr calcId="181029"/>
</workbook>
</file>

<file path=xl/calcChain.xml><?xml version="1.0" encoding="utf-8"?>
<calcChain xmlns="http://schemas.openxmlformats.org/spreadsheetml/2006/main">
  <c r="K64" i="1" l="1"/>
  <c r="E64" i="1"/>
  <c r="G64" i="1" s="1"/>
  <c r="G63" i="1"/>
  <c r="K63" i="1"/>
  <c r="K45" i="1"/>
  <c r="K46" i="1"/>
  <c r="K47" i="1"/>
  <c r="K48" i="1"/>
  <c r="K49" i="1"/>
  <c r="K50" i="1"/>
  <c r="K51" i="1"/>
  <c r="K52" i="1"/>
  <c r="K53" i="1"/>
  <c r="K54" i="1"/>
  <c r="K55" i="1"/>
  <c r="K56" i="1"/>
  <c r="K57" i="1"/>
  <c r="K58" i="1"/>
  <c r="K59" i="1"/>
  <c r="K60" i="1"/>
  <c r="K61" i="1"/>
  <c r="K62" i="1"/>
  <c r="G62" i="1" l="1"/>
  <c r="E58" i="1"/>
  <c r="E57" i="1"/>
  <c r="E47" i="1"/>
  <c r="E46" i="1"/>
  <c r="E40" i="1"/>
  <c r="E32" i="1"/>
  <c r="E31" i="1"/>
  <c r="E27" i="1"/>
  <c r="E15" i="1"/>
  <c r="E12" i="1"/>
  <c r="E8" i="1"/>
  <c r="E59" i="1"/>
  <c r="E33" i="1"/>
  <c r="E22" i="1"/>
  <c r="E21" i="1"/>
  <c r="E50" i="1"/>
  <c r="E56" i="1"/>
  <c r="G61" i="1"/>
  <c r="E42" i="1"/>
  <c r="G60" i="1"/>
  <c r="G54" i="1" l="1"/>
  <c r="G55" i="1"/>
  <c r="G56" i="1"/>
  <c r="G57" i="1"/>
  <c r="G58" i="1"/>
  <c r="G59" i="1"/>
  <c r="G45" i="1"/>
  <c r="G46" i="1"/>
  <c r="G47" i="1"/>
  <c r="G48" i="1"/>
  <c r="G49" i="1"/>
  <c r="G50" i="1"/>
  <c r="G51" i="1"/>
  <c r="G52" i="1"/>
  <c r="G53" i="1"/>
  <c r="K8" i="1" l="1"/>
  <c r="K9" i="1"/>
  <c r="K10" i="1"/>
  <c r="K11" i="1"/>
  <c r="K12" i="1"/>
  <c r="K13" i="1"/>
  <c r="K14" i="1"/>
  <c r="K15" i="1"/>
  <c r="K16" i="1"/>
  <c r="K17" i="1"/>
  <c r="K18" i="1"/>
  <c r="K19" i="1"/>
  <c r="K22" i="1"/>
  <c r="K23" i="1"/>
  <c r="K24" i="1"/>
  <c r="K25" i="1"/>
  <c r="K26" i="1"/>
  <c r="K27" i="1"/>
  <c r="K28" i="1"/>
  <c r="K29" i="1"/>
  <c r="K30" i="1"/>
  <c r="K31" i="1"/>
  <c r="K32" i="1"/>
  <c r="K33" i="1"/>
  <c r="K34" i="1"/>
  <c r="K35" i="1"/>
  <c r="K36" i="1"/>
  <c r="K37" i="1"/>
  <c r="K38" i="1"/>
  <c r="K39" i="1"/>
  <c r="K40" i="1"/>
  <c r="K41" i="1"/>
  <c r="K42" i="1"/>
  <c r="K43"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K7" i="1" l="1"/>
  <c r="G7" i="1" l="1"/>
  <c r="G65" i="1" s="1"/>
</calcChain>
</file>

<file path=xl/sharedStrings.xml><?xml version="1.0" encoding="utf-8"?>
<sst xmlns="http://schemas.openxmlformats.org/spreadsheetml/2006/main" count="305" uniqueCount="81">
  <si>
    <t>PRÓ-REITORIA DE ADMINISTRAÇÃO</t>
  </si>
  <si>
    <t>ITEM</t>
  </si>
  <si>
    <t>UNIDADE DE MEDIDA</t>
  </si>
  <si>
    <t>COORDENAÇÃO DE MATERIAIS</t>
  </si>
  <si>
    <t>ANEXO I-A - PLANILHA ESTIMATIVA DE DESCRIÇÃO E PREÇOS</t>
  </si>
  <si>
    <t>DESCRIÇÃO/ ESPECIFICAÇÃO</t>
  </si>
  <si>
    <t>VALOR DE REFERÊNCIA (total)(R$)</t>
  </si>
  <si>
    <t>VALOR DE REFERÊNCIA (unitário) (R$)</t>
  </si>
  <si>
    <t>Exclusivo ME/EPP (SIM ou NÂO) (abaixo de R$80.000,00)</t>
  </si>
  <si>
    <t>Margem de Preferência - Decreto 8538/2015 - Margem de até 25% - Duplicar o item</t>
  </si>
  <si>
    <t>Modo de Disputa da etapa de Lances</t>
  </si>
  <si>
    <t>Intervalo mínimo de diferença de valores entre os lances</t>
  </si>
  <si>
    <t>Aberto</t>
  </si>
  <si>
    <t>SUGESTÃO DE CATMAT</t>
  </si>
  <si>
    <t>QUANTIDADE TOTAL</t>
  </si>
  <si>
    <t>Ar Condicionado de Janela 12.000 BTUs 220V: Condicionador de Ar Tipo JANELA, tensão 220 V, Monofásico, Função FRIO, com capacidade de refrigeração de 12.000 BTU/h.
- Classe de Consumo Procel A;
- Apresentar Saída Regulável de Ar, Função Ventilação
- Filtro de Ar removível com Proteção Ativa;
- Compressor Rotativo; 
- Garantia mínima de 12 meses, a partir do recebimento definitivo. 
- Gás Refrigerante R-22.
- Equipamento com Proteção Anti-Corrosão.
- Dimensões 56,0x37,5x65,0</t>
  </si>
  <si>
    <t>Ar Condicionado de Janela 18.000 BTUs 220V: Condicionador de Ar Tipo JANELA, tensão 220V, Monofásico, Função FRIO, com capacidade de refrigeração de 18.000 BTU/h.
- Classe de Consumo Procel A;
- Dimensões 66x43x76.</t>
  </si>
  <si>
    <t>Ar Condicionado de Janela 21.000 BTUs 220V: Condicionador de Ar Tipo JANELA, 220 V, Função FRIO, com capacidade de refrigeração de 21.000 BTU/h. 
- Classe de Consumo Procel A; 
- Dimensões 66x43x76.</t>
  </si>
  <si>
    <t>Ar Condicionado de Janela 27.000 BTUs 220V: Condicionador de Ar Tipo JANELA, tensão 220 V, Função FRIO, com capacidade de refrigeração de 27.000 BTU's. 
- Classe de Consumo Procel A; 
- Dimensões 66x43x76.</t>
  </si>
  <si>
    <t>Ar condicionado Janela 7.500 BTUs: APARELHO AR CONDICIONADO, CAPACIDADE REFRIGERAÇÃO 7.500 BTU/H, TENSÃO 220V, MONOFÁSICO, FREQÜÊNCIA 60 HZ, MODELO JANELA:
- Classe de Consumo Procel A;
- Características adicionais: refrigera, ventila, renova ar, 3 velocidades; 
- Filtro de Ar removível com Proteção Ativa;
- Compressor Rotativo; 
- Garantia mínima de 12 meses, a partir do recebimento definitivo;
- Gás Refrigerante R-22;
- Equipamento com Proteção Anti-Corrosão.</t>
  </si>
  <si>
    <t>Ar Condicionado Split 12.000 BTUs 220V: SPLIT Hi-Wall 12000 BTU/h, 220V, Monofásico. 
- Classe de Consumo Procel A
- Presença de controle remoto sem fio, com funções de refrigeração, ventilação, termômetro, Sleep, Swing, Turbo e Memória, com alcance mínimo de cinco metros e display integrado. 
- Função FRIO com capacidade de refrigeração de 12.000 BTU´s
- A Unidade Evaporadora deve possuir Display com função temperatura e aletas móveis, além de possuir filtro eletrostático e Antibacteriano, para eliminar odores no ar e com sistema instalado de Aviso para Limpar Filtro
- A Unidade Condensadora deve ser à prova de intempéries e com estrutura que permita a utilização de suportes individuais, com Compressor Rotativo; 
- Sistema Inverter Instalado
- Garantia mínima de 12 meses, a partir do recebimento definitivo
- Gás Refrigerante R-410A
- Equipamento com Proteção Anti-Corrosão.</t>
  </si>
  <si>
    <t>Ar Condicionado Split 18.000 BTUs 220V: APARELHO AR CONDICIONADO, CAPACIDADE REFRIGERAÇÃO 18.000 BTUs, TENSÃO 220V, MONOFÁSICO, TIPO SPLIT
- Classe de Consumo Procel A; 
- Presença de controle remoto sem fio, com funções de refrigeração, ventilação, termômetro, Sleep, Swing, Turbo e Memória, com alcance mínimo de cinco metros e display integrado; 
- A Unidade Evaporadora deve possuir Display com função temperatura e aletas móveis, além de possuir filtro eletrostático e Antibacteriano, para eliminar odores no ar e com sistema instalado de Aviso para Limpar Filtro; 
- A Unidade Condensadora deve ser à prova de intempéries e com estrutura que permita a utilização de suportes individuais, com Compressor Rotativo; 
- Sistema Inverter Instalado; 
- Garantia mínima de 12 meses, a partir do recebimento definitivo; 
- Gás refrigerante HFC R-410A; 
- Equipamento com Proteção Anti-Corrosão
- Capacidade de refrigeração (Kw/h) 5,27
- Nível de ruído unidade interna (dB) 49/42/37/33
- Nível de ruído unidade externa (dB) 53</t>
  </si>
  <si>
    <t>Ar Condicionado Split 30.000 BTUs 220V: Condicionador de Ar Tipo SPLIT Hi-Wall, 220V, Monofásico, Função FRIO, Sistema Inverter, com capacidade de refrigeração de 30.000 BTU´s. 
- Classe de Consumo Procel A; 
- Presença de controle remoto sem fio, com funções de refrigeração, ventilação, termômetro, Sleep, Swing, Turbo e Memória, com alcance mínimo de cinco metros e display integrado. 
- A Unidade Evaporadora deve possuir Display com função temperatura e aletas móveis, além de possuir filtro eletrostático e Antibacteriano, para eliminar odores no ar e com sistema instalado de Aviso para Limpar Filtro. 
- A Unidade Condensadora deve ser à prova de intempéries e com estrutura que permita a utilização de suportes individuais, com Compressor Rotativo; 
- Sistema Inverter Instalado. 
- Garantia mínima de 12 meses, a partir do recebimento definitivo. 
- Gás Refrigerante R-410. 
- Equipamento com Proteção Anti-Corrosão</t>
  </si>
  <si>
    <t>Ar Condicionado Split 9.000 BTUs 220V: SPLIT Hi-Wall 9000 BTU/h, 220V, Monofásico. 
- Classe de Consumo Procel A
- Presença de controle remoto sem fio, com funções de refrigeração, ventilação, termômetro, Sleep, Swing, Turbo e Memória, com alcance mínimo de cinco metros e display integrado. 
- Função FRIO com capacidade de refrigeração de 9.000 BTU´s
- A Unidade Evaporadora deve possuir Display com função temperatura e aletas móveis, além de possuir filtro eletrostático e Antibacteriano, para eliminar odores no ar e com sistema instalado de Aviso para Limpar Filtro
- A Unidade Condensadora deve ser à prova de intempéries e com estrutura que permita a utilização de suportes individuais, com Compressor Rotativo; 
- Sistema Inverter Instalado
- Garantia mínima de 12 meses, a partir do recebimento definitivo
- Gás Refrigerante R-410A
- Equipamento com Proteção Anti-Corrosão.</t>
  </si>
  <si>
    <t>Ar Condicionado Split Piso/Teto 36.000 BTUs 220V Bifásico:
- Classe de Consumo Procel A; 
- Função FRIO com capacidade de refrigeração de 36.000 BTU's;
- Presença de controle remoto sem fio, com funções de refrigeração, ventilação, termômetro, Sleep, Swing, Turbo e Memória, com alcance mínimo de cinco metros e display integrado;
- A Unidade Evaporadora deve possuir Display com função temperatura e aletas móveis, além de possuir filtro eletrostático e Antibacteriano, para eliminar odores no ar e com sistema instalado de Aviso para Limpar Filtro
- A Unidade Condensadora deve ser à prova de intempéries e com estrutura que permita a utilização de suportes individuais, com Compressor Rotativo; 
- Garantia mínima de 12 meses, a partir do recebimento definitivo;
- Gás Refrigerante R-22;
- Equipamento com Proteção Anti-Corrosão.</t>
  </si>
  <si>
    <t>Ar Condicionado Split Piso/Teto 48.000 BTUs 220V: APARELHO AR CONDICIONADO, CAPACIDADE REFRIGERAÇÃO 48.000 BTU, TENSÃO 220 V, FREQÜÊNCIA 60 HZ, TIPO SPLIT PISO TETO:
- Classe de Consumo Procel A;
- Presença de controle remoto sem fio, com funções de refrigeração, ventilação, termômetro, Sleep, Swing, Turbo e Memória, com alcance mínimo de cinco metros e display integrado;
- A Unidade Evaporadora deve possuir Display com função temperatura e aletas móveis, além de possuir filtro eletrostático e Antibacteriano, para eliminar odores no ar e com sistema instalado de Aviso para Limpar Filtro;
- A Unidade Condensadora deve ser à prova de intempéries e com estrutura que permita a utilização de suportes individuais, com Compressor Rotativo; 
- Garantia mínima de 12 meses, a partir do recebimento definitivo; 
- Gás Refrigerante R-410A;
- Equipamento com Proteção Anti-Corrosão.</t>
  </si>
  <si>
    <t>Ar Condicionado Split Piso/Teto 60.000 BTUs 220V. Especificação técnica: 
- Classe de Consumo Procel A
- Tecnologia Convencional
- Ciclo Frio
- Alimentação 220V
- Gás refrigerante R-410A
- Frequencia (Fz) 60
- Fase Trifásico
- Capacidade de refrigeração (Btu's) 60.000
- Capacidade de refrigeração (Kw/h) 15,82
- Nível de ruído unidade interna (dB) 48/47/45
- Nível de ruído unidade externa (dB) 55 ou inferior 
- Garantia mínima de 12 meses, a partir do recebimento definitivo. 
- Equipamento com Proteção Anti-Corrosão.</t>
  </si>
  <si>
    <t>Ar Condicionado Split Piso/Teto Inverter 24.000 BTUs 220V: APARELHO AR CONDICIONADO, CAPACIDADE REFRIGERAÇÃO 24.000 BTU, TENSÃO 220 V, FREQÜÊNCIA 60 HZ, TIPO SPLIT PISO TETO: 
- Classe de Consumo Procel A; 
- Presença de controle remoto sem fio, com funções de refrigeração, ventilação, termômetro, Sleep, Swing, Turbo e Memória, com alcance mínimo de cinco metros e display integrado; 
- A Unidade Evaporadora deve possuir Display com função temperatura e aletas móveis, além de possuir filtro eletrostático e Antibacteriano, para eliminar odores no ar e com sistema instalado de Aviso para Limpar Filtro; 
- A Unidade Condensadora deve ser à prova de intempéries e com estrutura que permita a utilização de suportes individuais, com Compressor Rotativo; 
- Sistema Inverter Instalado; 
- Garantia mínima de 12 meses, a partir do recebimento definitivo; 
- Gás Refrigerante R-410; 
- Equipamento com Proteção Anti-Corrosão.</t>
  </si>
  <si>
    <t>Aspirador de Pó e Água Profissional. Potência mínima 1300w. Voltagem: 110v. Reservatório para poeira de 8L e outro para água de 20L. Rodízios para facilitar o transporte. Cabo: no mínimo de 5 Metros de Cabo elétrico. Bocal para Pisos, Bocal para Cantos e Frestas e Tubos Prolongadores. Garantia: 12 meses.</t>
  </si>
  <si>
    <t>ASPIRADOR PÓ/LÍQUIDO, MATERIAL:PLÁSTICO ALTA RESISTÊNCIA, TIPO USO:PORTÁTIL, VOLTAGEM:127/220 V, POTÊNCIA ASPIRADOR:800 W, CAPACIDADE TANQUE:1,5 L</t>
  </si>
  <si>
    <t>BANQUETA TIPO ESCADA 3 DEGRAUS EM ALUMÍNIO - CINZA. Selo INMETRO e Normas da ABNT.</t>
  </si>
  <si>
    <t>Bebedouro de água, tipo pressão, 2 saídas de água (1 para copo e 1 para boca), Voltagem 127 V, gabinete de aço inoxidável. CERTIFICAÇÃO DO INMETRO PORTARIA 344/2014</t>
  </si>
  <si>
    <t>Bebedouro Industrial Inox (coluna). Capacidade de 100 Litros no reservatório. Com filtro embutido. Atende até 150 pessoas/hora. Refrigeração de 180 L/h. 03 torneiras frontais cromadas. Aparador de água frontal em chapa de aço inox com dreno. Com revestimento externo em chapa de aço inox. Reservatório de água em aço inox, alta resistência, fácil limpeza e material atóxico. Isolamento térmico injetado em poliuretano expandido. Serpentina interna em aço inox 304. Boia para regulagem do nível de água. Gás ecológico R 134 A. Motor hermético. Tensão 127v ou 220v. Unidade condensadora de 1/5 HP. Baixo consumo de energia. Regulagem da temperatura da água. CERTIFICAÇÃO DO INMETRO PORTARIA 344/2014</t>
  </si>
  <si>
    <t>BEBEDOURO INDUSTRIAL REFRIGERADO. CAPACIDADE DE 200 LITROS NO RESERVATÓRIO. ATENDE ATÉ 350 PESSOAS/HORA.04 TORNEIRAS FRONTAIS CROMADAS. APARADOR DE ÁGUA FRONTAL EM CHAPA DE AÇO INOX COM DRENO. COM REVESTIMENTO EXTERNO EM CHAPA DE AÇO INOX. RESERVATÓRIO DE ÁGUA EM INOX, ALTA RESISTÊNCIA, FÁCIL LIMPEZA E MATERIAL ATÓXICO. ISOLAMENTO TÉRMICO INJETADO EM POLIURETANO EXPANDIDO. SERPENTINA INTERNA EM AÇO INOX 304. GÁS ECOLÓGICO R 134 A. MOTOR HERMÉTICO. TENSÃO 127V OU 220V. BAIXO CONSUMO DE ENERGIA. REGULAGEM DA TEMPERATURA DA ÁGUA. CERTIFICAÇÃO DO INMETRO PORTARIA 344/2014</t>
  </si>
  <si>
    <t>Bebedouro refrigerador compacto (de mesa) com compressor, para garrafão de 20 litros, com torneira para água gelada e para água natural, em material plástico, 110 volts. CERTIFICAÇÃO DO INMETRO PORTARIA 344/2014</t>
  </si>
  <si>
    <t>CAFETEIRA ELÉTRICA - Cafeteira elétrica com capacidade de no mínimo 1,2 litros; jarra térmica em aço inox. Alimentação: 110V/220V (a ser confirmado na entrega). Potência de no mínimo 750 W. Consumo (Kw/h) de no máximo 1,0Kw/h. Frequência: 50/60 Hz. Com sistema corta pingo e filtro articulado removível. Eficiência energética classe A.</t>
  </si>
  <si>
    <t>CARRINHO PARA CARGA 
CAPACIDADE 180KG: EQUIPADO RODAS DE BORRACHA MACIÇA, ESTRUTURA EM AÇO.</t>
  </si>
  <si>
    <t>Chaleira elétrica, capacidade mínima 1,5L, desligamento automático, base destacável, potência mínima 1.200W, Voltagem 110v, com indicador de temperatura.</t>
  </si>
  <si>
    <t>CORTINA AR: material caixa metálica, comprimento 120cm, portência 92W, tensão 220V</t>
  </si>
  <si>
    <t>Desumidificador de ar - Capacidade mínima: 15 litros/dia. Para ambientes até 300 m³. Capacidade mínima do coletor: 3 litros. Circulação mínima: 600 m³/hora. Potência mínima: 390 watts. Dimensões aproximadas: (altura x largura x profundidade) 47 x 31 x 33 cm. Peso aproximado: 22Kg. Alimentação: 110V. Temperatura utilização: acima de 16ºC sem defrost. Defrost automático: opcional. Construído externamente em chapa de aço revestido com pintura epóxi e internamente em alumínio. Compressor hermético. Ventilador. Rodízios. Alças laterais. Reservatório para recolhimento de água. Umidostato automático que mantém a UR na porcentagem ideal requerida, evitando consumo desnecessário de energia.</t>
  </si>
  <si>
    <t>Desumidificador Estufa de Papel A4 - Capacidade mínima 1500 Folhas. Bivolt. Dimensões (Comp. X Larg. X Altur.) 415 X 290 X 220 mm</t>
  </si>
  <si>
    <t>Escada Articulada 4x4 16 Degraus em Alumínio 4,47m.</t>
  </si>
  <si>
    <t>ESCADA EM ALUMÍNIO 10 DEGRAUS
SISTEMA DE ARTICULAÇÃO PARA FECHAR E ESTENDER.RODAS NA EXTREMIDADE SUPERIOR PARA SUAVE EXTENSÃO APOIADA NA PAREDE. 100% LIGA ESPECIAL EM ALUMÍNIO.SUPER RESISTENTE : 120KG.SAPATA 100% BORRACHA. DEGRAUS COM APOIOS PLANOS PARA OS PÉS. TRAVAMENTO AUTOMÁTICO NA EXTENSÃO.</t>
  </si>
  <si>
    <t>Escada, Material Alumínio, Número Degraus 5, Tipo Degraus Articuláveis</t>
  </si>
  <si>
    <t>FOGÃO 4 BOCAS BRANCO, À GÁS, CAPACIDADE 58L, COM ACENDIMENTO AUTOMÁTICO, MATERIAL AÇO INOX COM ACABAMENTO NA COR BRANCA E VIDRO TEMPERADO, FORNO COM LUZ. BIVOLT</t>
  </si>
  <si>
    <t>Forno de micro-ondas 20L 110V/220V (a ser confirmado na entrega); Opções de temperatura automático; Potência de no mínimo 700W com vários níveis; Com prato giratório, opção de descongelamento e trava de segurança. Eficiência energética classe A.</t>
  </si>
  <si>
    <t>Forno de micro-ondas de no mínimo 30L 110V/220V (a ser confirmado na entrega); Opções de temperatura automático; Potência de no mínimo 700W com vários níveis; Com prato giratório, opção de descongelamento e trava de segurança. Eficiência energética classe A.</t>
  </si>
  <si>
    <t>Fragmentadora de Papel - Capacidade de folhas: mínimo de 8 folhas; Tipo de corte: micro corte; Capacidade do cesto: aproximadamente 13,5L</t>
  </si>
  <si>
    <t>FREEZER VERTICAL 231 LITROS, 1 PORTA, EFICIÊNCIA ENERGÉTICA "A", COR BRANCA, GARANTIA 12 MESES.</t>
  </si>
  <si>
    <t>Geladeira Duplex Frost free 110V: com 02 portas independentes; Capacidade líquida total (freezer + refrigerador) mínima de 430 litros, sendo mínima do refrigerador em 320 litros; pintura na cor branca; com termostato para refrigerador em no mínimo 3 níveis; mínimo de 3 prateleiras internas em vidro temperado reguláveis e removíveis; gavetas para legumes/verduras multi-uso; porta ovos; Iluminação interna em LED nos 2 compartimentos; Eficiência energética classe A; Rodízios para facilitar a movimentação.</t>
  </si>
  <si>
    <t>Grill E Sanduicheira elétrica. Consumo de energia máximo: 0,8 kW/h. Dimensões do produto - Aproximadamente (AxLxP) 27,1 x 28,2 x 10,2 cm; Capacidade 02 Sanduíches em pão de forma; Potência mínima: 750W; Cor: Preto; 110V</t>
  </si>
  <si>
    <t>Guilhotina A4 Para Papel Até 10 Folhas Com Trava 32x25 Cm.</t>
  </si>
  <si>
    <t>HÉLICE PARA AR CONDICIONADO SPLIT 9000 BTU, COMPATÍVEL COM CONSUL</t>
  </si>
  <si>
    <t>Lixeira - Coleta Seletiva de Lixo Reciclável 50 litros - 4 Lixeiras. 
Principais Características - Furo na parte inferior para facilitar escoamento de água - Boca projetada para evitar entrada de água da chuva - Evita retirada de resíduo - Chapa para apagar cigarro - Fechadura com acesso restrito aos resíduos. Material - Plástico - Dados Técnicos: Capacidade (litros): 50 Dimensões (Altura x Diâmetro) (mm): 1850 x 1100 x 350 Material: Plastico Peso (Kg): 19</t>
  </si>
  <si>
    <t>Máquina de Lavar Automática 10kg 110V: Capacidade mínima de 10,0kg; Tensão 127V; Eficiência Energética Classe A; Voltagem 110V; Funções de Lavagem Centrífuga, Enxague, Molho; Material do Cesto Polipropileno; Cor Branca; Abertura da Tampa superior; Capacidade de Roupa Seca 10kg; Programas de Lavagem Normal e Rápido; Dimensões aproximadas (ALP) 103,5 x 59 x 64,5.</t>
  </si>
  <si>
    <t>Processador para alimentos com capacidade de massa no recipiente igual ou superior a 800g, capacidade de liquido igual ou superior a 1 litro, com sistema de trava de segurança para detencção da tampa e do recipiente, freio mecânico, voltagem 120-127v, potência mínima de 500w, frequência 50-60Hz, com função pulsar, construído em ABS e com facas em aço inoxidável, com acessório para picar e granular e moer.</t>
  </si>
  <si>
    <t>Purificador de água, potência mínima de 100w; 110/220v (a ser confirmado na entrega) - 60Hz; com dupla filtração, com elemento filtrante de polipropileno capaz de reter impurezas maiores que 5 micra e carvão ativado impregnado com prata coloidal. Capacidade de vazão mínima de 40 litros/hora; reservatório de água gelada: mínimo de 2 litros; gás refrigerante: r134a (hfc 134a). Garantia mínima de 1 ano.</t>
  </si>
  <si>
    <t>Refrigerador até 120L (Tipo frigobar) 110V/220V. Com selo procel de eficiência energética A</t>
  </si>
  <si>
    <t>Secadora de Roupa Suspensa 10kg 110V: Cor Branco; Material cesto de aço pintado de branco; Capacidade 10 Kg; Tipo de secadora Suspensa; Painel de controle Mecânico; Tipo de abertura Frontal; Potência 2000 Watts; Pelo menos com 10 programas de secagem, inclusive tênis e edredom; Temperatura Máxima do Ciclo Delicado 45ºC, Máxima do Ciclo Normal, 60ºC; Luz indicadora de limpeza do filtro; Porta reversível; Pés reguláveis; Alimentação 110 Volts; Dimensões do produto (L x A x P) 60,6 x 77,2 x 59 cm.</t>
  </si>
  <si>
    <t>Ventilador de coluna. Tensão Elétrica Bivolt. Potência 200 W. Oscilação Sim. 3 pás. 1 hélice. Consumo de Energia 0,2 Kw/h. Cor Preto. Material Metal. Altura 1,9 cm Largura 60 cm Profundidade 22 cm Diâmetro 60 cm. Garantia do Fabricante de pelo menos 12 meses. Com selo de certificação do Inmetro.</t>
  </si>
  <si>
    <t>Ventilador de mesa 50 cm. Mesa e Grade de Aço. 4 pás. Controle de velocidade rotativo. RPM: mínimo 1.430. Vazão: mínima 230m³/min. Consumo: 0,20 kWh. Voltagem: Bi-volt.</t>
  </si>
  <si>
    <t>Ventilador de parede 45cm, 110V/220V (a ser confirmado na entrega); Com 03 velocidades; Inclinação vertical ajustável; com no mínimo 03 pás; Potência de no mínimo 150W. Eficiência energética classe A.</t>
  </si>
  <si>
    <t>Ventilador de teto 110 v com 4 ou 5 pás, sem luminária, com velocidade regulável. Eficiência energética classe A.</t>
  </si>
  <si>
    <t>unidade</t>
  </si>
  <si>
    <t>conjunto</t>
  </si>
  <si>
    <t>FOGÃO 6 BOCAS BRANCO, À GÁS, CAPACIDADE 96L, COM ACENDIMENTO AUTOMÁTICO, MATERIAL AÇO INOX COM ACABAMENTO NA COR BRANCA E VIDRO TEMPERADO, FORNO COM LUZ. BIVOLT</t>
  </si>
  <si>
    <t>Liquidificador doméstico: potência mínima 700W - 220V - Mínimo de 5 velocidades + função pulsar. Copo dosador plástico transparente e resistente. Capacidade mínima de 2 litros .  Cor preta. Garantia mínima de 12 meses</t>
  </si>
  <si>
    <t>Aspirador/jateador: Aspirador de pó e jateador de ar com tensão de alimentação de 110 V.
Aplicação para limpeza e secagem de peças e equipamentos, em especial de informática, bem como outros tipos de frestas e cantinho de materiais ou locais que acumulam sujeira, devendo possuir potência e bicos especiais para essa aplicação. Jateia eliminando as sujeiras mais difíceis a uma velocidade de fluxo de ar de até 80 Km/h; Dimensões aproximadas: 20 / 25 / 10 cm; Peso aproximado: 650 g; Tensão de alimentação: 110 V; Consumo de corrente máxima: 1 A; Potência nominal: 100 W. Modelo de referência: Mastersux</t>
  </si>
  <si>
    <t>VALOR TOTAL</t>
  </si>
  <si>
    <t>NÃO</t>
  </si>
  <si>
    <t>SIM</t>
  </si>
  <si>
    <t>Ar Condicionado Split Piso/Teto 54.000 BTUs 220V: Split piso teto  54.000 BTU/h. Ciclo frio, tensão 220 V, gás refrigerante R-410A. Evaporadora na cor branca. Nível de ruído unidade interna 48/47/45 db ou inferior. Nível de ruído unidade externa 55 db ou inferior. Acompanha Controle Remoto sem Fio. Classe de Consumo Procel A</t>
  </si>
  <si>
    <t>Ar Condicionado Split 24.000 BTUs 220V: Split Hi Wall  24.000 btu. Tecnologia inverter, ciclo frio, tensão 220 V , gás refrigerante R-410A, frequencia 60 Hz. Evaporadora na cor branca. Garantia mínima de 12 meses, a partir do recebimento definitivo. Equipamento com Proteção Anti-Corrosão. Nível de ruído unidade interna 49/42/37/33 db (alta/média/baixa/mínima) ou inferior. Nível de ruído unidade externa 53 db ou inferior. Acompanha Controle Remoto sem Fio. Classe de Consumo Procel A</t>
  </si>
  <si>
    <t>Ar Condicionado Split 22.000 BTUs 220V: Split Hi Wall  22.000 btu/h. Tecnologia inverter, ciclo frio, tensão 220 V, gás refrigerante R-410A. Frequência 60 Hz. Nível de ruído unidade interna 49/42/37/33 db (alta/média/baixa/mínima) ou inferior. Nível de ruído unidade externa 53 db ou inferior. Acompanha Controle Remoto sem Fio. Classe de Consumo Procel A.</t>
  </si>
  <si>
    <t>BEBEDOURO garrafão; tipo coluna; duas torneiras. Água natural e gelada; torneiras em plástico abs de fácil manuseio e substituição pela parte frontal; capacidade de refrigeração mínima de 1,0 litros/hora; compressor de fabricante certificado e de qualidade assegurada; suportar garrafões de 10 ou 20 litros; reservatório de água em plástico atóxico (polietileno); pingadeira removível; termostato para controle de temperatura; baixo consumo de energia; pés antiderrapantes; laterais em chapa de aço tratada e pintada na cor branca; tensão de alimentação de 127v. CERTIFICAÇÃO DO INMETRO PORTARIA 344/2014</t>
  </si>
  <si>
    <t>(1ª alteração - 10/03/2021)</t>
  </si>
  <si>
    <t>Bebedouro Acessível. Design suspenso. Água natural, gelada e misturada. Tipo pressão, 2 saídas de água (1 para copo e 1 para boca). Atende ao desenho universal para pessoas com mobilidade reduzida, deficientes físicos e visuais. Para ambientes internos e externos. Adequado à norma ABNT-NBR 9050:2015 e o decreto 5296/2004. Ecocompressor (gás R-134a não agride a camada de ozônio). Refil Girou, Trocou: troque sem fechar o registro.Teclas em Braille. Jato para boca. Protetor bucal flexível. Regulagem do jato de água. Refil Bacteriostástico: controla a proliferação de bactérias. Elimina odores e sabores. Retém micropartículas presentes na água. Easy Clean (desmontável para higienização). Serpentina externa (fácil higienização). Gabinete em chapa eletrozincada na cor prata. Tampo em aço inox 304 escovado. Depósito de água em aço inox 304. Dreno para limpeza. Ralo sifonado. Fixação na parede.  Dimensões: Sem Embalagem (A x L x P): mm 570 x 460 x 480• Peso Líquido (kg)  19,7. Tensão Nominal (V): 110</t>
  </si>
  <si>
    <t>Fragmentadora de Papel - Corta 30 Folhas em tiras de 6Mm/Cartão/Cd/Dvd, Fenda: 230Mm, Cd/Cc, Cesto: 31L; 110V</t>
  </si>
  <si>
    <t>virou item 58</t>
  </si>
  <si>
    <t>era o item 38</t>
  </si>
  <si>
    <t>CANCELADO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</si>
</sst>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R$&quot;\ * #,##0.00_-;\-&quot;R$&quot;\ * #,##0.00_-;_-&quot;R$&quot;\ * &quot;-&quot;??_-;_-@_-"/>
  </numFmts>
  <fonts count="10" x14ac:knownFonts="1">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b/>
      <sz val="8"/>
      <color rgb="FF000000"/>
      <name val="Calibri"/>
      <family val="2"/>
      <scheme val="minor"/>
    </font>
    <font>
      <sz val="8"/>
      <color rgb="FFFF0000"/>
      <name val="Calibri"/>
      <family val="2"/>
      <scheme val="minor"/>
    </font>
    <font>
      <sz val="8"/>
      <color rgb="FF000000"/>
      <name val="Calibri"/>
      <family val="2"/>
    </font>
    <font>
      <sz val="8"/>
      <name val="Calibri"/>
      <family val="2"/>
      <scheme val="minor"/>
    </font>
  </fonts>
  <fills count="5">
    <fill>
      <patternFill patternType="none"/>
    </fill>
    <fill>
      <patternFill patternType="gray125"/>
    </fill>
    <fill>
      <patternFill patternType="solid">
        <fgColor rgb="FF8DB3E2"/>
        <bgColor indexed="64"/>
      </patternFill>
    </fill>
    <fill>
      <patternFill patternType="solid">
        <fgColor theme="0"/>
        <bgColor indexed="64"/>
      </patternFill>
    </fill>
    <fill>
      <patternFill patternType="solid">
        <fgColor rgb="FFFF00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right style="thin">
        <color theme="1"/>
      </right>
      <top style="thin">
        <color theme="1"/>
      </top>
      <bottom style="thin">
        <color theme="1"/>
      </bottom>
      <diagonal/>
    </border>
    <border>
      <left/>
      <right style="thin">
        <color theme="1"/>
      </right>
      <top style="thin">
        <color theme="1"/>
      </top>
      <bottom/>
      <diagonal/>
    </border>
    <border>
      <left/>
      <right style="thin">
        <color theme="1"/>
      </right>
      <top/>
      <bottom/>
      <diagonal/>
    </border>
    <border>
      <left style="thin">
        <color indexed="64"/>
      </left>
      <right style="thin">
        <color theme="1"/>
      </right>
      <top style="thin">
        <color indexed="64"/>
      </top>
      <bottom style="thin">
        <color indexed="64"/>
      </bottom>
      <diagonal/>
    </border>
    <border>
      <left/>
      <right style="thin">
        <color theme="1"/>
      </right>
      <top style="thin">
        <color indexed="64"/>
      </top>
      <bottom style="thin">
        <color indexed="64"/>
      </bottom>
      <diagonal/>
    </border>
    <border>
      <left/>
      <right style="thin">
        <color theme="1"/>
      </right>
      <top style="thin">
        <color indexed="64"/>
      </top>
      <bottom/>
      <diagonal/>
    </border>
    <border>
      <left style="thin">
        <color indexed="64"/>
      </left>
      <right style="thin">
        <color theme="1"/>
      </right>
      <top style="thin">
        <color indexed="64"/>
      </top>
      <bottom/>
      <diagonal/>
    </border>
    <border>
      <left style="thin">
        <color theme="1"/>
      </left>
      <right style="thin">
        <color theme="1"/>
      </right>
      <top style="thin">
        <color theme="1"/>
      </top>
      <bottom style="thin">
        <color indexed="64"/>
      </bottom>
      <diagonal/>
    </border>
    <border>
      <left/>
      <right style="thin">
        <color theme="1"/>
      </right>
      <top style="thin">
        <color theme="1"/>
      </top>
      <bottom style="thin">
        <color indexed="64"/>
      </bottom>
      <diagonal/>
    </border>
    <border>
      <left style="thin">
        <color theme="1"/>
      </left>
      <right/>
      <top/>
      <bottom/>
      <diagonal/>
    </border>
    <border>
      <left/>
      <right style="thin">
        <color indexed="64"/>
      </right>
      <top/>
      <bottom/>
      <diagonal/>
    </border>
    <border>
      <left style="thin">
        <color theme="1"/>
      </left>
      <right style="thin">
        <color theme="1"/>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63">
    <xf numFmtId="0" fontId="0" fillId="0" borderId="0" xfId="0"/>
    <xf numFmtId="0" fontId="1" fillId="0" borderId="0" xfId="0" applyFont="1" applyBorder="1"/>
    <xf numFmtId="0" fontId="1" fillId="0" borderId="0" xfId="0" applyFont="1" applyBorder="1" applyAlignment="1">
      <alignment wrapText="1"/>
    </xf>
    <xf numFmtId="0" fontId="1" fillId="0" borderId="0" xfId="0" applyFont="1" applyBorder="1" applyAlignment="1">
      <alignment vertical="center"/>
    </xf>
    <xf numFmtId="0" fontId="1" fillId="0" borderId="0" xfId="0" applyFont="1" applyBorder="1" applyAlignment="1">
      <alignment horizontal="center"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6" fillId="2" borderId="2" xfId="0" applyFont="1" applyFill="1" applyBorder="1" applyAlignment="1">
      <alignment horizontal="center" vertical="center" wrapText="1"/>
    </xf>
    <xf numFmtId="0" fontId="4" fillId="0" borderId="5" xfId="0" applyFont="1" applyBorder="1" applyAlignment="1">
      <alignment horizontal="center" vertical="center"/>
    </xf>
    <xf numFmtId="0" fontId="7" fillId="0" borderId="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8" xfId="0" applyFont="1" applyBorder="1" applyAlignment="1">
      <alignment horizontal="center" vertical="center" wrapText="1"/>
    </xf>
    <xf numFmtId="44" fontId="4" fillId="0" borderId="3" xfId="1" applyFont="1" applyBorder="1" applyAlignment="1">
      <alignment horizontal="center" vertical="center" wrapText="1"/>
    </xf>
    <xf numFmtId="44" fontId="4" fillId="0" borderId="1" xfId="1" applyFont="1" applyBorder="1" applyAlignment="1">
      <alignment horizontal="center" vertical="center" wrapText="1"/>
    </xf>
    <xf numFmtId="0" fontId="8" fillId="0" borderId="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44" fontId="4" fillId="0" borderId="4" xfId="1" applyFont="1" applyBorder="1" applyAlignment="1">
      <alignment horizontal="center" vertical="center" wrapText="1"/>
    </xf>
    <xf numFmtId="44" fontId="4" fillId="0" borderId="2" xfId="1" applyFont="1" applyBorder="1" applyAlignment="1">
      <alignment horizontal="center" vertical="center" wrapText="1"/>
    </xf>
    <xf numFmtId="44" fontId="4" fillId="0" borderId="5" xfId="1"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8" xfId="0" applyFont="1" applyBorder="1" applyAlignment="1">
      <alignment vertical="center" wrapText="1"/>
    </xf>
    <xf numFmtId="0" fontId="8" fillId="0" borderId="7" xfId="0" applyFont="1" applyBorder="1" applyAlignment="1">
      <alignment vertical="center" wrapText="1"/>
    </xf>
    <xf numFmtId="44" fontId="6" fillId="2" borderId="1" xfId="1"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5" xfId="0" applyFont="1" applyBorder="1" applyAlignment="1">
      <alignment horizontal="center" vertical="center" wrapText="1"/>
    </xf>
    <xf numFmtId="0" fontId="4" fillId="3" borderId="16" xfId="0" applyFont="1" applyFill="1" applyBorder="1" applyAlignment="1">
      <alignment horizontal="center" vertical="center" wrapText="1"/>
    </xf>
    <xf numFmtId="0" fontId="8" fillId="3" borderId="16" xfId="0" applyFont="1" applyFill="1" applyBorder="1" applyAlignment="1">
      <alignment vertical="center" wrapText="1"/>
    </xf>
    <xf numFmtId="0" fontId="4" fillId="3" borderId="17" xfId="0" applyFont="1" applyFill="1" applyBorder="1" applyAlignment="1">
      <alignment horizontal="center" vertical="center" wrapText="1"/>
    </xf>
    <xf numFmtId="0" fontId="8" fillId="3" borderId="16" xfId="0" applyFont="1" applyFill="1" applyBorder="1" applyAlignment="1">
      <alignment horizontal="center" vertical="center" wrapText="1"/>
    </xf>
    <xf numFmtId="44" fontId="4" fillId="3" borderId="16" xfId="1" applyFont="1" applyFill="1" applyBorder="1" applyAlignment="1">
      <alignment horizontal="center" vertical="center" wrapText="1"/>
    </xf>
    <xf numFmtId="0" fontId="4" fillId="3" borderId="16" xfId="0" applyFont="1" applyFill="1" applyBorder="1" applyAlignment="1">
      <alignment horizontal="center" vertical="center"/>
    </xf>
    <xf numFmtId="44" fontId="4" fillId="3" borderId="1" xfId="1" applyFont="1" applyFill="1" applyBorder="1" applyAlignment="1">
      <alignment horizontal="center" vertical="center" wrapText="1"/>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xf>
    <xf numFmtId="0" fontId="1" fillId="3" borderId="0" xfId="0" applyFont="1" applyFill="1" applyBorder="1"/>
    <xf numFmtId="44" fontId="1" fillId="0" borderId="0" xfId="0" applyNumberFormat="1" applyFont="1" applyBorder="1"/>
    <xf numFmtId="44" fontId="4" fillId="0" borderId="3" xfId="1" applyFont="1" applyBorder="1" applyAlignment="1">
      <alignment horizontal="center" vertical="center"/>
    </xf>
    <xf numFmtId="44" fontId="4" fillId="0" borderId="4" xfId="1" applyFont="1" applyBorder="1" applyAlignment="1">
      <alignment horizontal="center" vertical="center"/>
    </xf>
    <xf numFmtId="44" fontId="4" fillId="0" borderId="9" xfId="1" applyFont="1" applyBorder="1" applyAlignment="1">
      <alignment horizontal="center" vertical="center"/>
    </xf>
    <xf numFmtId="44" fontId="4" fillId="3" borderId="17" xfId="1" applyFont="1" applyFill="1" applyBorder="1" applyAlignment="1">
      <alignment horizontal="center" vertical="center"/>
    </xf>
    <xf numFmtId="0" fontId="4" fillId="4" borderId="12" xfId="0" applyFont="1" applyFill="1" applyBorder="1" applyAlignment="1">
      <alignment horizontal="center" vertical="center" wrapText="1"/>
    </xf>
    <xf numFmtId="0" fontId="8" fillId="4" borderId="6" xfId="0" applyFont="1" applyFill="1" applyBorder="1" applyAlignment="1">
      <alignment vertical="center" wrapText="1"/>
    </xf>
    <xf numFmtId="0" fontId="4" fillId="4" borderId="13" xfId="0" applyFont="1" applyFill="1" applyBorder="1" applyAlignment="1">
      <alignment horizontal="center" vertical="center" wrapText="1"/>
    </xf>
    <xf numFmtId="0" fontId="8" fillId="0" borderId="20" xfId="0" applyFont="1" applyFill="1" applyBorder="1" applyAlignment="1">
      <alignment vertical="center" wrapText="1"/>
    </xf>
    <xf numFmtId="0" fontId="2" fillId="0" borderId="0" xfId="0" applyFont="1" applyBorder="1" applyAlignment="1">
      <alignment horizontal="center" wrapText="1"/>
    </xf>
    <xf numFmtId="0" fontId="8" fillId="4" borderId="18"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19" xfId="0" applyFont="1" applyFill="1" applyBorder="1" applyAlignment="1">
      <alignment horizontal="center" vertical="center" wrapText="1"/>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5"/>
  <sheetViews>
    <sheetView tabSelected="1" showWhiteSpace="0" topLeftCell="A63" zoomScaleNormal="100" zoomScaleSheetLayoutView="80" workbookViewId="0">
      <selection activeCell="B69" sqref="B69"/>
    </sheetView>
  </sheetViews>
  <sheetFormatPr defaultColWidth="9.140625" defaultRowHeight="12.75" x14ac:dyDescent="0.2"/>
  <cols>
    <col min="1" max="1" width="4.28515625" style="2" customWidth="1"/>
    <col min="2" max="2" width="43.85546875" style="2" customWidth="1"/>
    <col min="3" max="3" width="9.7109375" style="2" customWidth="1"/>
    <col min="4" max="4" width="8.28515625" style="3" bestFit="1" customWidth="1"/>
    <col min="5" max="5" width="11.42578125" style="4" bestFit="1" customWidth="1"/>
    <col min="6" max="6" width="11.140625" style="4" bestFit="1" customWidth="1"/>
    <col min="7" max="7" width="15" style="4" bestFit="1" customWidth="1"/>
    <col min="8" max="8" width="10.5703125" style="4" customWidth="1"/>
    <col min="9" max="9" width="11.5703125" style="4" customWidth="1"/>
    <col min="10" max="10" width="8.7109375" style="7" customWidth="1"/>
    <col min="11" max="11" width="15" style="4" customWidth="1"/>
    <col min="12" max="12" width="9.140625" style="1"/>
    <col min="13" max="13" width="11.42578125" style="1" bestFit="1" customWidth="1"/>
    <col min="14" max="16384" width="9.140625" style="1"/>
  </cols>
  <sheetData>
    <row r="1" spans="1:11" x14ac:dyDescent="0.2">
      <c r="A1" s="59" t="s">
        <v>0</v>
      </c>
      <c r="B1" s="59"/>
      <c r="C1" s="59"/>
      <c r="D1" s="59"/>
      <c r="E1" s="59"/>
      <c r="F1" s="59"/>
      <c r="G1" s="59"/>
      <c r="H1" s="59"/>
      <c r="I1" s="59"/>
      <c r="J1" s="59"/>
      <c r="K1" s="59"/>
    </row>
    <row r="2" spans="1:11" x14ac:dyDescent="0.2">
      <c r="A2" s="59" t="s">
        <v>3</v>
      </c>
      <c r="B2" s="59"/>
      <c r="C2" s="59"/>
      <c r="D2" s="59"/>
      <c r="E2" s="59"/>
      <c r="F2" s="59"/>
      <c r="G2" s="59"/>
      <c r="H2" s="59"/>
      <c r="I2" s="59"/>
      <c r="J2" s="59"/>
      <c r="K2" s="59"/>
    </row>
    <row r="3" spans="1:11" x14ac:dyDescent="0.2">
      <c r="A3" s="59" t="s">
        <v>4</v>
      </c>
      <c r="B3" s="59"/>
      <c r="C3" s="59"/>
      <c r="D3" s="59"/>
      <c r="E3" s="59"/>
      <c r="F3" s="59"/>
      <c r="G3" s="59"/>
      <c r="H3" s="59"/>
      <c r="I3" s="59"/>
      <c r="J3" s="59"/>
      <c r="K3" s="59"/>
    </row>
    <row r="4" spans="1:11" x14ac:dyDescent="0.2">
      <c r="A4" s="59" t="s">
        <v>75</v>
      </c>
      <c r="B4" s="59"/>
      <c r="C4" s="59"/>
      <c r="D4" s="59"/>
      <c r="E4" s="59"/>
      <c r="F4" s="59"/>
      <c r="G4" s="59"/>
      <c r="H4" s="59"/>
      <c r="I4" s="59"/>
      <c r="J4" s="59"/>
      <c r="K4" s="59"/>
    </row>
    <row r="6" spans="1:11" ht="82.9" customHeight="1" x14ac:dyDescent="0.2">
      <c r="A6" s="5" t="s">
        <v>1</v>
      </c>
      <c r="B6" s="12" t="s">
        <v>5</v>
      </c>
      <c r="C6" s="6" t="s">
        <v>13</v>
      </c>
      <c r="D6" s="12" t="s">
        <v>2</v>
      </c>
      <c r="E6" s="12" t="s">
        <v>14</v>
      </c>
      <c r="F6" s="6" t="s">
        <v>7</v>
      </c>
      <c r="G6" s="6" t="s">
        <v>6</v>
      </c>
      <c r="H6" s="6" t="s">
        <v>8</v>
      </c>
      <c r="I6" s="6" t="s">
        <v>9</v>
      </c>
      <c r="J6" s="6" t="s">
        <v>10</v>
      </c>
      <c r="K6" s="6" t="s">
        <v>11</v>
      </c>
    </row>
    <row r="7" spans="1:11" ht="135" x14ac:dyDescent="0.2">
      <c r="A7" s="26">
        <v>1</v>
      </c>
      <c r="B7" s="34" t="s">
        <v>15</v>
      </c>
      <c r="C7" s="27"/>
      <c r="D7" s="15" t="s">
        <v>63</v>
      </c>
      <c r="E7" s="16">
        <v>107</v>
      </c>
      <c r="F7" s="17">
        <v>1665.52</v>
      </c>
      <c r="G7" s="18">
        <f>F7*E7</f>
        <v>178210.63999999998</v>
      </c>
      <c r="H7" s="18" t="s">
        <v>69</v>
      </c>
      <c r="I7" s="18" t="s">
        <v>69</v>
      </c>
      <c r="J7" s="8" t="s">
        <v>12</v>
      </c>
      <c r="K7" s="10">
        <f>IF(F7&lt;0.01,"",IF(AND(F7&gt;=0.01,F7&lt;=5),0.01,IF(F7&lt;=10,0.02,IF(F7&lt;=20,0.03,IF(F7&lt;=50,0.05,IF(F7&lt;=100,0.1,IF(F7&lt;=200,0.12,IF(F7&lt;=500,0.2,IF(F7&lt;=1000,0.4,IF(F7&lt;=2000,0.5,IF(F7&lt;=5000,0.8,IF(F7&lt;=10000,F7*0.005,"Avaliação Específica"))))))))))))</f>
        <v>0.5</v>
      </c>
    </row>
    <row r="8" spans="1:11" ht="56.25" x14ac:dyDescent="0.2">
      <c r="A8" s="26">
        <v>2</v>
      </c>
      <c r="B8" s="32" t="s">
        <v>16</v>
      </c>
      <c r="C8" s="27">
        <v>421311</v>
      </c>
      <c r="D8" s="16" t="s">
        <v>63</v>
      </c>
      <c r="E8" s="16">
        <f>75+3</f>
        <v>78</v>
      </c>
      <c r="F8" s="17">
        <v>2548.52</v>
      </c>
      <c r="G8" s="18">
        <f t="shared" ref="G8:G63" si="0">F8*E8</f>
        <v>198784.56</v>
      </c>
      <c r="H8" s="18" t="s">
        <v>69</v>
      </c>
      <c r="I8" s="18" t="s">
        <v>69</v>
      </c>
      <c r="J8" s="8" t="s">
        <v>12</v>
      </c>
      <c r="K8" s="10">
        <f t="shared" ref="K8:K63" si="1">IF(F8&lt;0.01,"",IF(AND(F8&gt;=0.01,F8&lt;=5),0.01,IF(F8&lt;=10,0.02,IF(F8&lt;=20,0.03,IF(F8&lt;=50,0.05,IF(F8&lt;=100,0.1,IF(F8&lt;=200,0.12,IF(F8&lt;=500,0.2,IF(F8&lt;=1000,0.4,IF(F8&lt;=2000,0.5,IF(F8&lt;=5000,0.8,IF(F8&lt;=10000,F8*0.005,"Avaliação Específica"))))))))))))</f>
        <v>0.8</v>
      </c>
    </row>
    <row r="9" spans="1:11" ht="56.25" x14ac:dyDescent="0.2">
      <c r="A9" s="26">
        <v>3</v>
      </c>
      <c r="B9" s="32" t="s">
        <v>17</v>
      </c>
      <c r="C9" s="27">
        <v>469396</v>
      </c>
      <c r="D9" s="19" t="s">
        <v>63</v>
      </c>
      <c r="E9" s="19">
        <v>125</v>
      </c>
      <c r="F9" s="17">
        <v>2761.74</v>
      </c>
      <c r="G9" s="18">
        <f t="shared" si="0"/>
        <v>345217.5</v>
      </c>
      <c r="H9" s="18" t="s">
        <v>69</v>
      </c>
      <c r="I9" s="18" t="s">
        <v>69</v>
      </c>
      <c r="J9" s="8" t="s">
        <v>12</v>
      </c>
      <c r="K9" s="10">
        <f t="shared" si="1"/>
        <v>0.8</v>
      </c>
    </row>
    <row r="10" spans="1:11" ht="56.25" x14ac:dyDescent="0.2">
      <c r="A10" s="26">
        <v>4</v>
      </c>
      <c r="B10" s="32" t="s">
        <v>18</v>
      </c>
      <c r="C10" s="27"/>
      <c r="D10" s="20" t="s">
        <v>63</v>
      </c>
      <c r="E10" s="21">
        <v>63</v>
      </c>
      <c r="F10" s="17">
        <v>3736.69</v>
      </c>
      <c r="G10" s="18">
        <f t="shared" si="0"/>
        <v>235411.47</v>
      </c>
      <c r="H10" s="18" t="s">
        <v>69</v>
      </c>
      <c r="I10" s="18" t="s">
        <v>69</v>
      </c>
      <c r="J10" s="8" t="s">
        <v>12</v>
      </c>
      <c r="K10" s="10">
        <f t="shared" si="1"/>
        <v>0.8</v>
      </c>
    </row>
    <row r="11" spans="1:11" ht="146.25" x14ac:dyDescent="0.2">
      <c r="A11" s="26">
        <v>5</v>
      </c>
      <c r="B11" s="32" t="s">
        <v>19</v>
      </c>
      <c r="C11" s="27"/>
      <c r="D11" s="19" t="s">
        <v>63</v>
      </c>
      <c r="E11" s="22">
        <v>58</v>
      </c>
      <c r="F11" s="17">
        <v>1358.56</v>
      </c>
      <c r="G11" s="18">
        <f t="shared" si="0"/>
        <v>78796.479999999996</v>
      </c>
      <c r="H11" s="18" t="s">
        <v>70</v>
      </c>
      <c r="I11" s="18" t="s">
        <v>69</v>
      </c>
      <c r="J11" s="8" t="s">
        <v>12</v>
      </c>
      <c r="K11" s="10">
        <f t="shared" si="1"/>
        <v>0.5</v>
      </c>
    </row>
    <row r="12" spans="1:11" ht="225" x14ac:dyDescent="0.2">
      <c r="A12" s="26">
        <v>6</v>
      </c>
      <c r="B12" s="32" t="s">
        <v>20</v>
      </c>
      <c r="C12" s="27"/>
      <c r="D12" s="19" t="s">
        <v>63</v>
      </c>
      <c r="E12" s="19">
        <f>89+2</f>
        <v>91</v>
      </c>
      <c r="F12" s="17">
        <v>2433.33</v>
      </c>
      <c r="G12" s="18">
        <f t="shared" si="0"/>
        <v>221433.03</v>
      </c>
      <c r="H12" s="18" t="s">
        <v>69</v>
      </c>
      <c r="I12" s="18" t="s">
        <v>69</v>
      </c>
      <c r="J12" s="8" t="s">
        <v>12</v>
      </c>
      <c r="K12" s="10">
        <f t="shared" si="1"/>
        <v>0.8</v>
      </c>
    </row>
    <row r="13" spans="1:11" ht="258.75" x14ac:dyDescent="0.2">
      <c r="A13" s="26">
        <v>7</v>
      </c>
      <c r="B13" s="33" t="s">
        <v>21</v>
      </c>
      <c r="C13" s="27"/>
      <c r="D13" s="20" t="s">
        <v>63</v>
      </c>
      <c r="E13" s="22">
        <v>173</v>
      </c>
      <c r="F13" s="17">
        <v>3963.96</v>
      </c>
      <c r="G13" s="18">
        <f t="shared" si="0"/>
        <v>685765.08</v>
      </c>
      <c r="H13" s="18" t="s">
        <v>69</v>
      </c>
      <c r="I13" s="18" t="s">
        <v>69</v>
      </c>
      <c r="J13" s="8" t="s">
        <v>12</v>
      </c>
      <c r="K13" s="10">
        <f t="shared" si="1"/>
        <v>0.8</v>
      </c>
    </row>
    <row r="14" spans="1:11" ht="78.75" x14ac:dyDescent="0.2">
      <c r="A14" s="26">
        <v>8</v>
      </c>
      <c r="B14" s="32" t="s">
        <v>73</v>
      </c>
      <c r="C14" s="27"/>
      <c r="D14" s="19" t="s">
        <v>63</v>
      </c>
      <c r="E14" s="19">
        <v>38</v>
      </c>
      <c r="F14" s="17">
        <v>3873.78</v>
      </c>
      <c r="G14" s="18">
        <f t="shared" si="0"/>
        <v>147203.64000000001</v>
      </c>
      <c r="H14" s="18" t="s">
        <v>69</v>
      </c>
      <c r="I14" s="18" t="s">
        <v>69</v>
      </c>
      <c r="J14" s="8" t="s">
        <v>12</v>
      </c>
      <c r="K14" s="10">
        <f t="shared" si="1"/>
        <v>0.8</v>
      </c>
    </row>
    <row r="15" spans="1:11" ht="101.25" x14ac:dyDescent="0.2">
      <c r="A15" s="26">
        <v>9</v>
      </c>
      <c r="B15" s="32" t="s">
        <v>72</v>
      </c>
      <c r="C15" s="27"/>
      <c r="D15" s="19" t="s">
        <v>63</v>
      </c>
      <c r="E15" s="19">
        <f>103+3</f>
        <v>106</v>
      </c>
      <c r="F15" s="17">
        <v>3913.94</v>
      </c>
      <c r="G15" s="18">
        <f t="shared" si="0"/>
        <v>414877.64</v>
      </c>
      <c r="H15" s="18" t="s">
        <v>69</v>
      </c>
      <c r="I15" s="18" t="s">
        <v>69</v>
      </c>
      <c r="J15" s="8" t="s">
        <v>12</v>
      </c>
      <c r="K15" s="10">
        <f t="shared" si="1"/>
        <v>0.8</v>
      </c>
    </row>
    <row r="16" spans="1:11" ht="225" x14ac:dyDescent="0.2">
      <c r="A16" s="26">
        <v>10</v>
      </c>
      <c r="B16" s="33" t="s">
        <v>22</v>
      </c>
      <c r="C16" s="27"/>
      <c r="D16" s="20" t="s">
        <v>63</v>
      </c>
      <c r="E16" s="21">
        <v>40</v>
      </c>
      <c r="F16" s="17">
        <v>4669.21</v>
      </c>
      <c r="G16" s="18">
        <f t="shared" si="0"/>
        <v>186768.4</v>
      </c>
      <c r="H16" s="18" t="s">
        <v>69</v>
      </c>
      <c r="I16" s="18" t="s">
        <v>69</v>
      </c>
      <c r="J16" s="8" t="s">
        <v>12</v>
      </c>
      <c r="K16" s="10">
        <f t="shared" si="1"/>
        <v>0.8</v>
      </c>
    </row>
    <row r="17" spans="1:13" ht="225" x14ac:dyDescent="0.2">
      <c r="A17" s="26">
        <v>11</v>
      </c>
      <c r="B17" s="32" t="s">
        <v>23</v>
      </c>
      <c r="C17" s="27"/>
      <c r="D17" s="19" t="s">
        <v>63</v>
      </c>
      <c r="E17" s="21">
        <v>43</v>
      </c>
      <c r="F17" s="17">
        <v>1483.33</v>
      </c>
      <c r="G17" s="18">
        <f t="shared" si="0"/>
        <v>63783.189999999995</v>
      </c>
      <c r="H17" s="18" t="s">
        <v>70</v>
      </c>
      <c r="I17" s="18" t="s">
        <v>69</v>
      </c>
      <c r="J17" s="8" t="s">
        <v>12</v>
      </c>
      <c r="K17" s="10">
        <f t="shared" si="1"/>
        <v>0.5</v>
      </c>
    </row>
    <row r="18" spans="1:13" ht="213.75" x14ac:dyDescent="0.2">
      <c r="A18" s="26">
        <v>12</v>
      </c>
      <c r="B18" s="32" t="s">
        <v>24</v>
      </c>
      <c r="C18" s="27"/>
      <c r="D18" s="20" t="s">
        <v>63</v>
      </c>
      <c r="E18" s="22">
        <v>57</v>
      </c>
      <c r="F18" s="17">
        <v>8836.93</v>
      </c>
      <c r="G18" s="18">
        <f t="shared" si="0"/>
        <v>503705.01</v>
      </c>
      <c r="H18" s="18" t="s">
        <v>69</v>
      </c>
      <c r="I18" s="18" t="s">
        <v>69</v>
      </c>
      <c r="J18" s="8" t="s">
        <v>12</v>
      </c>
      <c r="K18" s="10">
        <f t="shared" si="1"/>
        <v>44.184650000000005</v>
      </c>
    </row>
    <row r="19" spans="1:13" ht="213.75" x14ac:dyDescent="0.2">
      <c r="A19" s="26">
        <v>13</v>
      </c>
      <c r="B19" s="33" t="s">
        <v>25</v>
      </c>
      <c r="C19" s="27">
        <v>415333</v>
      </c>
      <c r="D19" s="16" t="s">
        <v>63</v>
      </c>
      <c r="E19" s="16">
        <v>14</v>
      </c>
      <c r="F19" s="17">
        <v>8730</v>
      </c>
      <c r="G19" s="18">
        <f t="shared" si="0"/>
        <v>122220</v>
      </c>
      <c r="H19" s="18" t="s">
        <v>69</v>
      </c>
      <c r="I19" s="18" t="s">
        <v>69</v>
      </c>
      <c r="J19" s="8" t="s">
        <v>12</v>
      </c>
      <c r="K19" s="10">
        <f t="shared" si="1"/>
        <v>43.65</v>
      </c>
    </row>
    <row r="20" spans="1:13" ht="67.5" x14ac:dyDescent="0.2">
      <c r="A20" s="26">
        <v>14</v>
      </c>
      <c r="B20" s="32" t="s">
        <v>71</v>
      </c>
      <c r="C20" s="27"/>
      <c r="D20" s="19" t="s">
        <v>63</v>
      </c>
      <c r="E20" s="19">
        <v>18</v>
      </c>
      <c r="F20" s="17">
        <v>11645.67</v>
      </c>
      <c r="G20" s="18">
        <f t="shared" si="0"/>
        <v>209622.06</v>
      </c>
      <c r="H20" s="18" t="s">
        <v>69</v>
      </c>
      <c r="I20" s="18" t="s">
        <v>69</v>
      </c>
      <c r="J20" s="8" t="s">
        <v>12</v>
      </c>
      <c r="K20" s="10">
        <v>58.23</v>
      </c>
      <c r="M20" s="50"/>
    </row>
    <row r="21" spans="1:13" ht="180" x14ac:dyDescent="0.2">
      <c r="A21" s="26">
        <v>15</v>
      </c>
      <c r="B21" s="32" t="s">
        <v>26</v>
      </c>
      <c r="C21" s="27"/>
      <c r="D21" s="19" t="s">
        <v>63</v>
      </c>
      <c r="E21" s="19">
        <f>24+4</f>
        <v>28</v>
      </c>
      <c r="F21" s="17">
        <v>11926.33</v>
      </c>
      <c r="G21" s="18">
        <f t="shared" si="0"/>
        <v>333937.24</v>
      </c>
      <c r="H21" s="18" t="s">
        <v>69</v>
      </c>
      <c r="I21" s="18" t="s">
        <v>69</v>
      </c>
      <c r="J21" s="8" t="s">
        <v>12</v>
      </c>
      <c r="K21" s="10">
        <v>59.63</v>
      </c>
      <c r="M21" s="50"/>
    </row>
    <row r="22" spans="1:13" ht="236.25" x14ac:dyDescent="0.2">
      <c r="A22" s="26">
        <v>16</v>
      </c>
      <c r="B22" s="35" t="s">
        <v>27</v>
      </c>
      <c r="C22" s="27"/>
      <c r="D22" s="16" t="s">
        <v>63</v>
      </c>
      <c r="E22" s="16">
        <f>67+4</f>
        <v>71</v>
      </c>
      <c r="F22" s="17">
        <v>4664</v>
      </c>
      <c r="G22" s="18">
        <f t="shared" si="0"/>
        <v>331144</v>
      </c>
      <c r="H22" s="18" t="s">
        <v>69</v>
      </c>
      <c r="I22" s="18" t="s">
        <v>69</v>
      </c>
      <c r="J22" s="8" t="s">
        <v>12</v>
      </c>
      <c r="K22" s="10">
        <f t="shared" si="1"/>
        <v>0.8</v>
      </c>
    </row>
    <row r="23" spans="1:13" ht="67.5" x14ac:dyDescent="0.2">
      <c r="A23" s="26">
        <v>17</v>
      </c>
      <c r="B23" s="35" t="s">
        <v>28</v>
      </c>
      <c r="C23" s="27"/>
      <c r="D23" s="19" t="s">
        <v>63</v>
      </c>
      <c r="E23" s="19">
        <v>8</v>
      </c>
      <c r="F23" s="17">
        <v>494.27</v>
      </c>
      <c r="G23" s="18">
        <f t="shared" si="0"/>
        <v>3954.16</v>
      </c>
      <c r="H23" s="18" t="s">
        <v>70</v>
      </c>
      <c r="I23" s="18" t="s">
        <v>69</v>
      </c>
      <c r="J23" s="8" t="s">
        <v>12</v>
      </c>
      <c r="K23" s="10">
        <f t="shared" si="1"/>
        <v>0.2</v>
      </c>
    </row>
    <row r="24" spans="1:13" ht="33.75" x14ac:dyDescent="0.2">
      <c r="A24" s="26">
        <v>18</v>
      </c>
      <c r="B24" s="35" t="s">
        <v>29</v>
      </c>
      <c r="C24" s="27"/>
      <c r="D24" s="20" t="s">
        <v>63</v>
      </c>
      <c r="E24" s="22">
        <v>13</v>
      </c>
      <c r="F24" s="17">
        <v>311.02999999999997</v>
      </c>
      <c r="G24" s="18">
        <f t="shared" si="0"/>
        <v>4043.3899999999994</v>
      </c>
      <c r="H24" s="18" t="s">
        <v>70</v>
      </c>
      <c r="I24" s="18" t="s">
        <v>69</v>
      </c>
      <c r="J24" s="8" t="s">
        <v>12</v>
      </c>
      <c r="K24" s="10">
        <f t="shared" si="1"/>
        <v>0.2</v>
      </c>
    </row>
    <row r="25" spans="1:13" ht="22.5" x14ac:dyDescent="0.2">
      <c r="A25" s="26">
        <v>19</v>
      </c>
      <c r="B25" s="35" t="s">
        <v>30</v>
      </c>
      <c r="C25" s="27"/>
      <c r="D25" s="19" t="s">
        <v>63</v>
      </c>
      <c r="E25" s="16">
        <v>35</v>
      </c>
      <c r="F25" s="17">
        <v>108.84</v>
      </c>
      <c r="G25" s="18">
        <f t="shared" si="0"/>
        <v>3809.4</v>
      </c>
      <c r="H25" s="18" t="s">
        <v>70</v>
      </c>
      <c r="I25" s="18" t="s">
        <v>69</v>
      </c>
      <c r="J25" s="8" t="s">
        <v>12</v>
      </c>
      <c r="K25" s="10">
        <f t="shared" si="1"/>
        <v>0.12</v>
      </c>
    </row>
    <row r="26" spans="1:13" ht="33.75" x14ac:dyDescent="0.2">
      <c r="A26" s="26">
        <v>20</v>
      </c>
      <c r="B26" s="33" t="s">
        <v>31</v>
      </c>
      <c r="C26" s="27"/>
      <c r="D26" s="21" t="s">
        <v>63</v>
      </c>
      <c r="E26" s="19">
        <v>53</v>
      </c>
      <c r="F26" s="17">
        <v>849.67</v>
      </c>
      <c r="G26" s="18">
        <f t="shared" si="0"/>
        <v>45032.509999999995</v>
      </c>
      <c r="H26" s="18" t="s">
        <v>70</v>
      </c>
      <c r="I26" s="18" t="s">
        <v>69</v>
      </c>
      <c r="J26" s="8" t="s">
        <v>12</v>
      </c>
      <c r="K26" s="10">
        <f t="shared" si="1"/>
        <v>0.4</v>
      </c>
    </row>
    <row r="27" spans="1:13" ht="123.75" x14ac:dyDescent="0.2">
      <c r="A27" s="26">
        <v>21</v>
      </c>
      <c r="B27" s="32" t="s">
        <v>74</v>
      </c>
      <c r="C27" s="27"/>
      <c r="D27" s="20" t="s">
        <v>63</v>
      </c>
      <c r="E27" s="22">
        <f>45+2</f>
        <v>47</v>
      </c>
      <c r="F27" s="17">
        <v>669.63</v>
      </c>
      <c r="G27" s="18">
        <f t="shared" si="0"/>
        <v>31472.61</v>
      </c>
      <c r="H27" s="18" t="s">
        <v>70</v>
      </c>
      <c r="I27" s="18" t="s">
        <v>69</v>
      </c>
      <c r="J27" s="8" t="s">
        <v>12</v>
      </c>
      <c r="K27" s="10">
        <f t="shared" si="1"/>
        <v>0.4</v>
      </c>
    </row>
    <row r="28" spans="1:13" ht="146.25" x14ac:dyDescent="0.2">
      <c r="A28" s="26">
        <v>22</v>
      </c>
      <c r="B28" s="32" t="s">
        <v>32</v>
      </c>
      <c r="C28" s="27"/>
      <c r="D28" s="16" t="s">
        <v>63</v>
      </c>
      <c r="E28" s="16">
        <v>60</v>
      </c>
      <c r="F28" s="17">
        <v>2177.25</v>
      </c>
      <c r="G28" s="18">
        <f t="shared" si="0"/>
        <v>130635</v>
      </c>
      <c r="H28" s="18" t="s">
        <v>69</v>
      </c>
      <c r="I28" s="18" t="s">
        <v>69</v>
      </c>
      <c r="J28" s="8" t="s">
        <v>12</v>
      </c>
      <c r="K28" s="10">
        <f t="shared" si="1"/>
        <v>0.8</v>
      </c>
    </row>
    <row r="29" spans="1:13" ht="123.75" x14ac:dyDescent="0.2">
      <c r="A29" s="26">
        <v>23</v>
      </c>
      <c r="B29" s="32" t="s">
        <v>33</v>
      </c>
      <c r="C29" s="27"/>
      <c r="D29" s="19" t="s">
        <v>63</v>
      </c>
      <c r="E29" s="19">
        <v>60</v>
      </c>
      <c r="F29" s="17">
        <v>2599.73</v>
      </c>
      <c r="G29" s="18">
        <f t="shared" si="0"/>
        <v>155983.79999999999</v>
      </c>
      <c r="H29" s="18" t="s">
        <v>69</v>
      </c>
      <c r="I29" s="18" t="s">
        <v>69</v>
      </c>
      <c r="J29" s="8" t="s">
        <v>12</v>
      </c>
      <c r="K29" s="10">
        <f t="shared" si="1"/>
        <v>0.8</v>
      </c>
    </row>
    <row r="30" spans="1:13" ht="45" x14ac:dyDescent="0.2">
      <c r="A30" s="26">
        <v>24</v>
      </c>
      <c r="B30" s="33" t="s">
        <v>34</v>
      </c>
      <c r="C30" s="27"/>
      <c r="D30" s="20" t="s">
        <v>63</v>
      </c>
      <c r="E30" s="19">
        <v>9</v>
      </c>
      <c r="F30" s="17">
        <v>551.99</v>
      </c>
      <c r="G30" s="18">
        <f t="shared" si="0"/>
        <v>4967.91</v>
      </c>
      <c r="H30" s="18" t="s">
        <v>70</v>
      </c>
      <c r="I30" s="18" t="s">
        <v>69</v>
      </c>
      <c r="J30" s="8" t="s">
        <v>12</v>
      </c>
      <c r="K30" s="10">
        <f t="shared" si="1"/>
        <v>0.4</v>
      </c>
    </row>
    <row r="31" spans="1:13" ht="67.5" x14ac:dyDescent="0.2">
      <c r="A31" s="26">
        <v>25</v>
      </c>
      <c r="B31" s="32" t="s">
        <v>35</v>
      </c>
      <c r="C31" s="27"/>
      <c r="D31" s="19" t="s">
        <v>63</v>
      </c>
      <c r="E31" s="16">
        <f>72+1</f>
        <v>73</v>
      </c>
      <c r="F31" s="17">
        <v>146.77000000000001</v>
      </c>
      <c r="G31" s="18">
        <f t="shared" si="0"/>
        <v>10714.210000000001</v>
      </c>
      <c r="H31" s="18" t="s">
        <v>70</v>
      </c>
      <c r="I31" s="18" t="s">
        <v>69</v>
      </c>
      <c r="J31" s="8" t="s">
        <v>12</v>
      </c>
      <c r="K31" s="10">
        <f t="shared" si="1"/>
        <v>0.12</v>
      </c>
    </row>
    <row r="32" spans="1:13" ht="33.75" x14ac:dyDescent="0.2">
      <c r="A32" s="26">
        <v>26</v>
      </c>
      <c r="B32" s="33" t="s">
        <v>36</v>
      </c>
      <c r="C32" s="27"/>
      <c r="D32" s="21" t="s">
        <v>63</v>
      </c>
      <c r="E32" s="19">
        <f>30+4</f>
        <v>34</v>
      </c>
      <c r="F32" s="17">
        <v>339.33</v>
      </c>
      <c r="G32" s="18">
        <f t="shared" si="0"/>
        <v>11537.22</v>
      </c>
      <c r="H32" s="18" t="s">
        <v>70</v>
      </c>
      <c r="I32" s="18" t="s">
        <v>69</v>
      </c>
      <c r="J32" s="8" t="s">
        <v>12</v>
      </c>
      <c r="K32" s="10">
        <f t="shared" si="1"/>
        <v>0.2</v>
      </c>
    </row>
    <row r="33" spans="1:11" ht="33.75" x14ac:dyDescent="0.2">
      <c r="A33" s="26">
        <v>27</v>
      </c>
      <c r="B33" s="32" t="s">
        <v>37</v>
      </c>
      <c r="C33" s="27"/>
      <c r="D33" s="20" t="s">
        <v>63</v>
      </c>
      <c r="E33" s="19">
        <f>15+3</f>
        <v>18</v>
      </c>
      <c r="F33" s="17">
        <v>82</v>
      </c>
      <c r="G33" s="18">
        <f t="shared" si="0"/>
        <v>1476</v>
      </c>
      <c r="H33" s="18" t="s">
        <v>70</v>
      </c>
      <c r="I33" s="18" t="s">
        <v>69</v>
      </c>
      <c r="J33" s="8" t="s">
        <v>12</v>
      </c>
      <c r="K33" s="10">
        <f t="shared" si="1"/>
        <v>0.1</v>
      </c>
    </row>
    <row r="34" spans="1:11" ht="22.5" x14ac:dyDescent="0.2">
      <c r="A34" s="26">
        <v>28</v>
      </c>
      <c r="B34" s="32" t="s">
        <v>38</v>
      </c>
      <c r="C34" s="27"/>
      <c r="D34" s="19" t="s">
        <v>63</v>
      </c>
      <c r="E34" s="22">
        <v>24</v>
      </c>
      <c r="F34" s="17">
        <v>630.33000000000004</v>
      </c>
      <c r="G34" s="18">
        <f t="shared" si="0"/>
        <v>15127.920000000002</v>
      </c>
      <c r="H34" s="18" t="s">
        <v>70</v>
      </c>
      <c r="I34" s="18" t="s">
        <v>69</v>
      </c>
      <c r="J34" s="8" t="s">
        <v>12</v>
      </c>
      <c r="K34" s="10">
        <f t="shared" si="1"/>
        <v>0.4</v>
      </c>
    </row>
    <row r="35" spans="1:11" ht="146.25" x14ac:dyDescent="0.2">
      <c r="A35" s="26">
        <v>29</v>
      </c>
      <c r="B35" s="33" t="s">
        <v>39</v>
      </c>
      <c r="C35" s="27"/>
      <c r="D35" s="19" t="s">
        <v>63</v>
      </c>
      <c r="E35" s="19">
        <v>4</v>
      </c>
      <c r="F35" s="17">
        <v>2204.92</v>
      </c>
      <c r="G35" s="18">
        <f t="shared" si="0"/>
        <v>8819.68</v>
      </c>
      <c r="H35" s="18" t="s">
        <v>70</v>
      </c>
      <c r="I35" s="18" t="s">
        <v>69</v>
      </c>
      <c r="J35" s="8" t="s">
        <v>12</v>
      </c>
      <c r="K35" s="10">
        <f t="shared" si="1"/>
        <v>0.8</v>
      </c>
    </row>
    <row r="36" spans="1:11" ht="33.75" x14ac:dyDescent="0.2">
      <c r="A36" s="26">
        <v>30</v>
      </c>
      <c r="B36" s="32" t="s">
        <v>40</v>
      </c>
      <c r="C36" s="27"/>
      <c r="D36" s="19" t="s">
        <v>63</v>
      </c>
      <c r="E36" s="19">
        <v>8</v>
      </c>
      <c r="F36" s="17">
        <v>522.35</v>
      </c>
      <c r="G36" s="18">
        <f t="shared" si="0"/>
        <v>4178.8</v>
      </c>
      <c r="H36" s="18" t="s">
        <v>70</v>
      </c>
      <c r="I36" s="18" t="s">
        <v>69</v>
      </c>
      <c r="J36" s="8" t="s">
        <v>12</v>
      </c>
      <c r="K36" s="10">
        <f t="shared" si="1"/>
        <v>0.4</v>
      </c>
    </row>
    <row r="37" spans="1:11" x14ac:dyDescent="0.2">
      <c r="A37" s="26">
        <v>31</v>
      </c>
      <c r="B37" s="33" t="s">
        <v>41</v>
      </c>
      <c r="C37" s="27"/>
      <c r="D37" s="21" t="s">
        <v>63</v>
      </c>
      <c r="E37" s="19">
        <v>8</v>
      </c>
      <c r="F37" s="17">
        <v>557.61</v>
      </c>
      <c r="G37" s="18">
        <f t="shared" si="0"/>
        <v>4460.88</v>
      </c>
      <c r="H37" s="18" t="s">
        <v>70</v>
      </c>
      <c r="I37" s="18" t="s">
        <v>69</v>
      </c>
      <c r="J37" s="8" t="s">
        <v>12</v>
      </c>
      <c r="K37" s="10">
        <f t="shared" si="1"/>
        <v>0.4</v>
      </c>
    </row>
    <row r="38" spans="1:11" ht="67.5" x14ac:dyDescent="0.2">
      <c r="A38" s="26">
        <v>32</v>
      </c>
      <c r="B38" s="32" t="s">
        <v>42</v>
      </c>
      <c r="C38" s="27">
        <v>445229</v>
      </c>
      <c r="D38" s="20" t="s">
        <v>63</v>
      </c>
      <c r="E38" s="19">
        <v>15</v>
      </c>
      <c r="F38" s="17">
        <v>487.46</v>
      </c>
      <c r="G38" s="18">
        <f t="shared" si="0"/>
        <v>7311.9</v>
      </c>
      <c r="H38" s="18" t="s">
        <v>70</v>
      </c>
      <c r="I38" s="18" t="s">
        <v>69</v>
      </c>
      <c r="J38" s="8" t="s">
        <v>12</v>
      </c>
      <c r="K38" s="10">
        <f t="shared" si="1"/>
        <v>0.2</v>
      </c>
    </row>
    <row r="39" spans="1:11" ht="22.5" x14ac:dyDescent="0.2">
      <c r="A39" s="26">
        <v>33</v>
      </c>
      <c r="B39" s="32" t="s">
        <v>43</v>
      </c>
      <c r="C39" s="27">
        <v>442086</v>
      </c>
      <c r="D39" s="19" t="s">
        <v>63</v>
      </c>
      <c r="E39" s="16">
        <v>8</v>
      </c>
      <c r="F39" s="17">
        <v>170.92</v>
      </c>
      <c r="G39" s="18">
        <f t="shared" si="0"/>
        <v>1367.36</v>
      </c>
      <c r="H39" s="18" t="s">
        <v>70</v>
      </c>
      <c r="I39" s="18" t="s">
        <v>69</v>
      </c>
      <c r="J39" s="8" t="s">
        <v>12</v>
      </c>
      <c r="K39" s="10">
        <f t="shared" si="1"/>
        <v>0.12</v>
      </c>
    </row>
    <row r="40" spans="1:11" ht="45" x14ac:dyDescent="0.2">
      <c r="A40" s="26">
        <v>34</v>
      </c>
      <c r="B40" s="33" t="s">
        <v>44</v>
      </c>
      <c r="C40" s="27"/>
      <c r="D40" s="20" t="s">
        <v>63</v>
      </c>
      <c r="E40" s="19">
        <f>5+3+1</f>
        <v>9</v>
      </c>
      <c r="F40" s="17">
        <v>606.26</v>
      </c>
      <c r="G40" s="18">
        <f t="shared" si="0"/>
        <v>5456.34</v>
      </c>
      <c r="H40" s="18" t="s">
        <v>70</v>
      </c>
      <c r="I40" s="18" t="s">
        <v>69</v>
      </c>
      <c r="J40" s="8" t="s">
        <v>12</v>
      </c>
      <c r="K40" s="10">
        <f t="shared" si="1"/>
        <v>0.4</v>
      </c>
    </row>
    <row r="41" spans="1:11" ht="56.25" x14ac:dyDescent="0.2">
      <c r="A41" s="26">
        <v>35</v>
      </c>
      <c r="B41" s="32" t="s">
        <v>45</v>
      </c>
      <c r="C41" s="27"/>
      <c r="D41" s="19" t="s">
        <v>63</v>
      </c>
      <c r="E41" s="22">
        <v>24</v>
      </c>
      <c r="F41" s="17">
        <v>578.33000000000004</v>
      </c>
      <c r="G41" s="18">
        <f t="shared" si="0"/>
        <v>13879.920000000002</v>
      </c>
      <c r="H41" s="18" t="s">
        <v>70</v>
      </c>
      <c r="I41" s="18" t="s">
        <v>69</v>
      </c>
      <c r="J41" s="8" t="s">
        <v>12</v>
      </c>
      <c r="K41" s="10">
        <f t="shared" si="1"/>
        <v>0.4</v>
      </c>
    </row>
    <row r="42" spans="1:11" ht="56.25" x14ac:dyDescent="0.2">
      <c r="A42" s="26">
        <v>36</v>
      </c>
      <c r="B42" s="33" t="s">
        <v>46</v>
      </c>
      <c r="C42" s="27"/>
      <c r="D42" s="19" t="s">
        <v>63</v>
      </c>
      <c r="E42" s="19">
        <f>69+9</f>
        <v>78</v>
      </c>
      <c r="F42" s="17">
        <v>620.03</v>
      </c>
      <c r="G42" s="18">
        <f t="shared" si="0"/>
        <v>48362.34</v>
      </c>
      <c r="H42" s="18" t="s">
        <v>70</v>
      </c>
      <c r="I42" s="18" t="s">
        <v>69</v>
      </c>
      <c r="J42" s="8" t="s">
        <v>12</v>
      </c>
      <c r="K42" s="10">
        <f t="shared" si="1"/>
        <v>0.4</v>
      </c>
    </row>
    <row r="43" spans="1:11" ht="33.75" x14ac:dyDescent="0.2">
      <c r="A43" s="26">
        <v>37</v>
      </c>
      <c r="B43" s="32" t="s">
        <v>47</v>
      </c>
      <c r="C43" s="27">
        <v>150391</v>
      </c>
      <c r="D43" s="19" t="s">
        <v>63</v>
      </c>
      <c r="E43" s="21">
        <v>12</v>
      </c>
      <c r="F43" s="17">
        <v>622.19000000000005</v>
      </c>
      <c r="G43" s="18">
        <f t="shared" si="0"/>
        <v>7466.2800000000007</v>
      </c>
      <c r="H43" s="18" t="s">
        <v>70</v>
      </c>
      <c r="I43" s="18" t="s">
        <v>69</v>
      </c>
      <c r="J43" s="8" t="s">
        <v>12</v>
      </c>
      <c r="K43" s="10">
        <f t="shared" si="1"/>
        <v>0.4</v>
      </c>
    </row>
    <row r="44" spans="1:11" ht="22.5" x14ac:dyDescent="0.2">
      <c r="A44" s="55">
        <v>38</v>
      </c>
      <c r="B44" s="56" t="s">
        <v>77</v>
      </c>
      <c r="C44" s="57" t="s">
        <v>78</v>
      </c>
      <c r="D44" s="60" t="s">
        <v>80</v>
      </c>
      <c r="E44" s="61"/>
      <c r="F44" s="61"/>
      <c r="G44" s="61"/>
      <c r="H44" s="61"/>
      <c r="I44" s="61"/>
      <c r="J44" s="61"/>
      <c r="K44" s="62"/>
    </row>
    <row r="45" spans="1:11" ht="22.5" x14ac:dyDescent="0.2">
      <c r="A45" s="37">
        <v>39</v>
      </c>
      <c r="B45" s="32" t="s">
        <v>48</v>
      </c>
      <c r="C45" s="27"/>
      <c r="D45" s="16" t="s">
        <v>63</v>
      </c>
      <c r="E45" s="21">
        <v>8</v>
      </c>
      <c r="F45" s="23">
        <v>2345.23</v>
      </c>
      <c r="G45" s="18">
        <f t="shared" si="0"/>
        <v>18761.84</v>
      </c>
      <c r="H45" s="24" t="s">
        <v>70</v>
      </c>
      <c r="I45" s="18" t="s">
        <v>69</v>
      </c>
      <c r="J45" s="8" t="s">
        <v>12</v>
      </c>
      <c r="K45" s="10">
        <f t="shared" si="1"/>
        <v>0.8</v>
      </c>
    </row>
    <row r="46" spans="1:11" ht="112.5" x14ac:dyDescent="0.2">
      <c r="A46" s="38">
        <v>40</v>
      </c>
      <c r="B46" s="32" t="s">
        <v>49</v>
      </c>
      <c r="C46" s="27"/>
      <c r="D46" s="19" t="s">
        <v>63</v>
      </c>
      <c r="E46" s="21">
        <f>23+15+1</f>
        <v>39</v>
      </c>
      <c r="F46" s="51">
        <v>2912</v>
      </c>
      <c r="G46" s="18">
        <f t="shared" si="0"/>
        <v>113568</v>
      </c>
      <c r="H46" s="10" t="s">
        <v>69</v>
      </c>
      <c r="I46" s="18" t="s">
        <v>69</v>
      </c>
      <c r="J46" s="8" t="s">
        <v>12</v>
      </c>
      <c r="K46" s="10">
        <f t="shared" si="1"/>
        <v>0.8</v>
      </c>
    </row>
    <row r="47" spans="1:11" ht="45" x14ac:dyDescent="0.2">
      <c r="A47" s="26">
        <v>41</v>
      </c>
      <c r="B47" s="32" t="s">
        <v>50</v>
      </c>
      <c r="C47" s="27"/>
      <c r="D47" s="19" t="s">
        <v>63</v>
      </c>
      <c r="E47" s="21">
        <f>18+1</f>
        <v>19</v>
      </c>
      <c r="F47" s="51">
        <v>122</v>
      </c>
      <c r="G47" s="18">
        <f t="shared" si="0"/>
        <v>2318</v>
      </c>
      <c r="H47" s="10" t="s">
        <v>70</v>
      </c>
      <c r="I47" s="18" t="s">
        <v>69</v>
      </c>
      <c r="J47" s="8" t="s">
        <v>12</v>
      </c>
      <c r="K47" s="10">
        <f t="shared" si="1"/>
        <v>0.12</v>
      </c>
    </row>
    <row r="48" spans="1:11" x14ac:dyDescent="0.2">
      <c r="A48" s="26">
        <v>42</v>
      </c>
      <c r="B48" s="32" t="s">
        <v>51</v>
      </c>
      <c r="C48" s="27"/>
      <c r="D48" s="21" t="s">
        <v>63</v>
      </c>
      <c r="E48" s="22">
        <v>9</v>
      </c>
      <c r="F48" s="51">
        <v>134.63999999999999</v>
      </c>
      <c r="G48" s="18">
        <f t="shared" si="0"/>
        <v>1211.7599999999998</v>
      </c>
      <c r="H48" s="10" t="s">
        <v>70</v>
      </c>
      <c r="I48" s="18" t="s">
        <v>69</v>
      </c>
      <c r="J48" s="8" t="s">
        <v>12</v>
      </c>
      <c r="K48" s="10">
        <f t="shared" si="1"/>
        <v>0.12</v>
      </c>
    </row>
    <row r="49" spans="1:11" ht="22.5" x14ac:dyDescent="0.2">
      <c r="A49" s="26">
        <v>43</v>
      </c>
      <c r="B49" s="32" t="s">
        <v>52</v>
      </c>
      <c r="C49" s="27"/>
      <c r="D49" s="20" t="s">
        <v>63</v>
      </c>
      <c r="E49" s="19">
        <v>12</v>
      </c>
      <c r="F49" s="51">
        <v>118.33</v>
      </c>
      <c r="G49" s="18">
        <f t="shared" si="0"/>
        <v>1419.96</v>
      </c>
      <c r="H49" s="10" t="s">
        <v>70</v>
      </c>
      <c r="I49" s="18" t="s">
        <v>69</v>
      </c>
      <c r="J49" s="8" t="s">
        <v>12</v>
      </c>
      <c r="K49" s="10">
        <f t="shared" si="1"/>
        <v>0.12</v>
      </c>
    </row>
    <row r="50" spans="1:11" ht="90" x14ac:dyDescent="0.2">
      <c r="A50" s="26">
        <v>44</v>
      </c>
      <c r="B50" s="33" t="s">
        <v>53</v>
      </c>
      <c r="C50" s="27"/>
      <c r="D50" s="19" t="s">
        <v>64</v>
      </c>
      <c r="E50" s="22">
        <f>40+1</f>
        <v>41</v>
      </c>
      <c r="F50" s="51">
        <v>665.22</v>
      </c>
      <c r="G50" s="18">
        <f t="shared" si="0"/>
        <v>27274.02</v>
      </c>
      <c r="H50" s="10" t="s">
        <v>70</v>
      </c>
      <c r="I50" s="18" t="s">
        <v>69</v>
      </c>
      <c r="J50" s="8" t="s">
        <v>12</v>
      </c>
      <c r="K50" s="10">
        <f t="shared" si="1"/>
        <v>0.4</v>
      </c>
    </row>
    <row r="51" spans="1:11" ht="78.75" x14ac:dyDescent="0.2">
      <c r="A51" s="38">
        <v>45</v>
      </c>
      <c r="B51" s="34" t="s">
        <v>54</v>
      </c>
      <c r="C51" s="27"/>
      <c r="D51" s="21" t="s">
        <v>63</v>
      </c>
      <c r="E51" s="19">
        <v>19</v>
      </c>
      <c r="F51" s="51">
        <v>1648.12</v>
      </c>
      <c r="G51" s="18">
        <f t="shared" si="0"/>
        <v>31314.28</v>
      </c>
      <c r="H51" s="10" t="s">
        <v>70</v>
      </c>
      <c r="I51" s="18" t="s">
        <v>69</v>
      </c>
      <c r="J51" s="8" t="s">
        <v>12</v>
      </c>
      <c r="K51" s="10">
        <f t="shared" si="1"/>
        <v>0.5</v>
      </c>
    </row>
    <row r="52" spans="1:11" ht="78.75" x14ac:dyDescent="0.2">
      <c r="A52" s="26">
        <v>46</v>
      </c>
      <c r="B52" s="32" t="s">
        <v>55</v>
      </c>
      <c r="C52" s="27"/>
      <c r="D52" s="21" t="s">
        <v>63</v>
      </c>
      <c r="E52" s="19">
        <v>4</v>
      </c>
      <c r="F52" s="51">
        <v>334.17</v>
      </c>
      <c r="G52" s="18">
        <f t="shared" si="0"/>
        <v>1336.68</v>
      </c>
      <c r="H52" s="10" t="s">
        <v>70</v>
      </c>
      <c r="I52" s="18" t="s">
        <v>69</v>
      </c>
      <c r="J52" s="8" t="s">
        <v>12</v>
      </c>
      <c r="K52" s="10">
        <f t="shared" si="1"/>
        <v>0.2</v>
      </c>
    </row>
    <row r="53" spans="1:11" ht="78.75" x14ac:dyDescent="0.2">
      <c r="A53" s="30">
        <v>47</v>
      </c>
      <c r="B53" s="32" t="s">
        <v>56</v>
      </c>
      <c r="C53" s="29"/>
      <c r="D53" s="21" t="s">
        <v>63</v>
      </c>
      <c r="E53" s="19">
        <v>80</v>
      </c>
      <c r="F53" s="52">
        <v>658.12</v>
      </c>
      <c r="G53" s="24">
        <f t="shared" si="0"/>
        <v>52649.599999999999</v>
      </c>
      <c r="H53" s="11" t="s">
        <v>70</v>
      </c>
      <c r="I53" s="18" t="s">
        <v>69</v>
      </c>
      <c r="J53" s="9" t="s">
        <v>12</v>
      </c>
      <c r="K53" s="10">
        <f t="shared" si="1"/>
        <v>0.4</v>
      </c>
    </row>
    <row r="54" spans="1:11" ht="22.5" x14ac:dyDescent="0.2">
      <c r="A54" s="31">
        <v>48</v>
      </c>
      <c r="B54" s="32" t="s">
        <v>57</v>
      </c>
      <c r="C54" s="28"/>
      <c r="D54" s="20" t="s">
        <v>63</v>
      </c>
      <c r="E54" s="16">
        <v>53</v>
      </c>
      <c r="F54" s="53">
        <v>1117.78</v>
      </c>
      <c r="G54" s="24">
        <f t="shared" si="0"/>
        <v>59242.34</v>
      </c>
      <c r="H54" s="13" t="s">
        <v>70</v>
      </c>
      <c r="I54" s="18" t="s">
        <v>69</v>
      </c>
      <c r="J54" s="9" t="s">
        <v>12</v>
      </c>
      <c r="K54" s="10">
        <f t="shared" si="1"/>
        <v>0.5</v>
      </c>
    </row>
    <row r="55" spans="1:11" ht="101.25" x14ac:dyDescent="0.2">
      <c r="A55" s="39">
        <v>49</v>
      </c>
      <c r="B55" s="32" t="s">
        <v>58</v>
      </c>
      <c r="C55" s="28"/>
      <c r="D55" s="19" t="s">
        <v>63</v>
      </c>
      <c r="E55" s="19">
        <v>14</v>
      </c>
      <c r="F55" s="53">
        <v>2270.5</v>
      </c>
      <c r="G55" s="24">
        <f t="shared" si="0"/>
        <v>31787</v>
      </c>
      <c r="H55" s="13" t="s">
        <v>70</v>
      </c>
      <c r="I55" s="18" t="s">
        <v>69</v>
      </c>
      <c r="J55" s="9" t="s">
        <v>12</v>
      </c>
      <c r="K55" s="10">
        <f t="shared" si="1"/>
        <v>0.8</v>
      </c>
    </row>
    <row r="56" spans="1:11" ht="67.5" x14ac:dyDescent="0.2">
      <c r="A56" s="31">
        <v>50</v>
      </c>
      <c r="B56" s="33" t="s">
        <v>59</v>
      </c>
      <c r="C56" s="28"/>
      <c r="D56" s="19" t="s">
        <v>63</v>
      </c>
      <c r="E56" s="19">
        <f>123+3</f>
        <v>126</v>
      </c>
      <c r="F56" s="53">
        <v>337.19</v>
      </c>
      <c r="G56" s="24">
        <f t="shared" si="0"/>
        <v>42485.94</v>
      </c>
      <c r="H56" s="13" t="s">
        <v>70</v>
      </c>
      <c r="I56" s="18" t="s">
        <v>69</v>
      </c>
      <c r="J56" s="9" t="s">
        <v>12</v>
      </c>
      <c r="K56" s="10">
        <f t="shared" si="1"/>
        <v>0.2</v>
      </c>
    </row>
    <row r="57" spans="1:11" ht="33.75" x14ac:dyDescent="0.2">
      <c r="A57" s="31">
        <v>51</v>
      </c>
      <c r="B57" s="32" t="s">
        <v>60</v>
      </c>
      <c r="C57" s="28"/>
      <c r="D57" s="19" t="s">
        <v>63</v>
      </c>
      <c r="E57" s="22">
        <f>55+5</f>
        <v>60</v>
      </c>
      <c r="F57" s="53">
        <v>171.62</v>
      </c>
      <c r="G57" s="24">
        <f t="shared" si="0"/>
        <v>10297.200000000001</v>
      </c>
      <c r="H57" s="13" t="s">
        <v>70</v>
      </c>
      <c r="I57" s="18" t="s">
        <v>69</v>
      </c>
      <c r="J57" s="9" t="s">
        <v>12</v>
      </c>
      <c r="K57" s="10">
        <f t="shared" si="1"/>
        <v>0.12</v>
      </c>
    </row>
    <row r="58" spans="1:11" ht="45" x14ac:dyDescent="0.2">
      <c r="A58" s="31">
        <v>52</v>
      </c>
      <c r="B58" s="32" t="s">
        <v>61</v>
      </c>
      <c r="C58" s="28"/>
      <c r="D58" s="19" t="s">
        <v>63</v>
      </c>
      <c r="E58" s="19">
        <f>143+38+1+3</f>
        <v>185</v>
      </c>
      <c r="F58" s="53">
        <v>188.5</v>
      </c>
      <c r="G58" s="24">
        <f t="shared" si="0"/>
        <v>34872.5</v>
      </c>
      <c r="H58" s="13" t="s">
        <v>70</v>
      </c>
      <c r="I58" s="18" t="s">
        <v>69</v>
      </c>
      <c r="J58" s="9" t="s">
        <v>12</v>
      </c>
      <c r="K58" s="10">
        <f t="shared" si="1"/>
        <v>0.12</v>
      </c>
    </row>
    <row r="59" spans="1:11" ht="22.5" x14ac:dyDescent="0.2">
      <c r="A59" s="39">
        <v>53</v>
      </c>
      <c r="B59" s="32" t="s">
        <v>62</v>
      </c>
      <c r="C59" s="28"/>
      <c r="D59" s="19" t="s">
        <v>63</v>
      </c>
      <c r="E59" s="19">
        <f>85+10</f>
        <v>95</v>
      </c>
      <c r="F59" s="53">
        <v>365.83</v>
      </c>
      <c r="G59" s="25">
        <f t="shared" si="0"/>
        <v>34753.85</v>
      </c>
      <c r="H59" s="13" t="s">
        <v>70</v>
      </c>
      <c r="I59" s="18" t="s">
        <v>69</v>
      </c>
      <c r="J59" s="14" t="s">
        <v>12</v>
      </c>
      <c r="K59" s="10">
        <f t="shared" si="1"/>
        <v>0.2</v>
      </c>
    </row>
    <row r="60" spans="1:11" s="49" customFormat="1" ht="45" x14ac:dyDescent="0.2">
      <c r="A60" s="40">
        <v>54</v>
      </c>
      <c r="B60" s="41" t="s">
        <v>65</v>
      </c>
      <c r="C60" s="42"/>
      <c r="D60" s="43" t="s">
        <v>63</v>
      </c>
      <c r="E60" s="43">
        <v>2</v>
      </c>
      <c r="F60" s="54">
        <v>1001.42</v>
      </c>
      <c r="G60" s="44">
        <f t="shared" si="0"/>
        <v>2002.84</v>
      </c>
      <c r="H60" s="45" t="s">
        <v>70</v>
      </c>
      <c r="I60" s="46" t="s">
        <v>69</v>
      </c>
      <c r="J60" s="47" t="s">
        <v>12</v>
      </c>
      <c r="K60" s="48">
        <f t="shared" si="1"/>
        <v>0.5</v>
      </c>
    </row>
    <row r="61" spans="1:11" s="49" customFormat="1" ht="45" x14ac:dyDescent="0.2">
      <c r="A61" s="40">
        <v>55</v>
      </c>
      <c r="B61" s="41" t="s">
        <v>66</v>
      </c>
      <c r="C61" s="42"/>
      <c r="D61" s="43" t="s">
        <v>63</v>
      </c>
      <c r="E61" s="43">
        <v>4</v>
      </c>
      <c r="F61" s="54">
        <v>161.47999999999999</v>
      </c>
      <c r="G61" s="44">
        <f t="shared" si="0"/>
        <v>645.91999999999996</v>
      </c>
      <c r="H61" s="45" t="s">
        <v>70</v>
      </c>
      <c r="I61" s="46" t="s">
        <v>69</v>
      </c>
      <c r="J61" s="47" t="s">
        <v>12</v>
      </c>
      <c r="K61" s="48">
        <f t="shared" si="1"/>
        <v>0.12</v>
      </c>
    </row>
    <row r="62" spans="1:11" s="49" customFormat="1" ht="123.75" x14ac:dyDescent="0.2">
      <c r="A62" s="40">
        <v>56</v>
      </c>
      <c r="B62" s="41" t="s">
        <v>67</v>
      </c>
      <c r="C62" s="42"/>
      <c r="D62" s="43" t="s">
        <v>63</v>
      </c>
      <c r="E62" s="43">
        <v>2</v>
      </c>
      <c r="F62" s="54">
        <v>320.77</v>
      </c>
      <c r="G62" s="44">
        <f t="shared" si="0"/>
        <v>641.54</v>
      </c>
      <c r="H62" s="45" t="s">
        <v>70</v>
      </c>
      <c r="I62" s="46" t="s">
        <v>69</v>
      </c>
      <c r="J62" s="47" t="s">
        <v>12</v>
      </c>
      <c r="K62" s="48">
        <f t="shared" si="1"/>
        <v>0.2</v>
      </c>
    </row>
    <row r="63" spans="1:11" s="49" customFormat="1" ht="202.5" x14ac:dyDescent="0.2">
      <c r="A63" s="40">
        <v>57</v>
      </c>
      <c r="B63" s="41" t="s">
        <v>76</v>
      </c>
      <c r="C63" s="42"/>
      <c r="D63" s="43" t="s">
        <v>63</v>
      </c>
      <c r="E63" s="43">
        <v>50</v>
      </c>
      <c r="F63" s="54">
        <v>2052.91</v>
      </c>
      <c r="G63" s="44">
        <f t="shared" si="0"/>
        <v>102645.5</v>
      </c>
      <c r="H63" s="46" t="s">
        <v>69</v>
      </c>
      <c r="I63" s="46" t="s">
        <v>69</v>
      </c>
      <c r="J63" s="47" t="s">
        <v>12</v>
      </c>
      <c r="K63" s="48">
        <f t="shared" si="1"/>
        <v>0.8</v>
      </c>
    </row>
    <row r="64" spans="1:11" ht="22.5" x14ac:dyDescent="0.2">
      <c r="A64" s="26">
        <v>58</v>
      </c>
      <c r="B64" s="58" t="s">
        <v>77</v>
      </c>
      <c r="C64" s="27" t="s">
        <v>79</v>
      </c>
      <c r="D64" s="19" t="s">
        <v>63</v>
      </c>
      <c r="E64" s="21">
        <f>15+2+1</f>
        <v>18</v>
      </c>
      <c r="F64" s="17">
        <v>3090.33</v>
      </c>
      <c r="G64" s="18">
        <f t="shared" ref="G64" si="2">F64*E64</f>
        <v>55625.94</v>
      </c>
      <c r="H64" s="18" t="s">
        <v>70</v>
      </c>
      <c r="I64" s="18" t="s">
        <v>69</v>
      </c>
      <c r="J64" s="8" t="s">
        <v>12</v>
      </c>
      <c r="K64" s="10">
        <f t="shared" ref="K64" si="3">IF(F64&lt;0.01,"",IF(AND(F64&gt;=0.01,F64&lt;=5),0.01,IF(F64&lt;=10,0.02,IF(F64&lt;=20,0.03,IF(F64&lt;=50,0.05,IF(F64&lt;=100,0.1,IF(F64&lt;=200,0.12,IF(F64&lt;=500,0.2,IF(F64&lt;=1000,0.4,IF(F64&lt;=2000,0.5,IF(F64&lt;=5000,0.8,IF(F64&lt;=10000,F64*0.005,"Avaliação Específica"))))))))))))</f>
        <v>0.8</v>
      </c>
    </row>
    <row r="65" spans="6:7" x14ac:dyDescent="0.2">
      <c r="F65" s="6" t="s">
        <v>68</v>
      </c>
      <c r="G65" s="36">
        <f>SUM(G7:G63)</f>
        <v>5346166.339999998</v>
      </c>
    </row>
  </sheetData>
  <mergeCells count="5">
    <mergeCell ref="A1:K1"/>
    <mergeCell ref="A2:K2"/>
    <mergeCell ref="A3:K3"/>
    <mergeCell ref="A4:K4"/>
    <mergeCell ref="D44:K44"/>
  </mergeCells>
  <pageMargins left="0.23622047244094491" right="0.23622047244094491" top="0.74803149606299213" bottom="0.74803149606299213" header="0.31496062992125984" footer="0.31496062992125984"/>
  <pageSetup paperSize="9" scale="95" fitToHeight="0" orientation="landscape"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Folha1</vt:lpstr>
      <vt:lpstr>Folha1!Area_de_impressao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Hellen Medeiros</cp:lastModifiedBy>
  <cp:lastPrinted>2021-02-09T16:26:30Z</cp:lastPrinted>
  <dcterms:created xsi:type="dcterms:W3CDTF">2019-07-30T23:05:19Z</dcterms:created>
  <dcterms:modified xsi:type="dcterms:W3CDTF">2021-03-10T18:48:22Z</dcterms:modified>
</cp:coreProperties>
</file>