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CCON JP\2022\Licitações\Almoxarife e outros\"/>
    </mc:Choice>
  </mc:AlternateContent>
  <xr:revisionPtr revIDLastSave="0" documentId="13_ncr:1_{A134A0CA-3808-4100-8A85-F098012B9D8C}" xr6:coauthVersionLast="47" xr6:coauthVersionMax="47" xr10:uidLastSave="{00000000-0000-0000-0000-000000000000}"/>
  <bookViews>
    <workbookView xWindow="-120" yWindow="-120" windowWidth="20730" windowHeight="11040" tabRatio="816" firstSheet="3" activeTab="7" xr2:uid="{B47CC2C9-1281-411E-8D79-F6BC3AD5AFC8}"/>
  </bookViews>
  <sheets>
    <sheet name="MENU PLANILHA" sheetId="18" r:id="rId1"/>
    <sheet name="Anexo II-A Dist. Postos" sheetId="22" r:id="rId2"/>
    <sheet name="Anexo II-B Endereço" sheetId="23" r:id="rId3"/>
    <sheet name="Anexo III-A Equip." sheetId="1" r:id="rId4"/>
    <sheet name="Anexo III-B Uniformes" sheetId="5" r:id="rId5"/>
    <sheet name="Anexo III-C Materiais" sheetId="24" r:id="rId6"/>
    <sheet name="An IV A Custo G1" sheetId="19" r:id="rId7"/>
    <sheet name="An IV B Custo G2" sheetId="20" r:id="rId8"/>
    <sheet name="Anexo IV C - Custo Total MDO" sheetId="10" r:id="rId9"/>
  </sheets>
  <definedNames>
    <definedName name="_xlnm.Print_Area" localSheetId="6">'An IV A Custo G1'!$A$1:$I$156</definedName>
    <definedName name="_xlnm.Print_Area" localSheetId="8">'Anexo IV C - Custo Total MDO'!$A$1:$G$22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0" l="1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10" i="24"/>
  <c r="F30" i="24" s="1"/>
  <c r="H104" i="19" s="1"/>
  <c r="E103" i="19"/>
  <c r="E37" i="5"/>
  <c r="E38" i="5"/>
  <c r="E39" i="5"/>
  <c r="E40" i="5"/>
  <c r="E36" i="5"/>
  <c r="E30" i="5"/>
  <c r="E24" i="5"/>
  <c r="E25" i="5"/>
  <c r="E26" i="5"/>
  <c r="E27" i="5"/>
  <c r="E28" i="5"/>
  <c r="E29" i="5"/>
  <c r="E23" i="5"/>
  <c r="E48" i="5"/>
  <c r="E49" i="5" s="1"/>
  <c r="E47" i="5"/>
  <c r="E11" i="5"/>
  <c r="E12" i="5"/>
  <c r="E13" i="5"/>
  <c r="E14" i="5"/>
  <c r="E15" i="5"/>
  <c r="E16" i="5"/>
  <c r="E10" i="5"/>
  <c r="D21" i="10"/>
  <c r="E41" i="5" l="1"/>
  <c r="E42" i="5" s="1"/>
  <c r="D106" i="20" s="1"/>
  <c r="E17" i="5"/>
  <c r="E18" i="5" s="1"/>
  <c r="F103" i="19" s="1"/>
  <c r="D11" i="10"/>
  <c r="I58" i="19"/>
  <c r="G58" i="19"/>
  <c r="F58" i="19"/>
  <c r="E58" i="19"/>
  <c r="H58" i="19"/>
  <c r="D57" i="19"/>
  <c r="E57" i="19"/>
  <c r="F57" i="19"/>
  <c r="G57" i="19"/>
  <c r="I57" i="19"/>
  <c r="H57" i="19"/>
  <c r="G30" i="20"/>
  <c r="G32" i="19"/>
  <c r="E32" i="19"/>
  <c r="I27" i="19"/>
  <c r="H27" i="19"/>
  <c r="G27" i="19"/>
  <c r="F27" i="19"/>
  <c r="E27" i="19"/>
  <c r="E10" i="22"/>
  <c r="E11" i="22"/>
  <c r="E12" i="22"/>
  <c r="E13" i="22"/>
  <c r="E14" i="22"/>
  <c r="E15" i="22"/>
  <c r="E16" i="22"/>
  <c r="E17" i="22"/>
  <c r="E18" i="22"/>
  <c r="E9" i="22"/>
  <c r="E50" i="5"/>
  <c r="E31" i="5"/>
  <c r="H103" i="19" s="1"/>
  <c r="F106" i="20" l="1"/>
  <c r="H106" i="20"/>
  <c r="E106" i="20"/>
  <c r="G106" i="20"/>
  <c r="G103" i="19"/>
  <c r="I103" i="19"/>
  <c r="D103" i="19"/>
  <c r="D110" i="20" l="1"/>
  <c r="E110" i="20" l="1"/>
  <c r="E60" i="20" l="1"/>
  <c r="H61" i="20"/>
  <c r="G61" i="20"/>
  <c r="F61" i="20"/>
  <c r="E61" i="20"/>
  <c r="D61" i="20"/>
  <c r="H60" i="20"/>
  <c r="G60" i="20"/>
  <c r="F60" i="20"/>
  <c r="I61" i="19"/>
  <c r="I67" i="19" s="1"/>
  <c r="H61" i="19"/>
  <c r="H67" i="19" s="1"/>
  <c r="D58" i="19"/>
  <c r="I59" i="19"/>
  <c r="H59" i="19"/>
  <c r="I107" i="19"/>
  <c r="I127" i="19" s="1"/>
  <c r="I152" i="19" s="1"/>
  <c r="H107" i="19"/>
  <c r="H127" i="19" s="1"/>
  <c r="H152" i="19" s="1"/>
  <c r="I147" i="19"/>
  <c r="H147" i="19"/>
  <c r="I33" i="19"/>
  <c r="I40" i="19" s="1"/>
  <c r="H33" i="19"/>
  <c r="H51" i="19" s="1"/>
  <c r="D30" i="20"/>
  <c r="E30" i="20"/>
  <c r="F30" i="20"/>
  <c r="H30" i="20"/>
  <c r="H62" i="20"/>
  <c r="D15" i="10"/>
  <c r="D16" i="10"/>
  <c r="D17" i="10"/>
  <c r="D18" i="10"/>
  <c r="D19" i="10"/>
  <c r="D20" i="10"/>
  <c r="D14" i="10"/>
  <c r="D12" i="10"/>
  <c r="C22" i="10"/>
  <c r="H64" i="20" l="1"/>
  <c r="H70" i="20" s="1"/>
  <c r="H44" i="19"/>
  <c r="H48" i="19"/>
  <c r="I51" i="19"/>
  <c r="I47" i="19"/>
  <c r="H75" i="19"/>
  <c r="I75" i="19"/>
  <c r="I44" i="19"/>
  <c r="I48" i="19"/>
  <c r="H38" i="19"/>
  <c r="E33" i="19"/>
  <c r="E44" i="19" s="1"/>
  <c r="H37" i="19"/>
  <c r="H39" i="19" s="1"/>
  <c r="H65" i="19" s="1"/>
  <c r="H45" i="19"/>
  <c r="I76" i="19"/>
  <c r="H40" i="19"/>
  <c r="H123" i="19"/>
  <c r="H148" i="19" s="1"/>
  <c r="H77" i="19"/>
  <c r="H46" i="19"/>
  <c r="H50" i="19"/>
  <c r="I37" i="19"/>
  <c r="H76" i="19"/>
  <c r="H49" i="19"/>
  <c r="I45" i="19"/>
  <c r="I49" i="19"/>
  <c r="I123" i="19"/>
  <c r="I148" i="19" s="1"/>
  <c r="I77" i="19"/>
  <c r="I46" i="19"/>
  <c r="I50" i="19"/>
  <c r="I38" i="19"/>
  <c r="H47" i="19"/>
  <c r="H36" i="20"/>
  <c r="D22" i="10"/>
  <c r="H126" i="20" l="1"/>
  <c r="H152" i="20" s="1"/>
  <c r="H41" i="20"/>
  <c r="H52" i="19"/>
  <c r="H66" i="19" s="1"/>
  <c r="I52" i="19"/>
  <c r="I66" i="19" s="1"/>
  <c r="H86" i="19"/>
  <c r="H73" i="19"/>
  <c r="H68" i="19"/>
  <c r="H124" i="19" s="1"/>
  <c r="H149" i="19" s="1"/>
  <c r="I39" i="19"/>
  <c r="I65" i="19" s="1"/>
  <c r="I73" i="19"/>
  <c r="I78" i="19" s="1"/>
  <c r="I125" i="19" s="1"/>
  <c r="I150" i="19" s="1"/>
  <c r="I72" i="19"/>
  <c r="H72" i="19"/>
  <c r="I86" i="19"/>
  <c r="H80" i="20"/>
  <c r="H47" i="20"/>
  <c r="H48" i="20"/>
  <c r="H53" i="20"/>
  <c r="H40" i="20"/>
  <c r="H76" i="20" s="1"/>
  <c r="H78" i="20"/>
  <c r="H51" i="20"/>
  <c r="H52" i="20"/>
  <c r="H79" i="20"/>
  <c r="H50" i="20"/>
  <c r="H49" i="20"/>
  <c r="H43" i="20"/>
  <c r="H54" i="20"/>
  <c r="H42" i="20"/>
  <c r="H68" i="20" s="1"/>
  <c r="H55" i="20" l="1"/>
  <c r="H69" i="20" s="1"/>
  <c r="H71" i="20" s="1"/>
  <c r="H127" i="20" s="1"/>
  <c r="H153" i="20" s="1"/>
  <c r="H75" i="20"/>
  <c r="H81" i="20" s="1"/>
  <c r="H128" i="20" s="1"/>
  <c r="H154" i="20" s="1"/>
  <c r="H78" i="19"/>
  <c r="H125" i="19" s="1"/>
  <c r="H150" i="19" s="1"/>
  <c r="I68" i="19"/>
  <c r="I124" i="19" s="1"/>
  <c r="I149" i="19" s="1"/>
  <c r="I83" i="19"/>
  <c r="H89" i="20"/>
  <c r="C147" i="20"/>
  <c r="C117" i="20"/>
  <c r="C121" i="20" s="1"/>
  <c r="G62" i="20"/>
  <c r="F62" i="20"/>
  <c r="E62" i="20"/>
  <c r="D60" i="20"/>
  <c r="D64" i="20" s="1"/>
  <c r="D70" i="20" s="1"/>
  <c r="C55" i="20"/>
  <c r="G36" i="20"/>
  <c r="F36" i="20"/>
  <c r="D36" i="20"/>
  <c r="C143" i="19"/>
  <c r="C114" i="19"/>
  <c r="C118" i="19" s="1"/>
  <c r="G59" i="19"/>
  <c r="G61" i="19" s="1"/>
  <c r="G67" i="19" s="1"/>
  <c r="F59" i="19"/>
  <c r="F61" i="19" s="1"/>
  <c r="F67" i="19" s="1"/>
  <c r="E59" i="19"/>
  <c r="C52" i="19"/>
  <c r="D27" i="19"/>
  <c r="H85" i="19" l="1"/>
  <c r="H83" i="19"/>
  <c r="H84" i="19"/>
  <c r="I84" i="19"/>
  <c r="I85" i="19"/>
  <c r="D33" i="19"/>
  <c r="E36" i="20"/>
  <c r="D130" i="20"/>
  <c r="D156" i="20" s="1"/>
  <c r="G126" i="20"/>
  <c r="G152" i="20" s="1"/>
  <c r="G41" i="20"/>
  <c r="G52" i="20"/>
  <c r="G48" i="20"/>
  <c r="F41" i="20"/>
  <c r="F52" i="20"/>
  <c r="F48" i="20"/>
  <c r="G78" i="20"/>
  <c r="F78" i="20"/>
  <c r="E130" i="20"/>
  <c r="E156" i="20" s="1"/>
  <c r="F64" i="20"/>
  <c r="F70" i="20" s="1"/>
  <c r="F126" i="20"/>
  <c r="F79" i="20"/>
  <c r="F53" i="20"/>
  <c r="F51" i="20"/>
  <c r="F49" i="20"/>
  <c r="F47" i="20"/>
  <c r="F40" i="20"/>
  <c r="F43" i="20"/>
  <c r="F50" i="20"/>
  <c r="F54" i="20"/>
  <c r="G79" i="20"/>
  <c r="G53" i="20"/>
  <c r="G51" i="20"/>
  <c r="G49" i="20"/>
  <c r="G47" i="20"/>
  <c r="G40" i="20"/>
  <c r="G43" i="20"/>
  <c r="G50" i="20"/>
  <c r="G54" i="20"/>
  <c r="F80" i="20"/>
  <c r="D41" i="20"/>
  <c r="D48" i="20"/>
  <c r="D52" i="20"/>
  <c r="G80" i="20"/>
  <c r="D78" i="20"/>
  <c r="E64" i="20"/>
  <c r="E70" i="20" s="1"/>
  <c r="D79" i="20"/>
  <c r="D53" i="20"/>
  <c r="D51" i="20"/>
  <c r="D49" i="20"/>
  <c r="D47" i="20"/>
  <c r="D40" i="20"/>
  <c r="D126" i="20"/>
  <c r="D43" i="20"/>
  <c r="D50" i="20"/>
  <c r="D54" i="20"/>
  <c r="G64" i="20"/>
  <c r="G70" i="20" s="1"/>
  <c r="D80" i="20"/>
  <c r="G33" i="19"/>
  <c r="G123" i="19" s="1"/>
  <c r="G148" i="19" s="1"/>
  <c r="E40" i="19"/>
  <c r="F33" i="19"/>
  <c r="F47" i="19" s="1"/>
  <c r="D61" i="19"/>
  <c r="D67" i="19" s="1"/>
  <c r="E61" i="19"/>
  <c r="E67" i="19" s="1"/>
  <c r="I88" i="19" l="1"/>
  <c r="I97" i="19" s="1"/>
  <c r="I99" i="19" s="1"/>
  <c r="I126" i="19" s="1"/>
  <c r="I151" i="19" s="1"/>
  <c r="I153" i="19" s="1"/>
  <c r="I136" i="19" s="1"/>
  <c r="I137" i="19" s="1"/>
  <c r="I139" i="19" s="1"/>
  <c r="H88" i="19"/>
  <c r="H97" i="19" s="1"/>
  <c r="H99" i="19" s="1"/>
  <c r="H126" i="19" s="1"/>
  <c r="D77" i="19"/>
  <c r="D46" i="19"/>
  <c r="D75" i="19"/>
  <c r="D44" i="19"/>
  <c r="D49" i="19"/>
  <c r="D37" i="19"/>
  <c r="D73" i="19" s="1"/>
  <c r="D45" i="19"/>
  <c r="D40" i="19"/>
  <c r="D38" i="19"/>
  <c r="D50" i="19"/>
  <c r="D48" i="19"/>
  <c r="D123" i="19"/>
  <c r="D148" i="19" s="1"/>
  <c r="D76" i="19"/>
  <c r="D51" i="19"/>
  <c r="D47" i="19"/>
  <c r="E52" i="20"/>
  <c r="E48" i="20"/>
  <c r="E47" i="20"/>
  <c r="E41" i="20"/>
  <c r="E40" i="20"/>
  <c r="E126" i="20"/>
  <c r="E152" i="20" s="1"/>
  <c r="E51" i="20"/>
  <c r="E78" i="20"/>
  <c r="E43" i="20"/>
  <c r="E42" i="20"/>
  <c r="E68" i="20" s="1"/>
  <c r="E49" i="20"/>
  <c r="E80" i="20"/>
  <c r="E53" i="20"/>
  <c r="E79" i="20"/>
  <c r="E54" i="20"/>
  <c r="G42" i="20"/>
  <c r="G68" i="20" s="1"/>
  <c r="E50" i="20"/>
  <c r="F42" i="20"/>
  <c r="F68" i="20" s="1"/>
  <c r="F55" i="20"/>
  <c r="F69" i="20" s="1"/>
  <c r="D42" i="20"/>
  <c r="D68" i="20" s="1"/>
  <c r="F48" i="19"/>
  <c r="F49" i="19"/>
  <c r="F50" i="19"/>
  <c r="F51" i="19"/>
  <c r="F75" i="19"/>
  <c r="F76" i="19"/>
  <c r="F123" i="19"/>
  <c r="F148" i="19" s="1"/>
  <c r="F77" i="19"/>
  <c r="F38" i="19"/>
  <c r="F37" i="19"/>
  <c r="F40" i="19"/>
  <c r="F44" i="19"/>
  <c r="F45" i="19"/>
  <c r="F46" i="19"/>
  <c r="D152" i="20"/>
  <c r="G75" i="20"/>
  <c r="F152" i="20"/>
  <c r="D75" i="20"/>
  <c r="G55" i="20"/>
  <c r="G69" i="20" s="1"/>
  <c r="D55" i="20"/>
  <c r="D69" i="20" s="1"/>
  <c r="F76" i="20"/>
  <c r="G89" i="20"/>
  <c r="D89" i="20"/>
  <c r="D76" i="20"/>
  <c r="F75" i="20"/>
  <c r="F89" i="20"/>
  <c r="G76" i="20"/>
  <c r="G48" i="19"/>
  <c r="G47" i="19"/>
  <c r="G76" i="19"/>
  <c r="G50" i="19"/>
  <c r="G49" i="19"/>
  <c r="G46" i="19"/>
  <c r="G45" i="19"/>
  <c r="G51" i="19"/>
  <c r="G44" i="19"/>
  <c r="G77" i="19"/>
  <c r="G40" i="19"/>
  <c r="G37" i="19"/>
  <c r="G73" i="19" s="1"/>
  <c r="G38" i="19"/>
  <c r="G75" i="19"/>
  <c r="E45" i="19"/>
  <c r="E46" i="19"/>
  <c r="E48" i="19"/>
  <c r="E50" i="19"/>
  <c r="E51" i="19"/>
  <c r="E76" i="19"/>
  <c r="E75" i="19"/>
  <c r="E47" i="19"/>
  <c r="E49" i="19"/>
  <c r="E123" i="19"/>
  <c r="E148" i="19" s="1"/>
  <c r="E77" i="19"/>
  <c r="E38" i="19"/>
  <c r="E37" i="19"/>
  <c r="E73" i="19" s="1"/>
  <c r="I141" i="19" l="1"/>
  <c r="I143" i="19" s="1"/>
  <c r="I154" i="19" s="1"/>
  <c r="I155" i="19" s="1"/>
  <c r="I128" i="19"/>
  <c r="I111" i="19" s="1"/>
  <c r="I112" i="19" s="1"/>
  <c r="I114" i="19" s="1"/>
  <c r="H151" i="19"/>
  <c r="H153" i="19" s="1"/>
  <c r="H128" i="19"/>
  <c r="D86" i="19"/>
  <c r="D39" i="19"/>
  <c r="D65" i="19" s="1"/>
  <c r="D52" i="19"/>
  <c r="D66" i="19" s="1"/>
  <c r="D72" i="19"/>
  <c r="D78" i="19" s="1"/>
  <c r="D125" i="19" s="1"/>
  <c r="D150" i="19" s="1"/>
  <c r="F39" i="19"/>
  <c r="F65" i="19" s="1"/>
  <c r="E16" i="10"/>
  <c r="I156" i="19"/>
  <c r="D71" i="20"/>
  <c r="D127" i="20" s="1"/>
  <c r="I116" i="19"/>
  <c r="I118" i="19" s="1"/>
  <c r="I129" i="19" s="1"/>
  <c r="I130" i="19" s="1"/>
  <c r="F72" i="19"/>
  <c r="F86" i="19"/>
  <c r="G71" i="20"/>
  <c r="G127" i="20" s="1"/>
  <c r="E89" i="20"/>
  <c r="E55" i="20"/>
  <c r="E69" i="20" s="1"/>
  <c r="E71" i="20" s="1"/>
  <c r="E127" i="20" s="1"/>
  <c r="E75" i="20"/>
  <c r="E76" i="20"/>
  <c r="F81" i="20"/>
  <c r="F128" i="20" s="1"/>
  <c r="F154" i="20" s="1"/>
  <c r="F71" i="20"/>
  <c r="F127" i="20" s="1"/>
  <c r="G86" i="19"/>
  <c r="F73" i="19"/>
  <c r="F78" i="19" s="1"/>
  <c r="F125" i="19" s="1"/>
  <c r="F150" i="19" s="1"/>
  <c r="F52" i="19"/>
  <c r="F66" i="19" s="1"/>
  <c r="F68" i="19" s="1"/>
  <c r="F124" i="19" s="1"/>
  <c r="E52" i="19"/>
  <c r="E66" i="19" s="1"/>
  <c r="E39" i="19"/>
  <c r="E65" i="19" s="1"/>
  <c r="E86" i="19"/>
  <c r="G81" i="20"/>
  <c r="G128" i="20" s="1"/>
  <c r="G154" i="20" s="1"/>
  <c r="D81" i="20"/>
  <c r="D128" i="20" s="1"/>
  <c r="D154" i="20" s="1"/>
  <c r="G52" i="19"/>
  <c r="G66" i="19" s="1"/>
  <c r="G72" i="19"/>
  <c r="G78" i="19" s="1"/>
  <c r="G125" i="19" s="1"/>
  <c r="G150" i="19" s="1"/>
  <c r="G39" i="19"/>
  <c r="G65" i="19" s="1"/>
  <c r="E72" i="19"/>
  <c r="E78" i="19" s="1"/>
  <c r="E125" i="19" s="1"/>
  <c r="E150" i="19" s="1"/>
  <c r="D68" i="19"/>
  <c r="H111" i="19" l="1"/>
  <c r="H112" i="19" s="1"/>
  <c r="H116" i="19" s="1"/>
  <c r="H136" i="19"/>
  <c r="F16" i="10"/>
  <c r="I131" i="19"/>
  <c r="E81" i="20"/>
  <c r="E87" i="20" s="1"/>
  <c r="D88" i="20"/>
  <c r="D87" i="20"/>
  <c r="G68" i="19"/>
  <c r="G124" i="19" s="1"/>
  <c r="G149" i="19" s="1"/>
  <c r="E68" i="19"/>
  <c r="E124" i="19" s="1"/>
  <c r="E149" i="19" s="1"/>
  <c r="D86" i="20"/>
  <c r="F153" i="20"/>
  <c r="D153" i="20"/>
  <c r="G153" i="20"/>
  <c r="E153" i="20"/>
  <c r="D124" i="19"/>
  <c r="F149" i="19"/>
  <c r="H137" i="19" l="1"/>
  <c r="H141" i="19" s="1"/>
  <c r="H114" i="19"/>
  <c r="H118" i="19" s="1"/>
  <c r="H129" i="19" s="1"/>
  <c r="H130" i="19" s="1"/>
  <c r="H131" i="19" s="1"/>
  <c r="E128" i="20"/>
  <c r="E154" i="20" s="1"/>
  <c r="E86" i="20"/>
  <c r="E88" i="20"/>
  <c r="D91" i="20"/>
  <c r="D100" i="20" s="1"/>
  <c r="D102" i="20" s="1"/>
  <c r="D129" i="20" s="1"/>
  <c r="D155" i="20" s="1"/>
  <c r="D157" i="20" s="1"/>
  <c r="D149" i="19"/>
  <c r="H139" i="19" l="1"/>
  <c r="H143" i="19" s="1"/>
  <c r="H154" i="19" s="1"/>
  <c r="H155" i="19" s="1"/>
  <c r="E91" i="20"/>
  <c r="E100" i="20" s="1"/>
  <c r="E102" i="20" s="1"/>
  <c r="E129" i="20" s="1"/>
  <c r="E155" i="20" s="1"/>
  <c r="E157" i="20" s="1"/>
  <c r="E140" i="20" s="1"/>
  <c r="E141" i="20" s="1"/>
  <c r="E145" i="20" s="1"/>
  <c r="D131" i="20"/>
  <c r="D114" i="20" s="1"/>
  <c r="D115" i="20" s="1"/>
  <c r="D119" i="20" s="1"/>
  <c r="D140" i="20"/>
  <c r="E15" i="10" l="1"/>
  <c r="F15" i="10" s="1"/>
  <c r="H156" i="19"/>
  <c r="E131" i="20"/>
  <c r="E114" i="20" s="1"/>
  <c r="E115" i="20" s="1"/>
  <c r="E117" i="20" s="1"/>
  <c r="D117" i="20"/>
  <c r="D121" i="20" s="1"/>
  <c r="D132" i="20" s="1"/>
  <c r="D133" i="20" s="1"/>
  <c r="D135" i="20" s="1"/>
  <c r="D141" i="20"/>
  <c r="D143" i="20" s="1"/>
  <c r="E143" i="20"/>
  <c r="E147" i="20" s="1"/>
  <c r="E158" i="20" s="1"/>
  <c r="E159" i="20" s="1"/>
  <c r="F9" i="1"/>
  <c r="F10" i="1" s="1"/>
  <c r="F11" i="1" l="1"/>
  <c r="F12" i="1" s="1"/>
  <c r="F13" i="1" s="1"/>
  <c r="D105" i="19" s="1"/>
  <c r="E18" i="10"/>
  <c r="F18" i="10" s="1"/>
  <c r="G18" i="10" s="1"/>
  <c r="H110" i="20"/>
  <c r="E119" i="20"/>
  <c r="E121" i="20" s="1"/>
  <c r="E132" i="20" s="1"/>
  <c r="E133" i="20" s="1"/>
  <c r="E135" i="20" s="1"/>
  <c r="E160" i="20"/>
  <c r="D145" i="20"/>
  <c r="D147" i="20" s="1"/>
  <c r="D158" i="20" s="1"/>
  <c r="D159" i="20" s="1"/>
  <c r="E17" i="10" l="1"/>
  <c r="F17" i="10" s="1"/>
  <c r="G17" i="10" s="1"/>
  <c r="F110" i="20"/>
  <c r="F130" i="20" s="1"/>
  <c r="F156" i="20" s="1"/>
  <c r="G110" i="20"/>
  <c r="G130" i="20" s="1"/>
  <c r="G156" i="20" s="1"/>
  <c r="H130" i="20"/>
  <c r="H156" i="20" s="1"/>
  <c r="H87" i="20"/>
  <c r="H88" i="20"/>
  <c r="H86" i="20"/>
  <c r="D160" i="20"/>
  <c r="G86" i="20" l="1"/>
  <c r="F88" i="20"/>
  <c r="G87" i="20"/>
  <c r="F86" i="20"/>
  <c r="F87" i="20"/>
  <c r="G88" i="20"/>
  <c r="H91" i="20"/>
  <c r="H100" i="20" s="1"/>
  <c r="H102" i="20" s="1"/>
  <c r="H129" i="20" s="1"/>
  <c r="H131" i="20" s="1"/>
  <c r="G16" i="10"/>
  <c r="F91" i="20" l="1"/>
  <c r="F100" i="20" s="1"/>
  <c r="F102" i="20" s="1"/>
  <c r="F129" i="20" s="1"/>
  <c r="F131" i="20" s="1"/>
  <c r="G91" i="20"/>
  <c r="G100" i="20" s="1"/>
  <c r="G102" i="20" s="1"/>
  <c r="G129" i="20" s="1"/>
  <c r="G131" i="20" s="1"/>
  <c r="H155" i="20"/>
  <c r="H157" i="20" s="1"/>
  <c r="H140" i="20" s="1"/>
  <c r="H141" i="20" s="1"/>
  <c r="H143" i="20" s="1"/>
  <c r="H114" i="20"/>
  <c r="H115" i="20" s="1"/>
  <c r="H119" i="20" s="1"/>
  <c r="G15" i="10"/>
  <c r="F155" i="20" l="1"/>
  <c r="F157" i="20" s="1"/>
  <c r="F140" i="20" s="1"/>
  <c r="F141" i="20" s="1"/>
  <c r="G155" i="20"/>
  <c r="G157" i="20" s="1"/>
  <c r="G140" i="20" s="1"/>
  <c r="G141" i="20" s="1"/>
  <c r="G145" i="20" s="1"/>
  <c r="F114" i="20"/>
  <c r="F115" i="20" s="1"/>
  <c r="F119" i="20" s="1"/>
  <c r="H117" i="20"/>
  <c r="H121" i="20" s="1"/>
  <c r="H132" i="20" s="1"/>
  <c r="H133" i="20" s="1"/>
  <c r="H145" i="20"/>
  <c r="H147" i="20" s="1"/>
  <c r="H158" i="20" s="1"/>
  <c r="H159" i="20" s="1"/>
  <c r="E21" i="10" s="1"/>
  <c r="G114" i="20"/>
  <c r="G107" i="19"/>
  <c r="G85" i="19" s="1"/>
  <c r="D107" i="19"/>
  <c r="D83" i="19" s="1"/>
  <c r="F107" i="19"/>
  <c r="F85" i="19" s="1"/>
  <c r="E107" i="19"/>
  <c r="E85" i="19" s="1"/>
  <c r="G143" i="20" l="1"/>
  <c r="G147" i="20" s="1"/>
  <c r="G158" i="20" s="1"/>
  <c r="G159" i="20" s="1"/>
  <c r="E20" i="10" s="1"/>
  <c r="F20" i="10" s="1"/>
  <c r="G20" i="10" s="1"/>
  <c r="G115" i="20"/>
  <c r="G117" i="20" s="1"/>
  <c r="F143" i="20"/>
  <c r="F145" i="20"/>
  <c r="H135" i="20"/>
  <c r="F117" i="20"/>
  <c r="F121" i="20" s="1"/>
  <c r="F132" i="20" s="1"/>
  <c r="F133" i="20" s="1"/>
  <c r="H160" i="20"/>
  <c r="F21" i="10"/>
  <c r="G21" i="10" s="1"/>
  <c r="F83" i="19"/>
  <c r="F84" i="19"/>
  <c r="G84" i="19"/>
  <c r="E84" i="19"/>
  <c r="G83" i="19"/>
  <c r="F127" i="19"/>
  <c r="F152" i="19" s="1"/>
  <c r="D85" i="19"/>
  <c r="E127" i="19"/>
  <c r="E152" i="19" s="1"/>
  <c r="D84" i="19"/>
  <c r="G127" i="19"/>
  <c r="G152" i="19" s="1"/>
  <c r="D127" i="19"/>
  <c r="D152" i="19" s="1"/>
  <c r="E83" i="19"/>
  <c r="F147" i="20" l="1"/>
  <c r="F158" i="20" s="1"/>
  <c r="F159" i="20" s="1"/>
  <c r="E19" i="10" s="1"/>
  <c r="F19" i="10" s="1"/>
  <c r="G19" i="10" s="1"/>
  <c r="G160" i="20"/>
  <c r="G119" i="20"/>
  <c r="G121" i="20" s="1"/>
  <c r="G132" i="20" s="1"/>
  <c r="G133" i="20" s="1"/>
  <c r="F135" i="20"/>
  <c r="D88" i="19"/>
  <c r="D97" i="19" s="1"/>
  <c r="D99" i="19" s="1"/>
  <c r="D126" i="19" s="1"/>
  <c r="D151" i="19" s="1"/>
  <c r="D153" i="19" s="1"/>
  <c r="F88" i="19"/>
  <c r="F97" i="19" s="1"/>
  <c r="F99" i="19" s="1"/>
  <c r="F126" i="19" s="1"/>
  <c r="F151" i="19" s="1"/>
  <c r="F153" i="19" s="1"/>
  <c r="G88" i="19"/>
  <c r="G97" i="19" s="1"/>
  <c r="G99" i="19" s="1"/>
  <c r="G126" i="19" s="1"/>
  <c r="G151" i="19" s="1"/>
  <c r="G153" i="19" s="1"/>
  <c r="G136" i="19" s="1"/>
  <c r="E88" i="19"/>
  <c r="E97" i="19" s="1"/>
  <c r="E99" i="19" s="1"/>
  <c r="E126" i="19" s="1"/>
  <c r="E128" i="19" s="1"/>
  <c r="F160" i="20" l="1"/>
  <c r="G135" i="20"/>
  <c r="D128" i="19"/>
  <c r="D111" i="19" s="1"/>
  <c r="F128" i="19"/>
  <c r="F111" i="19" s="1"/>
  <c r="F112" i="19" s="1"/>
  <c r="F114" i="19" s="1"/>
  <c r="E151" i="19"/>
  <c r="E153" i="19" s="1"/>
  <c r="E136" i="19" s="1"/>
  <c r="E137" i="19" s="1"/>
  <c r="E141" i="19" s="1"/>
  <c r="G128" i="19"/>
  <c r="G111" i="19" s="1"/>
  <c r="E111" i="19"/>
  <c r="E112" i="19" s="1"/>
  <c r="E114" i="19" s="1"/>
  <c r="F136" i="19"/>
  <c r="F137" i="19" s="1"/>
  <c r="F139" i="19" s="1"/>
  <c r="D136" i="19"/>
  <c r="D137" i="19" s="1"/>
  <c r="D139" i="19" s="1"/>
  <c r="G137" i="19" l="1"/>
  <c r="G139" i="19" s="1"/>
  <c r="G112" i="19"/>
  <c r="G116" i="19" s="1"/>
  <c r="D141" i="19"/>
  <c r="D143" i="19" s="1"/>
  <c r="D154" i="19" s="1"/>
  <c r="D155" i="19" s="1"/>
  <c r="E11" i="10" s="1"/>
  <c r="F141" i="19"/>
  <c r="F143" i="19" s="1"/>
  <c r="F154" i="19" s="1"/>
  <c r="F155" i="19" s="1"/>
  <c r="E13" i="10" s="1"/>
  <c r="D112" i="19"/>
  <c r="D116" i="19" s="1"/>
  <c r="E139" i="19"/>
  <c r="E143" i="19" s="1"/>
  <c r="E154" i="19" s="1"/>
  <c r="E155" i="19" s="1"/>
  <c r="E12" i="10" s="1"/>
  <c r="F116" i="19"/>
  <c r="F118" i="19" s="1"/>
  <c r="F129" i="19" s="1"/>
  <c r="F130" i="19" s="1"/>
  <c r="E116" i="19"/>
  <c r="E118" i="19" s="1"/>
  <c r="E129" i="19" s="1"/>
  <c r="E130" i="19" s="1"/>
  <c r="F13" i="10" l="1"/>
  <c r="F12" i="10"/>
  <c r="G12" i="10" s="1"/>
  <c r="F131" i="19"/>
  <c r="D156" i="19"/>
  <c r="F156" i="19"/>
  <c r="G141" i="19"/>
  <c r="G143" i="19" s="1"/>
  <c r="G154" i="19" s="1"/>
  <c r="G155" i="19" s="1"/>
  <c r="D114" i="19"/>
  <c r="D118" i="19" s="1"/>
  <c r="D129" i="19" s="1"/>
  <c r="D130" i="19" s="1"/>
  <c r="E131" i="19"/>
  <c r="E156" i="19"/>
  <c r="G114" i="19"/>
  <c r="G118" i="19" s="1"/>
  <c r="G129" i="19" s="1"/>
  <c r="G130" i="19" s="1"/>
  <c r="G156" i="19" l="1"/>
  <c r="E14" i="10"/>
  <c r="F14" i="10" s="1"/>
  <c r="G14" i="10" s="1"/>
  <c r="D131" i="19"/>
  <c r="F11" i="10"/>
  <c r="F22" i="10" s="1"/>
  <c r="G22" i="10" s="1"/>
  <c r="G131" i="19"/>
  <c r="G11" i="10" l="1"/>
  <c r="G13" i="10"/>
</calcChain>
</file>

<file path=xl/sharedStrings.xml><?xml version="1.0" encoding="utf-8"?>
<sst xmlns="http://schemas.openxmlformats.org/spreadsheetml/2006/main" count="1125" uniqueCount="418">
  <si>
    <t>PRÓ-REITORIA DE ADMINISTRAÇÃO</t>
  </si>
  <si>
    <t>Descrição</t>
  </si>
  <si>
    <t>COORDENAÇÃO DE CONTRATOS</t>
  </si>
  <si>
    <t>Item</t>
  </si>
  <si>
    <t>Qnt</t>
  </si>
  <si>
    <t>Depreciação</t>
  </si>
  <si>
    <r>
      <t>Anexo III - A - PLANILHA DE COMPOSIÇÃO DE CUSTOS E FORMAÇÃO DE PREÇOS</t>
    </r>
    <r>
      <rPr>
        <sz val="9"/>
        <rFont val="Verdana"/>
        <family val="2"/>
      </rPr>
      <t xml:space="preserve"> (Anexo VII da I.N. da SLTI/MPOG n.º 5 de 26/Maio/2017			</t>
    </r>
  </si>
  <si>
    <t>ITEM</t>
  </si>
  <si>
    <t>VALOR UNITÁRIO</t>
  </si>
  <si>
    <t>DISCRIMINAÇÃO UNIFORME</t>
  </si>
  <si>
    <t>QUANT. ANUAL POR FUNCIONÁRIO</t>
  </si>
  <si>
    <t>VALOR TOTAL</t>
  </si>
  <si>
    <t>Valor anual por funcionário</t>
  </si>
  <si>
    <t>Valor mensal por funcionário</t>
  </si>
  <si>
    <t>Reitoria</t>
  </si>
  <si>
    <t>Escola de Enfermagem</t>
  </si>
  <si>
    <t>Farmácia Universitária</t>
  </si>
  <si>
    <t>Faculdade de Direito II</t>
  </si>
  <si>
    <t>Faculdade de Farmácia</t>
  </si>
  <si>
    <t>Campus do Gragoatá</t>
  </si>
  <si>
    <t>Campus do Valonguinho</t>
  </si>
  <si>
    <t>Campus da Praia Vermelha</t>
  </si>
  <si>
    <t>Faculdade de Veterinária</t>
  </si>
  <si>
    <t>Mequinho</t>
  </si>
  <si>
    <t>Depreciação com base na INSTRUÇÃO NORMATIVA RFB Nº 1700, DE 14 DE MARÇO DE 2017 da Secretaria da Receita Federal do Brasil</t>
  </si>
  <si>
    <t>Valor Total</t>
  </si>
  <si>
    <t>Total dos equipamentos por mês</t>
  </si>
  <si>
    <t>(PLANILHA A SER FORNECIDA PELA PROPONENTE EM PAPEL TIMBRADO)</t>
  </si>
  <si>
    <r>
      <rPr>
        <sz val="9"/>
        <rFont val="Arial"/>
        <family val="2"/>
        <charset val="1"/>
      </rPr>
      <t xml:space="preserve">EMPRESA </t>
    </r>
    <r>
      <rPr>
        <sz val="9"/>
        <color indexed="10"/>
        <rFont val="Arial"/>
        <family val="2"/>
        <charset val="1"/>
      </rPr>
      <t>(nome da empresa)</t>
    </r>
  </si>
  <si>
    <r>
      <rPr>
        <sz val="9"/>
        <rFont val="Arial"/>
        <family val="2"/>
        <charset val="1"/>
      </rPr>
      <t>CNPJ N.º :</t>
    </r>
    <r>
      <rPr>
        <sz val="9"/>
        <color indexed="10"/>
        <rFont val="Arial"/>
        <family val="2"/>
        <charset val="1"/>
      </rPr>
      <t xml:space="preserve"> (n.º do CNPJ)</t>
    </r>
  </si>
  <si>
    <r>
      <rPr>
        <b/>
        <sz val="9"/>
        <rFont val="Arial"/>
        <family val="2"/>
        <charset val="1"/>
      </rPr>
      <t>PLANILHA DE COMPOSIÇÃO DE CUSTOS E FORMAÇÃO DE PREÇOS</t>
    </r>
    <r>
      <rPr>
        <sz val="9"/>
        <rFont val="Arial"/>
        <family val="2"/>
        <charset val="1"/>
      </rPr>
      <t xml:space="preserve"> (Anexo VII da I.N. da SLTI/MPOG n.º 5 de 26/Maio/2017			</t>
    </r>
  </si>
  <si>
    <t>MÃO-DE-OBRA VINCULADA À EXECUÇÃO CONTRATUAL</t>
  </si>
  <si>
    <t>Dados para composição dos custos referentes a mão de obra</t>
  </si>
  <si>
    <t>MÓDULO 1 : COMPOSIÇÃO DA REMUNERAÇÃO</t>
  </si>
  <si>
    <t>Composição da Remuneração</t>
  </si>
  <si>
    <t>Valor(R$)</t>
  </si>
  <si>
    <t>A</t>
  </si>
  <si>
    <t>Salário Base</t>
  </si>
  <si>
    <t>B</t>
  </si>
  <si>
    <t>C</t>
  </si>
  <si>
    <t>D</t>
  </si>
  <si>
    <t>Adicional Noturno</t>
  </si>
  <si>
    <t>E</t>
  </si>
  <si>
    <t>Adicional de Hora Noturna Reduzida</t>
  </si>
  <si>
    <t>F</t>
  </si>
  <si>
    <t xml:space="preserve">Outros </t>
  </si>
  <si>
    <t>Total de Remuneração</t>
  </si>
  <si>
    <t>MÓDULO 2: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</si>
  <si>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</si>
  <si>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</si>
  <si>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</si>
  <si>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Valor (R$)</t>
  </si>
  <si>
    <t>13º (décimo terceiro) Salário</t>
  </si>
  <si>
    <t>Férias e Adicional de Férias</t>
  </si>
  <si>
    <t>Total</t>
  </si>
  <si>
    <t>Incidência do Submódulo 2.2 - Encargos previdenciários (GPS), FGTS e outras contribuições                                                                                     (Cálculo sobre a remuneração, pois será adotada a Conta Vinculada)</t>
  </si>
  <si>
    <t>Submódulo 2.2 - Encargos Previdenciários (GPS), Fundo de Garantia por Tempo de Serviço (FGTS) e outras contribuições</t>
  </si>
  <si>
    <t>2.2</t>
  </si>
  <si>
    <t>GPS, FGTS e outras contribuições</t>
  </si>
  <si>
    <t>%</t>
  </si>
  <si>
    <t>INSS</t>
  </si>
  <si>
    <t>Salário Educação</t>
  </si>
  <si>
    <t>Seguro acidente do trabalho</t>
  </si>
  <si>
    <t>SESI ou SESC</t>
  </si>
  <si>
    <t>SENAI ou SENAC</t>
  </si>
  <si>
    <t>SEBRAE</t>
  </si>
  <si>
    <t>G</t>
  </si>
  <si>
    <t>INCRA</t>
  </si>
  <si>
    <t>H</t>
  </si>
  <si>
    <t>FGTS</t>
  </si>
  <si>
    <t>TOTAL</t>
  </si>
  <si>
    <t>Itens não aplicáveis a Optantes do SIMPLES</t>
  </si>
  <si>
    <t>Submódulo 2.3 - Benefícios Mensais e Diários</t>
  </si>
  <si>
    <t>2.3</t>
  </si>
  <si>
    <t>Benefícios Mensais e Diários</t>
  </si>
  <si>
    <t>Total de Benefícios Mensais e Diários</t>
  </si>
  <si>
    <t>Quadro-Resumo do Módulo 2 - Encargos e Benefícios anuais, mensais e diários</t>
  </si>
  <si>
    <t>Encargos e Benefícios Anuais, Mensais e Diários</t>
  </si>
  <si>
    <t>MÓDULO 3: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</si>
  <si>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</si>
  <si>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</si>
  <si>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</si>
  <si>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</si>
  <si>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</si>
  <si>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</si>
  <si>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</si>
  <si>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4: CUSTO DE REPOSIÇÃO DO PROFISSIONAL AUSENTE</t>
  </si>
  <si>
    <t>4.1</t>
  </si>
  <si>
    <t>Ausências legais</t>
  </si>
  <si>
    <t>Substituto na cobertura de férias</t>
  </si>
  <si>
    <t>Substituto na cobertura de Ausências legais</t>
  </si>
  <si>
    <t>Substituto na cobertura de Licença 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</si>
  <si>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</si>
  <si>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</si>
  <si>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</si>
  <si>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Intrajornada</t>
  </si>
  <si>
    <t>4.2</t>
  </si>
  <si>
    <t>Intrajornada</t>
  </si>
  <si>
    <t>Intervalo para repouso ou alimentação</t>
  </si>
  <si>
    <t>Quadro-Resumo do Módulo 4 - Custo de Reposição do Profissional Ausente</t>
  </si>
  <si>
    <t>Custo de reposição</t>
  </si>
  <si>
    <t>MÓDULO 5: INSUMOS DIVERSOS</t>
  </si>
  <si>
    <t>Insumos Diversos</t>
  </si>
  <si>
    <t>Equipamentos</t>
  </si>
  <si>
    <t>Total de Insumos Diversos</t>
  </si>
  <si>
    <t>MÓDULO 6: CUSTOS INDIRETOS, TRIBUTOS E LUCRO – (LUCRO PRESUMIDO)</t>
  </si>
  <si>
    <t>Custos Indiretos, Tributos e Lucro</t>
  </si>
  <si>
    <t>Custos Indiretos</t>
  </si>
  <si>
    <t>Lucro</t>
  </si>
  <si>
    <t>Tributos</t>
  </si>
  <si>
    <t>C.1) Tributos Federais (PIS = 0,65% e COFINS = 3%)</t>
  </si>
  <si>
    <t>C.2) Tributos Estaduais (especificar)</t>
  </si>
  <si>
    <t>C.3) Tributos Municipais (ISS = 5,0%)</t>
  </si>
  <si>
    <t>C.4) Outros tributos (especificar)</t>
  </si>
  <si>
    <t>Mão-de-obra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</si>
  <si>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</si>
  <si>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</si>
  <si>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</si>
  <si>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</si>
  <si>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</si>
  <si>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D+E)</t>
  </si>
  <si>
    <t>Módulo 6 – Custos Indiretos, Tributos e Lucro</t>
  </si>
  <si>
    <t>Valor total por empregado</t>
  </si>
  <si>
    <t>FATOR K</t>
  </si>
  <si>
    <t>MÓDULO 6: CUSTOS INDIRETOS, TRIBUTOS E LUCRO – (LUCRO REAL)</t>
  </si>
  <si>
    <t>C.1) Tributos Federais (PIS = 1,65% e COFINS = 7,60%)</t>
  </si>
  <si>
    <t>Custo total da contratação</t>
  </si>
  <si>
    <t>DISCRIMINAÇÃO DO POSTO</t>
  </si>
  <si>
    <t>FUNCIONÁRIOS</t>
  </si>
  <si>
    <t>TOTAL MENSAL</t>
  </si>
  <si>
    <t>TOTAL ANUAL</t>
  </si>
  <si>
    <t>POSTOS</t>
  </si>
  <si>
    <t>VALOR MENSAL POR POSTO</t>
  </si>
  <si>
    <t>dos Equipamentos (preenchimento licitante)</t>
  </si>
  <si>
    <t>Regime tributário da Licitante</t>
  </si>
  <si>
    <r>
      <t xml:space="preserve">Documento Comprobatório </t>
    </r>
    <r>
      <rPr>
        <b/>
        <i/>
        <sz val="11"/>
        <rFont val="Calibri"/>
        <family val="2"/>
        <scheme val="minor"/>
      </rPr>
      <t>*Anexar Comprovante</t>
    </r>
  </si>
  <si>
    <r>
      <rPr>
        <b/>
        <sz val="11"/>
        <color theme="1"/>
        <rFont val="Calibri"/>
        <family val="2"/>
        <scheme val="minor"/>
      </rPr>
      <t>ACT/CCT/DCT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inclusive aditivos se houver</t>
    </r>
  </si>
  <si>
    <t>Entidade Sindical da Empresa</t>
  </si>
  <si>
    <t>Entidade Sindical dos Empregados</t>
  </si>
  <si>
    <t>Número de Registro</t>
  </si>
  <si>
    <t>Início Vigência</t>
  </si>
  <si>
    <t>Fim Vigência</t>
  </si>
  <si>
    <t>Descrição Cargos</t>
  </si>
  <si>
    <t>Dias/Mês</t>
  </si>
  <si>
    <t>Posto</t>
  </si>
  <si>
    <t>CBO</t>
  </si>
  <si>
    <t>Salário</t>
  </si>
  <si>
    <t>Gratificação Liderança (15% ou 30%)</t>
  </si>
  <si>
    <t>Benefício Assistencial</t>
  </si>
  <si>
    <t>Submódulo 4.1. Ausências legais</t>
  </si>
  <si>
    <t>Uniformes E EPIS</t>
  </si>
  <si>
    <t>Quadro-resumo do Custo por Empregado (LUCRO PRESUMIDO)</t>
  </si>
  <si>
    <t>LUCRO PRESUMIDO</t>
  </si>
  <si>
    <t>Valor total por posto 12x36h</t>
  </si>
  <si>
    <t>Quadro-resumo do Custo por Empregado (LUCRO REAL)</t>
  </si>
  <si>
    <t>LUCRO REAL</t>
  </si>
  <si>
    <t>Materiais</t>
  </si>
  <si>
    <t>Arquivo SDC - Jurujuba</t>
  </si>
  <si>
    <t>Endereço</t>
  </si>
  <si>
    <t>Biblioteca Central e DCE</t>
  </si>
  <si>
    <t>Dispensário “Mazine Bueno”</t>
  </si>
  <si>
    <t>Núcleo de Animais de Laboratório - NAL</t>
  </si>
  <si>
    <t>LANTE</t>
  </si>
  <si>
    <t>Faculdades de Nutrição e Administração</t>
  </si>
  <si>
    <t>Faculdade de Odontologia</t>
  </si>
  <si>
    <t>Pórtico de Entrada Valonguinho</t>
  </si>
  <si>
    <t>Instituto de Química</t>
  </si>
  <si>
    <t>Bloco A - UFASA PROGRAD Gragoatá</t>
  </si>
  <si>
    <t>Bloco B - Instituto de Letras</t>
  </si>
  <si>
    <t>Bloco C - Instituto de Letras</t>
  </si>
  <si>
    <t>Bloco D - Faculdade de Educação</t>
  </si>
  <si>
    <t>Bloco E - Escola de Serviço Social</t>
  </si>
  <si>
    <t>Bloco F - Faculdade de Economia</t>
  </si>
  <si>
    <t>Bloco G - Instituto de Matemática e Estatística e Faculdade de Turismo</t>
  </si>
  <si>
    <t>Bloco H - Faculdade de Turismo e Hotelaria</t>
  </si>
  <si>
    <t>Bloco N - Instituto de Ciências Humanas e Filosofia - ICHF</t>
  </si>
  <si>
    <t>Bloco O - Instituto de Ciências Humanas e Filosofia - ICHF</t>
  </si>
  <si>
    <t>Bloco P  - Instituto de Ciências Humanas e Filosofia - ICHF</t>
  </si>
  <si>
    <t>Instituto de Artes e Comunicação Social - IACS</t>
  </si>
  <si>
    <t>Superintendência de Documentação - SDC</t>
  </si>
  <si>
    <t>Faculdade de Educação Física - FACDEF</t>
  </si>
  <si>
    <t>Pórtico Faculdade de Educação Física</t>
  </si>
  <si>
    <t>Pórtico Principal Campus Gragoatá</t>
  </si>
  <si>
    <t>Restaurante Universitário - Gragoatá</t>
  </si>
  <si>
    <t>Moradia Estudantil - Niterói</t>
  </si>
  <si>
    <t>Bloco D  - Escola de Engenharia - Niterói</t>
  </si>
  <si>
    <t>Bloco  E - Escola de Engenharia Niterói</t>
  </si>
  <si>
    <t>Instituto de Computação - Laboratórios</t>
  </si>
  <si>
    <t>Instituto de Computação - Salas de Aula UFAS</t>
  </si>
  <si>
    <t>ADDLABS</t>
  </si>
  <si>
    <t>Escola de Arquitetura (e anexos)</t>
  </si>
  <si>
    <t>Biblioteca do Campus</t>
  </si>
  <si>
    <t>Horto Viveiro</t>
  </si>
  <si>
    <t>Pórtico Passos da Pátria</t>
  </si>
  <si>
    <t>Pórtico Boa Viagem</t>
  </si>
  <si>
    <t>Pórtico Avenida Litorânea</t>
  </si>
  <si>
    <t>Restaurante Universitário - Praia Vermelha</t>
  </si>
  <si>
    <t xml:space="preserve"> UNIDADES ISOLADAS  NITERÓI</t>
  </si>
  <si>
    <t>Perícia Médica</t>
  </si>
  <si>
    <t>Restaurante Universitário - Reitoria</t>
  </si>
  <si>
    <t>CRIAA - Barreto</t>
  </si>
  <si>
    <t>CAJUFF e NEPHU</t>
  </si>
  <si>
    <t xml:space="preserve">Faculdade de Medicina </t>
  </si>
  <si>
    <t>Instituto de Saúde da Comunidade</t>
  </si>
  <si>
    <t>Restaurante Universitário - HUAP</t>
  </si>
  <si>
    <t>Colégio Universitário Geraldo Reis - COLUNI</t>
  </si>
  <si>
    <t>Creche UFF</t>
  </si>
  <si>
    <t>Unidades do Interior</t>
  </si>
  <si>
    <t>Escola de Engenharia de Petrópolis</t>
  </si>
  <si>
    <t>Instituto de Saúde de Nova Friburgo (incluindo unidade de Fonoaudiologia)</t>
  </si>
  <si>
    <t>Serviço de Psicologia Aplicada (SPA) Rio das Ostras</t>
  </si>
  <si>
    <t>Moradia Estudantil - Rio das Ostras</t>
  </si>
  <si>
    <t>Pólo Univ. de Macaé (incluindo prédio novo)</t>
  </si>
  <si>
    <t>Pólo Campos Goytacazes (incluindo SPA)</t>
  </si>
  <si>
    <t>Núcleo Experimental de Iguaba</t>
  </si>
  <si>
    <t>Escola de Engenharia Industrial e Metalúrgica de Volta Redonda</t>
  </si>
  <si>
    <t>Instituto de Ciências Humanas  e Sociais de VR</t>
  </si>
  <si>
    <t>Instituto de Ciências Exatas de VR</t>
  </si>
  <si>
    <t>Anexo II - A - DISTRIBUIÇÃO DOS POSTOS POR LOCALIDADE</t>
  </si>
  <si>
    <t>Prédio</t>
  </si>
  <si>
    <t>Prédio Principal: 8 andares</t>
  </si>
  <si>
    <t>Rua Miguel de Frias, 9 - Icaraí - Niterói - RJ</t>
  </si>
  <si>
    <t>Av. Miguel de Frias, 77 - Icaraí - Niterói</t>
  </si>
  <si>
    <t>Escola de Extensão, Protocolo e outros</t>
  </si>
  <si>
    <t>Av. Visconde do Rio Branco s/n.º, bairro Centro, Niterói - RJ</t>
  </si>
  <si>
    <t>Facu. Administração (antiga matematica)</t>
  </si>
  <si>
    <t>Complexo Instituto de Química</t>
  </si>
  <si>
    <t xml:space="preserve">Instituto de Química </t>
  </si>
  <si>
    <t>Complexo Inst. Biomédico</t>
  </si>
  <si>
    <t>Bloco B - DST</t>
  </si>
  <si>
    <t>Bloco C - Salas de Aula</t>
  </si>
  <si>
    <t>Bloco D - Anatômico</t>
  </si>
  <si>
    <t>Bloco E - Pesquisas</t>
  </si>
  <si>
    <t>Bloco A - Prédio Central</t>
  </si>
  <si>
    <t xml:space="preserve">Rua Professor Hernani Mello, 101 São Domingos Niterói – RJ </t>
  </si>
  <si>
    <t>Complexo Inst. Biologia</t>
  </si>
  <si>
    <t>Instituto de Biologia Bloco Principal</t>
  </si>
  <si>
    <t>Instituto de Biologia Bloco Anexo</t>
  </si>
  <si>
    <t>Prédio Salas de Aulas Biologia (Antigo Inst. Física)</t>
  </si>
  <si>
    <t>Av. Visconde do Rio Branco s/n.º, bairro de São Domingos, Niterói - RJ</t>
  </si>
  <si>
    <t>Biologia NOVO Bloco M - Gragoatá</t>
  </si>
  <si>
    <t>Complexo ICHF</t>
  </si>
  <si>
    <t>R. Alexandre Moura, 8 - São Domingos, Niterói - RJ, 24210-200</t>
  </si>
  <si>
    <t>Complexo Instituto de Letras</t>
  </si>
  <si>
    <t>Rua Passo da Pátria, n.º 156, bairro São Domingos, Niterói - RJ</t>
  </si>
  <si>
    <t>Instituto de Geociências</t>
  </si>
  <si>
    <t>Complexo Escola de Engenharia</t>
  </si>
  <si>
    <t>Complexo Instituto de Computação</t>
  </si>
  <si>
    <t>Complexo Instituto de Física</t>
  </si>
  <si>
    <t>Instituto de Física - Bloco F</t>
  </si>
  <si>
    <t>UFASA Física</t>
  </si>
  <si>
    <t>Complexo PROAES</t>
  </si>
  <si>
    <t>Rua Marquês de Paraná 303 - Centro, Niterói - RJ</t>
  </si>
  <si>
    <t>Rua Recife. Quadra 07, Jardim Bela Vista, Rio das Ostras - RJ</t>
  </si>
  <si>
    <t>Rua Lara Vilela, 126 - São Domingos, Niterói - RJ</t>
  </si>
  <si>
    <t>Av. Bento Maria da Costa, 115 A - Jurujuba, Niterói - RJ</t>
  </si>
  <si>
    <t>Rua General Castrioto, 588, Barreto, Niterói - RJ</t>
  </si>
  <si>
    <t>Almirante Teffé, 637, Centro, Niterói - RJ</t>
  </si>
  <si>
    <t>Rua Dr. Celestino,78- Centro, Niterói - RJ</t>
  </si>
  <si>
    <t>Rua Marquês de Paraná, 303 - Centro, Niterói - RJ</t>
  </si>
  <si>
    <t>Av.  Jansem de Mello, 174/Fundos – Centro, Niterói - RJ</t>
  </si>
  <si>
    <t>Complexo Fac. Direito</t>
  </si>
  <si>
    <t>Faculdade de Direito</t>
  </si>
  <si>
    <t>Rua Presidente Pedreira,62 - Ingá, Niterói - RJ</t>
  </si>
  <si>
    <t>Rua Tiradentes, 17 - Ingá, Niterói - RJ</t>
  </si>
  <si>
    <t>Complexo Fac. Farmácia</t>
  </si>
  <si>
    <t>Rua Mário Viana. 523 - Santa Rosa, Niterói - RJ</t>
  </si>
  <si>
    <t>Rua Marquês do Paraná, 282 – Centro, Niterói - RJ</t>
  </si>
  <si>
    <t>Complexo COLUNI</t>
  </si>
  <si>
    <t>Rua Alexandre Moura, 8 - São Domingos, Niterói - RJ</t>
  </si>
  <si>
    <t>Complexo PROGRAD</t>
  </si>
  <si>
    <t>Bloco H - UFFASA PROGRAD - Praia Vermelha</t>
  </si>
  <si>
    <t>Rua Domingos Silvério, sn. Quitandinha - Petrópolis</t>
  </si>
  <si>
    <t>Rua Dr. Silvio Henrique Braune, 22, Centro, Nova Friburgo - RJ</t>
  </si>
  <si>
    <t>Instituto do Noroeste Fluminense e Educação Superior</t>
  </si>
  <si>
    <t>Rua Chaim Elias, s/n.º, Centro, Santo Antônio de Pádua - RJ</t>
  </si>
  <si>
    <t>Instituto de Ciência e Tecnologia - ICT</t>
  </si>
  <si>
    <t>Instituto de Humanidades e Saúde - IHS</t>
  </si>
  <si>
    <t>Av. Aluízio da Silva Gomes, 50 - Granja dos Cavaleiros - Macaé</t>
  </si>
  <si>
    <t>Rua José do Patrocínio, 71 - Campos dos Goytacazes - RJ</t>
  </si>
  <si>
    <t>Complexo Faculdade de Veterinária</t>
  </si>
  <si>
    <t>Rua Vital Brazil Filho, 64 - Vital Brazil, Niteroi - RJ</t>
  </si>
  <si>
    <t>Hospital Veterinário - HUVET</t>
  </si>
  <si>
    <t>Rod. Amaral Peixoto, Km 100 - Iguaba Grande - RJ</t>
  </si>
  <si>
    <t>Fazenda Escola da Faculdade de Veterinária</t>
  </si>
  <si>
    <t>Rod. RJ 122, Km 32 - Funchal - Cachoeira de Macacu - RJ</t>
  </si>
  <si>
    <t>Complexo Volta Redonda</t>
  </si>
  <si>
    <t>Av. dos Trabalhadores, 420 - Volta Redonda - RJ</t>
  </si>
  <si>
    <t>Rua Desembargador Ellys Hermidyo Figueira 783 - Aterrado - Volta Redonda</t>
  </si>
  <si>
    <t>Complexo Angra dos Reis</t>
  </si>
  <si>
    <t>Instituto de Educação de Angra dos Reis</t>
  </si>
  <si>
    <t>Av. do Trabalhador, 179 - Jacuecanga - Angra dos Reis</t>
  </si>
  <si>
    <t>Angra dos Reis II</t>
  </si>
  <si>
    <t>Av. Vereador Benedito Adelino - Retiro, Angra dos Reis - RJ</t>
  </si>
  <si>
    <t>Anexo II - B - ENDEREÇO DAS UNIDADES</t>
  </si>
  <si>
    <t>Transporte -Cláusula 23ª da CCT - considerando 4 passagens/dia</t>
  </si>
  <si>
    <t>Ticket Alimentação - Cláusula 22ª da CCT</t>
  </si>
  <si>
    <t>Outros (Social Familiar) - Cláusula 28ª da CCT</t>
  </si>
  <si>
    <t>unid.</t>
  </si>
  <si>
    <t>Valor unitário</t>
  </si>
  <si>
    <t>Custo total da mão de obra (permanente)</t>
  </si>
  <si>
    <t>QUANT POSTOS</t>
  </si>
  <si>
    <t>Niterói</t>
  </si>
  <si>
    <t>UNIDADE</t>
  </si>
  <si>
    <t>MUNICÍPIO</t>
  </si>
  <si>
    <t>ORDEM</t>
  </si>
  <si>
    <t>ANEXO IV- C</t>
  </si>
  <si>
    <t>Anexo IV-B  - FORMAÇÃO CUSTOS POSTOS GRUPO 2</t>
  </si>
  <si>
    <t>Anexo IV-A  - FORMAÇÃO CUSTOS POSTOS DO GRUPO 1</t>
  </si>
  <si>
    <r>
      <t>Anexo III - B - PLANILHA DE COMPOSIÇÃO DE CUSTOS E FORMAÇÃO DE PREÇOS</t>
    </r>
    <r>
      <rPr>
        <sz val="9"/>
        <rFont val="Verdana"/>
        <family val="2"/>
      </rPr>
      <t xml:space="preserve"> </t>
    </r>
  </si>
  <si>
    <t>Incidência do Submódulo 2.2 - Encargos previdenciários (GPS), FGTS e outras contribuições (Cálculo sobre a remuneração, pois será adotada a Conta Vinculada)</t>
  </si>
  <si>
    <t>Total dos equipamentos sem depreciação</t>
  </si>
  <si>
    <t>Almoxarife</t>
  </si>
  <si>
    <t>Líder de Almoxarife</t>
  </si>
  <si>
    <t>Auxiliar de Almoxarife</t>
  </si>
  <si>
    <t>Líder de Aux. Almoxarife</t>
  </si>
  <si>
    <t>Copeiro</t>
  </si>
  <si>
    <t>Guardião de Piscina</t>
  </si>
  <si>
    <t>Agente Educacional</t>
  </si>
  <si>
    <t>Mediador de Alunos</t>
  </si>
  <si>
    <t>Cuidador de Alunos</t>
  </si>
  <si>
    <t>4141-05</t>
  </si>
  <si>
    <t>5134-25</t>
  </si>
  <si>
    <t>4221-05</t>
  </si>
  <si>
    <t>5171-15</t>
  </si>
  <si>
    <t>5153-25</t>
  </si>
  <si>
    <t>5162-20</t>
  </si>
  <si>
    <t>Relógio de Ponto Biométrico</t>
  </si>
  <si>
    <t>120 meses</t>
  </si>
  <si>
    <t>Depreciação dos equipamentos - 120 meses</t>
  </si>
  <si>
    <t>Os relógios de Ponto deverão ser instalados conforme a seguir: 1 no Mequinho, 1 na Reitoria e 1 no Coluni</t>
  </si>
  <si>
    <t>Disponibilização de Equipamentos para os postos de Almoxarife</t>
  </si>
  <si>
    <t>Contratação de empresa para prestação de serviços continuados de Apoio Logístico, com regime de dedicação exclusiva de mão de obra, com fornecimento de materiais de reposição e atendimento da Universidade Federal Fluminense</t>
  </si>
  <si>
    <t>COMPOSIÇÃO DE CUSTO DE UNIFORME PARA OS CARGOS DE AUXILIAR DE ALMOXARIFE E LÍDER AUXILIAR ALMOXARIFE (ITEM 3 E 4)</t>
  </si>
  <si>
    <t>Jalecos: operacional tradicional, em tecido Oxford, manga longa com dois bolsos inferiores, gola e manga com bico, com logomarca;</t>
  </si>
  <si>
    <t>Blusas/camisetas: operacional tradicional, em tecido de algodão, na cor azul manga curta, com logomarca.</t>
  </si>
  <si>
    <t>Calças: operacional tradicional, em tecido Oxford, com elástico e cordão, um bolso traseiro e dois dianteiros.</t>
  </si>
  <si>
    <t>Meias: meia  adulto, em tecido poliéster na cor preta.</t>
  </si>
  <si>
    <t>Sapatos: operacional tradicional, fechado, cor preta, solado antiderrapante</t>
  </si>
  <si>
    <t>Calça comprida com zíper de gabardine ou microfibra.</t>
  </si>
  <si>
    <t>Blusa tipo camisa com botões, em gabardine ou microfibra e emblema da empresa no lado esquerdo superior, manga curta.</t>
  </si>
  <si>
    <t>Touca de filó com aba.</t>
  </si>
  <si>
    <t>Meia social (longa)</t>
  </si>
  <si>
    <t>Calçado em couro, tipo mocassim, fechado, salto de até 3 cm ou sapatilha em couro, antiderrapantes.</t>
  </si>
  <si>
    <t>Avental, em oxford ou tergal, com amarras dos lados.</t>
  </si>
  <si>
    <t>REGATA GUARDA-VIDAS - ESTAMPADA NAS COSTAS E BORDADO NA FRENTE - TECIDO KACHARREL.</t>
  </si>
  <si>
    <t>Boné Bordado Tecido Ripstop vermelho c/ bordado guarda-vidas.</t>
  </si>
  <si>
    <t>Sunga  c/ bordado PET guarda- vidas. Possui modelagem slip e cós elástico. Material:	Poliamida Composição: 84% Poliamida e 16% elastano. Cor:	Vermelho</t>
  </si>
  <si>
    <t>Short Guarda-Vidas, na cor vermelha. Tecido: Dry- Fit  Bordado: Guarda vidas e seu brasão. Elástico e Cordão para melhor ajuste.</t>
  </si>
  <si>
    <t>Camiseta gola pólo em tecido 100% algodão, na cor azul, com destaque nas costas escrito A SERVIÇO DA UFF, e brasão/emblema da contratada.</t>
  </si>
  <si>
    <t>COMPOSIÇÃO DE CUSTO DE UNIFORME PARA OS CARGOS DE COPEIRO</t>
  </si>
  <si>
    <t xml:space="preserve">COMPOSIÇÃO DE CUSTO DE UNIFORME PARA OS CARGOS DE GUARDIÃO DE PISCINA </t>
  </si>
  <si>
    <t>Gabinete Reitor</t>
  </si>
  <si>
    <t>CMA/SOMA</t>
  </si>
  <si>
    <t>Proad</t>
  </si>
  <si>
    <t>IEF</t>
  </si>
  <si>
    <t>Coluni</t>
  </si>
  <si>
    <t>Coluni e Proaes</t>
  </si>
  <si>
    <t>Almoxarife Líder</t>
  </si>
  <si>
    <t>Aux. Almoxarife</t>
  </si>
  <si>
    <t>Aux. Almox. Lider</t>
  </si>
  <si>
    <t>Adicional de Periculosidade</t>
  </si>
  <si>
    <t xml:space="preserve">Adicional de Insalubridade </t>
  </si>
  <si>
    <t>Gratificação Liderança (15% de R$1.430,00) Claus. 16ª</t>
  </si>
  <si>
    <t>Custo por posto  = Soma da depreciação por 7 Almoxarifes</t>
  </si>
  <si>
    <t xml:space="preserve">Adicional de Periculosidade </t>
  </si>
  <si>
    <t>Luva de vaqueta de couro mista, cano curto (PAR)</t>
  </si>
  <si>
    <t>Obs.: Quantidade estimada por ano, sendo 1 conjunto composto de 1 jaleco, 2 blusas, 2 calças, 2 pares de luvas, 4 pares de meia e 1 sapato entregue na admissão e outro após 6 meses, ou quando apresentarem defeito ou desgastes, independente do prazo mínimo estabelecido, conforme Cláusula 53ª da CCT.</t>
  </si>
  <si>
    <t>Obs.: Quantidade estimada por ano, sendo 1 conjunto composto de 2 blusas, 2 calças, 2 toucas, 2 pares de meia, 2 calçados e 2 aventais entregue na admissão e outro após 6 meses, ou quando apresentarem defeito ou desgastes, independente do prazo mínimo estabelecido, conforme Cláusula 53ª da CCT.</t>
  </si>
  <si>
    <t>Obs.: Quantidade estimada por ano, sendo 1 conjunto composto de 2 regatas, 1 boné, 1 sunga e 2 shorts entregue na admissão e outro após 6 meses, ou quando apresentarem defeito ou desgastes, independente do prazo mínimo estabelecido, conforme Cláusula 53ª da CCT.</t>
  </si>
  <si>
    <t>Obs.: Quantidade estimada por ano, sendo 2 camisetas entregues na admissão e outras 2 após 6 meses, ou quando apresentarem defeito ou desgastes, independente do prazo mínimo estabelecido, conforme decisão Administrativa e Cláusula 53ª da CCT.</t>
  </si>
  <si>
    <t>Quantitativo mensal máximo a ser fornecido por posto</t>
  </si>
  <si>
    <t>DISCRIMINAÇÃO</t>
  </si>
  <si>
    <t>QUANT.</t>
  </si>
  <si>
    <t>PARCIAL MENSAL</t>
  </si>
  <si>
    <t>Esponja antibactéria para limpeza, dupla face formato retangular (bucha)</t>
  </si>
  <si>
    <t>pct 4 und</t>
  </si>
  <si>
    <t>Detergente líquido neutro, desengordurante garrafa com 500 ml</t>
  </si>
  <si>
    <t>Pano para limpeza multiuso com furos 60x33 cm</t>
  </si>
  <si>
    <t>pct 5 und</t>
  </si>
  <si>
    <t>PANO LIMPEZA, MATERIAL MICROFIBRA. COMPRIMENTO 60 CM LARGURA 40 CM CARACTERÍSTICAS ADICIONAIS ALTO GRAU ABSORÇÃO APLICAÇÃO USO GERAL TIPO TOALHA</t>
  </si>
  <si>
    <t>Saco de lixo de plástico reforçado com alça preto, com capacidade de 30 litros.</t>
  </si>
  <si>
    <t>Vassoura de piaçava n.º 4</t>
  </si>
  <si>
    <t>Saco alvejado para limpeza de chão 90% algodão - pano de chão 42 x 72 cm</t>
  </si>
  <si>
    <t>Flanela branca para polimento de móveis, vidros e limpeza em geral 40 x 60 cm</t>
  </si>
  <si>
    <t>Alcool líquido 70º INPM com 1 litro</t>
  </si>
  <si>
    <t>Coador de café de flanela 100% de algodão, com cabo de madeira, aro de metal, arame galvanizado, diâmetro de 130 mm.</t>
  </si>
  <si>
    <t>Desinfetante pinho para limpar e desinfetar o ambiente, em recipiente de 500 ml</t>
  </si>
  <si>
    <t>Lã de aço, pacote com 60g com 8 unidades</t>
  </si>
  <si>
    <t>pct</t>
  </si>
  <si>
    <t>Sabão de côco em barra de 200 g</t>
  </si>
  <si>
    <t>Guardanapos de papel 33 x 30 mm, pacote com 50 unidades</t>
  </si>
  <si>
    <t>pacote</t>
  </si>
  <si>
    <t>Copo de plástico descartável para água de 200 ml, pacote com 100 unidades</t>
  </si>
  <si>
    <t>Copo de plástico descartável para café de 50 ml, pacote com 100 unidades</t>
  </si>
  <si>
    <t>Limpa inox (200 ml).</t>
  </si>
  <si>
    <t>frasco</t>
  </si>
  <si>
    <t>Café em pó homogêneo, torrado e moído, de qualidade tipo “Superior”, condicionado em embalagem a vácuo puro aluminizada, validade de prazo mínimo de 1 ano, sendo extra forte. Sugestão: Melitta, Pilão ou similar</t>
  </si>
  <si>
    <t>pct 500g</t>
  </si>
  <si>
    <t>Açúcar, tipo refinado, origem vegetal, sacarose de cana de açúcar, aplicação adoçante, característica adicional de 1ª qualidade.</t>
  </si>
  <si>
    <t>kilo</t>
  </si>
  <si>
    <t>Adoçante, tipo sucralose, com bico dosador (100ml).</t>
  </si>
  <si>
    <t>frasco 100 ml</t>
  </si>
  <si>
    <t>Valor total mensal por funcionário</t>
  </si>
  <si>
    <t>COMPOSIÇÃO DE CUSTO DE MATERIAL -COPEIRO</t>
  </si>
  <si>
    <t>Crachá funcional, em pvc, com foto, nome e cargo.</t>
  </si>
  <si>
    <r>
      <t>Anexo III - C - PLANILHA DE COMPOSIÇÃO DE CUSTOS E FORMAÇÃO DE PREÇOS</t>
    </r>
    <r>
      <rPr>
        <sz val="9"/>
        <rFont val="Verdana"/>
        <family val="2"/>
      </rPr>
      <t xml:space="preserve"> (Anexo VII da I.N. da SLTI/MPOG n.º 5 de 26/Maio/2017			</t>
    </r>
  </si>
  <si>
    <t>4110-05</t>
  </si>
  <si>
    <t>7250-10</t>
  </si>
  <si>
    <t>Auxiliar de Mecânica</t>
  </si>
  <si>
    <t>IQ</t>
  </si>
  <si>
    <t>pct 100 unid</t>
  </si>
  <si>
    <t>Processo 23069.161952/2022-23</t>
  </si>
  <si>
    <t>Huvet / Proger / Eduff</t>
  </si>
  <si>
    <t>Auxiliar de Escriturário</t>
  </si>
  <si>
    <t xml:space="preserve">COMPOSIÇÃO DE CUSTO DE UNIFORME PARA OS CARGOS DE AGENTE EDUCACIONAL, MEDIADOR DE ALUNOS, CUIDADOR DE ALUNOS, AUX. MECÂNICA, AUX. ESCRITURÁRIO, ALMOXARIFE e LÍDER ALMOXARIFE </t>
  </si>
  <si>
    <t>Proad / CAP / STI</t>
  </si>
  <si>
    <t>Auxiliar Escriturário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</si>
</sst>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-&quot;R$ &quot;* #,##0.00_-;&quot;-R$ &quot;* #,##0.00_-;_-&quot;R$ &quot;* \-??_-;_-@_-"/>
    <numFmt numFmtId="167" formatCode="d/m/yyyy"/>
    <numFmt numFmtId="168" formatCode="#,##0.00_);\(#,##0.00\)"/>
  </numFmts>
  <fonts count="3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indexed="10"/>
      <name val="Arial"/>
      <family val="2"/>
      <charset val="1"/>
    </font>
    <font>
      <sz val="9"/>
      <name val="Arial"/>
      <family val="2"/>
      <charset val="1"/>
    </font>
    <font>
      <sz val="9"/>
      <color indexed="10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4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0"/>
    <xf numFmtId="44" fontId="7" fillId="0" borderId="0" applyFont="0" applyFill="0" applyBorder="0" applyAlignment="0" applyProtection="0"/>
    <xf numFmtId="0" fontId="34" fillId="0" borderId="0"/>
  </cellStyleXfs>
  <cellXfs count="33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distributed" wrapText="1" shrinkToFit="1" readingOrder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10" fillId="0" borderId="5" xfId="4" applyNumberFormat="1" applyFont="1" applyBorder="1"/>
    <xf numFmtId="164" fontId="10" fillId="0" borderId="7" xfId="5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5" xfId="2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0" fontId="11" fillId="0" borderId="0" xfId="0" applyFont="1" applyAlignment="1">
      <alignment vertical="center" wrapText="1"/>
    </xf>
    <xf numFmtId="0" fontId="22" fillId="0" borderId="0" xfId="0" applyFont="1"/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8" borderId="4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/>
    </xf>
    <xf numFmtId="0" fontId="11" fillId="10" borderId="14" xfId="0" applyFont="1" applyFill="1" applyBorder="1" applyAlignment="1" applyProtection="1">
      <alignment vertical="center"/>
      <protection locked="0"/>
    </xf>
    <xf numFmtId="0" fontId="11" fillId="10" borderId="14" xfId="0" applyFont="1" applyFill="1" applyBorder="1" applyAlignment="1" applyProtection="1">
      <alignment vertical="center" wrapText="1"/>
      <protection locked="0"/>
    </xf>
    <xf numFmtId="0" fontId="11" fillId="5" borderId="4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27" fillId="5" borderId="4" xfId="0" applyFont="1" applyFill="1" applyBorder="1" applyAlignment="1">
      <alignment horizontal="center" vertical="center"/>
    </xf>
    <xf numFmtId="164" fontId="28" fillId="0" borderId="1" xfId="6" applyNumberFormat="1" applyFont="1" applyFill="1" applyBorder="1" applyAlignment="1" applyProtection="1">
      <alignment vertical="center"/>
    </xf>
    <xf numFmtId="164" fontId="0" fillId="0" borderId="1" xfId="0" applyNumberFormat="1" applyBorder="1"/>
    <xf numFmtId="164" fontId="0" fillId="0" borderId="5" xfId="0" applyNumberFormat="1" applyBorder="1"/>
    <xf numFmtId="44" fontId="28" fillId="0" borderId="1" xfId="6" applyFont="1" applyFill="1" applyBorder="1" applyAlignment="1" applyProtection="1">
      <alignment vertical="center"/>
      <protection locked="0"/>
    </xf>
    <xf numFmtId="0" fontId="0" fillId="0" borderId="1" xfId="0" applyBorder="1"/>
    <xf numFmtId="0" fontId="0" fillId="0" borderId="5" xfId="0" applyBorder="1"/>
    <xf numFmtId="164" fontId="0" fillId="5" borderId="1" xfId="0" applyNumberFormat="1" applyFill="1" applyBorder="1" applyAlignment="1">
      <alignment vertical="center"/>
    </xf>
    <xf numFmtId="44" fontId="28" fillId="4" borderId="1" xfId="6" applyFont="1" applyFill="1" applyBorder="1" applyAlignment="1" applyProtection="1">
      <alignment vertical="center"/>
      <protection locked="0"/>
    </xf>
    <xf numFmtId="0" fontId="27" fillId="5" borderId="6" xfId="0" applyFont="1" applyFill="1" applyBorder="1" applyAlignment="1">
      <alignment vertical="center"/>
    </xf>
    <xf numFmtId="44" fontId="11" fillId="0" borderId="15" xfId="6" applyFont="1" applyFill="1" applyBorder="1" applyAlignment="1" applyProtection="1">
      <alignment vertical="center"/>
    </xf>
    <xf numFmtId="44" fontId="11" fillId="0" borderId="7" xfId="6" applyFont="1" applyFill="1" applyBorder="1" applyAlignment="1" applyProtection="1">
      <alignment vertical="center"/>
    </xf>
    <xf numFmtId="0" fontId="11" fillId="10" borderId="1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0" fontId="27" fillId="5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44" fontId="28" fillId="5" borderId="1" xfId="6" applyFont="1" applyFill="1" applyBorder="1" applyAlignment="1" applyProtection="1">
      <alignment vertical="center"/>
    </xf>
    <xf numFmtId="44" fontId="11" fillId="5" borderId="1" xfId="6" applyFont="1" applyFill="1" applyBorder="1" applyAlignment="1" applyProtection="1">
      <alignment vertical="center"/>
    </xf>
    <xf numFmtId="0" fontId="2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2" fontId="27" fillId="5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justify" vertical="center" wrapText="1"/>
    </xf>
    <xf numFmtId="2" fontId="29" fillId="5" borderId="1" xfId="0" applyNumberFormat="1" applyFont="1" applyFill="1" applyBorder="1" applyAlignment="1">
      <alignment horizontal="center" vertical="center"/>
    </xf>
    <xf numFmtId="44" fontId="29" fillId="5" borderId="1" xfId="6" applyFont="1" applyFill="1" applyBorder="1" applyAlignment="1" applyProtection="1">
      <alignment vertical="center"/>
    </xf>
    <xf numFmtId="0" fontId="27" fillId="5" borderId="1" xfId="0" applyFont="1" applyFill="1" applyBorder="1" applyAlignment="1">
      <alignment vertical="center"/>
    </xf>
    <xf numFmtId="2" fontId="11" fillId="5" borderId="1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9" fillId="5" borderId="0" xfId="0" applyFont="1" applyFill="1" applyAlignment="1">
      <alignment vertical="center"/>
    </xf>
    <xf numFmtId="44" fontId="27" fillId="0" borderId="1" xfId="6" applyFont="1" applyFill="1" applyBorder="1" applyAlignment="1" applyProtection="1">
      <alignment vertical="center"/>
      <protection locked="0"/>
    </xf>
    <xf numFmtId="8" fontId="27" fillId="0" borderId="1" xfId="6" applyNumberFormat="1" applyFont="1" applyFill="1" applyBorder="1" applyAlignment="1" applyProtection="1">
      <alignment vertical="center"/>
      <protection locked="0"/>
    </xf>
    <xf numFmtId="44" fontId="28" fillId="0" borderId="1" xfId="6" applyFont="1" applyFill="1" applyBorder="1" applyAlignment="1" applyProtection="1">
      <alignment vertical="center"/>
    </xf>
    <xf numFmtId="44" fontId="11" fillId="0" borderId="1" xfId="6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168" fontId="11" fillId="0" borderId="0" xfId="0" applyNumberFormat="1" applyFont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168" fontId="11" fillId="0" borderId="1" xfId="0" applyNumberFormat="1" applyFont="1" applyBorder="1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4" fontId="28" fillId="0" borderId="1" xfId="6" applyNumberFormat="1" applyFont="1" applyFill="1" applyBorder="1" applyAlignment="1" applyProtection="1">
      <alignment vertical="center"/>
    </xf>
    <xf numFmtId="4" fontId="28" fillId="5" borderId="1" xfId="6" applyNumberFormat="1" applyFont="1" applyFill="1" applyBorder="1" applyAlignment="1" applyProtection="1">
      <alignment vertical="center"/>
    </xf>
    <xf numFmtId="2" fontId="27" fillId="5" borderId="1" xfId="7" applyNumberFormat="1" applyFont="1" applyFill="1" applyBorder="1" applyAlignment="1">
      <alignment vertical="center"/>
    </xf>
    <xf numFmtId="0" fontId="11" fillId="5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27" fillId="5" borderId="10" xfId="0" applyFont="1" applyFill="1" applyBorder="1" applyAlignment="1">
      <alignment horizontal="center" vertical="center"/>
    </xf>
    <xf numFmtId="2" fontId="11" fillId="5" borderId="9" xfId="0" applyNumberFormat="1" applyFont="1" applyFill="1" applyBorder="1" applyAlignment="1">
      <alignment vertical="center"/>
    </xf>
    <xf numFmtId="0" fontId="27" fillId="5" borderId="12" xfId="0" applyFont="1" applyFill="1" applyBorder="1" applyAlignment="1">
      <alignment horizontal="center" vertical="center"/>
    </xf>
    <xf numFmtId="2" fontId="11" fillId="5" borderId="13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64" fontId="0" fillId="0" borderId="0" xfId="0" applyNumberFormat="1"/>
    <xf numFmtId="0" fontId="11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4" fontId="28" fillId="0" borderId="1" xfId="6" applyNumberFormat="1" applyFont="1" applyFill="1" applyBorder="1" applyAlignment="1" applyProtection="1">
      <alignment vertical="center"/>
      <protection locked="0"/>
    </xf>
    <xf numFmtId="164" fontId="20" fillId="0" borderId="1" xfId="6" applyNumberFormat="1" applyFont="1" applyFill="1" applyBorder="1" applyAlignment="1" applyProtection="1">
      <alignment vertical="center"/>
      <protection locked="0"/>
    </xf>
    <xf numFmtId="44" fontId="32" fillId="0" borderId="0" xfId="0" applyNumberFormat="1" applyFont="1"/>
    <xf numFmtId="164" fontId="32" fillId="0" borderId="0" xfId="0" applyNumberFormat="1" applyFont="1"/>
    <xf numFmtId="44" fontId="28" fillId="7" borderId="1" xfId="6" applyFont="1" applyFill="1" applyBorder="1" applyAlignment="1" applyProtection="1">
      <alignment vertical="center"/>
      <protection locked="0"/>
    </xf>
    <xf numFmtId="164" fontId="11" fillId="0" borderId="1" xfId="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 vertical="center" wrapText="1"/>
    </xf>
    <xf numFmtId="2" fontId="11" fillId="5" borderId="0" xfId="0" applyNumberFormat="1" applyFont="1" applyFill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0" fontId="8" fillId="0" borderId="0" xfId="0" applyFont="1" applyAlignment="1">
      <alignment vertical="distributed" wrapText="1" shrinkToFit="1" readingOrder="1"/>
    </xf>
    <xf numFmtId="0" fontId="8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1" fillId="5" borderId="1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3" fillId="11" borderId="1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64" fontId="11" fillId="5" borderId="7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 applyProtection="1">
      <alignment vertical="center" wrapText="1"/>
      <protection locked="0"/>
    </xf>
    <xf numFmtId="2" fontId="11" fillId="5" borderId="1" xfId="0" applyNumberFormat="1" applyFont="1" applyFill="1" applyBorder="1" applyAlignment="1">
      <alignment vertical="center"/>
    </xf>
    <xf numFmtId="0" fontId="11" fillId="10" borderId="3" xfId="0" applyFont="1" applyFill="1" applyBorder="1" applyAlignment="1" applyProtection="1">
      <alignment vertical="center" wrapText="1"/>
      <protection locked="0"/>
    </xf>
    <xf numFmtId="0" fontId="0" fillId="5" borderId="1" xfId="0" applyFill="1" applyBorder="1" applyAlignment="1">
      <alignment horizontal="left" vertical="center"/>
    </xf>
    <xf numFmtId="0" fontId="33" fillId="11" borderId="1" xfId="0" applyFont="1" applyFill="1" applyBorder="1" applyAlignment="1">
      <alignment horizontal="left" vertical="center" wrapText="1"/>
    </xf>
    <xf numFmtId="44" fontId="28" fillId="5" borderId="5" xfId="6" applyFont="1" applyFill="1" applyBorder="1" applyAlignment="1" applyProtection="1">
      <alignment vertical="center"/>
    </xf>
    <xf numFmtId="44" fontId="11" fillId="5" borderId="5" xfId="6" applyFont="1" applyFill="1" applyBorder="1" applyAlignment="1" applyProtection="1">
      <alignment vertical="center"/>
    </xf>
    <xf numFmtId="0" fontId="27" fillId="5" borderId="6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 wrapText="1"/>
    </xf>
    <xf numFmtId="44" fontId="28" fillId="5" borderId="15" xfId="6" applyFont="1" applyFill="1" applyBorder="1" applyAlignment="1" applyProtection="1">
      <alignment vertical="center"/>
    </xf>
    <xf numFmtId="44" fontId="28" fillId="5" borderId="7" xfId="6" applyFont="1" applyFill="1" applyBorder="1" applyAlignment="1" applyProtection="1">
      <alignment vertical="center"/>
    </xf>
    <xf numFmtId="0" fontId="11" fillId="0" borderId="5" xfId="0" applyFont="1" applyBorder="1" applyAlignment="1">
      <alignment vertical="center" wrapText="1"/>
    </xf>
    <xf numFmtId="44" fontId="29" fillId="5" borderId="5" xfId="6" applyFont="1" applyFill="1" applyBorder="1" applyAlignment="1" applyProtection="1">
      <alignment vertical="center"/>
    </xf>
    <xf numFmtId="0" fontId="11" fillId="0" borderId="15" xfId="0" applyFont="1" applyBorder="1" applyAlignment="1">
      <alignment horizontal="justify" vertical="center" wrapText="1"/>
    </xf>
    <xf numFmtId="2" fontId="11" fillId="5" borderId="15" xfId="0" applyNumberFormat="1" applyFont="1" applyFill="1" applyBorder="1" applyAlignment="1">
      <alignment horizontal="center" vertical="center"/>
    </xf>
    <xf numFmtId="44" fontId="11" fillId="5" borderId="15" xfId="6" applyFont="1" applyFill="1" applyBorder="1" applyAlignment="1" applyProtection="1">
      <alignment vertical="center"/>
    </xf>
    <xf numFmtId="44" fontId="11" fillId="5" borderId="7" xfId="6" applyFont="1" applyFill="1" applyBorder="1" applyAlignment="1" applyProtection="1">
      <alignment vertical="center"/>
    </xf>
    <xf numFmtId="44" fontId="27" fillId="0" borderId="5" xfId="6" applyFont="1" applyFill="1" applyBorder="1" applyAlignment="1" applyProtection="1">
      <alignment vertical="center"/>
      <protection locked="0"/>
    </xf>
    <xf numFmtId="8" fontId="27" fillId="0" borderId="5" xfId="6" applyNumberFormat="1" applyFont="1" applyFill="1" applyBorder="1" applyAlignment="1" applyProtection="1">
      <alignment vertical="center"/>
      <protection locked="0"/>
    </xf>
    <xf numFmtId="44" fontId="28" fillId="0" borderId="5" xfId="6" applyFont="1" applyFill="1" applyBorder="1" applyAlignment="1" applyProtection="1">
      <alignment vertical="center"/>
    </xf>
    <xf numFmtId="0" fontId="27" fillId="5" borderId="4" xfId="0" applyFont="1" applyFill="1" applyBorder="1" applyAlignment="1">
      <alignment horizontal="left" vertical="center"/>
    </xf>
    <xf numFmtId="168" fontId="11" fillId="0" borderId="5" xfId="0" applyNumberFormat="1" applyFont="1" applyBorder="1" applyAlignment="1">
      <alignment vertical="center"/>
    </xf>
    <xf numFmtId="0" fontId="27" fillId="5" borderId="6" xfId="0" applyFont="1" applyFill="1" applyBorder="1" applyAlignment="1">
      <alignment horizontal="left" vertical="center"/>
    </xf>
    <xf numFmtId="4" fontId="28" fillId="0" borderId="5" xfId="6" applyNumberFormat="1" applyFont="1" applyFill="1" applyBorder="1" applyAlignment="1" applyProtection="1">
      <alignment vertical="center"/>
    </xf>
    <xf numFmtId="4" fontId="28" fillId="5" borderId="5" xfId="6" applyNumberFormat="1" applyFont="1" applyFill="1" applyBorder="1" applyAlignment="1" applyProtection="1">
      <alignment vertical="center"/>
    </xf>
    <xf numFmtId="2" fontId="27" fillId="5" borderId="5" xfId="7" applyNumberFormat="1" applyFont="1" applyFill="1" applyBorder="1" applyAlignment="1">
      <alignment vertical="center"/>
    </xf>
    <xf numFmtId="2" fontId="11" fillId="5" borderId="5" xfId="0" applyNumberFormat="1" applyFont="1" applyFill="1" applyBorder="1" applyAlignment="1">
      <alignment vertical="center"/>
    </xf>
    <xf numFmtId="2" fontId="11" fillId="5" borderId="15" xfId="0" applyNumberFormat="1" applyFont="1" applyFill="1" applyBorder="1" applyAlignment="1">
      <alignment vertical="center"/>
    </xf>
    <xf numFmtId="2" fontId="11" fillId="5" borderId="7" xfId="0" applyNumberFormat="1" applyFont="1" applyFill="1" applyBorder="1" applyAlignment="1">
      <alignment vertical="center"/>
    </xf>
    <xf numFmtId="0" fontId="11" fillId="5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64" fontId="28" fillId="0" borderId="5" xfId="6" applyNumberFormat="1" applyFont="1" applyFill="1" applyBorder="1" applyAlignment="1" applyProtection="1">
      <alignment vertical="center"/>
      <protection locked="0"/>
    </xf>
    <xf numFmtId="164" fontId="20" fillId="0" borderId="5" xfId="6" applyNumberFormat="1" applyFont="1" applyFill="1" applyBorder="1" applyAlignment="1" applyProtection="1">
      <alignment vertical="center"/>
      <protection locked="0"/>
    </xf>
    <xf numFmtId="44" fontId="28" fillId="7" borderId="5" xfId="6" applyFont="1" applyFill="1" applyBorder="1" applyAlignment="1" applyProtection="1">
      <alignment vertical="center"/>
      <protection locked="0"/>
    </xf>
    <xf numFmtId="0" fontId="27" fillId="0" borderId="6" xfId="0" applyFont="1" applyBorder="1" applyAlignment="1">
      <alignment vertical="center"/>
    </xf>
    <xf numFmtId="164" fontId="11" fillId="0" borderId="15" xfId="6" applyNumberFormat="1" applyFont="1" applyFill="1" applyBorder="1" applyAlignment="1" applyProtection="1">
      <alignment vertical="center"/>
      <protection locked="0"/>
    </xf>
    <xf numFmtId="164" fontId="11" fillId="0" borderId="7" xfId="6" applyNumberFormat="1" applyFont="1" applyFill="1" applyBorder="1" applyAlignment="1" applyProtection="1">
      <alignment vertical="center"/>
      <protection locked="0"/>
    </xf>
    <xf numFmtId="0" fontId="27" fillId="0" borderId="6" xfId="0" applyFont="1" applyBorder="1" applyAlignment="1">
      <alignment horizontal="center" vertical="center"/>
    </xf>
    <xf numFmtId="0" fontId="27" fillId="5" borderId="4" xfId="0" applyFont="1" applyFill="1" applyBorder="1" applyAlignment="1">
      <alignment vertical="center"/>
    </xf>
    <xf numFmtId="2" fontId="11" fillId="5" borderId="7" xfId="0" applyNumberFormat="1" applyFont="1" applyFill="1" applyBorder="1" applyAlignment="1">
      <alignment horizontal="center" vertical="center"/>
    </xf>
    <xf numFmtId="164" fontId="11" fillId="0" borderId="1" xfId="6" applyNumberFormat="1" applyFont="1" applyFill="1" applyBorder="1" applyAlignment="1" applyProtection="1">
      <alignment vertical="center"/>
    </xf>
    <xf numFmtId="164" fontId="11" fillId="0" borderId="1" xfId="3" applyNumberFormat="1" applyFont="1" applyBorder="1" applyAlignment="1">
      <alignment horizontal="center" wrapText="1"/>
    </xf>
    <xf numFmtId="164" fontId="11" fillId="0" borderId="15" xfId="3" applyNumberFormat="1" applyFont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5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/>
    </xf>
    <xf numFmtId="164" fontId="2" fillId="0" borderId="25" xfId="0" applyNumberFormat="1" applyFont="1" applyBorder="1"/>
    <xf numFmtId="0" fontId="0" fillId="0" borderId="0" xfId="0" applyAlignment="1">
      <alignment horizontal="center" wrapText="1"/>
    </xf>
    <xf numFmtId="0" fontId="11" fillId="2" borderId="25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33" fillId="11" borderId="25" xfId="0" applyFont="1" applyFill="1" applyBorder="1" applyAlignment="1">
      <alignment horizontal="center" vertical="center" wrapText="1"/>
    </xf>
    <xf numFmtId="8" fontId="27" fillId="0" borderId="25" xfId="0" applyNumberFormat="1" applyFont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164" fontId="2" fillId="12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27" fillId="0" borderId="25" xfId="0" applyNumberFormat="1" applyFont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164" fontId="0" fillId="5" borderId="30" xfId="0" applyNumberForma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164" fontId="11" fillId="2" borderId="32" xfId="0" applyNumberFormat="1" applyFont="1" applyFill="1" applyBorder="1" applyAlignment="1">
      <alignment horizontal="center" vertical="center" wrapText="1"/>
    </xf>
    <xf numFmtId="164" fontId="11" fillId="2" borderId="33" xfId="0" applyNumberFormat="1" applyFont="1" applyFill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/>
    </xf>
    <xf numFmtId="164" fontId="27" fillId="0" borderId="1" xfId="6" applyNumberFormat="1" applyFont="1" applyFill="1" applyBorder="1" applyAlignment="1" applyProtection="1">
      <alignment vertical="center"/>
      <protection locked="0"/>
    </xf>
    <xf numFmtId="0" fontId="35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 vertical="distributed" wrapText="1" shrinkToFit="1" readingOrder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distributed" wrapText="1" shrinkToFit="1" readingOrder="1"/>
    </xf>
    <xf numFmtId="0" fontId="8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164" fontId="11" fillId="0" borderId="4" xfId="3" applyNumberFormat="1" applyFont="1" applyBorder="1" applyAlignment="1">
      <alignment horizontal="center" wrapText="1"/>
    </xf>
    <xf numFmtId="164" fontId="11" fillId="0" borderId="1" xfId="3" applyNumberFormat="1" applyFont="1" applyBorder="1" applyAlignment="1">
      <alignment horizont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2" fillId="12" borderId="2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2" fillId="12" borderId="25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 applyProtection="1">
      <alignment horizontal="left" vertical="center"/>
      <protection locked="0"/>
    </xf>
    <xf numFmtId="0" fontId="27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>
      <alignment horizontal="center" vertical="center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27" fillId="5" borderId="11" xfId="0" applyFont="1" applyFill="1" applyBorder="1" applyAlignment="1">
      <alignment horizontal="left" vertical="center"/>
    </xf>
    <xf numFmtId="0" fontId="27" fillId="5" borderId="21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27" fillId="0" borderId="1" xfId="7" applyFont="1" applyBorder="1" applyAlignment="1">
      <alignment horizontal="left" vertical="center" wrapText="1"/>
    </xf>
    <xf numFmtId="0" fontId="11" fillId="10" borderId="18" xfId="0" applyFont="1" applyFill="1" applyBorder="1" applyAlignment="1" applyProtection="1">
      <alignment horizontal="left" vertical="center"/>
      <protection locked="0"/>
    </xf>
    <xf numFmtId="0" fontId="11" fillId="10" borderId="19" xfId="0" applyFont="1" applyFill="1" applyBorder="1" applyAlignment="1" applyProtection="1">
      <alignment horizontal="left" vertical="center"/>
      <protection locked="0"/>
    </xf>
    <xf numFmtId="0" fontId="11" fillId="10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/>
    </xf>
    <xf numFmtId="0" fontId="11" fillId="10" borderId="1" xfId="0" applyFont="1" applyFill="1" applyBorder="1" applyAlignment="1" applyProtection="1">
      <alignment horizontal="left" vertical="center" wrapText="1"/>
      <protection locked="0"/>
    </xf>
    <xf numFmtId="0" fontId="30" fillId="8" borderId="1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left" vertical="center" wrapText="1"/>
    </xf>
    <xf numFmtId="0" fontId="25" fillId="9" borderId="6" xfId="0" applyFont="1" applyFill="1" applyBorder="1" applyAlignment="1">
      <alignment horizontal="left" vertical="center" wrapText="1"/>
    </xf>
    <xf numFmtId="0" fontId="25" fillId="9" borderId="15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 applyProtection="1">
      <alignment horizontal="center" vertical="center"/>
      <protection locked="0"/>
    </xf>
    <xf numFmtId="0" fontId="25" fillId="9" borderId="4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26" fillId="9" borderId="4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0" fontId="0" fillId="8" borderId="14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10" fillId="0" borderId="0" xfId="0" applyFont="1" applyAlignment="1">
      <alignment horizontal="center" vertical="distributed" wrapText="1" shrinkToFit="1" readingOrder="1"/>
    </xf>
    <xf numFmtId="0" fontId="11" fillId="5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 applyProtection="1">
      <alignment horizontal="left" vertical="center"/>
      <protection locked="0"/>
    </xf>
    <xf numFmtId="0" fontId="11" fillId="10" borderId="14" xfId="0" applyFont="1" applyFill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2" fillId="8" borderId="4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10" borderId="2" xfId="0" applyFont="1" applyFill="1" applyBorder="1" applyAlignment="1" applyProtection="1">
      <alignment horizontal="left" vertical="center" wrapText="1"/>
      <protection locked="0"/>
    </xf>
    <xf numFmtId="0" fontId="11" fillId="10" borderId="14" xfId="0" applyFont="1" applyFill="1" applyBorder="1" applyAlignment="1" applyProtection="1">
      <alignment horizontal="left" vertical="center" wrapText="1"/>
      <protection locked="0"/>
    </xf>
    <xf numFmtId="0" fontId="30" fillId="8" borderId="2" xfId="0" applyFont="1" applyFill="1" applyBorder="1" applyAlignment="1">
      <alignment horizontal="left" vertical="center"/>
    </xf>
    <xf numFmtId="0" fontId="30" fillId="8" borderId="14" xfId="0" applyFont="1" applyFill="1" applyBorder="1" applyAlignment="1">
      <alignment horizontal="left" vertical="center"/>
    </xf>
    <xf numFmtId="0" fontId="11" fillId="10" borderId="2" xfId="0" applyFont="1" applyFill="1" applyBorder="1" applyAlignment="1" applyProtection="1">
      <alignment horizontal="center" vertical="center"/>
      <protection locked="0"/>
    </xf>
    <xf numFmtId="0" fontId="11" fillId="10" borderId="14" xfId="0" applyFont="1" applyFill="1" applyBorder="1" applyAlignment="1" applyProtection="1">
      <alignment horizontal="center" vertical="center"/>
      <protection locked="0"/>
    </xf>
    <xf numFmtId="0" fontId="17" fillId="6" borderId="2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vertical="distributed" wrapText="1" shrinkToFit="1" readingOrder="1"/>
    </xf>
  </cellXfs>
  <cellStyles count="10">
    <cellStyle name="Moeda" xfId="2" builtinId="4"/>
    <cellStyle name="Moeda 2" xfId="5" xr:uid="{E0342717-B4A8-4812-AFDE-B336DD49F1AF}"/>
    <cellStyle name="Moeda 2 2" xfId="6" xr:uid="{243F8B51-E6FD-4995-8988-1B6D186FABA5}"/>
    <cellStyle name="Moeda 3" xfId="4" xr:uid="{66B5D90A-CC2A-4794-9E90-7AE27FECD7D4}"/>
    <cellStyle name="Moeda 4" xfId="8" xr:uid="{7D0B04D5-B14F-4726-A851-E0326A57179E}"/>
    <cellStyle name="Normal" xfId="0" builtinId="0"/>
    <cellStyle name="Normal 2" xfId="1" xr:uid="{FE3AB13D-D540-4C2F-84DB-77D4A96BB351}"/>
    <cellStyle name="Normal 2 2" xfId="7" xr:uid="{50231120-BAAA-465D-BF44-7DB46DE11553}"/>
    <cellStyle name="Normal 3" xfId="3" xr:uid="{A84981C7-5955-4EF8-859B-62E0448E1066}"/>
    <cellStyle name="Normal 4" xfId="9" xr:uid="{0B5D1634-8325-4C9C-964E-329C2E185F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An IV A Custo G1'!A1"/><Relationship Id="rId3" Type="http://schemas.openxmlformats.org/officeDocument/2006/relationships/hyperlink" Target="#'An IV B Custo G2'!A1"/><Relationship Id="rId7" Type="http://schemas.openxmlformats.org/officeDocument/2006/relationships/hyperlink" Target="#'Anexo II-B Endere&#231;o'!A1"/><Relationship Id="rId2" Type="http://schemas.openxmlformats.org/officeDocument/2006/relationships/hyperlink" Target="#'Anexo III-B Uniformes'!A1"/><Relationship Id="rId1" Type="http://schemas.openxmlformats.org/officeDocument/2006/relationships/hyperlink" Target="#'Anexo III-A Equip.'!A1"/><Relationship Id="rId6" Type="http://schemas.openxmlformats.org/officeDocument/2006/relationships/hyperlink" Target="#'Anexo II-A Dist. Postos'!A1"/><Relationship Id="rId5" Type="http://schemas.openxmlformats.org/officeDocument/2006/relationships/hyperlink" Target="#'Anexo IV C - Custo Total MDO'!A1"/><Relationship Id="rId4" Type="http://schemas.openxmlformats.org/officeDocument/2006/relationships/hyperlink" Target="#'Anexo III-C Materiai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MENU PLANILHA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5</xdr:row>
      <xdr:rowOff>133350</xdr:rowOff>
    </xdr:from>
    <xdr:to>
      <xdr:col>9</xdr:col>
      <xdr:colOff>47625</xdr:colOff>
      <xdr:row>9</xdr:row>
      <xdr:rowOff>180975</xdr:rowOff>
    </xdr:to>
    <xdr:sp macro="" textlink="">
      <xdr:nvSpPr>
        <xdr:cNvPr id="2" name="Retângulo de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208AEB-7384-4833-9661-8A1A11723AB4}"/>
            </a:ext>
          </a:extLst>
        </xdr:cNvPr>
        <xdr:cNvSpPr/>
      </xdr:nvSpPr>
      <xdr:spPr>
        <a:xfrm>
          <a:off x="5381625" y="1562100"/>
          <a:ext cx="2390775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III A - Relação dos Equipamentos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142875</xdr:rowOff>
    </xdr:from>
    <xdr:to>
      <xdr:col>2</xdr:col>
      <xdr:colOff>440055</xdr:colOff>
      <xdr:row>15</xdr:row>
      <xdr:rowOff>180975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4D9B04-491D-4A73-9350-890D95024C07}"/>
            </a:ext>
          </a:extLst>
        </xdr:cNvPr>
        <xdr:cNvSpPr/>
      </xdr:nvSpPr>
      <xdr:spPr>
        <a:xfrm>
          <a:off x="85725" y="2705100"/>
          <a:ext cx="237363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III B - Relação 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dos Uniformes, EPIS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</xdr:colOff>
      <xdr:row>17</xdr:row>
      <xdr:rowOff>125730</xdr:rowOff>
    </xdr:from>
    <xdr:to>
      <xdr:col>2</xdr:col>
      <xdr:colOff>428625</xdr:colOff>
      <xdr:row>21</xdr:row>
      <xdr:rowOff>167640</xdr:rowOff>
    </xdr:to>
    <xdr:sp macro="" textlink="">
      <xdr:nvSpPr>
        <xdr:cNvPr id="5" name="Retângulo de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75EF88-980F-415D-BB3F-3641076C4EC5}"/>
            </a:ext>
          </a:extLst>
        </xdr:cNvPr>
        <xdr:cNvSpPr/>
      </xdr:nvSpPr>
      <xdr:spPr>
        <a:xfrm>
          <a:off x="57150" y="3840480"/>
          <a:ext cx="2390775" cy="803910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IV B - Custo Postos Grupo 2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695325</xdr:colOff>
      <xdr:row>11</xdr:row>
      <xdr:rowOff>171450</xdr:rowOff>
    </xdr:from>
    <xdr:to>
      <xdr:col>4</xdr:col>
      <xdr:colOff>649605</xdr:colOff>
      <xdr:row>16</xdr:row>
      <xdr:rowOff>19050</xdr:rowOff>
    </xdr:to>
    <xdr:sp macro="" textlink="">
      <xdr:nvSpPr>
        <xdr:cNvPr id="7" name="Retângulo de cantos arredondados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0AE99D-2EAF-42F4-8191-C6A5EF5BCED5}"/>
            </a:ext>
          </a:extLst>
        </xdr:cNvPr>
        <xdr:cNvSpPr/>
      </xdr:nvSpPr>
      <xdr:spPr>
        <a:xfrm>
          <a:off x="2714625" y="2733675"/>
          <a:ext cx="237363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III C - Relação de Materiais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704850</xdr:colOff>
      <xdr:row>17</xdr:row>
      <xdr:rowOff>112395</xdr:rowOff>
    </xdr:from>
    <xdr:to>
      <xdr:col>4</xdr:col>
      <xdr:colOff>666750</xdr:colOff>
      <xdr:row>21</xdr:row>
      <xdr:rowOff>160020</xdr:rowOff>
    </xdr:to>
    <xdr:sp macro="" textlink="">
      <xdr:nvSpPr>
        <xdr:cNvPr id="8" name="Retângulo de cantos arredondados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C3BC82-5D8B-48A6-A37A-89C5627D368B}"/>
            </a:ext>
          </a:extLst>
        </xdr:cNvPr>
        <xdr:cNvSpPr/>
      </xdr:nvSpPr>
      <xdr:spPr>
        <a:xfrm>
          <a:off x="2724150" y="3827145"/>
          <a:ext cx="238125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IV C - Composição custos totais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57150</xdr:colOff>
      <xdr:row>5</xdr:row>
      <xdr:rowOff>152400</xdr:rowOff>
    </xdr:from>
    <xdr:to>
      <xdr:col>2</xdr:col>
      <xdr:colOff>428625</xdr:colOff>
      <xdr:row>10</xdr:row>
      <xdr:rowOff>9525</xdr:rowOff>
    </xdr:to>
    <xdr:sp macro="" textlink="">
      <xdr:nvSpPr>
        <xdr:cNvPr id="10" name="Retângulo de cantos arredondados 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8C52A23-1512-4ECF-A295-A2EDF0524DC4}"/>
            </a:ext>
          </a:extLst>
        </xdr:cNvPr>
        <xdr:cNvSpPr/>
      </xdr:nvSpPr>
      <xdr:spPr>
        <a:xfrm>
          <a:off x="57150" y="1581150"/>
          <a:ext cx="2390775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A - Distribuição dos Postos 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2</xdr:col>
      <xdr:colOff>704850</xdr:colOff>
      <xdr:row>5</xdr:row>
      <xdr:rowOff>152400</xdr:rowOff>
    </xdr:from>
    <xdr:to>
      <xdr:col>4</xdr:col>
      <xdr:colOff>676275</xdr:colOff>
      <xdr:row>10</xdr:row>
      <xdr:rowOff>9525</xdr:rowOff>
    </xdr:to>
    <xdr:sp macro="" textlink="">
      <xdr:nvSpPr>
        <xdr:cNvPr id="11" name="Retângulo de cantos arredondados 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86171C6-C955-4BE6-9231-6B9E42F90A1F}"/>
            </a:ext>
          </a:extLst>
        </xdr:cNvPr>
        <xdr:cNvSpPr/>
      </xdr:nvSpPr>
      <xdr:spPr>
        <a:xfrm>
          <a:off x="2724150" y="1581150"/>
          <a:ext cx="2390775" cy="809625"/>
        </a:xfrm>
        <a:prstGeom prst="roundRect">
          <a:avLst>
            <a:gd name="adj" fmla="val 13138"/>
          </a:avLst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II B - Endereço das Unidades (informativo)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5</xdr:col>
      <xdr:colOff>190500</xdr:colOff>
      <xdr:row>11</xdr:row>
      <xdr:rowOff>180975</xdr:rowOff>
    </xdr:from>
    <xdr:to>
      <xdr:col>9</xdr:col>
      <xdr:colOff>97155</xdr:colOff>
      <xdr:row>16</xdr:row>
      <xdr:rowOff>28575</xdr:rowOff>
    </xdr:to>
    <xdr:sp macro="" textlink="">
      <xdr:nvSpPr>
        <xdr:cNvPr id="9" name="Retângulo de cantos arredondados 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8D854FD-BCA8-47E0-8FF5-21E08A1B4BC5}"/>
            </a:ext>
          </a:extLst>
        </xdr:cNvPr>
        <xdr:cNvSpPr/>
      </xdr:nvSpPr>
      <xdr:spPr>
        <a:xfrm>
          <a:off x="5448300" y="2743200"/>
          <a:ext cx="2373630" cy="809625"/>
        </a:xfrm>
        <a:prstGeom prst="roundRect">
          <a:avLst/>
        </a:prstGeom>
        <a:ln w="53975">
          <a:solidFill>
            <a:schemeClr val="bg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1">
              <a:latin typeface="Calibri" panose="020F0502020204030204" pitchFamily="34" charset="0"/>
              <a:cs typeface="Arial" panose="020B0604020202020204" pitchFamily="7" charset="0"/>
            </a:rPr>
            <a:t>Anexo</a:t>
          </a:r>
          <a:r>
            <a:rPr lang="pt-PT" sz="1200" b="1" baseline="0">
              <a:latin typeface="Calibri" panose="020F0502020204030204" pitchFamily="34" charset="0"/>
              <a:cs typeface="Arial" panose="020B0604020202020204" pitchFamily="7" charset="0"/>
            </a:rPr>
            <a:t> IV A - Custo Postos Grupo 1</a:t>
          </a:r>
          <a:r>
            <a:rPr lang="pt-PT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(preenchimento licitante)</a:t>
          </a:r>
          <a:endParaRPr lang="pt-PT" sz="1200" b="1">
            <a:latin typeface="Calibri" panose="020F0502020204030204" pitchFamily="34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6</xdr:col>
      <xdr:colOff>1104900</xdr:colOff>
      <xdr:row>3</xdr:row>
      <xdr:rowOff>20615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FE2779-63B4-43CD-A66D-E71904098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0" y="0"/>
          <a:ext cx="904875" cy="592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1876425</xdr:colOff>
      <xdr:row>0</xdr:row>
      <xdr:rowOff>0</xdr:rowOff>
    </xdr:from>
    <xdr:to>
      <xdr:col>4</xdr:col>
      <xdr:colOff>2997252</xdr:colOff>
      <xdr:row>3</xdr:row>
      <xdr:rowOff>161925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CF7EB9-08F2-4048-B6D9-CDD45B921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0" y="0"/>
          <a:ext cx="1120827" cy="733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552451</xdr:colOff>
      <xdr:row>0</xdr:row>
      <xdr:rowOff>0</xdr:rowOff>
    </xdr:from>
    <xdr:to>
      <xdr:col>6</xdr:col>
      <xdr:colOff>340998</xdr:colOff>
      <xdr:row>2</xdr:row>
      <xdr:rowOff>123825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04BF73-E443-44F4-A7DB-DD9AD019C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0126" y="0"/>
          <a:ext cx="756922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11906</xdr:colOff>
      <xdr:row>0</xdr:row>
      <xdr:rowOff>0</xdr:rowOff>
    </xdr:from>
    <xdr:to>
      <xdr:col>4</xdr:col>
      <xdr:colOff>1002386</xdr:colOff>
      <xdr:row>3</xdr:row>
      <xdr:rowOff>59530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1A1F3C-6006-47AC-B64B-0BDE16F03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84094" y="0"/>
          <a:ext cx="990480" cy="6429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152401</xdr:colOff>
      <xdr:row>0</xdr:row>
      <xdr:rowOff>0</xdr:rowOff>
    </xdr:from>
    <xdr:to>
      <xdr:col>5</xdr:col>
      <xdr:colOff>902973</xdr:colOff>
      <xdr:row>2</xdr:row>
      <xdr:rowOff>123825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0787AE-BEE4-45DA-B092-786DB00D2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3101" y="0"/>
          <a:ext cx="750572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1064895</xdr:colOff>
      <xdr:row>0</xdr:row>
      <xdr:rowOff>0</xdr:rowOff>
    </xdr:from>
    <xdr:to>
      <xdr:col>6</xdr:col>
      <xdr:colOff>878940</xdr:colOff>
      <xdr:row>3</xdr:row>
      <xdr:rowOff>157418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766737-3875-4919-8EC1-46FC800D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6845" y="0"/>
          <a:ext cx="1109445" cy="8146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1344295</xdr:colOff>
      <xdr:row>0</xdr:row>
      <xdr:rowOff>0</xdr:rowOff>
    </xdr:from>
    <xdr:to>
      <xdr:col>7</xdr:col>
      <xdr:colOff>609065</xdr:colOff>
      <xdr:row>3</xdr:row>
      <xdr:rowOff>157418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E145E9-C5D8-46F6-A394-64C101D15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54970" y="0"/>
          <a:ext cx="1103095" cy="8146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66675</xdr:rowOff>
    </xdr:from>
    <xdr:to>
      <xdr:col>6</xdr:col>
      <xdr:colOff>1226383</xdr:colOff>
      <xdr:row>4</xdr:row>
      <xdr:rowOff>9525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F4E58-BE07-4B00-85B1-25B56F679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43650" y="66675"/>
          <a:ext cx="1077158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3AF1-08AD-442C-8168-7801BC8A0177}">
  <dimension ref="A1:N15"/>
  <sheetViews>
    <sheetView showGridLines="0" zoomScaleNormal="100" workbookViewId="0">
      <selection sqref="A1:J1"/>
    </sheetView>
  </sheetViews>
  <sheetFormatPr defaultColWidth="8.85546875" defaultRowHeight="15" x14ac:dyDescent="0.25"/>
  <cols>
    <col min="2" max="2" width="21.42578125" customWidth="1"/>
    <col min="3" max="3" width="17.28515625" customWidth="1"/>
    <col min="4" max="4" width="19" customWidth="1"/>
    <col min="5" max="5" width="12.28515625" customWidth="1"/>
    <col min="6" max="6" width="8.42578125" customWidth="1"/>
    <col min="7" max="7" width="10.85546875" customWidth="1"/>
  </cols>
  <sheetData>
    <row r="1" spans="1:14" ht="18" customHeight="1" x14ac:dyDescent="0.3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30"/>
      <c r="L1" s="30"/>
      <c r="M1" s="30"/>
      <c r="N1" s="30"/>
    </row>
    <row r="2" spans="1:14" ht="18.75" x14ac:dyDescent="0.3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31"/>
      <c r="L2" s="31"/>
      <c r="M2" s="31"/>
      <c r="N2" s="31"/>
    </row>
    <row r="3" spans="1:14" ht="14.45" customHeight="1" x14ac:dyDescent="0.25">
      <c r="A3" s="218"/>
      <c r="B3" s="218"/>
      <c r="C3" s="218"/>
      <c r="D3" s="218"/>
      <c r="E3" s="218"/>
      <c r="F3" s="218"/>
      <c r="G3" s="218"/>
      <c r="H3" s="9"/>
    </row>
    <row r="4" spans="1:14" ht="45.75" customHeight="1" x14ac:dyDescent="0.25">
      <c r="A4" s="219" t="s">
        <v>332</v>
      </c>
      <c r="B4" s="219"/>
      <c r="C4" s="219"/>
      <c r="D4" s="219"/>
      <c r="E4" s="219"/>
      <c r="F4" s="219"/>
      <c r="G4" s="219"/>
      <c r="H4" s="219"/>
      <c r="I4" s="219"/>
      <c r="J4" s="219"/>
      <c r="K4" s="32"/>
      <c r="L4" s="32"/>
      <c r="M4" s="32"/>
      <c r="N4" s="32"/>
    </row>
    <row r="15" spans="1:14" ht="15.75" x14ac:dyDescent="0.25">
      <c r="E15" s="33" t="s">
        <v>133</v>
      </c>
    </row>
  </sheetData>
  <mergeCells count="4">
    <mergeCell ref="A1:J1"/>
    <mergeCell ref="A2:J2"/>
    <mergeCell ref="A3:G3"/>
    <mergeCell ref="A4:J4"/>
  </mergeCells>
  <pageMargins left="0.511811024" right="0.511811024" top="0.9916666666666667" bottom="0.78740157499999996" header="0.31496062000000002" footer="0.31496062000000002"/>
  <pageSetup paperSize="9" fitToHeight="0" orientation="landscape" r:id="rId1"/>
  <headerFooter>
    <oddHeader>&amp;L&amp;G&amp;CProcesso 23069.161952/2022-23
PE 63/2022&amp;R&amp;G</oddHeader>
    <oddFooter>&amp;L&amp;A&amp;R&amp;"-,Itálico"&amp;10&amp;P/&amp;N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F363-890B-42FE-80D0-E68211FDBE21}">
  <dimension ref="A1:Q19"/>
  <sheetViews>
    <sheetView zoomScaleNormal="100" workbookViewId="0">
      <selection sqref="A1:G1"/>
    </sheetView>
  </sheetViews>
  <sheetFormatPr defaultRowHeight="15" x14ac:dyDescent="0.25"/>
  <cols>
    <col min="1" max="1" width="8.140625" bestFit="1" customWidth="1"/>
    <col min="2" max="2" width="29.5703125" customWidth="1"/>
    <col min="6" max="6" width="17.42578125" customWidth="1"/>
    <col min="7" max="7" width="25.42578125" customWidth="1"/>
  </cols>
  <sheetData>
    <row r="1" spans="1:17" ht="15" customHeight="1" x14ac:dyDescent="0.25">
      <c r="A1" s="220" t="s">
        <v>0</v>
      </c>
      <c r="B1" s="220"/>
      <c r="C1" s="220"/>
      <c r="D1" s="220"/>
      <c r="E1" s="220"/>
      <c r="F1" s="220"/>
      <c r="G1" s="220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x14ac:dyDescent="0.25">
      <c r="A2" s="222" t="s">
        <v>2</v>
      </c>
      <c r="B2" s="222"/>
      <c r="C2" s="222"/>
      <c r="D2" s="222"/>
      <c r="E2" s="222"/>
      <c r="F2" s="222"/>
      <c r="G2" s="222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x14ac:dyDescent="0.25">
      <c r="A3" s="130"/>
      <c r="B3" s="110"/>
      <c r="C3" s="110"/>
      <c r="D3" s="110"/>
      <c r="E3" s="110"/>
      <c r="F3" s="110"/>
      <c r="G3" s="110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5" customHeight="1" x14ac:dyDescent="0.25">
      <c r="A4" s="223" t="s">
        <v>218</v>
      </c>
      <c r="B4" s="223"/>
      <c r="C4" s="223"/>
      <c r="D4" s="223"/>
      <c r="E4" s="223"/>
      <c r="F4" s="223"/>
      <c r="G4" s="223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7" ht="47.25" customHeight="1" x14ac:dyDescent="0.25">
      <c r="A5" s="224" t="s">
        <v>332</v>
      </c>
      <c r="B5" s="224"/>
      <c r="C5" s="224"/>
      <c r="D5" s="224"/>
      <c r="E5" s="224"/>
      <c r="F5" s="224"/>
      <c r="G5" s="224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7" spans="1:17" x14ac:dyDescent="0.25">
      <c r="A7" s="221" t="s">
        <v>300</v>
      </c>
      <c r="B7" s="221"/>
      <c r="C7" s="221"/>
      <c r="D7" s="221"/>
      <c r="E7" s="221"/>
      <c r="F7" s="221"/>
      <c r="G7" s="221"/>
    </row>
    <row r="8" spans="1:17" ht="30" x14ac:dyDescent="0.25">
      <c r="A8" s="194" t="s">
        <v>305</v>
      </c>
      <c r="B8" s="194" t="s">
        <v>127</v>
      </c>
      <c r="C8" s="194" t="s">
        <v>145</v>
      </c>
      <c r="D8" s="194" t="s">
        <v>301</v>
      </c>
      <c r="E8" s="194" t="s">
        <v>128</v>
      </c>
      <c r="F8" s="194" t="s">
        <v>303</v>
      </c>
      <c r="G8" s="194" t="s">
        <v>304</v>
      </c>
    </row>
    <row r="9" spans="1:17" ht="15.75" x14ac:dyDescent="0.25">
      <c r="A9" s="195">
        <v>1</v>
      </c>
      <c r="B9" s="187" t="s">
        <v>312</v>
      </c>
      <c r="C9" s="187" t="s">
        <v>321</v>
      </c>
      <c r="D9" s="187">
        <v>7</v>
      </c>
      <c r="E9" s="196">
        <f>D9</f>
        <v>7</v>
      </c>
      <c r="F9" s="197" t="s">
        <v>416</v>
      </c>
      <c r="G9" s="197" t="s">
        <v>302</v>
      </c>
    </row>
    <row r="10" spans="1:17" ht="15.75" x14ac:dyDescent="0.25">
      <c r="A10" s="195">
        <v>2</v>
      </c>
      <c r="B10" s="187" t="s">
        <v>313</v>
      </c>
      <c r="C10" s="187" t="s">
        <v>321</v>
      </c>
      <c r="D10" s="187">
        <v>1</v>
      </c>
      <c r="E10" s="196">
        <f t="shared" ref="E10:E18" si="0">D10</f>
        <v>1</v>
      </c>
      <c r="F10" s="197" t="s">
        <v>354</v>
      </c>
      <c r="G10" s="197" t="s">
        <v>302</v>
      </c>
    </row>
    <row r="11" spans="1:17" ht="15.75" x14ac:dyDescent="0.25">
      <c r="A11" s="195">
        <v>3</v>
      </c>
      <c r="B11" s="187" t="s">
        <v>314</v>
      </c>
      <c r="C11" s="187" t="s">
        <v>321</v>
      </c>
      <c r="D11" s="187">
        <v>24</v>
      </c>
      <c r="E11" s="196">
        <f t="shared" si="0"/>
        <v>24</v>
      </c>
      <c r="F11" s="197" t="s">
        <v>353</v>
      </c>
      <c r="G11" s="197" t="s">
        <v>302</v>
      </c>
    </row>
    <row r="12" spans="1:17" ht="15.75" x14ac:dyDescent="0.25">
      <c r="A12" s="195">
        <v>4</v>
      </c>
      <c r="B12" s="187" t="s">
        <v>315</v>
      </c>
      <c r="C12" s="187" t="s">
        <v>321</v>
      </c>
      <c r="D12" s="187">
        <v>1</v>
      </c>
      <c r="E12" s="196">
        <f t="shared" si="0"/>
        <v>1</v>
      </c>
      <c r="F12" s="197" t="s">
        <v>353</v>
      </c>
      <c r="G12" s="197" t="s">
        <v>302</v>
      </c>
    </row>
    <row r="13" spans="1:17" ht="15.75" x14ac:dyDescent="0.25">
      <c r="A13" s="195">
        <v>5</v>
      </c>
      <c r="B13" s="187" t="s">
        <v>316</v>
      </c>
      <c r="C13" s="187" t="s">
        <v>322</v>
      </c>
      <c r="D13" s="187">
        <v>5</v>
      </c>
      <c r="E13" s="196">
        <f t="shared" si="0"/>
        <v>5</v>
      </c>
      <c r="F13" s="197" t="s">
        <v>352</v>
      </c>
      <c r="G13" s="197" t="s">
        <v>302</v>
      </c>
    </row>
    <row r="14" spans="1:17" ht="30" x14ac:dyDescent="0.25">
      <c r="A14" s="195">
        <v>6</v>
      </c>
      <c r="B14" s="215" t="s">
        <v>414</v>
      </c>
      <c r="C14" s="215" t="s">
        <v>407</v>
      </c>
      <c r="D14" s="215">
        <v>15</v>
      </c>
      <c r="E14" s="196">
        <f t="shared" si="0"/>
        <v>15</v>
      </c>
      <c r="F14" s="197" t="s">
        <v>413</v>
      </c>
      <c r="G14" s="197" t="s">
        <v>302</v>
      </c>
    </row>
    <row r="15" spans="1:17" ht="15.75" x14ac:dyDescent="0.25">
      <c r="A15" s="195">
        <v>7</v>
      </c>
      <c r="B15" s="187" t="s">
        <v>317</v>
      </c>
      <c r="C15" s="187" t="s">
        <v>324</v>
      </c>
      <c r="D15" s="187">
        <v>2</v>
      </c>
      <c r="E15" s="196">
        <f t="shared" si="0"/>
        <v>2</v>
      </c>
      <c r="F15" s="197" t="s">
        <v>355</v>
      </c>
      <c r="G15" s="197" t="s">
        <v>302</v>
      </c>
    </row>
    <row r="16" spans="1:17" s="109" customFormat="1" ht="15.75" x14ac:dyDescent="0.25">
      <c r="A16" s="195">
        <v>8</v>
      </c>
      <c r="B16" s="187" t="s">
        <v>318</v>
      </c>
      <c r="C16" s="187" t="s">
        <v>325</v>
      </c>
      <c r="D16" s="187">
        <v>14</v>
      </c>
      <c r="E16" s="196">
        <f t="shared" si="0"/>
        <v>14</v>
      </c>
      <c r="F16" s="197" t="s">
        <v>356</v>
      </c>
      <c r="G16" s="197" t="s">
        <v>302</v>
      </c>
    </row>
    <row r="17" spans="1:7" s="109" customFormat="1" ht="15.75" x14ac:dyDescent="0.25">
      <c r="A17" s="195">
        <v>9</v>
      </c>
      <c r="B17" s="187" t="s">
        <v>319</v>
      </c>
      <c r="C17" s="187" t="s">
        <v>325</v>
      </c>
      <c r="D17" s="187">
        <v>32</v>
      </c>
      <c r="E17" s="196">
        <f t="shared" si="0"/>
        <v>32</v>
      </c>
      <c r="F17" s="197" t="s">
        <v>357</v>
      </c>
      <c r="G17" s="197" t="s">
        <v>302</v>
      </c>
    </row>
    <row r="18" spans="1:7" s="109" customFormat="1" ht="15.75" x14ac:dyDescent="0.25">
      <c r="A18" s="195">
        <v>10</v>
      </c>
      <c r="B18" s="187" t="s">
        <v>320</v>
      </c>
      <c r="C18" s="187" t="s">
        <v>326</v>
      </c>
      <c r="D18" s="187">
        <v>10</v>
      </c>
      <c r="E18" s="196">
        <f t="shared" si="0"/>
        <v>10</v>
      </c>
      <c r="F18" s="197" t="s">
        <v>357</v>
      </c>
      <c r="G18" s="197" t="s">
        <v>302</v>
      </c>
    </row>
    <row r="19" spans="1:7" ht="15.75" x14ac:dyDescent="0.25">
      <c r="A19" s="201">
        <v>11</v>
      </c>
      <c r="B19" s="197" t="s">
        <v>409</v>
      </c>
      <c r="C19" s="187" t="s">
        <v>408</v>
      </c>
      <c r="D19" s="201">
        <v>1</v>
      </c>
      <c r="E19" s="201">
        <v>1</v>
      </c>
      <c r="F19" s="197" t="s">
        <v>410</v>
      </c>
      <c r="G19" s="197" t="s">
        <v>302</v>
      </c>
    </row>
  </sheetData>
  <mergeCells count="5">
    <mergeCell ref="A1:G1"/>
    <mergeCell ref="A7:G7"/>
    <mergeCell ref="A2:G2"/>
    <mergeCell ref="A4:G4"/>
    <mergeCell ref="A5:G5"/>
  </mergeCells>
  <pageMargins left="0.511811024" right="0.511811024" top="0.9916666666666667" bottom="0.78740157499999996" header="0.31496062000000002" footer="0.31496062000000002"/>
  <pageSetup paperSize="9" orientation="landscape" r:id="rId1"/>
  <headerFooter>
    <oddHeader>&amp;L&amp;G&amp;CProcesso 23069.161952/2022-23
PE 63/2022&amp;R&amp;G</oddHeader>
    <oddFooter>&amp;L&amp;A&amp;R&amp;"-,Itálico"&amp;10&amp;P/&amp;N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A3578-4CCA-4D6E-A941-11CBBF6D4070}">
  <dimension ref="A1:R96"/>
  <sheetViews>
    <sheetView zoomScaleNormal="100" workbookViewId="0">
      <selection activeCell="A4" sqref="A4:G4"/>
    </sheetView>
  </sheetViews>
  <sheetFormatPr defaultRowHeight="15" x14ac:dyDescent="0.25"/>
  <cols>
    <col min="1" max="1" width="4.7109375" style="109" bestFit="1" customWidth="1"/>
    <col min="2" max="2" width="13.140625" style="109" bestFit="1" customWidth="1"/>
    <col min="3" max="3" width="6.140625" style="109" bestFit="1" customWidth="1"/>
    <col min="4" max="4" width="20.7109375" style="109" customWidth="1"/>
    <col min="5" max="5" width="45.28515625" style="109" customWidth="1"/>
    <col min="6" max="16384" width="9.140625" style="109"/>
  </cols>
  <sheetData>
    <row r="1" spans="1:18" x14ac:dyDescent="0.25">
      <c r="A1" s="220" t="s">
        <v>0</v>
      </c>
      <c r="B1" s="220"/>
      <c r="C1" s="220"/>
      <c r="D1" s="220"/>
      <c r="E1" s="220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x14ac:dyDescent="0.25">
      <c r="A2" s="222" t="s">
        <v>2</v>
      </c>
      <c r="B2" s="222"/>
      <c r="C2" s="222"/>
      <c r="D2" s="222"/>
      <c r="E2" s="22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x14ac:dyDescent="0.25">
      <c r="A3" s="111"/>
      <c r="B3" s="110"/>
      <c r="C3" s="110"/>
      <c r="D3" s="110"/>
      <c r="E3" s="110"/>
      <c r="F3" s="110"/>
      <c r="G3" s="110"/>
    </row>
    <row r="4" spans="1:18" x14ac:dyDescent="0.25">
      <c r="A4" s="223" t="s">
        <v>294</v>
      </c>
      <c r="B4" s="223"/>
      <c r="C4" s="223"/>
      <c r="D4" s="223"/>
      <c r="E4" s="223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51.75" customHeight="1" x14ac:dyDescent="0.25">
      <c r="A5" s="224" t="s">
        <v>332</v>
      </c>
      <c r="B5" s="224"/>
      <c r="C5" s="224"/>
      <c r="D5" s="224"/>
      <c r="E5" s="224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1:18" ht="15.75" thickBot="1" x14ac:dyDescent="0.3"/>
    <row r="7" spans="1:18" x14ac:dyDescent="0.25">
      <c r="A7" s="120" t="s">
        <v>3</v>
      </c>
      <c r="B7" s="121" t="s">
        <v>1</v>
      </c>
      <c r="C7" s="121" t="s">
        <v>219</v>
      </c>
      <c r="D7" s="228" t="s">
        <v>158</v>
      </c>
      <c r="E7" s="229"/>
    </row>
    <row r="8" spans="1:18" ht="25.5" x14ac:dyDescent="0.25">
      <c r="A8" s="230">
        <v>1</v>
      </c>
      <c r="B8" s="225" t="s">
        <v>14</v>
      </c>
      <c r="C8" s="112">
        <v>1</v>
      </c>
      <c r="D8" s="28" t="s">
        <v>220</v>
      </c>
      <c r="E8" s="117" t="s">
        <v>221</v>
      </c>
    </row>
    <row r="9" spans="1:18" x14ac:dyDescent="0.25">
      <c r="A9" s="230"/>
      <c r="B9" s="225"/>
      <c r="C9" s="112">
        <v>2</v>
      </c>
      <c r="D9" s="28" t="s">
        <v>198</v>
      </c>
      <c r="E9" s="117" t="s">
        <v>222</v>
      </c>
    </row>
    <row r="10" spans="1:18" ht="25.5" x14ac:dyDescent="0.25">
      <c r="A10" s="230"/>
      <c r="B10" s="225" t="s">
        <v>20</v>
      </c>
      <c r="C10" s="112">
        <v>3</v>
      </c>
      <c r="D10" s="122" t="s">
        <v>223</v>
      </c>
      <c r="E10" s="227" t="s">
        <v>224</v>
      </c>
    </row>
    <row r="11" spans="1:18" x14ac:dyDescent="0.25">
      <c r="A11" s="230"/>
      <c r="B11" s="225"/>
      <c r="C11" s="112">
        <v>4</v>
      </c>
      <c r="D11" s="122" t="s">
        <v>159</v>
      </c>
      <c r="E11" s="227"/>
    </row>
    <row r="12" spans="1:18" ht="25.5" x14ac:dyDescent="0.25">
      <c r="A12" s="230"/>
      <c r="B12" s="225"/>
      <c r="C12" s="112">
        <v>5</v>
      </c>
      <c r="D12" s="122" t="s">
        <v>225</v>
      </c>
      <c r="E12" s="227"/>
    </row>
    <row r="13" spans="1:18" ht="25.5" x14ac:dyDescent="0.25">
      <c r="A13" s="230"/>
      <c r="B13" s="225"/>
      <c r="C13" s="112">
        <v>6</v>
      </c>
      <c r="D13" s="122" t="s">
        <v>160</v>
      </c>
      <c r="E13" s="227"/>
    </row>
    <row r="14" spans="1:18" ht="25.5" x14ac:dyDescent="0.25">
      <c r="A14" s="230"/>
      <c r="B14" s="225"/>
      <c r="C14" s="112">
        <v>7</v>
      </c>
      <c r="D14" s="122" t="s">
        <v>161</v>
      </c>
      <c r="E14" s="227"/>
    </row>
    <row r="15" spans="1:18" x14ac:dyDescent="0.25">
      <c r="A15" s="230"/>
      <c r="B15" s="225"/>
      <c r="C15" s="112">
        <v>8</v>
      </c>
      <c r="D15" s="122" t="s">
        <v>162</v>
      </c>
      <c r="E15" s="227"/>
    </row>
    <row r="16" spans="1:18" ht="25.5" x14ac:dyDescent="0.25">
      <c r="A16" s="230"/>
      <c r="B16" s="225"/>
      <c r="C16" s="112">
        <v>9</v>
      </c>
      <c r="D16" s="122" t="s">
        <v>163</v>
      </c>
      <c r="E16" s="227"/>
    </row>
    <row r="17" spans="1:5" ht="25.5" x14ac:dyDescent="0.25">
      <c r="A17" s="230"/>
      <c r="B17" s="225"/>
      <c r="C17" s="112">
        <v>10</v>
      </c>
      <c r="D17" s="122" t="s">
        <v>164</v>
      </c>
      <c r="E17" s="227"/>
    </row>
    <row r="18" spans="1:5" ht="25.5" x14ac:dyDescent="0.25">
      <c r="A18" s="230"/>
      <c r="B18" s="225"/>
      <c r="C18" s="112">
        <v>11</v>
      </c>
      <c r="D18" s="122" t="s">
        <v>165</v>
      </c>
      <c r="E18" s="227"/>
    </row>
    <row r="19" spans="1:5" x14ac:dyDescent="0.25">
      <c r="A19" s="230"/>
      <c r="B19" s="225" t="s">
        <v>226</v>
      </c>
      <c r="C19" s="112">
        <v>12</v>
      </c>
      <c r="D19" s="122" t="s">
        <v>227</v>
      </c>
      <c r="E19" s="232" t="s">
        <v>224</v>
      </c>
    </row>
    <row r="20" spans="1:5" x14ac:dyDescent="0.25">
      <c r="A20" s="230"/>
      <c r="B20" s="225"/>
      <c r="C20" s="112">
        <v>13</v>
      </c>
      <c r="D20" s="122" t="s">
        <v>166</v>
      </c>
      <c r="E20" s="232"/>
    </row>
    <row r="21" spans="1:5" x14ac:dyDescent="0.25">
      <c r="A21" s="230"/>
      <c r="B21" s="225" t="s">
        <v>228</v>
      </c>
      <c r="C21" s="112">
        <v>14</v>
      </c>
      <c r="D21" s="122" t="s">
        <v>229</v>
      </c>
      <c r="E21" s="233" t="s">
        <v>224</v>
      </c>
    </row>
    <row r="22" spans="1:5" x14ac:dyDescent="0.25">
      <c r="A22" s="230"/>
      <c r="B22" s="225"/>
      <c r="C22" s="112">
        <v>15</v>
      </c>
      <c r="D22" s="122" t="s">
        <v>230</v>
      </c>
      <c r="E22" s="233"/>
    </row>
    <row r="23" spans="1:5" x14ac:dyDescent="0.25">
      <c r="A23" s="230"/>
      <c r="B23" s="225"/>
      <c r="C23" s="112">
        <v>16</v>
      </c>
      <c r="D23" s="122" t="s">
        <v>231</v>
      </c>
      <c r="E23" s="233"/>
    </row>
    <row r="24" spans="1:5" x14ac:dyDescent="0.25">
      <c r="A24" s="230"/>
      <c r="B24" s="225"/>
      <c r="C24" s="112">
        <v>17</v>
      </c>
      <c r="D24" s="122" t="s">
        <v>232</v>
      </c>
      <c r="E24" s="233"/>
    </row>
    <row r="25" spans="1:5" ht="25.5" x14ac:dyDescent="0.25">
      <c r="A25" s="230"/>
      <c r="B25" s="225"/>
      <c r="C25" s="112">
        <v>18</v>
      </c>
      <c r="D25" s="122" t="s">
        <v>233</v>
      </c>
      <c r="E25" s="123" t="s">
        <v>234</v>
      </c>
    </row>
    <row r="26" spans="1:5" ht="25.5" x14ac:dyDescent="0.25">
      <c r="A26" s="230"/>
      <c r="B26" s="225" t="s">
        <v>235</v>
      </c>
      <c r="C26" s="112">
        <v>19</v>
      </c>
      <c r="D26" s="122" t="s">
        <v>236</v>
      </c>
      <c r="E26" s="227" t="s">
        <v>224</v>
      </c>
    </row>
    <row r="27" spans="1:5" ht="25.5" x14ac:dyDescent="0.25">
      <c r="A27" s="230"/>
      <c r="B27" s="225"/>
      <c r="C27" s="112">
        <v>20</v>
      </c>
      <c r="D27" s="122" t="s">
        <v>237</v>
      </c>
      <c r="E27" s="227"/>
    </row>
    <row r="28" spans="1:5" ht="38.25" x14ac:dyDescent="0.25">
      <c r="A28" s="230"/>
      <c r="B28" s="225"/>
      <c r="C28" s="112">
        <v>21</v>
      </c>
      <c r="D28" s="122" t="s">
        <v>238</v>
      </c>
      <c r="E28" s="227"/>
    </row>
    <row r="29" spans="1:5" ht="25.5" x14ac:dyDescent="0.25">
      <c r="A29" s="230"/>
      <c r="B29" s="225" t="s">
        <v>19</v>
      </c>
      <c r="C29" s="112">
        <v>23</v>
      </c>
      <c r="D29" s="124" t="s">
        <v>170</v>
      </c>
      <c r="E29" s="227" t="s">
        <v>239</v>
      </c>
    </row>
    <row r="30" spans="1:5" ht="25.5" x14ac:dyDescent="0.25">
      <c r="A30" s="230"/>
      <c r="B30" s="225"/>
      <c r="C30" s="112">
        <v>24</v>
      </c>
      <c r="D30" s="124" t="s">
        <v>171</v>
      </c>
      <c r="E30" s="227"/>
    </row>
    <row r="31" spans="1:5" ht="25.5" x14ac:dyDescent="0.25">
      <c r="A31" s="230"/>
      <c r="B31" s="225"/>
      <c r="C31" s="112">
        <v>25</v>
      </c>
      <c r="D31" s="124" t="s">
        <v>172</v>
      </c>
      <c r="E31" s="227"/>
    </row>
    <row r="32" spans="1:5" ht="38.25" x14ac:dyDescent="0.25">
      <c r="A32" s="230"/>
      <c r="B32" s="225"/>
      <c r="C32" s="112">
        <v>26</v>
      </c>
      <c r="D32" s="124" t="s">
        <v>173</v>
      </c>
      <c r="E32" s="227"/>
    </row>
    <row r="33" spans="1:5" ht="25.5" x14ac:dyDescent="0.25">
      <c r="A33" s="230"/>
      <c r="B33" s="225"/>
      <c r="C33" s="112">
        <v>27</v>
      </c>
      <c r="D33" s="124" t="s">
        <v>174</v>
      </c>
      <c r="E33" s="227"/>
    </row>
    <row r="34" spans="1:5" ht="25.5" x14ac:dyDescent="0.25">
      <c r="A34" s="230"/>
      <c r="B34" s="225"/>
      <c r="C34" s="112">
        <v>28</v>
      </c>
      <c r="D34" s="28" t="s">
        <v>240</v>
      </c>
      <c r="E34" s="227"/>
    </row>
    <row r="35" spans="1:5" ht="25.5" x14ac:dyDescent="0.25">
      <c r="A35" s="230"/>
      <c r="B35" s="225"/>
      <c r="C35" s="112">
        <v>29</v>
      </c>
      <c r="D35" s="124" t="s">
        <v>179</v>
      </c>
      <c r="E35" s="227"/>
    </row>
    <row r="36" spans="1:5" ht="25.5" x14ac:dyDescent="0.25">
      <c r="A36" s="230"/>
      <c r="B36" s="225"/>
      <c r="C36" s="112">
        <v>30</v>
      </c>
      <c r="D36" s="124" t="s">
        <v>180</v>
      </c>
      <c r="E36" s="227"/>
    </row>
    <row r="37" spans="1:5" ht="25.5" x14ac:dyDescent="0.25">
      <c r="A37" s="230"/>
      <c r="B37" s="225"/>
      <c r="C37" s="112">
        <v>31</v>
      </c>
      <c r="D37" s="124" t="s">
        <v>181</v>
      </c>
      <c r="E37" s="227"/>
    </row>
    <row r="38" spans="1:5" ht="25.5" x14ac:dyDescent="0.25">
      <c r="A38" s="230"/>
      <c r="B38" s="225"/>
      <c r="C38" s="112">
        <v>32</v>
      </c>
      <c r="D38" s="124" t="s">
        <v>182</v>
      </c>
      <c r="E38" s="227"/>
    </row>
    <row r="39" spans="1:5" ht="38.25" x14ac:dyDescent="0.25">
      <c r="A39" s="230"/>
      <c r="B39" s="225" t="s">
        <v>241</v>
      </c>
      <c r="C39" s="112">
        <v>33</v>
      </c>
      <c r="D39" s="124" t="s">
        <v>175</v>
      </c>
      <c r="E39" s="227" t="s">
        <v>242</v>
      </c>
    </row>
    <row r="40" spans="1:5" ht="38.25" x14ac:dyDescent="0.25">
      <c r="A40" s="230"/>
      <c r="B40" s="225"/>
      <c r="C40" s="112">
        <v>34</v>
      </c>
      <c r="D40" s="124" t="s">
        <v>176</v>
      </c>
      <c r="E40" s="227"/>
    </row>
    <row r="41" spans="1:5" ht="38.25" x14ac:dyDescent="0.25">
      <c r="A41" s="230"/>
      <c r="B41" s="225"/>
      <c r="C41" s="112">
        <v>35</v>
      </c>
      <c r="D41" s="124" t="s">
        <v>177</v>
      </c>
      <c r="E41" s="227"/>
    </row>
    <row r="42" spans="1:5" ht="25.5" x14ac:dyDescent="0.25">
      <c r="A42" s="230"/>
      <c r="B42" s="225" t="s">
        <v>243</v>
      </c>
      <c r="C42" s="112">
        <v>36</v>
      </c>
      <c r="D42" s="124" t="s">
        <v>168</v>
      </c>
      <c r="E42" s="227" t="s">
        <v>242</v>
      </c>
    </row>
    <row r="43" spans="1:5" ht="25.5" x14ac:dyDescent="0.25">
      <c r="A43" s="230"/>
      <c r="B43" s="225"/>
      <c r="C43" s="112">
        <v>37</v>
      </c>
      <c r="D43" s="124" t="s">
        <v>169</v>
      </c>
      <c r="E43" s="227"/>
    </row>
    <row r="44" spans="1:5" ht="25.5" x14ac:dyDescent="0.25">
      <c r="A44" s="230"/>
      <c r="B44" s="225" t="s">
        <v>21</v>
      </c>
      <c r="C44" s="112">
        <v>38</v>
      </c>
      <c r="D44" s="124" t="s">
        <v>190</v>
      </c>
      <c r="E44" s="227" t="s">
        <v>244</v>
      </c>
    </row>
    <row r="45" spans="1:5" x14ac:dyDescent="0.25">
      <c r="A45" s="230"/>
      <c r="B45" s="225"/>
      <c r="C45" s="112">
        <v>39</v>
      </c>
      <c r="D45" s="124" t="s">
        <v>245</v>
      </c>
      <c r="E45" s="227"/>
    </row>
    <row r="46" spans="1:5" x14ac:dyDescent="0.25">
      <c r="A46" s="230"/>
      <c r="B46" s="225"/>
      <c r="C46" s="112">
        <v>40</v>
      </c>
      <c r="D46" s="124" t="s">
        <v>191</v>
      </c>
      <c r="E46" s="227"/>
    </row>
    <row r="47" spans="1:5" x14ac:dyDescent="0.25">
      <c r="A47" s="230"/>
      <c r="B47" s="225"/>
      <c r="C47" s="112">
        <v>41</v>
      </c>
      <c r="D47" s="124" t="s">
        <v>192</v>
      </c>
      <c r="E47" s="227"/>
    </row>
    <row r="48" spans="1:5" x14ac:dyDescent="0.25">
      <c r="A48" s="230"/>
      <c r="B48" s="225"/>
      <c r="C48" s="112">
        <v>42</v>
      </c>
      <c r="D48" s="124" t="s">
        <v>193</v>
      </c>
      <c r="E48" s="227"/>
    </row>
    <row r="49" spans="1:5" x14ac:dyDescent="0.25">
      <c r="A49" s="230"/>
      <c r="B49" s="225"/>
      <c r="C49" s="112">
        <v>43</v>
      </c>
      <c r="D49" s="124" t="s">
        <v>194</v>
      </c>
      <c r="E49" s="227"/>
    </row>
    <row r="50" spans="1:5" ht="25.5" x14ac:dyDescent="0.25">
      <c r="A50" s="230"/>
      <c r="B50" s="225"/>
      <c r="C50" s="112">
        <v>44</v>
      </c>
      <c r="D50" s="124" t="s">
        <v>195</v>
      </c>
      <c r="E50" s="227"/>
    </row>
    <row r="51" spans="1:5" ht="25.5" x14ac:dyDescent="0.25">
      <c r="A51" s="230"/>
      <c r="B51" s="225" t="s">
        <v>246</v>
      </c>
      <c r="C51" s="112">
        <v>45</v>
      </c>
      <c r="D51" s="124" t="s">
        <v>185</v>
      </c>
      <c r="E51" s="227" t="s">
        <v>244</v>
      </c>
    </row>
    <row r="52" spans="1:5" ht="25.5" x14ac:dyDescent="0.25">
      <c r="A52" s="230"/>
      <c r="B52" s="225"/>
      <c r="C52" s="112">
        <v>46</v>
      </c>
      <c r="D52" s="124" t="s">
        <v>186</v>
      </c>
      <c r="E52" s="227"/>
    </row>
    <row r="53" spans="1:5" ht="25.5" x14ac:dyDescent="0.25">
      <c r="A53" s="230"/>
      <c r="B53" s="225" t="s">
        <v>247</v>
      </c>
      <c r="C53" s="112">
        <v>47</v>
      </c>
      <c r="D53" s="124" t="s">
        <v>187</v>
      </c>
      <c r="E53" s="227" t="s">
        <v>244</v>
      </c>
    </row>
    <row r="54" spans="1:5" ht="25.5" x14ac:dyDescent="0.25">
      <c r="A54" s="230"/>
      <c r="B54" s="225"/>
      <c r="C54" s="112">
        <v>48</v>
      </c>
      <c r="D54" s="125" t="s">
        <v>188</v>
      </c>
      <c r="E54" s="227"/>
    </row>
    <row r="55" spans="1:5" x14ac:dyDescent="0.25">
      <c r="A55" s="230"/>
      <c r="B55" s="225"/>
      <c r="C55" s="112">
        <v>49</v>
      </c>
      <c r="D55" s="124" t="s">
        <v>189</v>
      </c>
      <c r="E55" s="227"/>
    </row>
    <row r="56" spans="1:5" ht="25.5" x14ac:dyDescent="0.25">
      <c r="A56" s="230"/>
      <c r="B56" s="225" t="s">
        <v>248</v>
      </c>
      <c r="C56" s="112">
        <v>50</v>
      </c>
      <c r="D56" s="124" t="s">
        <v>249</v>
      </c>
      <c r="E56" s="227" t="s">
        <v>244</v>
      </c>
    </row>
    <row r="57" spans="1:5" x14ac:dyDescent="0.25">
      <c r="A57" s="230"/>
      <c r="B57" s="225"/>
      <c r="C57" s="112">
        <v>51</v>
      </c>
      <c r="D57" s="124" t="s">
        <v>250</v>
      </c>
      <c r="E57" s="227"/>
    </row>
    <row r="58" spans="1:5" ht="25.5" x14ac:dyDescent="0.25">
      <c r="A58" s="230"/>
      <c r="B58" s="225" t="s">
        <v>251</v>
      </c>
      <c r="C58" s="112">
        <v>52</v>
      </c>
      <c r="D58" s="124" t="s">
        <v>183</v>
      </c>
      <c r="E58" s="123" t="s">
        <v>239</v>
      </c>
    </row>
    <row r="59" spans="1:5" ht="38.25" x14ac:dyDescent="0.25">
      <c r="A59" s="230"/>
      <c r="B59" s="225"/>
      <c r="C59" s="112">
        <v>53</v>
      </c>
      <c r="D59" s="124" t="s">
        <v>196</v>
      </c>
      <c r="E59" s="123" t="s">
        <v>244</v>
      </c>
    </row>
    <row r="60" spans="1:5" ht="25.5" x14ac:dyDescent="0.25">
      <c r="A60" s="230"/>
      <c r="B60" s="225"/>
      <c r="C60" s="112">
        <v>54</v>
      </c>
      <c r="D60" s="28" t="s">
        <v>204</v>
      </c>
      <c r="E60" s="117" t="s">
        <v>252</v>
      </c>
    </row>
    <row r="61" spans="1:5" ht="25.5" x14ac:dyDescent="0.25">
      <c r="A61" s="230"/>
      <c r="B61" s="225"/>
      <c r="C61" s="112">
        <v>55</v>
      </c>
      <c r="D61" s="28" t="s">
        <v>199</v>
      </c>
      <c r="E61" s="123" t="s">
        <v>221</v>
      </c>
    </row>
    <row r="62" spans="1:5" ht="25.5" x14ac:dyDescent="0.25">
      <c r="A62" s="230"/>
      <c r="B62" s="225"/>
      <c r="C62" s="112">
        <v>56</v>
      </c>
      <c r="D62" s="124" t="s">
        <v>184</v>
      </c>
      <c r="E62" s="123" t="s">
        <v>239</v>
      </c>
    </row>
    <row r="63" spans="1:5" ht="25.5" x14ac:dyDescent="0.25">
      <c r="A63" s="230"/>
      <c r="B63" s="225"/>
      <c r="C63" s="112">
        <v>57</v>
      </c>
      <c r="D63" s="28" t="s">
        <v>211</v>
      </c>
      <c r="E63" s="117" t="s">
        <v>253</v>
      </c>
    </row>
    <row r="64" spans="1:5" ht="38.25" x14ac:dyDescent="0.25">
      <c r="A64" s="230"/>
      <c r="B64" s="225" t="s">
        <v>197</v>
      </c>
      <c r="C64" s="112">
        <v>58</v>
      </c>
      <c r="D64" s="124" t="s">
        <v>178</v>
      </c>
      <c r="E64" s="117" t="s">
        <v>254</v>
      </c>
    </row>
    <row r="65" spans="1:5" x14ac:dyDescent="0.25">
      <c r="A65" s="230"/>
      <c r="B65" s="225"/>
      <c r="C65" s="112">
        <v>59</v>
      </c>
      <c r="D65" s="124" t="s">
        <v>157</v>
      </c>
      <c r="E65" s="117" t="s">
        <v>255</v>
      </c>
    </row>
    <row r="66" spans="1:5" x14ac:dyDescent="0.25">
      <c r="A66" s="230"/>
      <c r="B66" s="225"/>
      <c r="C66" s="112">
        <v>60</v>
      </c>
      <c r="D66" s="124" t="s">
        <v>200</v>
      </c>
      <c r="E66" s="117" t="s">
        <v>256</v>
      </c>
    </row>
    <row r="67" spans="1:5" x14ac:dyDescent="0.25">
      <c r="A67" s="230"/>
      <c r="B67" s="225"/>
      <c r="C67" s="112">
        <v>61</v>
      </c>
      <c r="D67" s="124" t="s">
        <v>201</v>
      </c>
      <c r="E67" s="117" t="s">
        <v>257</v>
      </c>
    </row>
    <row r="68" spans="1:5" x14ac:dyDescent="0.25">
      <c r="A68" s="230"/>
      <c r="B68" s="225"/>
      <c r="C68" s="112">
        <v>62</v>
      </c>
      <c r="D68" s="124" t="s">
        <v>15</v>
      </c>
      <c r="E68" s="117" t="s">
        <v>258</v>
      </c>
    </row>
    <row r="69" spans="1:5" x14ac:dyDescent="0.25">
      <c r="A69" s="230"/>
      <c r="B69" s="225"/>
      <c r="C69" s="112">
        <v>63</v>
      </c>
      <c r="D69" s="124" t="s">
        <v>202</v>
      </c>
      <c r="E69" s="117" t="s">
        <v>252</v>
      </c>
    </row>
    <row r="70" spans="1:5" ht="25.5" x14ac:dyDescent="0.25">
      <c r="A70" s="230"/>
      <c r="B70" s="225"/>
      <c r="C70" s="112">
        <v>64</v>
      </c>
      <c r="D70" s="28" t="s">
        <v>203</v>
      </c>
      <c r="E70" s="117" t="s">
        <v>259</v>
      </c>
    </row>
    <row r="71" spans="1:5" x14ac:dyDescent="0.25">
      <c r="A71" s="230"/>
      <c r="B71" s="225"/>
      <c r="C71" s="112">
        <v>65</v>
      </c>
      <c r="D71" s="124" t="s">
        <v>23</v>
      </c>
      <c r="E71" s="117" t="s">
        <v>260</v>
      </c>
    </row>
    <row r="72" spans="1:5" x14ac:dyDescent="0.25">
      <c r="A72" s="230"/>
      <c r="B72" s="225" t="s">
        <v>261</v>
      </c>
      <c r="C72" s="112">
        <v>66</v>
      </c>
      <c r="D72" s="124" t="s">
        <v>262</v>
      </c>
      <c r="E72" s="117" t="s">
        <v>263</v>
      </c>
    </row>
    <row r="73" spans="1:5" x14ac:dyDescent="0.25">
      <c r="A73" s="230"/>
      <c r="B73" s="225"/>
      <c r="C73" s="112">
        <v>67</v>
      </c>
      <c r="D73" s="124" t="s">
        <v>17</v>
      </c>
      <c r="E73" s="117" t="s">
        <v>264</v>
      </c>
    </row>
    <row r="74" spans="1:5" x14ac:dyDescent="0.25">
      <c r="A74" s="230"/>
      <c r="B74" s="225" t="s">
        <v>265</v>
      </c>
      <c r="C74" s="112">
        <v>68</v>
      </c>
      <c r="D74" s="124" t="s">
        <v>18</v>
      </c>
      <c r="E74" s="117" t="s">
        <v>266</v>
      </c>
    </row>
    <row r="75" spans="1:5" x14ac:dyDescent="0.25">
      <c r="A75" s="230"/>
      <c r="B75" s="225"/>
      <c r="C75" s="112">
        <v>69</v>
      </c>
      <c r="D75" s="124" t="s">
        <v>16</v>
      </c>
      <c r="E75" s="117" t="s">
        <v>267</v>
      </c>
    </row>
    <row r="76" spans="1:5" ht="25.5" x14ac:dyDescent="0.25">
      <c r="A76" s="230"/>
      <c r="B76" s="225" t="s">
        <v>268</v>
      </c>
      <c r="C76" s="112">
        <v>70</v>
      </c>
      <c r="D76" s="124" t="s">
        <v>205</v>
      </c>
      <c r="E76" s="117" t="s">
        <v>269</v>
      </c>
    </row>
    <row r="77" spans="1:5" ht="25.5" x14ac:dyDescent="0.25">
      <c r="A77" s="230"/>
      <c r="B77" s="225"/>
      <c r="C77" s="112">
        <v>71</v>
      </c>
      <c r="D77" s="124" t="s">
        <v>206</v>
      </c>
      <c r="E77" s="117" t="s">
        <v>242</v>
      </c>
    </row>
    <row r="78" spans="1:5" ht="25.5" x14ac:dyDescent="0.25">
      <c r="A78" s="230"/>
      <c r="B78" s="225" t="s">
        <v>270</v>
      </c>
      <c r="C78" s="112">
        <v>72</v>
      </c>
      <c r="D78" s="124" t="s">
        <v>167</v>
      </c>
      <c r="E78" s="117" t="s">
        <v>242</v>
      </c>
    </row>
    <row r="79" spans="1:5" ht="38.25" x14ac:dyDescent="0.25">
      <c r="A79" s="230"/>
      <c r="B79" s="225"/>
      <c r="C79" s="112">
        <v>73</v>
      </c>
      <c r="D79" s="124" t="s">
        <v>271</v>
      </c>
      <c r="E79" s="117" t="s">
        <v>244</v>
      </c>
    </row>
    <row r="80" spans="1:5" ht="25.5" x14ac:dyDescent="0.25">
      <c r="A80" s="230"/>
      <c r="B80" s="225" t="s">
        <v>207</v>
      </c>
      <c r="C80" s="112">
        <v>74</v>
      </c>
      <c r="D80" s="28" t="s">
        <v>208</v>
      </c>
      <c r="E80" s="117" t="s">
        <v>272</v>
      </c>
    </row>
    <row r="81" spans="1:5" ht="51" x14ac:dyDescent="0.25">
      <c r="A81" s="230"/>
      <c r="B81" s="225"/>
      <c r="C81" s="112">
        <v>75</v>
      </c>
      <c r="D81" s="28" t="s">
        <v>209</v>
      </c>
      <c r="E81" s="117" t="s">
        <v>273</v>
      </c>
    </row>
    <row r="82" spans="1:5" ht="38.25" x14ac:dyDescent="0.25">
      <c r="A82" s="230"/>
      <c r="B82" s="225"/>
      <c r="C82" s="112">
        <v>76</v>
      </c>
      <c r="D82" s="28" t="s">
        <v>274</v>
      </c>
      <c r="E82" s="117" t="s">
        <v>275</v>
      </c>
    </row>
    <row r="83" spans="1:5" ht="25.5" x14ac:dyDescent="0.25">
      <c r="A83" s="230"/>
      <c r="B83" s="225"/>
      <c r="C83" s="112">
        <v>77</v>
      </c>
      <c r="D83" s="28" t="s">
        <v>276</v>
      </c>
      <c r="E83" s="117" t="s">
        <v>253</v>
      </c>
    </row>
    <row r="84" spans="1:5" ht="38.25" x14ac:dyDescent="0.25">
      <c r="A84" s="230"/>
      <c r="B84" s="225"/>
      <c r="C84" s="112">
        <v>78</v>
      </c>
      <c r="D84" s="28" t="s">
        <v>277</v>
      </c>
      <c r="E84" s="117" t="s">
        <v>253</v>
      </c>
    </row>
    <row r="85" spans="1:5" ht="38.25" x14ac:dyDescent="0.25">
      <c r="A85" s="230"/>
      <c r="B85" s="225"/>
      <c r="C85" s="112">
        <v>79</v>
      </c>
      <c r="D85" s="28" t="s">
        <v>210</v>
      </c>
      <c r="E85" s="117" t="s">
        <v>253</v>
      </c>
    </row>
    <row r="86" spans="1:5" ht="25.5" x14ac:dyDescent="0.25">
      <c r="A86" s="230"/>
      <c r="B86" s="225"/>
      <c r="C86" s="112">
        <v>80</v>
      </c>
      <c r="D86" s="28" t="s">
        <v>212</v>
      </c>
      <c r="E86" s="117" t="s">
        <v>278</v>
      </c>
    </row>
    <row r="87" spans="1:5" ht="38.25" x14ac:dyDescent="0.25">
      <c r="A87" s="230"/>
      <c r="B87" s="225"/>
      <c r="C87" s="112">
        <v>81</v>
      </c>
      <c r="D87" s="28" t="s">
        <v>213</v>
      </c>
      <c r="E87" s="117" t="s">
        <v>279</v>
      </c>
    </row>
    <row r="88" spans="1:5" ht="25.5" x14ac:dyDescent="0.25">
      <c r="A88" s="230"/>
      <c r="B88" s="225" t="s">
        <v>280</v>
      </c>
      <c r="C88" s="112">
        <v>82</v>
      </c>
      <c r="D88" s="124" t="s">
        <v>22</v>
      </c>
      <c r="E88" s="227" t="s">
        <v>281</v>
      </c>
    </row>
    <row r="89" spans="1:5" ht="25.5" x14ac:dyDescent="0.25">
      <c r="A89" s="230"/>
      <c r="B89" s="225"/>
      <c r="C89" s="112">
        <v>83</v>
      </c>
      <c r="D89" s="124" t="s">
        <v>282</v>
      </c>
      <c r="E89" s="227"/>
    </row>
    <row r="90" spans="1:5" ht="25.5" x14ac:dyDescent="0.25">
      <c r="A90" s="230"/>
      <c r="B90" s="225"/>
      <c r="C90" s="112">
        <v>84</v>
      </c>
      <c r="D90" s="28" t="s">
        <v>214</v>
      </c>
      <c r="E90" s="117" t="s">
        <v>283</v>
      </c>
    </row>
    <row r="91" spans="1:5" ht="38.25" x14ac:dyDescent="0.25">
      <c r="A91" s="230"/>
      <c r="B91" s="225"/>
      <c r="C91" s="112">
        <v>85</v>
      </c>
      <c r="D91" s="28" t="s">
        <v>284</v>
      </c>
      <c r="E91" s="117" t="s">
        <v>285</v>
      </c>
    </row>
    <row r="92" spans="1:5" ht="38.25" x14ac:dyDescent="0.25">
      <c r="A92" s="230"/>
      <c r="B92" s="225" t="s">
        <v>286</v>
      </c>
      <c r="C92" s="112">
        <v>86</v>
      </c>
      <c r="D92" s="28" t="s">
        <v>215</v>
      </c>
      <c r="E92" s="117" t="s">
        <v>287</v>
      </c>
    </row>
    <row r="93" spans="1:5" ht="38.25" x14ac:dyDescent="0.25">
      <c r="A93" s="230"/>
      <c r="B93" s="225"/>
      <c r="C93" s="112">
        <v>87</v>
      </c>
      <c r="D93" s="28" t="s">
        <v>216</v>
      </c>
      <c r="E93" s="117" t="s">
        <v>288</v>
      </c>
    </row>
    <row r="94" spans="1:5" ht="25.5" x14ac:dyDescent="0.25">
      <c r="A94" s="230"/>
      <c r="B94" s="225"/>
      <c r="C94" s="112">
        <v>88</v>
      </c>
      <c r="D94" s="28" t="s">
        <v>217</v>
      </c>
      <c r="E94" s="117" t="s">
        <v>288</v>
      </c>
    </row>
    <row r="95" spans="1:5" ht="25.5" x14ac:dyDescent="0.25">
      <c r="A95" s="230"/>
      <c r="B95" s="225" t="s">
        <v>289</v>
      </c>
      <c r="C95" s="112">
        <v>89</v>
      </c>
      <c r="D95" s="28" t="s">
        <v>290</v>
      </c>
      <c r="E95" s="117" t="s">
        <v>291</v>
      </c>
    </row>
    <row r="96" spans="1:5" ht="26.25" thickBot="1" x14ac:dyDescent="0.3">
      <c r="A96" s="231"/>
      <c r="B96" s="226"/>
      <c r="C96" s="29">
        <v>90</v>
      </c>
      <c r="D96" s="126" t="s">
        <v>292</v>
      </c>
      <c r="E96" s="118" t="s">
        <v>293</v>
      </c>
    </row>
  </sheetData>
  <mergeCells count="40">
    <mergeCell ref="D7:E7"/>
    <mergeCell ref="A8:A96"/>
    <mergeCell ref="B8:B9"/>
    <mergeCell ref="B10:B18"/>
    <mergeCell ref="E10:E18"/>
    <mergeCell ref="B19:B20"/>
    <mergeCell ref="E19:E20"/>
    <mergeCell ref="B21:B25"/>
    <mergeCell ref="E21:E24"/>
    <mergeCell ref="B26:B28"/>
    <mergeCell ref="E26:E28"/>
    <mergeCell ref="B29:B38"/>
    <mergeCell ref="E29:E38"/>
    <mergeCell ref="B39:B41"/>
    <mergeCell ref="E39:E41"/>
    <mergeCell ref="B42:B43"/>
    <mergeCell ref="E42:E43"/>
    <mergeCell ref="B74:B75"/>
    <mergeCell ref="B44:B50"/>
    <mergeCell ref="E44:E50"/>
    <mergeCell ref="B51:B52"/>
    <mergeCell ref="E51:E52"/>
    <mergeCell ref="B53:B55"/>
    <mergeCell ref="E53:E55"/>
    <mergeCell ref="B95:B96"/>
    <mergeCell ref="A1:E1"/>
    <mergeCell ref="A2:E2"/>
    <mergeCell ref="A4:E4"/>
    <mergeCell ref="A5:E5"/>
    <mergeCell ref="B76:B77"/>
    <mergeCell ref="B78:B79"/>
    <mergeCell ref="B80:B87"/>
    <mergeCell ref="B88:B91"/>
    <mergeCell ref="E88:E89"/>
    <mergeCell ref="B92:B94"/>
    <mergeCell ref="B56:B57"/>
    <mergeCell ref="E56:E57"/>
    <mergeCell ref="B58:B63"/>
    <mergeCell ref="B64:B71"/>
    <mergeCell ref="B72:B73"/>
  </mergeCells>
  <pageMargins left="0.511811024" right="0.511811024" top="0.9916666666666667" bottom="0.78740157499999996" header="0.31496062000000002" footer="0.31496062000000002"/>
  <pageSetup paperSize="9" orientation="portrait" r:id="rId1"/>
  <headerFooter>
    <oddHeader>&amp;L&amp;G&amp;CProcesso 23069.161952/2022-23
PE 63/2022&amp;R&amp;G</oddHeader>
    <oddFooter>&amp;L&amp;A&amp;R&amp;"-,Itálico"&amp;10&amp;P/&amp;N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201AF-4CB0-4B0F-9530-ACC32024DEB5}">
  <dimension ref="A1:Z15"/>
  <sheetViews>
    <sheetView topLeftCell="A4" zoomScaleNormal="100" workbookViewId="0">
      <selection activeCell="A4" sqref="A4:G4"/>
    </sheetView>
  </sheetViews>
  <sheetFormatPr defaultRowHeight="15" x14ac:dyDescent="0.25"/>
  <cols>
    <col min="1" max="1" width="4.7109375" style="6" bestFit="1" customWidth="1"/>
    <col min="2" max="2" width="25.140625" bestFit="1" customWidth="1"/>
    <col min="3" max="3" width="7" style="3" customWidth="1"/>
    <col min="4" max="4" width="3.85546875" customWidth="1"/>
    <col min="5" max="5" width="23" bestFit="1" customWidth="1"/>
    <col min="6" max="6" width="14.42578125" bestFit="1" customWidth="1"/>
    <col min="7" max="7" width="10.7109375" bestFit="1" customWidth="1"/>
    <col min="8" max="8" width="19.5703125" bestFit="1" customWidth="1"/>
    <col min="9" max="9" width="7.140625" customWidth="1"/>
    <col min="10" max="10" width="8.5703125" customWidth="1"/>
    <col min="11" max="11" width="7.7109375" bestFit="1" customWidth="1"/>
    <col min="12" max="12" width="8.28515625" customWidth="1"/>
    <col min="13" max="13" width="8.7109375" customWidth="1"/>
    <col min="14" max="14" width="8" customWidth="1"/>
    <col min="15" max="15" width="7.28515625" bestFit="1" customWidth="1"/>
    <col min="16" max="16" width="7.7109375" bestFit="1" customWidth="1"/>
    <col min="17" max="18" width="6" bestFit="1" customWidth="1"/>
    <col min="19" max="19" width="8.28515625" customWidth="1"/>
  </cols>
  <sheetData>
    <row r="1" spans="1:26" ht="14.45" customHeight="1" x14ac:dyDescent="0.25">
      <c r="A1" s="220" t="s">
        <v>0</v>
      </c>
      <c r="B1" s="220"/>
      <c r="C1" s="220"/>
      <c r="D1" s="220"/>
      <c r="E1" s="220"/>
      <c r="F1" s="220"/>
      <c r="G1" s="2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22" t="s">
        <v>2</v>
      </c>
      <c r="B2" s="222"/>
      <c r="C2" s="222"/>
      <c r="D2" s="222"/>
      <c r="E2" s="222"/>
      <c r="F2" s="222"/>
      <c r="G2" s="22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6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6" ht="27" customHeight="1" x14ac:dyDescent="0.25">
      <c r="A4" s="223" t="s">
        <v>6</v>
      </c>
      <c r="B4" s="223"/>
      <c r="C4" s="223"/>
      <c r="D4" s="223"/>
      <c r="E4" s="223"/>
      <c r="F4" s="223"/>
      <c r="G4" s="223"/>
      <c r="H4" s="9"/>
    </row>
    <row r="5" spans="1:26" ht="51.75" customHeight="1" x14ac:dyDescent="0.25">
      <c r="A5" s="224" t="s">
        <v>332</v>
      </c>
      <c r="B5" s="224"/>
      <c r="C5" s="224"/>
      <c r="D5" s="224"/>
      <c r="E5" s="224"/>
      <c r="F5" s="224"/>
      <c r="G5" s="224"/>
      <c r="H5" s="10"/>
    </row>
    <row r="6" spans="1:26" ht="15.75" thickBot="1" x14ac:dyDescent="0.3">
      <c r="A6"/>
      <c r="C6"/>
    </row>
    <row r="7" spans="1:26" ht="24.75" customHeight="1" x14ac:dyDescent="0.25">
      <c r="A7" s="237" t="s">
        <v>331</v>
      </c>
      <c r="B7" s="238"/>
      <c r="C7" s="238"/>
      <c r="D7" s="238"/>
      <c r="E7" s="238"/>
      <c r="F7" s="238"/>
      <c r="G7" s="239"/>
    </row>
    <row r="8" spans="1:26" ht="25.5" x14ac:dyDescent="0.25">
      <c r="A8" s="22" t="s">
        <v>3</v>
      </c>
      <c r="B8" s="234" t="s">
        <v>1</v>
      </c>
      <c r="C8" s="234"/>
      <c r="D8" s="11" t="s">
        <v>4</v>
      </c>
      <c r="E8" s="11" t="s">
        <v>299</v>
      </c>
      <c r="F8" s="11" t="s">
        <v>25</v>
      </c>
      <c r="G8" s="23" t="s">
        <v>5</v>
      </c>
      <c r="H8" s="7"/>
    </row>
    <row r="9" spans="1:26" x14ac:dyDescent="0.25">
      <c r="A9" s="24">
        <v>1</v>
      </c>
      <c r="B9" s="235" t="s">
        <v>327</v>
      </c>
      <c r="C9" s="235"/>
      <c r="D9" s="14">
        <v>3</v>
      </c>
      <c r="E9" s="8">
        <v>1296.6300000000001</v>
      </c>
      <c r="F9" s="185">
        <f>E9*D9</f>
        <v>3889.8900000000003</v>
      </c>
      <c r="G9" s="25" t="s">
        <v>328</v>
      </c>
      <c r="H9" s="7"/>
    </row>
    <row r="10" spans="1:26" x14ac:dyDescent="0.25">
      <c r="A10" s="241" t="s">
        <v>311</v>
      </c>
      <c r="B10" s="242"/>
      <c r="C10" s="242"/>
      <c r="D10" s="242"/>
      <c r="E10" s="242"/>
      <c r="F10" s="181">
        <f>SUM(F9:F9)</f>
        <v>3889.8900000000003</v>
      </c>
      <c r="G10" s="12"/>
      <c r="H10" s="7"/>
    </row>
    <row r="11" spans="1:26" s="109" customFormat="1" ht="15" customHeight="1" x14ac:dyDescent="0.25">
      <c r="A11" s="241" t="s">
        <v>329</v>
      </c>
      <c r="B11" s="242"/>
      <c r="C11" s="242"/>
      <c r="D11" s="242"/>
      <c r="E11" s="242"/>
      <c r="F11" s="184">
        <f>F10/120</f>
        <v>32.415750000000003</v>
      </c>
      <c r="G11" s="12"/>
      <c r="H11" s="7"/>
    </row>
    <row r="12" spans="1:26" ht="14.45" customHeight="1" x14ac:dyDescent="0.25">
      <c r="A12" s="241" t="s">
        <v>26</v>
      </c>
      <c r="B12" s="242"/>
      <c r="C12" s="242"/>
      <c r="D12" s="242"/>
      <c r="E12" s="242"/>
      <c r="F12" s="184">
        <f>F11</f>
        <v>32.415750000000003</v>
      </c>
      <c r="G12" s="12"/>
      <c r="H12" s="7"/>
    </row>
    <row r="13" spans="1:26" ht="31.15" customHeight="1" thickBot="1" x14ac:dyDescent="0.3">
      <c r="A13" s="243" t="s">
        <v>364</v>
      </c>
      <c r="B13" s="244"/>
      <c r="C13" s="244"/>
      <c r="D13" s="244"/>
      <c r="E13" s="244"/>
      <c r="F13" s="182">
        <f>F12/7</f>
        <v>4.6308214285714291</v>
      </c>
      <c r="G13" s="13"/>
      <c r="H13" s="7"/>
    </row>
    <row r="14" spans="1:26" ht="40.15" customHeight="1" x14ac:dyDescent="0.25">
      <c r="A14" s="240" t="s">
        <v>24</v>
      </c>
      <c r="B14" s="240"/>
      <c r="C14" s="240"/>
      <c r="D14" s="240"/>
      <c r="E14" s="240"/>
      <c r="F14" s="240"/>
      <c r="G14" s="240"/>
      <c r="H14" s="7"/>
    </row>
    <row r="15" spans="1:26" ht="32.25" customHeight="1" x14ac:dyDescent="0.25">
      <c r="A15" s="236" t="s">
        <v>330</v>
      </c>
      <c r="B15" s="236"/>
      <c r="C15" s="236"/>
      <c r="D15" s="236"/>
      <c r="E15" s="236"/>
      <c r="F15" s="236"/>
      <c r="G15" s="236"/>
      <c r="H15" s="7"/>
    </row>
  </sheetData>
  <mergeCells count="13">
    <mergeCell ref="B8:C8"/>
    <mergeCell ref="B9:C9"/>
    <mergeCell ref="A15:G15"/>
    <mergeCell ref="A1:G1"/>
    <mergeCell ref="A2:G2"/>
    <mergeCell ref="A4:G4"/>
    <mergeCell ref="A5:G5"/>
    <mergeCell ref="A7:G7"/>
    <mergeCell ref="A14:G14"/>
    <mergeCell ref="A12:E12"/>
    <mergeCell ref="A10:E10"/>
    <mergeCell ref="A13:E13"/>
    <mergeCell ref="A11:E11"/>
  </mergeCells>
  <pageMargins left="0.511811024" right="0.511811024" top="0.9916666666666667" bottom="0.78740157499999996" header="0.31496062000000002" footer="0.31496062000000002"/>
  <pageSetup paperSize="9" orientation="portrait" r:id="rId1"/>
  <headerFooter>
    <oddHeader>&amp;L&amp;G&amp;CProcesso 23069.161952/2022-23
PE 63/2022&amp;R&amp;G</oddHeader>
    <oddFooter>&amp;L&amp;A&amp;R&amp;"-,Itálico"&amp;10&amp;P/&amp;N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C8CB-699E-4DB1-AF53-27857BF6777F}">
  <dimension ref="A1:AB52"/>
  <sheetViews>
    <sheetView topLeftCell="A12" zoomScale="80" zoomScaleNormal="80" workbookViewId="0">
      <selection activeCell="D12" sqref="D12"/>
    </sheetView>
  </sheetViews>
  <sheetFormatPr defaultRowHeight="15" x14ac:dyDescent="0.25"/>
  <cols>
    <col min="1" max="1" width="7.140625" style="6" customWidth="1"/>
    <col min="2" max="2" width="51" customWidth="1"/>
    <col min="3" max="3" width="16.5703125" customWidth="1"/>
    <col min="4" max="4" width="16.28515625" customWidth="1"/>
    <col min="5" max="5" width="16" customWidth="1"/>
    <col min="6" max="6" width="15.140625" style="3" customWidth="1"/>
    <col min="7" max="7" width="12.85546875" customWidth="1"/>
    <col min="8" max="8" width="18" bestFit="1" customWidth="1"/>
    <col min="9" max="10" width="19.5703125" bestFit="1" customWidth="1"/>
    <col min="11" max="11" width="7.140625" customWidth="1"/>
    <col min="12" max="12" width="8.5703125" customWidth="1"/>
    <col min="13" max="13" width="7.7109375" bestFit="1" customWidth="1"/>
    <col min="14" max="14" width="8.28515625" customWidth="1"/>
    <col min="15" max="15" width="8.7109375" customWidth="1"/>
    <col min="16" max="16" width="8" customWidth="1"/>
    <col min="17" max="17" width="7.28515625" bestFit="1" customWidth="1"/>
    <col min="18" max="18" width="7.7109375" bestFit="1" customWidth="1"/>
    <col min="19" max="20" width="6" bestFit="1" customWidth="1"/>
    <col min="21" max="21" width="8.28515625" customWidth="1"/>
  </cols>
  <sheetData>
    <row r="1" spans="1:28" ht="15.6" customHeight="1" x14ac:dyDescent="0.25">
      <c r="A1" s="245" t="s">
        <v>0</v>
      </c>
      <c r="B1" s="245"/>
      <c r="C1" s="245"/>
      <c r="D1" s="245"/>
      <c r="E1" s="245"/>
      <c r="F1" s="26"/>
      <c r="G1" s="26"/>
      <c r="H1" s="26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x14ac:dyDescent="0.25">
      <c r="A2" s="246" t="s">
        <v>2</v>
      </c>
      <c r="B2" s="246"/>
      <c r="C2" s="246"/>
      <c r="D2" s="246"/>
      <c r="E2" s="246"/>
      <c r="F2" s="27"/>
      <c r="G2" s="27"/>
      <c r="H2" s="27"/>
      <c r="I2" s="2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8" x14ac:dyDescent="0.25">
      <c r="A3" s="2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8" ht="14.45" customHeight="1" x14ac:dyDescent="0.25">
      <c r="A4" s="223" t="s">
        <v>309</v>
      </c>
      <c r="B4" s="223"/>
      <c r="C4" s="223"/>
      <c r="D4" s="223"/>
      <c r="E4" s="223"/>
      <c r="F4" s="115"/>
      <c r="G4" s="115"/>
      <c r="H4" s="115"/>
      <c r="I4" s="9"/>
      <c r="J4" s="9"/>
    </row>
    <row r="5" spans="1:28" ht="48" customHeight="1" x14ac:dyDescent="0.25">
      <c r="A5" s="224" t="s">
        <v>332</v>
      </c>
      <c r="B5" s="224"/>
      <c r="C5" s="224"/>
      <c r="D5" s="224"/>
      <c r="E5" s="224"/>
      <c r="F5" s="116"/>
      <c r="G5" s="116"/>
      <c r="H5" s="116"/>
      <c r="I5" s="10"/>
      <c r="J5" s="10"/>
    </row>
    <row r="6" spans="1:28" x14ac:dyDescent="0.25">
      <c r="A6"/>
      <c r="F6"/>
    </row>
    <row r="8" spans="1:28" x14ac:dyDescent="0.25">
      <c r="A8" s="251" t="s">
        <v>333</v>
      </c>
      <c r="B8" s="252"/>
      <c r="C8" s="252"/>
      <c r="D8" s="252"/>
      <c r="E8" s="253"/>
    </row>
    <row r="9" spans="1:28" ht="45" x14ac:dyDescent="0.25">
      <c r="A9" s="188" t="s">
        <v>7</v>
      </c>
      <c r="B9" s="188" t="s">
        <v>9</v>
      </c>
      <c r="C9" s="188" t="s">
        <v>10</v>
      </c>
      <c r="D9" s="188" t="s">
        <v>8</v>
      </c>
      <c r="E9" s="188" t="s">
        <v>11</v>
      </c>
    </row>
    <row r="10" spans="1:28" ht="60" x14ac:dyDescent="0.25">
      <c r="A10" s="189">
        <v>1</v>
      </c>
      <c r="B10" s="190" t="s">
        <v>334</v>
      </c>
      <c r="C10" s="189">
        <v>2</v>
      </c>
      <c r="D10" s="191">
        <v>45.09</v>
      </c>
      <c r="E10" s="191">
        <f>D10*C10</f>
        <v>90.18</v>
      </c>
    </row>
    <row r="11" spans="1:28" ht="30" x14ac:dyDescent="0.25">
      <c r="A11" s="189">
        <v>2</v>
      </c>
      <c r="B11" s="190" t="s">
        <v>335</v>
      </c>
      <c r="C11" s="189">
        <v>4</v>
      </c>
      <c r="D11" s="191">
        <v>21.12</v>
      </c>
      <c r="E11" s="191">
        <f t="shared" ref="E11:E16" si="0">D11*C11</f>
        <v>84.48</v>
      </c>
    </row>
    <row r="12" spans="1:28" ht="30" x14ac:dyDescent="0.25">
      <c r="A12" s="189">
        <v>3</v>
      </c>
      <c r="B12" s="190" t="s">
        <v>336</v>
      </c>
      <c r="C12" s="189">
        <v>4</v>
      </c>
      <c r="D12" s="191">
        <v>41.92</v>
      </c>
      <c r="E12" s="191">
        <f t="shared" si="0"/>
        <v>167.68</v>
      </c>
    </row>
    <row r="13" spans="1:28" x14ac:dyDescent="0.25">
      <c r="A13" s="189">
        <v>4</v>
      </c>
      <c r="B13" s="190" t="s">
        <v>337</v>
      </c>
      <c r="C13" s="189">
        <v>8</v>
      </c>
      <c r="D13" s="191">
        <v>6.3</v>
      </c>
      <c r="E13" s="191">
        <f t="shared" si="0"/>
        <v>50.4</v>
      </c>
    </row>
    <row r="14" spans="1:28" s="109" customFormat="1" x14ac:dyDescent="0.25">
      <c r="A14" s="189">
        <v>5</v>
      </c>
      <c r="B14" s="190" t="s">
        <v>366</v>
      </c>
      <c r="C14" s="189">
        <v>4</v>
      </c>
      <c r="D14" s="191">
        <v>17.739999999999998</v>
      </c>
      <c r="E14" s="191">
        <f t="shared" si="0"/>
        <v>70.959999999999994</v>
      </c>
      <c r="F14" s="3"/>
    </row>
    <row r="15" spans="1:28" s="109" customFormat="1" x14ac:dyDescent="0.25">
      <c r="A15" s="189">
        <v>6</v>
      </c>
      <c r="B15" s="190" t="s">
        <v>405</v>
      </c>
      <c r="C15" s="189">
        <v>1</v>
      </c>
      <c r="D15" s="191">
        <v>2.33</v>
      </c>
      <c r="E15" s="191">
        <f t="shared" si="0"/>
        <v>2.33</v>
      </c>
      <c r="F15" s="3"/>
    </row>
    <row r="16" spans="1:28" ht="30" x14ac:dyDescent="0.25">
      <c r="A16" s="189">
        <v>7</v>
      </c>
      <c r="B16" s="190" t="s">
        <v>338</v>
      </c>
      <c r="C16" s="189">
        <v>2</v>
      </c>
      <c r="D16" s="191">
        <v>55.77</v>
      </c>
      <c r="E16" s="191">
        <f t="shared" si="0"/>
        <v>111.54</v>
      </c>
    </row>
    <row r="17" spans="1:6" x14ac:dyDescent="0.25">
      <c r="A17" s="247" t="s">
        <v>12</v>
      </c>
      <c r="B17" s="247"/>
      <c r="C17" s="247"/>
      <c r="D17" s="247"/>
      <c r="E17" s="192">
        <f>SUM(E10:E16)</f>
        <v>577.56999999999994</v>
      </c>
    </row>
    <row r="18" spans="1:6" x14ac:dyDescent="0.25">
      <c r="A18" s="247" t="s">
        <v>13</v>
      </c>
      <c r="B18" s="247"/>
      <c r="C18" s="247"/>
      <c r="D18" s="247"/>
      <c r="E18" s="192">
        <f>E17/12</f>
        <v>48.130833333333328</v>
      </c>
    </row>
    <row r="19" spans="1:6" ht="60" customHeight="1" x14ac:dyDescent="0.25">
      <c r="A19" s="254" t="s">
        <v>367</v>
      </c>
      <c r="B19" s="254"/>
      <c r="C19" s="254"/>
      <c r="D19" s="254"/>
      <c r="E19" s="254"/>
    </row>
    <row r="20" spans="1:6" x14ac:dyDescent="0.25">
      <c r="A20" s="109"/>
      <c r="B20" s="109"/>
      <c r="C20" s="109"/>
      <c r="D20" s="109"/>
      <c r="E20" s="109"/>
    </row>
    <row r="21" spans="1:6" x14ac:dyDescent="0.25">
      <c r="A21" s="251" t="s">
        <v>350</v>
      </c>
      <c r="B21" s="252"/>
      <c r="C21" s="252"/>
      <c r="D21" s="252"/>
      <c r="E21" s="253"/>
    </row>
    <row r="22" spans="1:6" ht="45" x14ac:dyDescent="0.25">
      <c r="A22" s="188" t="s">
        <v>7</v>
      </c>
      <c r="B22" s="188" t="s">
        <v>9</v>
      </c>
      <c r="C22" s="188" t="s">
        <v>10</v>
      </c>
      <c r="D22" s="188" t="s">
        <v>8</v>
      </c>
      <c r="E22" s="188" t="s">
        <v>11</v>
      </c>
    </row>
    <row r="23" spans="1:6" x14ac:dyDescent="0.25">
      <c r="A23" s="189">
        <v>1</v>
      </c>
      <c r="B23" s="190" t="s">
        <v>339</v>
      </c>
      <c r="C23" s="189">
        <v>4</v>
      </c>
      <c r="D23" s="191">
        <v>44.36</v>
      </c>
      <c r="E23" s="191">
        <f>D23*C23</f>
        <v>177.44</v>
      </c>
    </row>
    <row r="24" spans="1:6" ht="45" x14ac:dyDescent="0.25">
      <c r="A24" s="189">
        <v>2</v>
      </c>
      <c r="B24" s="190" t="s">
        <v>340</v>
      </c>
      <c r="C24" s="189">
        <v>4</v>
      </c>
      <c r="D24" s="191">
        <v>56.21</v>
      </c>
      <c r="E24" s="191">
        <f t="shared" ref="E24:E29" si="1">D24*C24</f>
        <v>224.84</v>
      </c>
    </row>
    <row r="25" spans="1:6" x14ac:dyDescent="0.25">
      <c r="A25" s="189">
        <v>3</v>
      </c>
      <c r="B25" s="190" t="s">
        <v>341</v>
      </c>
      <c r="C25" s="189">
        <v>4</v>
      </c>
      <c r="D25" s="191">
        <v>8.24</v>
      </c>
      <c r="E25" s="191">
        <f t="shared" si="1"/>
        <v>32.96</v>
      </c>
    </row>
    <row r="26" spans="1:6" x14ac:dyDescent="0.25">
      <c r="A26" s="189">
        <v>4</v>
      </c>
      <c r="B26" s="190" t="s">
        <v>342</v>
      </c>
      <c r="C26" s="189">
        <v>4</v>
      </c>
      <c r="D26" s="191">
        <v>6.95</v>
      </c>
      <c r="E26" s="191">
        <f t="shared" si="1"/>
        <v>27.8</v>
      </c>
    </row>
    <row r="27" spans="1:6" ht="30" x14ac:dyDescent="0.25">
      <c r="A27" s="189">
        <v>5</v>
      </c>
      <c r="B27" s="190" t="s">
        <v>343</v>
      </c>
      <c r="C27" s="189">
        <v>4</v>
      </c>
      <c r="D27" s="191">
        <v>71.78</v>
      </c>
      <c r="E27" s="191">
        <f t="shared" si="1"/>
        <v>287.12</v>
      </c>
    </row>
    <row r="28" spans="1:6" s="109" customFormat="1" x14ac:dyDescent="0.25">
      <c r="A28" s="189">
        <v>6</v>
      </c>
      <c r="B28" s="190" t="s">
        <v>405</v>
      </c>
      <c r="C28" s="189">
        <v>1</v>
      </c>
      <c r="D28" s="191">
        <v>2.33</v>
      </c>
      <c r="E28" s="191">
        <f t="shared" si="1"/>
        <v>2.33</v>
      </c>
      <c r="F28" s="3"/>
    </row>
    <row r="29" spans="1:6" x14ac:dyDescent="0.25">
      <c r="A29" s="189">
        <v>7</v>
      </c>
      <c r="B29" s="190" t="s">
        <v>344</v>
      </c>
      <c r="C29" s="189">
        <v>4</v>
      </c>
      <c r="D29" s="191">
        <v>24.17</v>
      </c>
      <c r="E29" s="191">
        <f t="shared" si="1"/>
        <v>96.68</v>
      </c>
    </row>
    <row r="30" spans="1:6" x14ac:dyDescent="0.25">
      <c r="A30" s="247" t="s">
        <v>12</v>
      </c>
      <c r="B30" s="247"/>
      <c r="C30" s="247"/>
      <c r="D30" s="247"/>
      <c r="E30" s="191">
        <f>SUM(E23:E29)</f>
        <v>849.17000000000007</v>
      </c>
    </row>
    <row r="31" spans="1:6" x14ac:dyDescent="0.25">
      <c r="A31" s="247" t="s">
        <v>13</v>
      </c>
      <c r="B31" s="247"/>
      <c r="C31" s="247"/>
      <c r="D31" s="247"/>
      <c r="E31" s="191">
        <f>E30/12</f>
        <v>70.764166666666668</v>
      </c>
    </row>
    <row r="32" spans="1:6" ht="58.5" customHeight="1" x14ac:dyDescent="0.25">
      <c r="A32" s="254" t="s">
        <v>368</v>
      </c>
      <c r="B32" s="254"/>
      <c r="C32" s="254"/>
      <c r="D32" s="254"/>
      <c r="E32" s="254"/>
    </row>
    <row r="33" spans="1:6" x14ac:dyDescent="0.25">
      <c r="A33" s="109"/>
      <c r="B33" s="109"/>
      <c r="C33" s="109"/>
      <c r="D33" s="109"/>
      <c r="E33" s="109"/>
    </row>
    <row r="34" spans="1:6" x14ac:dyDescent="0.25">
      <c r="A34" s="251" t="s">
        <v>351</v>
      </c>
      <c r="B34" s="252"/>
      <c r="C34" s="252"/>
      <c r="D34" s="252"/>
      <c r="E34" s="253"/>
    </row>
    <row r="35" spans="1:6" ht="45" x14ac:dyDescent="0.25">
      <c r="A35" s="188" t="s">
        <v>7</v>
      </c>
      <c r="B35" s="188" t="s">
        <v>9</v>
      </c>
      <c r="C35" s="188" t="s">
        <v>10</v>
      </c>
      <c r="D35" s="188" t="s">
        <v>8</v>
      </c>
      <c r="E35" s="188" t="s">
        <v>11</v>
      </c>
    </row>
    <row r="36" spans="1:6" ht="30" x14ac:dyDescent="0.25">
      <c r="A36" s="189">
        <v>1</v>
      </c>
      <c r="B36" s="190" t="s">
        <v>345</v>
      </c>
      <c r="C36" s="189">
        <v>4</v>
      </c>
      <c r="D36" s="191">
        <v>24.83</v>
      </c>
      <c r="E36" s="191">
        <f>D36*C36</f>
        <v>99.32</v>
      </c>
    </row>
    <row r="37" spans="1:6" ht="30" x14ac:dyDescent="0.25">
      <c r="A37" s="189">
        <v>2</v>
      </c>
      <c r="B37" s="190" t="s">
        <v>346</v>
      </c>
      <c r="C37" s="189">
        <v>2</v>
      </c>
      <c r="D37" s="191">
        <v>16.600000000000001</v>
      </c>
      <c r="E37" s="191">
        <f t="shared" ref="E37:E40" si="2">D37*C37</f>
        <v>33.200000000000003</v>
      </c>
    </row>
    <row r="38" spans="1:6" ht="60" x14ac:dyDescent="0.25">
      <c r="A38" s="189">
        <v>3</v>
      </c>
      <c r="B38" s="190" t="s">
        <v>347</v>
      </c>
      <c r="C38" s="189">
        <v>2</v>
      </c>
      <c r="D38" s="191">
        <v>25.42</v>
      </c>
      <c r="E38" s="191">
        <f t="shared" si="2"/>
        <v>50.84</v>
      </c>
    </row>
    <row r="39" spans="1:6" s="109" customFormat="1" x14ac:dyDescent="0.25">
      <c r="A39" s="189">
        <v>4</v>
      </c>
      <c r="B39" s="190" t="s">
        <v>405</v>
      </c>
      <c r="C39" s="189">
        <v>1</v>
      </c>
      <c r="D39" s="191">
        <v>2.33</v>
      </c>
      <c r="E39" s="191">
        <f t="shared" si="2"/>
        <v>2.33</v>
      </c>
      <c r="F39" s="3"/>
    </row>
    <row r="40" spans="1:6" ht="45" x14ac:dyDescent="0.25">
      <c r="A40" s="189">
        <v>5</v>
      </c>
      <c r="B40" s="190" t="s">
        <v>348</v>
      </c>
      <c r="C40" s="189">
        <v>4</v>
      </c>
      <c r="D40" s="191">
        <v>18.329999999999998</v>
      </c>
      <c r="E40" s="191">
        <f t="shared" si="2"/>
        <v>73.319999999999993</v>
      </c>
    </row>
    <row r="41" spans="1:6" x14ac:dyDescent="0.25">
      <c r="A41" s="247" t="s">
        <v>12</v>
      </c>
      <c r="B41" s="247"/>
      <c r="C41" s="247"/>
      <c r="D41" s="247"/>
      <c r="E41" s="191">
        <f>SUM(E36:E40)</f>
        <v>259.01</v>
      </c>
    </row>
    <row r="42" spans="1:6" x14ac:dyDescent="0.25">
      <c r="A42" s="247" t="s">
        <v>13</v>
      </c>
      <c r="B42" s="247"/>
      <c r="C42" s="247"/>
      <c r="D42" s="247"/>
      <c r="E42" s="191">
        <f>E41/12</f>
        <v>21.584166666666665</v>
      </c>
    </row>
    <row r="43" spans="1:6" ht="57.75" customHeight="1" x14ac:dyDescent="0.25">
      <c r="A43" s="254" t="s">
        <v>369</v>
      </c>
      <c r="B43" s="254"/>
      <c r="C43" s="254"/>
      <c r="D43" s="254"/>
      <c r="E43" s="254"/>
    </row>
    <row r="44" spans="1:6" x14ac:dyDescent="0.25">
      <c r="A44" s="193"/>
      <c r="B44" s="193"/>
      <c r="C44" s="193"/>
      <c r="D44" s="193"/>
      <c r="E44" s="193"/>
    </row>
    <row r="45" spans="1:6" ht="53.25" customHeight="1" x14ac:dyDescent="0.25">
      <c r="A45" s="251" t="s">
        <v>415</v>
      </c>
      <c r="B45" s="252"/>
      <c r="C45" s="252"/>
      <c r="D45" s="252"/>
      <c r="E45" s="253"/>
    </row>
    <row r="46" spans="1:6" ht="45" x14ac:dyDescent="0.25">
      <c r="A46" s="188" t="s">
        <v>7</v>
      </c>
      <c r="B46" s="188" t="s">
        <v>9</v>
      </c>
      <c r="C46" s="188" t="s">
        <v>10</v>
      </c>
      <c r="D46" s="188" t="s">
        <v>8</v>
      </c>
      <c r="E46" s="188" t="s">
        <v>11</v>
      </c>
    </row>
    <row r="47" spans="1:6" s="109" customFormat="1" x14ac:dyDescent="0.25">
      <c r="A47" s="188">
        <v>1</v>
      </c>
      <c r="B47" s="190" t="s">
        <v>405</v>
      </c>
      <c r="C47" s="200">
        <v>1</v>
      </c>
      <c r="D47" s="212">
        <v>2.33</v>
      </c>
      <c r="E47" s="212">
        <f>D47*C47</f>
        <v>2.33</v>
      </c>
      <c r="F47" s="3"/>
    </row>
    <row r="48" spans="1:6" ht="45" x14ac:dyDescent="0.25">
      <c r="A48" s="189">
        <v>2</v>
      </c>
      <c r="B48" s="190" t="s">
        <v>349</v>
      </c>
      <c r="C48" s="189">
        <v>4</v>
      </c>
      <c r="D48" s="213">
        <v>35.82</v>
      </c>
      <c r="E48" s="212">
        <f>D48*C48</f>
        <v>143.28</v>
      </c>
    </row>
    <row r="49" spans="1:5" x14ac:dyDescent="0.25">
      <c r="A49" s="247" t="s">
        <v>12</v>
      </c>
      <c r="B49" s="247"/>
      <c r="C49" s="247"/>
      <c r="D49" s="247"/>
      <c r="E49" s="191">
        <f>SUM(E47:E48)</f>
        <v>145.61000000000001</v>
      </c>
    </row>
    <row r="50" spans="1:5" x14ac:dyDescent="0.25">
      <c r="A50" s="247" t="s">
        <v>13</v>
      </c>
      <c r="B50" s="247"/>
      <c r="C50" s="247"/>
      <c r="D50" s="247"/>
      <c r="E50" s="191">
        <f>E49/12</f>
        <v>12.134166666666667</v>
      </c>
    </row>
    <row r="51" spans="1:5" ht="54.75" customHeight="1" x14ac:dyDescent="0.25">
      <c r="A51" s="248" t="s">
        <v>370</v>
      </c>
      <c r="B51" s="249"/>
      <c r="C51" s="249"/>
      <c r="D51" s="249"/>
      <c r="E51" s="250"/>
    </row>
    <row r="52" spans="1:5" x14ac:dyDescent="0.25">
      <c r="A52" s="109"/>
      <c r="B52" s="109"/>
      <c r="C52" s="109"/>
      <c r="D52" s="109"/>
      <c r="E52" s="109"/>
    </row>
  </sheetData>
  <mergeCells count="20">
    <mergeCell ref="A31:D31"/>
    <mergeCell ref="A32:E32"/>
    <mergeCell ref="A34:E34"/>
    <mergeCell ref="A4:E4"/>
    <mergeCell ref="A1:E1"/>
    <mergeCell ref="A2:E2"/>
    <mergeCell ref="A50:D50"/>
    <mergeCell ref="A51:E51"/>
    <mergeCell ref="A8:E8"/>
    <mergeCell ref="A17:D17"/>
    <mergeCell ref="A18:D18"/>
    <mergeCell ref="A19:E19"/>
    <mergeCell ref="A21:E21"/>
    <mergeCell ref="A41:D41"/>
    <mergeCell ref="A42:D42"/>
    <mergeCell ref="A43:E43"/>
    <mergeCell ref="A45:E45"/>
    <mergeCell ref="A49:D49"/>
    <mergeCell ref="A5:E5"/>
    <mergeCell ref="A30:D30"/>
  </mergeCells>
  <pageMargins left="0.511811024" right="0.511811024" top="0.9916666666666667" bottom="0.78740157499999996" header="0.31496062000000002" footer="0.31496062000000002"/>
  <pageSetup paperSize="9" scale="86" orientation="portrait" r:id="rId1"/>
  <headerFooter>
    <oddHeader>&amp;L&amp;G&amp;CProcesso 23069.161952/2022-23
PE 63/2022&amp;R&amp;G</oddHeader>
    <oddFooter>&amp;L&amp;A&amp;R&amp;"-,Itálico"&amp;10&amp;P/&amp;N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A46CC-5C71-4740-A2E2-20DB99AFA381}">
  <dimension ref="A1:Z31"/>
  <sheetViews>
    <sheetView topLeftCell="A5" zoomScaleNormal="100" workbookViewId="0">
      <selection activeCell="A5" sqref="A5:F5"/>
    </sheetView>
  </sheetViews>
  <sheetFormatPr defaultRowHeight="15" x14ac:dyDescent="0.25"/>
  <cols>
    <col min="1" max="1" width="6.5703125" style="114" customWidth="1"/>
    <col min="2" max="2" width="34" style="109" customWidth="1"/>
    <col min="3" max="3" width="11.28515625" style="3" customWidth="1"/>
    <col min="4" max="4" width="9.140625" style="109" customWidth="1"/>
    <col min="5" max="5" width="23" style="109" bestFit="1" customWidth="1"/>
    <col min="6" max="6" width="14.42578125" style="109" bestFit="1" customWidth="1"/>
    <col min="7" max="7" width="10.7109375" style="109" bestFit="1" customWidth="1"/>
    <col min="8" max="8" width="19.5703125" style="109" bestFit="1" customWidth="1"/>
    <col min="9" max="9" width="7.140625" style="109" customWidth="1"/>
    <col min="10" max="10" width="8.5703125" style="109" customWidth="1"/>
    <col min="11" max="11" width="7.7109375" style="109" bestFit="1" customWidth="1"/>
    <col min="12" max="12" width="8.28515625" style="109" customWidth="1"/>
    <col min="13" max="13" width="8.7109375" style="109" customWidth="1"/>
    <col min="14" max="14" width="8" style="109" customWidth="1"/>
    <col min="15" max="15" width="7.28515625" style="109" bestFit="1" customWidth="1"/>
    <col min="16" max="16" width="7.7109375" style="109" bestFit="1" customWidth="1"/>
    <col min="17" max="18" width="6" style="109" bestFit="1" customWidth="1"/>
    <col min="19" max="19" width="8.28515625" style="109" customWidth="1"/>
    <col min="20" max="16384" width="9.140625" style="109"/>
  </cols>
  <sheetData>
    <row r="1" spans="1:26" ht="14.45" customHeight="1" x14ac:dyDescent="0.25">
      <c r="A1" s="220" t="s">
        <v>0</v>
      </c>
      <c r="B1" s="220"/>
      <c r="C1" s="220"/>
      <c r="D1" s="220"/>
      <c r="E1" s="220"/>
      <c r="F1" s="220"/>
      <c r="G1" s="11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22" t="s">
        <v>2</v>
      </c>
      <c r="B2" s="222"/>
      <c r="C2" s="222"/>
      <c r="D2" s="222"/>
      <c r="E2" s="222"/>
      <c r="F2" s="22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26" x14ac:dyDescent="0.25">
      <c r="A3" s="186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26" ht="27" customHeight="1" x14ac:dyDescent="0.25">
      <c r="A4" s="223" t="s">
        <v>406</v>
      </c>
      <c r="B4" s="223"/>
      <c r="C4" s="223"/>
      <c r="D4" s="223"/>
      <c r="E4" s="223"/>
      <c r="F4" s="223"/>
      <c r="G4" s="115"/>
      <c r="H4" s="115"/>
    </row>
    <row r="5" spans="1:26" ht="51.75" customHeight="1" x14ac:dyDescent="0.25">
      <c r="A5" s="224" t="s">
        <v>332</v>
      </c>
      <c r="B5" s="224"/>
      <c r="C5" s="224"/>
      <c r="D5" s="224"/>
      <c r="E5" s="224"/>
      <c r="F5" s="224"/>
      <c r="G5" s="116"/>
      <c r="H5" s="116"/>
    </row>
    <row r="6" spans="1:26" x14ac:dyDescent="0.25">
      <c r="A6" s="109"/>
      <c r="C6" s="109"/>
    </row>
    <row r="7" spans="1:26" x14ac:dyDescent="0.25">
      <c r="A7" s="251" t="s">
        <v>404</v>
      </c>
      <c r="B7" s="252"/>
      <c r="C7" s="252"/>
      <c r="D7" s="252"/>
      <c r="E7" s="252"/>
      <c r="F7" s="253"/>
    </row>
    <row r="8" spans="1:26" x14ac:dyDescent="0.25">
      <c r="A8" s="255" t="s">
        <v>371</v>
      </c>
      <c r="B8" s="255"/>
      <c r="C8" s="255"/>
      <c r="D8" s="255"/>
      <c r="E8" s="255"/>
      <c r="F8" s="255"/>
    </row>
    <row r="9" spans="1:26" ht="30" x14ac:dyDescent="0.25">
      <c r="A9" s="198" t="s">
        <v>7</v>
      </c>
      <c r="B9" s="198" t="s">
        <v>372</v>
      </c>
      <c r="C9" s="198" t="s">
        <v>373</v>
      </c>
      <c r="D9" s="198" t="s">
        <v>303</v>
      </c>
      <c r="E9" s="198" t="s">
        <v>8</v>
      </c>
      <c r="F9" s="198" t="s">
        <v>374</v>
      </c>
    </row>
    <row r="10" spans="1:26" ht="45" x14ac:dyDescent="0.25">
      <c r="A10" s="189">
        <v>1</v>
      </c>
      <c r="B10" s="190" t="s">
        <v>375</v>
      </c>
      <c r="C10" s="189">
        <v>1</v>
      </c>
      <c r="D10" s="190" t="s">
        <v>376</v>
      </c>
      <c r="E10" s="191">
        <v>2.63</v>
      </c>
      <c r="F10" s="191">
        <f>E10*C10</f>
        <v>2.63</v>
      </c>
    </row>
    <row r="11" spans="1:26" ht="30" x14ac:dyDescent="0.25">
      <c r="A11" s="189">
        <v>2</v>
      </c>
      <c r="B11" s="190" t="s">
        <v>377</v>
      </c>
      <c r="C11" s="189">
        <v>2</v>
      </c>
      <c r="D11" s="190" t="s">
        <v>298</v>
      </c>
      <c r="E11" s="191">
        <v>1.32</v>
      </c>
      <c r="F11" s="191">
        <f t="shared" ref="F11:F29" si="0">E11*C11</f>
        <v>2.64</v>
      </c>
    </row>
    <row r="12" spans="1:26" ht="30" x14ac:dyDescent="0.25">
      <c r="A12" s="189">
        <v>3</v>
      </c>
      <c r="B12" s="190" t="s">
        <v>378</v>
      </c>
      <c r="C12" s="189">
        <v>4</v>
      </c>
      <c r="D12" s="190" t="s">
        <v>379</v>
      </c>
      <c r="E12" s="191">
        <v>2.48</v>
      </c>
      <c r="F12" s="191">
        <f t="shared" si="0"/>
        <v>9.92</v>
      </c>
    </row>
    <row r="13" spans="1:26" ht="90" x14ac:dyDescent="0.25">
      <c r="A13" s="189">
        <v>4</v>
      </c>
      <c r="B13" s="190" t="s">
        <v>380</v>
      </c>
      <c r="C13" s="189">
        <v>4</v>
      </c>
      <c r="D13" s="190" t="s">
        <v>298</v>
      </c>
      <c r="E13" s="191">
        <v>6.85</v>
      </c>
      <c r="F13" s="191">
        <f t="shared" si="0"/>
        <v>27.4</v>
      </c>
    </row>
    <row r="14" spans="1:26" ht="45" x14ac:dyDescent="0.25">
      <c r="A14" s="189">
        <v>5</v>
      </c>
      <c r="B14" s="190" t="s">
        <v>381</v>
      </c>
      <c r="C14" s="189">
        <v>1</v>
      </c>
      <c r="D14" s="190" t="s">
        <v>411</v>
      </c>
      <c r="E14" s="191">
        <v>8.86</v>
      </c>
      <c r="F14" s="191">
        <f t="shared" si="0"/>
        <v>8.86</v>
      </c>
    </row>
    <row r="15" spans="1:26" x14ac:dyDescent="0.25">
      <c r="A15" s="189">
        <v>6</v>
      </c>
      <c r="B15" s="190" t="s">
        <v>382</v>
      </c>
      <c r="C15" s="189">
        <v>1</v>
      </c>
      <c r="D15" s="190" t="s">
        <v>298</v>
      </c>
      <c r="E15" s="191">
        <v>7.12</v>
      </c>
      <c r="F15" s="191">
        <f t="shared" si="0"/>
        <v>7.12</v>
      </c>
    </row>
    <row r="16" spans="1:26" ht="45" x14ac:dyDescent="0.25">
      <c r="A16" s="189">
        <v>7</v>
      </c>
      <c r="B16" s="190" t="s">
        <v>383</v>
      </c>
      <c r="C16" s="189">
        <v>4</v>
      </c>
      <c r="D16" s="190" t="s">
        <v>298</v>
      </c>
      <c r="E16" s="191">
        <v>5.16</v>
      </c>
      <c r="F16" s="191">
        <f t="shared" si="0"/>
        <v>20.64</v>
      </c>
    </row>
    <row r="17" spans="1:6" ht="45" x14ac:dyDescent="0.25">
      <c r="A17" s="189">
        <v>8</v>
      </c>
      <c r="B17" s="190" t="s">
        <v>384</v>
      </c>
      <c r="C17" s="189">
        <v>4</v>
      </c>
      <c r="D17" s="190" t="s">
        <v>298</v>
      </c>
      <c r="E17" s="191">
        <v>1.94</v>
      </c>
      <c r="F17" s="191">
        <f t="shared" si="0"/>
        <v>7.76</v>
      </c>
    </row>
    <row r="18" spans="1:6" x14ac:dyDescent="0.25">
      <c r="A18" s="189">
        <v>9</v>
      </c>
      <c r="B18" s="190" t="s">
        <v>385</v>
      </c>
      <c r="C18" s="189">
        <v>2</v>
      </c>
      <c r="D18" s="190" t="s">
        <v>298</v>
      </c>
      <c r="E18" s="191">
        <v>5.67</v>
      </c>
      <c r="F18" s="191">
        <f t="shared" si="0"/>
        <v>11.34</v>
      </c>
    </row>
    <row r="19" spans="1:6" ht="60" x14ac:dyDescent="0.25">
      <c r="A19" s="189">
        <v>10</v>
      </c>
      <c r="B19" s="190" t="s">
        <v>386</v>
      </c>
      <c r="C19" s="189">
        <v>2</v>
      </c>
      <c r="D19" s="190" t="s">
        <v>298</v>
      </c>
      <c r="E19" s="191">
        <v>3.9</v>
      </c>
      <c r="F19" s="191">
        <f t="shared" si="0"/>
        <v>7.8</v>
      </c>
    </row>
    <row r="20" spans="1:6" ht="45" x14ac:dyDescent="0.25">
      <c r="A20" s="189">
        <v>11</v>
      </c>
      <c r="B20" s="190" t="s">
        <v>387</v>
      </c>
      <c r="C20" s="189">
        <v>2</v>
      </c>
      <c r="D20" s="190" t="s">
        <v>298</v>
      </c>
      <c r="E20" s="191">
        <v>2.0699999999999998</v>
      </c>
      <c r="F20" s="191">
        <f t="shared" si="0"/>
        <v>4.1399999999999997</v>
      </c>
    </row>
    <row r="21" spans="1:6" ht="30" x14ac:dyDescent="0.25">
      <c r="A21" s="189">
        <v>12</v>
      </c>
      <c r="B21" s="190" t="s">
        <v>388</v>
      </c>
      <c r="C21" s="189">
        <v>1</v>
      </c>
      <c r="D21" s="190" t="s">
        <v>389</v>
      </c>
      <c r="E21" s="191">
        <v>1.56</v>
      </c>
      <c r="F21" s="191">
        <f t="shared" si="0"/>
        <v>1.56</v>
      </c>
    </row>
    <row r="22" spans="1:6" x14ac:dyDescent="0.25">
      <c r="A22" s="189">
        <v>13</v>
      </c>
      <c r="B22" s="190" t="s">
        <v>390</v>
      </c>
      <c r="C22" s="189">
        <v>1</v>
      </c>
      <c r="D22" s="190" t="s">
        <v>379</v>
      </c>
      <c r="E22" s="191">
        <v>5.05</v>
      </c>
      <c r="F22" s="191">
        <f t="shared" si="0"/>
        <v>5.05</v>
      </c>
    </row>
    <row r="23" spans="1:6" ht="30" x14ac:dyDescent="0.25">
      <c r="A23" s="189">
        <v>14</v>
      </c>
      <c r="B23" s="190" t="s">
        <v>391</v>
      </c>
      <c r="C23" s="189">
        <v>10</v>
      </c>
      <c r="D23" s="190" t="s">
        <v>392</v>
      </c>
      <c r="E23" s="191">
        <v>3.62</v>
      </c>
      <c r="F23" s="191">
        <f t="shared" si="0"/>
        <v>36.200000000000003</v>
      </c>
    </row>
    <row r="24" spans="1:6" ht="45" x14ac:dyDescent="0.25">
      <c r="A24" s="189">
        <v>15</v>
      </c>
      <c r="B24" s="190" t="s">
        <v>393</v>
      </c>
      <c r="C24" s="189">
        <v>10</v>
      </c>
      <c r="D24" s="190" t="s">
        <v>392</v>
      </c>
      <c r="E24" s="191">
        <v>3.72</v>
      </c>
      <c r="F24" s="191">
        <f t="shared" si="0"/>
        <v>37.200000000000003</v>
      </c>
    </row>
    <row r="25" spans="1:6" ht="45" x14ac:dyDescent="0.25">
      <c r="A25" s="189">
        <v>16</v>
      </c>
      <c r="B25" s="190" t="s">
        <v>394</v>
      </c>
      <c r="C25" s="189">
        <v>10</v>
      </c>
      <c r="D25" s="190" t="s">
        <v>392</v>
      </c>
      <c r="E25" s="191">
        <v>3.24</v>
      </c>
      <c r="F25" s="191">
        <f t="shared" si="0"/>
        <v>32.400000000000006</v>
      </c>
    </row>
    <row r="26" spans="1:6" x14ac:dyDescent="0.25">
      <c r="A26" s="189">
        <v>17</v>
      </c>
      <c r="B26" s="190" t="s">
        <v>395</v>
      </c>
      <c r="C26" s="189">
        <v>1</v>
      </c>
      <c r="D26" s="190" t="s">
        <v>396</v>
      </c>
      <c r="E26" s="191">
        <v>5.87</v>
      </c>
      <c r="F26" s="191">
        <f t="shared" si="0"/>
        <v>5.87</v>
      </c>
    </row>
    <row r="27" spans="1:6" ht="105" x14ac:dyDescent="0.25">
      <c r="A27" s="189">
        <v>18</v>
      </c>
      <c r="B27" s="190" t="s">
        <v>397</v>
      </c>
      <c r="C27" s="189">
        <v>22</v>
      </c>
      <c r="D27" s="190" t="s">
        <v>398</v>
      </c>
      <c r="E27" s="191">
        <v>24.97</v>
      </c>
      <c r="F27" s="191">
        <f t="shared" si="0"/>
        <v>549.33999999999992</v>
      </c>
    </row>
    <row r="28" spans="1:6" ht="60" x14ac:dyDescent="0.25">
      <c r="A28" s="189">
        <v>19</v>
      </c>
      <c r="B28" s="190" t="s">
        <v>399</v>
      </c>
      <c r="C28" s="189">
        <v>5</v>
      </c>
      <c r="D28" s="190" t="s">
        <v>400</v>
      </c>
      <c r="E28" s="191">
        <v>4.58</v>
      </c>
      <c r="F28" s="191">
        <f t="shared" si="0"/>
        <v>22.9</v>
      </c>
    </row>
    <row r="29" spans="1:6" ht="30" x14ac:dyDescent="0.25">
      <c r="A29" s="189">
        <v>20</v>
      </c>
      <c r="B29" s="190" t="s">
        <v>401</v>
      </c>
      <c r="C29" s="189">
        <v>1</v>
      </c>
      <c r="D29" s="190" t="s">
        <v>402</v>
      </c>
      <c r="E29" s="191">
        <v>11.43</v>
      </c>
      <c r="F29" s="191">
        <f t="shared" si="0"/>
        <v>11.43</v>
      </c>
    </row>
    <row r="30" spans="1:6" x14ac:dyDescent="0.25">
      <c r="A30" s="256" t="s">
        <v>403</v>
      </c>
      <c r="B30" s="257"/>
      <c r="C30" s="257"/>
      <c r="D30" s="257"/>
      <c r="E30" s="258"/>
      <c r="F30" s="199">
        <f>SUM(F10:F29)</f>
        <v>812.19999999999982</v>
      </c>
    </row>
    <row r="31" spans="1:6" x14ac:dyDescent="0.25">
      <c r="A31" s="109"/>
      <c r="C31" s="109"/>
    </row>
  </sheetData>
  <mergeCells count="7">
    <mergeCell ref="A8:F8"/>
    <mergeCell ref="A30:E30"/>
    <mergeCell ref="A5:F5"/>
    <mergeCell ref="A4:F4"/>
    <mergeCell ref="A1:F1"/>
    <mergeCell ref="A2:F2"/>
    <mergeCell ref="A7:F7"/>
  </mergeCells>
  <pageMargins left="0.511811024" right="0.511811024" top="0.9916666666666667" bottom="0.78740157499999996" header="0.31496062000000002" footer="0.31496062000000002"/>
  <pageSetup paperSize="9" scale="93" orientation="portrait" r:id="rId1"/>
  <headerFooter>
    <oddHeader>&amp;L&amp;G&amp;CProcesso 23069.161952/2022-23
PE 63/2022&amp;R&amp;G</oddHeader>
    <oddFooter>&amp;L&amp;A&amp;R&amp;"-,Itálico"&amp;10&amp;P/&amp;N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89266-CD09-49CC-8128-1E43E1E513BB}">
  <dimension ref="A1:K156"/>
  <sheetViews>
    <sheetView topLeftCell="A4" zoomScaleNormal="100" workbookViewId="0">
      <selection activeCell="A4" sqref="A4:G4"/>
    </sheetView>
  </sheetViews>
  <sheetFormatPr defaultColWidth="8.85546875" defaultRowHeight="15" x14ac:dyDescent="0.25"/>
  <cols>
    <col min="1" max="1" width="9.5703125" bestFit="1" customWidth="1"/>
    <col min="2" max="2" width="62.140625" bestFit="1" customWidth="1"/>
    <col min="3" max="3" width="11.140625" bestFit="1" customWidth="1"/>
    <col min="4" max="5" width="18.42578125" bestFit="1" customWidth="1"/>
    <col min="6" max="6" width="19.42578125" bestFit="1" customWidth="1"/>
    <col min="7" max="7" width="18.42578125" bestFit="1" customWidth="1"/>
    <col min="8" max="8" width="18.42578125" customWidth="1"/>
    <col min="9" max="9" width="18.140625" customWidth="1"/>
    <col min="10" max="10" width="12.7109375" bestFit="1" customWidth="1"/>
    <col min="11" max="11" width="10.5703125" bestFit="1" customWidth="1"/>
  </cols>
  <sheetData>
    <row r="1" spans="1:7" ht="18" customHeight="1" x14ac:dyDescent="0.3">
      <c r="A1" s="216" t="s">
        <v>0</v>
      </c>
      <c r="B1" s="216"/>
      <c r="C1" s="216"/>
      <c r="D1" s="216"/>
      <c r="E1" s="216"/>
      <c r="F1" s="216"/>
      <c r="G1" s="216"/>
    </row>
    <row r="2" spans="1:7" ht="18.75" x14ac:dyDescent="0.3">
      <c r="A2" s="217" t="s">
        <v>2</v>
      </c>
      <c r="B2" s="217"/>
      <c r="C2" s="217"/>
      <c r="D2" s="217"/>
      <c r="E2" s="217"/>
      <c r="F2" s="217"/>
      <c r="G2" s="217"/>
    </row>
    <row r="4" spans="1:7" ht="14.45" customHeight="1" x14ac:dyDescent="0.25">
      <c r="A4" s="308" t="s">
        <v>308</v>
      </c>
      <c r="B4" s="308"/>
      <c r="C4" s="308"/>
      <c r="D4" s="308"/>
      <c r="E4" s="308"/>
      <c r="F4" s="308"/>
      <c r="G4" s="308"/>
    </row>
    <row r="5" spans="1:7" ht="38.450000000000003" customHeight="1" x14ac:dyDescent="0.25">
      <c r="A5" s="219" t="s">
        <v>332</v>
      </c>
      <c r="B5" s="219"/>
      <c r="C5" s="219"/>
      <c r="D5" s="219"/>
      <c r="E5" s="219"/>
      <c r="F5" s="219"/>
      <c r="G5" s="219"/>
    </row>
    <row r="6" spans="1:7" x14ac:dyDescent="0.25">
      <c r="A6" s="309" t="s">
        <v>31</v>
      </c>
      <c r="B6" s="309"/>
      <c r="C6" s="309"/>
      <c r="D6" s="309"/>
      <c r="E6" s="309"/>
      <c r="F6" s="309"/>
      <c r="G6" s="309"/>
    </row>
    <row r="7" spans="1:7" ht="15.75" thickBot="1" x14ac:dyDescent="0.3">
      <c r="A7" s="309" t="s">
        <v>32</v>
      </c>
      <c r="B7" s="309"/>
      <c r="C7" s="309"/>
      <c r="D7" s="309"/>
      <c r="E7" s="309"/>
      <c r="F7" s="309"/>
      <c r="G7" s="309"/>
    </row>
    <row r="8" spans="1:7" x14ac:dyDescent="0.25">
      <c r="A8" s="297" t="s">
        <v>134</v>
      </c>
      <c r="B8" s="298"/>
      <c r="C8" s="299" t="s">
        <v>135</v>
      </c>
      <c r="D8" s="299"/>
      <c r="E8" s="299"/>
      <c r="F8" s="299"/>
      <c r="G8" s="300"/>
    </row>
    <row r="9" spans="1:7" ht="15.75" thickBot="1" x14ac:dyDescent="0.3">
      <c r="A9" s="301"/>
      <c r="B9" s="302"/>
      <c r="C9" s="303"/>
      <c r="D9" s="303"/>
      <c r="E9" s="303"/>
      <c r="F9" s="303"/>
      <c r="G9" s="304"/>
    </row>
    <row r="10" spans="1:7" ht="15.75" thickBot="1" x14ac:dyDescent="0.3">
      <c r="A10" s="15"/>
      <c r="B10" s="34"/>
      <c r="C10" s="35"/>
      <c r="D10" s="35"/>
      <c r="E10" s="35"/>
    </row>
    <row r="11" spans="1:7" x14ac:dyDescent="0.25">
      <c r="A11" s="305" t="s">
        <v>136</v>
      </c>
      <c r="B11" s="306"/>
      <c r="C11" s="306"/>
      <c r="D11" s="306"/>
      <c r="E11" s="306"/>
      <c r="F11" s="306"/>
      <c r="G11" s="307"/>
    </row>
    <row r="12" spans="1:7" x14ac:dyDescent="0.25">
      <c r="A12" s="291" t="s">
        <v>137</v>
      </c>
      <c r="B12" s="292"/>
      <c r="C12" s="293"/>
      <c r="D12" s="293"/>
      <c r="E12" s="293"/>
      <c r="F12" s="293"/>
      <c r="G12" s="294"/>
    </row>
    <row r="13" spans="1:7" x14ac:dyDescent="0.25">
      <c r="A13" s="291" t="s">
        <v>138</v>
      </c>
      <c r="B13" s="292"/>
      <c r="C13" s="293"/>
      <c r="D13" s="293"/>
      <c r="E13" s="293"/>
      <c r="F13" s="293"/>
      <c r="G13" s="294"/>
    </row>
    <row r="14" spans="1:7" x14ac:dyDescent="0.25">
      <c r="A14" s="295" t="s">
        <v>139</v>
      </c>
      <c r="B14" s="296"/>
      <c r="C14" s="293"/>
      <c r="D14" s="293"/>
      <c r="E14" s="293"/>
      <c r="F14" s="293"/>
      <c r="G14" s="294"/>
    </row>
    <row r="15" spans="1:7" x14ac:dyDescent="0.25">
      <c r="A15" s="291" t="s">
        <v>140</v>
      </c>
      <c r="B15" s="292"/>
      <c r="C15" s="293"/>
      <c r="D15" s="293"/>
      <c r="E15" s="293"/>
      <c r="F15" s="293"/>
      <c r="G15" s="294"/>
    </row>
    <row r="16" spans="1:7" ht="15.75" thickBot="1" x14ac:dyDescent="0.3">
      <c r="A16" s="283" t="s">
        <v>141</v>
      </c>
      <c r="B16" s="284"/>
      <c r="C16" s="285"/>
      <c r="D16" s="285"/>
      <c r="E16" s="285"/>
      <c r="F16" s="285"/>
      <c r="G16" s="286"/>
    </row>
    <row r="17" spans="1:9" ht="15.75" thickBot="1" x14ac:dyDescent="0.3">
      <c r="A17" s="15"/>
      <c r="B17" s="34"/>
      <c r="C17" s="35"/>
      <c r="D17" s="35"/>
      <c r="E17" s="35"/>
    </row>
    <row r="18" spans="1:9" x14ac:dyDescent="0.25">
      <c r="A18" s="287" t="s">
        <v>142</v>
      </c>
      <c r="B18" s="288"/>
      <c r="C18" s="288"/>
      <c r="D18" s="289"/>
      <c r="E18" s="36"/>
      <c r="F18" s="36"/>
      <c r="G18" s="36"/>
    </row>
    <row r="19" spans="1:9" x14ac:dyDescent="0.25">
      <c r="A19" s="37" t="s">
        <v>143</v>
      </c>
      <c r="B19" s="128" t="s">
        <v>144</v>
      </c>
      <c r="C19" s="129" t="s">
        <v>145</v>
      </c>
      <c r="D19" s="38" t="s">
        <v>146</v>
      </c>
      <c r="E19" s="35"/>
    </row>
    <row r="20" spans="1:9" ht="15.75" x14ac:dyDescent="0.25">
      <c r="A20" s="39">
        <v>20.88</v>
      </c>
      <c r="B20" s="142" t="s">
        <v>312</v>
      </c>
      <c r="C20" s="187" t="s">
        <v>321</v>
      </c>
      <c r="D20" s="41">
        <v>2037.35</v>
      </c>
      <c r="E20" s="35"/>
    </row>
    <row r="21" spans="1:9" ht="15.75" x14ac:dyDescent="0.25">
      <c r="A21" s="39">
        <v>20.88</v>
      </c>
      <c r="B21" s="142" t="s">
        <v>314</v>
      </c>
      <c r="C21" s="187" t="s">
        <v>321</v>
      </c>
      <c r="D21" s="41">
        <v>1518.57</v>
      </c>
      <c r="E21" s="35"/>
    </row>
    <row r="22" spans="1:9" ht="15.75" x14ac:dyDescent="0.25">
      <c r="A22" s="39">
        <v>20.88</v>
      </c>
      <c r="B22" s="143" t="s">
        <v>316</v>
      </c>
      <c r="C22" s="187" t="s">
        <v>322</v>
      </c>
      <c r="D22" s="183">
        <v>1430</v>
      </c>
    </row>
    <row r="23" spans="1:9" s="109" customFormat="1" ht="15.75" x14ac:dyDescent="0.25">
      <c r="A23" s="39">
        <v>20.88</v>
      </c>
      <c r="B23" s="143" t="s">
        <v>414</v>
      </c>
      <c r="C23" s="187" t="s">
        <v>323</v>
      </c>
      <c r="D23" s="183">
        <v>1754.44</v>
      </c>
    </row>
    <row r="24" spans="1:9" x14ac:dyDescent="0.25">
      <c r="A24" s="15"/>
      <c r="B24" s="15"/>
      <c r="C24" s="16"/>
      <c r="D24" s="16"/>
      <c r="E24" s="16"/>
    </row>
    <row r="25" spans="1:9" ht="30" x14ac:dyDescent="0.25">
      <c r="A25" s="290" t="s">
        <v>33</v>
      </c>
      <c r="B25" s="290"/>
      <c r="C25" s="290"/>
      <c r="D25" s="59" t="s">
        <v>312</v>
      </c>
      <c r="E25" s="139" t="s">
        <v>358</v>
      </c>
      <c r="F25" s="139" t="s">
        <v>359</v>
      </c>
      <c r="G25" s="139" t="s">
        <v>360</v>
      </c>
      <c r="H25" s="139" t="s">
        <v>316</v>
      </c>
      <c r="I25" s="139" t="s">
        <v>417</v>
      </c>
    </row>
    <row r="26" spans="1:9" x14ac:dyDescent="0.25">
      <c r="A26" s="40">
        <v>1</v>
      </c>
      <c r="B26" s="265" t="s">
        <v>34</v>
      </c>
      <c r="C26" s="265"/>
      <c r="D26" s="45" t="s">
        <v>35</v>
      </c>
      <c r="E26" s="45" t="s">
        <v>35</v>
      </c>
      <c r="F26" s="45" t="s">
        <v>35</v>
      </c>
      <c r="G26" s="45" t="s">
        <v>35</v>
      </c>
      <c r="H26" s="45" t="s">
        <v>35</v>
      </c>
      <c r="I26" s="45" t="s">
        <v>35</v>
      </c>
    </row>
    <row r="27" spans="1:9" x14ac:dyDescent="0.25">
      <c r="A27" s="61" t="s">
        <v>36</v>
      </c>
      <c r="B27" s="264" t="s">
        <v>37</v>
      </c>
      <c r="C27" s="264"/>
      <c r="D27" s="48">
        <f>D20</f>
        <v>2037.35</v>
      </c>
      <c r="E27" s="20">
        <f>D20</f>
        <v>2037.35</v>
      </c>
      <c r="F27" s="49">
        <f>D21</f>
        <v>1518.57</v>
      </c>
      <c r="G27" s="49">
        <f>D21</f>
        <v>1518.57</v>
      </c>
      <c r="H27" s="49">
        <f>D22</f>
        <v>1430</v>
      </c>
      <c r="I27" s="49">
        <f>D23</f>
        <v>1754.44</v>
      </c>
    </row>
    <row r="28" spans="1:9" x14ac:dyDescent="0.25">
      <c r="A28" s="61" t="s">
        <v>38</v>
      </c>
      <c r="B28" s="264" t="s">
        <v>361</v>
      </c>
      <c r="C28" s="264"/>
      <c r="D28" s="51"/>
      <c r="E28" s="19"/>
      <c r="F28" s="52"/>
      <c r="G28" s="49"/>
      <c r="H28" s="52"/>
      <c r="I28" s="52"/>
    </row>
    <row r="29" spans="1:9" x14ac:dyDescent="0.25">
      <c r="A29" s="61" t="s">
        <v>39</v>
      </c>
      <c r="B29" s="264" t="s">
        <v>362</v>
      </c>
      <c r="C29" s="264"/>
      <c r="D29" s="51"/>
      <c r="E29" s="51"/>
      <c r="F29" s="54"/>
      <c r="G29" s="52"/>
      <c r="H29" s="52"/>
      <c r="I29" s="52"/>
    </row>
    <row r="30" spans="1:9" x14ac:dyDescent="0.25">
      <c r="A30" s="61" t="s">
        <v>40</v>
      </c>
      <c r="B30" s="261" t="s">
        <v>41</v>
      </c>
      <c r="C30" s="261"/>
      <c r="D30" s="51"/>
      <c r="E30" s="20"/>
      <c r="F30" s="52"/>
      <c r="G30" s="20"/>
      <c r="H30" s="20"/>
      <c r="I30" s="20"/>
    </row>
    <row r="31" spans="1:9" x14ac:dyDescent="0.25">
      <c r="A31" s="61" t="s">
        <v>42</v>
      </c>
      <c r="B31" s="261" t="s">
        <v>43</v>
      </c>
      <c r="C31" s="261"/>
      <c r="D31" s="51"/>
      <c r="E31" s="19"/>
      <c r="F31" s="52"/>
      <c r="G31" s="52"/>
      <c r="H31" s="52"/>
      <c r="I31" s="52"/>
    </row>
    <row r="32" spans="1:9" x14ac:dyDescent="0.25">
      <c r="A32" s="61" t="s">
        <v>44</v>
      </c>
      <c r="B32" s="282" t="s">
        <v>363</v>
      </c>
      <c r="C32" s="282"/>
      <c r="E32" s="55">
        <f>15%*1430</f>
        <v>214.5</v>
      </c>
      <c r="F32" s="49"/>
      <c r="G32" s="55">
        <f>15%*1430</f>
        <v>214.5</v>
      </c>
      <c r="H32" s="49"/>
      <c r="I32" s="49"/>
    </row>
    <row r="33" spans="1:9" x14ac:dyDescent="0.25">
      <c r="A33" s="74"/>
      <c r="B33" s="265" t="s">
        <v>46</v>
      </c>
      <c r="C33" s="265"/>
      <c r="D33" s="180">
        <f>SUM(D27:D32)</f>
        <v>2037.35</v>
      </c>
      <c r="E33" s="180">
        <f>SUM(E27:E32)</f>
        <v>2251.85</v>
      </c>
      <c r="F33" s="81">
        <f t="shared" ref="F33:G33" si="0">SUM(F27:F32)</f>
        <v>1518.57</v>
      </c>
      <c r="G33" s="81">
        <f t="shared" si="0"/>
        <v>1733.07</v>
      </c>
      <c r="H33" s="81">
        <f t="shared" ref="H33:I33" si="1">SUM(H27:H32)</f>
        <v>1430</v>
      </c>
      <c r="I33" s="81">
        <f t="shared" si="1"/>
        <v>1754.44</v>
      </c>
    </row>
    <row r="34" spans="1:9" x14ac:dyDescent="0.25">
      <c r="A34" s="15"/>
      <c r="B34" s="278"/>
      <c r="C34" s="278"/>
      <c r="D34" s="278"/>
      <c r="E34" s="16"/>
    </row>
    <row r="35" spans="1:9" ht="30" x14ac:dyDescent="0.25">
      <c r="A35" s="263" t="s">
        <v>47</v>
      </c>
      <c r="B35" s="263"/>
      <c r="C35" s="263"/>
      <c r="D35" s="59" t="s">
        <v>312</v>
      </c>
      <c r="E35" s="139" t="s">
        <v>358</v>
      </c>
      <c r="F35" s="139" t="s">
        <v>359</v>
      </c>
      <c r="G35" s="139" t="s">
        <v>360</v>
      </c>
      <c r="H35" s="139" t="s">
        <v>316</v>
      </c>
      <c r="I35" s="139" t="s">
        <v>417</v>
      </c>
    </row>
    <row r="36" spans="1:9" x14ac:dyDescent="0.25">
      <c r="A36" s="279" t="s">
        <v>48</v>
      </c>
      <c r="B36" s="279"/>
      <c r="C36" s="60"/>
      <c r="D36" s="45" t="s">
        <v>35</v>
      </c>
      <c r="E36" s="45" t="s">
        <v>35</v>
      </c>
      <c r="F36" s="45" t="s">
        <v>35</v>
      </c>
      <c r="G36" s="45" t="s">
        <v>35</v>
      </c>
      <c r="H36" s="45" t="s">
        <v>35</v>
      </c>
      <c r="I36" s="45" t="s">
        <v>35</v>
      </c>
    </row>
    <row r="37" spans="1:9" x14ac:dyDescent="0.25">
      <c r="A37" s="61" t="s">
        <v>36</v>
      </c>
      <c r="B37" s="62" t="s">
        <v>52</v>
      </c>
      <c r="C37" s="62"/>
      <c r="D37" s="63">
        <f>D33*8.33%</f>
        <v>169.71125499999999</v>
      </c>
      <c r="E37" s="63">
        <f>E33*8.33%</f>
        <v>187.579105</v>
      </c>
      <c r="F37" s="63">
        <f t="shared" ref="F37:G37" si="2">F33*8.33%</f>
        <v>126.49688099999999</v>
      </c>
      <c r="G37" s="63">
        <f t="shared" si="2"/>
        <v>144.36473100000001</v>
      </c>
      <c r="H37" s="63">
        <f t="shared" ref="H37:I37" si="3">H33*8.33%</f>
        <v>119.119</v>
      </c>
      <c r="I37" s="63">
        <f t="shared" si="3"/>
        <v>146.14485200000001</v>
      </c>
    </row>
    <row r="38" spans="1:9" x14ac:dyDescent="0.25">
      <c r="A38" s="61" t="s">
        <v>38</v>
      </c>
      <c r="B38" s="62" t="s">
        <v>53</v>
      </c>
      <c r="C38" s="62"/>
      <c r="D38" s="63">
        <f>D33*12.1%</f>
        <v>246.51934999999997</v>
      </c>
      <c r="E38" s="63">
        <f>E33*12.1%</f>
        <v>272.47384999999997</v>
      </c>
      <c r="F38" s="63">
        <f t="shared" ref="F38:G38" si="4">F33*12.1%</f>
        <v>183.74696999999998</v>
      </c>
      <c r="G38" s="63">
        <f t="shared" si="4"/>
        <v>209.70146999999997</v>
      </c>
      <c r="H38" s="63">
        <f t="shared" ref="H38:I38" si="5">H33*12.1%</f>
        <v>173.03</v>
      </c>
      <c r="I38" s="63">
        <f t="shared" si="5"/>
        <v>212.28724</v>
      </c>
    </row>
    <row r="39" spans="1:9" x14ac:dyDescent="0.25">
      <c r="A39" s="61"/>
      <c r="B39" s="60" t="s">
        <v>54</v>
      </c>
      <c r="C39" s="60"/>
      <c r="D39" s="64">
        <f>SUM(D37:D38)</f>
        <v>416.23060499999997</v>
      </c>
      <c r="E39" s="64">
        <f>SUM(E37:E38)</f>
        <v>460.052955</v>
      </c>
      <c r="F39" s="64">
        <f t="shared" ref="F39:G39" si="6">SUM(F37:F38)</f>
        <v>310.24385099999995</v>
      </c>
      <c r="G39" s="64">
        <f t="shared" si="6"/>
        <v>354.06620099999998</v>
      </c>
      <c r="H39" s="64">
        <f t="shared" ref="H39:I39" si="7">SUM(H37:H38)</f>
        <v>292.149</v>
      </c>
      <c r="I39" s="64">
        <f t="shared" si="7"/>
        <v>358.43209200000001</v>
      </c>
    </row>
    <row r="40" spans="1:9" ht="45" x14ac:dyDescent="0.25">
      <c r="A40" s="61" t="s">
        <v>39</v>
      </c>
      <c r="B40" s="65" t="s">
        <v>55</v>
      </c>
      <c r="C40" s="65"/>
      <c r="D40" s="63">
        <f>D33*7.82%</f>
        <v>159.32077000000001</v>
      </c>
      <c r="E40" s="63">
        <f>E33*7.82%</f>
        <v>176.09467000000001</v>
      </c>
      <c r="F40" s="63">
        <f t="shared" ref="F40:G40" si="8">F33*7.82%</f>
        <v>118.752174</v>
      </c>
      <c r="G40" s="63">
        <f t="shared" si="8"/>
        <v>135.52607399999999</v>
      </c>
      <c r="H40" s="63">
        <f t="shared" ref="H40" si="9">H33*7.82%</f>
        <v>111.82600000000001</v>
      </c>
      <c r="I40" s="63">
        <f>I33*7.82%</f>
        <v>137.19720800000002</v>
      </c>
    </row>
    <row r="41" spans="1:9" x14ac:dyDescent="0.25">
      <c r="A41" s="15"/>
      <c r="B41" s="15"/>
      <c r="C41" s="15"/>
      <c r="D41" s="15"/>
      <c r="E41" s="16"/>
    </row>
    <row r="42" spans="1:9" ht="32.450000000000003" customHeight="1" x14ac:dyDescent="0.25">
      <c r="A42" s="280" t="s">
        <v>56</v>
      </c>
      <c r="B42" s="280"/>
      <c r="C42" s="280"/>
      <c r="D42" s="59" t="s">
        <v>312</v>
      </c>
      <c r="E42" s="139" t="s">
        <v>358</v>
      </c>
      <c r="F42" s="139" t="s">
        <v>359</v>
      </c>
      <c r="G42" s="139" t="s">
        <v>360</v>
      </c>
      <c r="H42" s="139" t="s">
        <v>316</v>
      </c>
      <c r="I42" s="139" t="s">
        <v>417</v>
      </c>
    </row>
    <row r="43" spans="1:9" x14ac:dyDescent="0.25">
      <c r="A43" s="40" t="s">
        <v>57</v>
      </c>
      <c r="B43" s="66" t="s">
        <v>58</v>
      </c>
      <c r="C43" s="67" t="s">
        <v>59</v>
      </c>
      <c r="D43" s="68" t="s">
        <v>35</v>
      </c>
      <c r="E43" s="68" t="s">
        <v>35</v>
      </c>
      <c r="F43" s="68" t="s">
        <v>35</v>
      </c>
      <c r="G43" s="68" t="s">
        <v>35</v>
      </c>
      <c r="H43" s="68" t="s">
        <v>35</v>
      </c>
      <c r="I43" s="68" t="s">
        <v>35</v>
      </c>
    </row>
    <row r="44" spans="1:9" x14ac:dyDescent="0.25">
      <c r="A44" s="61" t="s">
        <v>36</v>
      </c>
      <c r="B44" s="69" t="s">
        <v>60</v>
      </c>
      <c r="C44" s="70">
        <v>20</v>
      </c>
      <c r="D44" s="63">
        <f>(D33*($C$44/100))</f>
        <v>407.47</v>
      </c>
      <c r="E44" s="63">
        <f>(E33*($C$44/100))</f>
        <v>450.37</v>
      </c>
      <c r="F44" s="63">
        <f t="shared" ref="F44:G44" si="10">(F33*($C$44/100))</f>
        <v>303.714</v>
      </c>
      <c r="G44" s="63">
        <f t="shared" si="10"/>
        <v>346.61400000000003</v>
      </c>
      <c r="H44" s="63">
        <f t="shared" ref="H44:I44" si="11">(H33*($C$44/100))</f>
        <v>286</v>
      </c>
      <c r="I44" s="63">
        <f t="shared" si="11"/>
        <v>350.88800000000003</v>
      </c>
    </row>
    <row r="45" spans="1:9" x14ac:dyDescent="0.25">
      <c r="A45" s="61" t="s">
        <v>38</v>
      </c>
      <c r="B45" s="71" t="s">
        <v>61</v>
      </c>
      <c r="C45" s="72">
        <v>2.5</v>
      </c>
      <c r="D45" s="73">
        <f>(D33*($C$45/100))</f>
        <v>50.933750000000003</v>
      </c>
      <c r="E45" s="73">
        <f t="shared" ref="E45:G45" si="12">(E33*($C$45/100))</f>
        <v>56.296250000000001</v>
      </c>
      <c r="F45" s="73">
        <f t="shared" si="12"/>
        <v>37.96425</v>
      </c>
      <c r="G45" s="73">
        <f t="shared" si="12"/>
        <v>43.326750000000004</v>
      </c>
      <c r="H45" s="73">
        <f t="shared" ref="H45:I45" si="13">(H33*($C$45/100))</f>
        <v>35.75</v>
      </c>
      <c r="I45" s="73">
        <f t="shared" si="13"/>
        <v>43.861000000000004</v>
      </c>
    </row>
    <row r="46" spans="1:9" x14ac:dyDescent="0.25">
      <c r="A46" s="61" t="s">
        <v>39</v>
      </c>
      <c r="B46" s="69" t="s">
        <v>62</v>
      </c>
      <c r="C46" s="70">
        <v>6</v>
      </c>
      <c r="D46" s="63">
        <f>(D$33*($C$46/100))</f>
        <v>122.24099999999999</v>
      </c>
      <c r="E46" s="63">
        <f t="shared" ref="E46:I46" si="14">(E$33*($C$46/100))</f>
        <v>135.11099999999999</v>
      </c>
      <c r="F46" s="63">
        <f t="shared" si="14"/>
        <v>91.114199999999997</v>
      </c>
      <c r="G46" s="63">
        <f t="shared" si="14"/>
        <v>103.98419999999999</v>
      </c>
      <c r="H46" s="63">
        <f t="shared" si="14"/>
        <v>85.8</v>
      </c>
      <c r="I46" s="63">
        <f t="shared" si="14"/>
        <v>105.2664</v>
      </c>
    </row>
    <row r="47" spans="1:9" x14ac:dyDescent="0.25">
      <c r="A47" s="61" t="s">
        <v>40</v>
      </c>
      <c r="B47" s="71" t="s">
        <v>63</v>
      </c>
      <c r="C47" s="72">
        <v>1.5</v>
      </c>
      <c r="D47" s="63">
        <f>(D$33*($C$47/100))</f>
        <v>30.560249999999996</v>
      </c>
      <c r="E47" s="63">
        <f t="shared" ref="E47:I47" si="15">(E$33*($C$47/100))</f>
        <v>33.777749999999997</v>
      </c>
      <c r="F47" s="63">
        <f t="shared" si="15"/>
        <v>22.778549999999999</v>
      </c>
      <c r="G47" s="63">
        <f t="shared" si="15"/>
        <v>25.996049999999997</v>
      </c>
      <c r="H47" s="63">
        <f t="shared" si="15"/>
        <v>21.45</v>
      </c>
      <c r="I47" s="63">
        <f t="shared" si="15"/>
        <v>26.316600000000001</v>
      </c>
    </row>
    <row r="48" spans="1:9" x14ac:dyDescent="0.25">
      <c r="A48" s="61" t="s">
        <v>42</v>
      </c>
      <c r="B48" s="71" t="s">
        <v>64</v>
      </c>
      <c r="C48" s="72">
        <v>1</v>
      </c>
      <c r="D48" s="63">
        <f>(D$33*($C$48/100))</f>
        <v>20.3735</v>
      </c>
      <c r="E48" s="63">
        <f t="shared" ref="E48:I48" si="16">(E$33*($C$48/100))</f>
        <v>22.5185</v>
      </c>
      <c r="F48" s="63">
        <f t="shared" si="16"/>
        <v>15.185699999999999</v>
      </c>
      <c r="G48" s="63">
        <f t="shared" si="16"/>
        <v>17.3307</v>
      </c>
      <c r="H48" s="63">
        <f t="shared" si="16"/>
        <v>14.3</v>
      </c>
      <c r="I48" s="63">
        <f t="shared" si="16"/>
        <v>17.5444</v>
      </c>
    </row>
    <row r="49" spans="1:9" x14ac:dyDescent="0.25">
      <c r="A49" s="61" t="s">
        <v>44</v>
      </c>
      <c r="B49" s="71" t="s">
        <v>65</v>
      </c>
      <c r="C49" s="72">
        <v>0.6</v>
      </c>
      <c r="D49" s="63">
        <f>(D$33*($C$49/100))</f>
        <v>12.2241</v>
      </c>
      <c r="E49" s="63">
        <f t="shared" ref="E49:I49" si="17">(E$33*($C$49/100))</f>
        <v>13.511099999999999</v>
      </c>
      <c r="F49" s="63">
        <f t="shared" si="17"/>
        <v>9.111419999999999</v>
      </c>
      <c r="G49" s="63">
        <f t="shared" si="17"/>
        <v>10.39842</v>
      </c>
      <c r="H49" s="63">
        <f t="shared" si="17"/>
        <v>8.58</v>
      </c>
      <c r="I49" s="63">
        <f t="shared" si="17"/>
        <v>10.52664</v>
      </c>
    </row>
    <row r="50" spans="1:9" x14ac:dyDescent="0.25">
      <c r="A50" s="61" t="s">
        <v>66</v>
      </c>
      <c r="B50" s="71" t="s">
        <v>67</v>
      </c>
      <c r="C50" s="72">
        <v>0.2</v>
      </c>
      <c r="D50" s="63">
        <f>(D$33*($C$50/100))</f>
        <v>4.0747</v>
      </c>
      <c r="E50" s="63">
        <f t="shared" ref="E50:I50" si="18">(E$33*($C$50/100))</f>
        <v>4.5037000000000003</v>
      </c>
      <c r="F50" s="63">
        <f t="shared" si="18"/>
        <v>3.03714</v>
      </c>
      <c r="G50" s="63">
        <f t="shared" si="18"/>
        <v>3.4661399999999998</v>
      </c>
      <c r="H50" s="63">
        <f t="shared" si="18"/>
        <v>2.86</v>
      </c>
      <c r="I50" s="63">
        <f t="shared" si="18"/>
        <v>3.50888</v>
      </c>
    </row>
    <row r="51" spans="1:9" x14ac:dyDescent="0.25">
      <c r="A51" s="61" t="s">
        <v>68</v>
      </c>
      <c r="B51" s="69" t="s">
        <v>69</v>
      </c>
      <c r="C51" s="70">
        <v>8</v>
      </c>
      <c r="D51" s="63">
        <f>(D$33*($C$51/100))</f>
        <v>162.988</v>
      </c>
      <c r="E51" s="63">
        <f t="shared" ref="E51:I51" si="19">(E$33*($C$51/100))</f>
        <v>180.148</v>
      </c>
      <c r="F51" s="63">
        <f t="shared" si="19"/>
        <v>121.48559999999999</v>
      </c>
      <c r="G51" s="63">
        <f t="shared" si="19"/>
        <v>138.6456</v>
      </c>
      <c r="H51" s="63">
        <f t="shared" si="19"/>
        <v>114.4</v>
      </c>
      <c r="I51" s="63">
        <f t="shared" si="19"/>
        <v>140.3552</v>
      </c>
    </row>
    <row r="52" spans="1:9" x14ac:dyDescent="0.25">
      <c r="A52" s="74"/>
      <c r="B52" s="66" t="s">
        <v>70</v>
      </c>
      <c r="C52" s="75">
        <f>SUM(C44:C51)</f>
        <v>39.799999999999997</v>
      </c>
      <c r="D52" s="64">
        <f>SUM(D44:D51)</f>
        <v>810.86530000000016</v>
      </c>
      <c r="E52" s="64">
        <f>SUM(E44:E51)</f>
        <v>896.23629999999991</v>
      </c>
      <c r="F52" s="64">
        <f t="shared" ref="F52:G52" si="20">SUM(F44:F51)</f>
        <v>604.39085999999998</v>
      </c>
      <c r="G52" s="64">
        <f t="shared" si="20"/>
        <v>689.76186000000007</v>
      </c>
      <c r="H52" s="64">
        <f t="shared" ref="H52:I52" si="21">SUM(H44:H51)</f>
        <v>569.14</v>
      </c>
      <c r="I52" s="64">
        <f t="shared" si="21"/>
        <v>698.26711999999998</v>
      </c>
    </row>
    <row r="53" spans="1:9" x14ac:dyDescent="0.25">
      <c r="A53" s="76"/>
      <c r="B53" s="77" t="s">
        <v>71</v>
      </c>
      <c r="C53" s="76"/>
      <c r="D53" s="76"/>
      <c r="E53" s="16"/>
    </row>
    <row r="54" spans="1:9" x14ac:dyDescent="0.25">
      <c r="A54" s="76"/>
      <c r="B54" s="77"/>
      <c r="C54" s="76"/>
      <c r="D54" s="76"/>
      <c r="E54" s="16"/>
    </row>
    <row r="55" spans="1:9" ht="30" x14ac:dyDescent="0.25">
      <c r="A55" s="281" t="s">
        <v>72</v>
      </c>
      <c r="B55" s="281"/>
      <c r="C55" s="281"/>
      <c r="D55" s="59" t="s">
        <v>312</v>
      </c>
      <c r="E55" s="139" t="s">
        <v>358</v>
      </c>
      <c r="F55" s="139" t="s">
        <v>359</v>
      </c>
      <c r="G55" s="139" t="s">
        <v>360</v>
      </c>
      <c r="H55" s="139" t="s">
        <v>316</v>
      </c>
      <c r="I55" s="139" t="s">
        <v>417</v>
      </c>
    </row>
    <row r="56" spans="1:9" x14ac:dyDescent="0.25">
      <c r="A56" s="40" t="s">
        <v>73</v>
      </c>
      <c r="B56" s="265" t="s">
        <v>74</v>
      </c>
      <c r="C56" s="265"/>
      <c r="D56" s="45" t="s">
        <v>35</v>
      </c>
      <c r="E56" s="45" t="s">
        <v>35</v>
      </c>
      <c r="F56" s="45" t="s">
        <v>35</v>
      </c>
      <c r="G56" s="45" t="s">
        <v>35</v>
      </c>
      <c r="H56" s="45" t="s">
        <v>35</v>
      </c>
      <c r="I56" s="45" t="s">
        <v>35</v>
      </c>
    </row>
    <row r="57" spans="1:9" x14ac:dyDescent="0.25">
      <c r="A57" s="61" t="s">
        <v>36</v>
      </c>
      <c r="B57" s="267" t="s">
        <v>295</v>
      </c>
      <c r="C57" s="267"/>
      <c r="D57" s="78">
        <f>(4.05*4*A20)-(6%*D20)</f>
        <v>216.01499999999999</v>
      </c>
      <c r="E57" s="78">
        <f>(4.05*4*A20)-(6%*D20)</f>
        <v>216.01499999999999</v>
      </c>
      <c r="F57" s="78">
        <f>(4.05*4*A21)-(6%*D21)</f>
        <v>247.14179999999999</v>
      </c>
      <c r="G57" s="78">
        <f>(4.05*4*A21)-(6%*D21)</f>
        <v>247.14179999999999</v>
      </c>
      <c r="H57" s="78">
        <f>(4.05*4*A22)-(6%*D22)</f>
        <v>252.45599999999996</v>
      </c>
      <c r="I57" s="78">
        <f>(4.05*4*A23)-(6%*D23)</f>
        <v>232.98959999999997</v>
      </c>
    </row>
    <row r="58" spans="1:9" x14ac:dyDescent="0.25">
      <c r="A58" s="61" t="s">
        <v>38</v>
      </c>
      <c r="B58" s="264" t="s">
        <v>296</v>
      </c>
      <c r="C58" s="264"/>
      <c r="D58" s="79">
        <f>(21*$A$20)-(21*$A$20*10%)</f>
        <v>394.63199999999995</v>
      </c>
      <c r="E58" s="79">
        <f>(21*A20)-(21*A20*10%)</f>
        <v>394.63199999999995</v>
      </c>
      <c r="F58" s="79">
        <f>(21*$A$21)-(21*$A$21*10%)</f>
        <v>394.63199999999995</v>
      </c>
      <c r="G58" s="79">
        <f>(21*A21)-(21*A21*10%)</f>
        <v>394.63199999999995</v>
      </c>
      <c r="H58" s="79">
        <f>(21*A22)-(21*A22*10%)</f>
        <v>394.63199999999995</v>
      </c>
      <c r="I58" s="79">
        <f>(21*A23)-(21*A23*10%)</f>
        <v>394.63199999999995</v>
      </c>
    </row>
    <row r="59" spans="1:9" x14ac:dyDescent="0.25">
      <c r="A59" s="61" t="s">
        <v>39</v>
      </c>
      <c r="B59" s="264" t="s">
        <v>148</v>
      </c>
      <c r="C59" s="264"/>
      <c r="D59" s="78">
        <v>0</v>
      </c>
      <c r="E59" s="80">
        <f>E53</f>
        <v>0</v>
      </c>
      <c r="F59" s="80">
        <f>F53</f>
        <v>0</v>
      </c>
      <c r="G59" s="80">
        <f>G53</f>
        <v>0</v>
      </c>
      <c r="H59" s="80">
        <f t="shared" ref="H59:I59" si="22">H53</f>
        <v>0</v>
      </c>
      <c r="I59" s="80">
        <f t="shared" si="22"/>
        <v>0</v>
      </c>
    </row>
    <row r="60" spans="1:9" x14ac:dyDescent="0.25">
      <c r="A60" s="61" t="s">
        <v>40</v>
      </c>
      <c r="B60" s="264" t="s">
        <v>297</v>
      </c>
      <c r="C60" s="264"/>
      <c r="D60" s="78">
        <v>17</v>
      </c>
      <c r="E60" s="78">
        <v>17</v>
      </c>
      <c r="F60" s="78">
        <v>17</v>
      </c>
      <c r="G60" s="78">
        <v>17</v>
      </c>
      <c r="H60" s="78">
        <v>17</v>
      </c>
      <c r="I60" s="78">
        <v>17</v>
      </c>
    </row>
    <row r="61" spans="1:9" x14ac:dyDescent="0.25">
      <c r="A61" s="74"/>
      <c r="B61" s="265" t="s">
        <v>75</v>
      </c>
      <c r="C61" s="265"/>
      <c r="D61" s="81">
        <f t="shared" ref="D61:G61" si="23">SUM(D57:D60)</f>
        <v>627.64699999999993</v>
      </c>
      <c r="E61" s="81">
        <f t="shared" si="23"/>
        <v>627.64699999999993</v>
      </c>
      <c r="F61" s="81">
        <f t="shared" si="23"/>
        <v>658.77379999999994</v>
      </c>
      <c r="G61" s="81">
        <f t="shared" si="23"/>
        <v>658.77379999999994</v>
      </c>
      <c r="H61" s="81">
        <f t="shared" ref="H61:I61" si="24">SUM(H57:H60)</f>
        <v>664.08799999999997</v>
      </c>
      <c r="I61" s="81">
        <f t="shared" si="24"/>
        <v>644.62159999999994</v>
      </c>
    </row>
    <row r="62" spans="1:9" x14ac:dyDescent="0.25">
      <c r="A62" s="76"/>
      <c r="B62" s="82"/>
      <c r="C62" s="83"/>
      <c r="D62" s="83"/>
      <c r="E62" s="16"/>
    </row>
    <row r="63" spans="1:9" ht="30" x14ac:dyDescent="0.25">
      <c r="A63" s="263" t="s">
        <v>76</v>
      </c>
      <c r="B63" s="263"/>
      <c r="C63" s="263"/>
      <c r="D63" s="59" t="s">
        <v>312</v>
      </c>
      <c r="E63" s="139" t="s">
        <v>358</v>
      </c>
      <c r="F63" s="139" t="s">
        <v>359</v>
      </c>
      <c r="G63" s="139" t="s">
        <v>360</v>
      </c>
      <c r="H63" s="139" t="s">
        <v>316</v>
      </c>
      <c r="I63" s="139" t="s">
        <v>417</v>
      </c>
    </row>
    <row r="64" spans="1:9" x14ac:dyDescent="0.25">
      <c r="A64" s="84">
        <v>2</v>
      </c>
      <c r="B64" s="265" t="s">
        <v>77</v>
      </c>
      <c r="C64" s="265"/>
      <c r="D64" s="85" t="s">
        <v>51</v>
      </c>
      <c r="E64" s="85" t="s">
        <v>51</v>
      </c>
      <c r="F64" s="85" t="s">
        <v>51</v>
      </c>
      <c r="G64" s="85" t="s">
        <v>51</v>
      </c>
      <c r="H64" s="85" t="s">
        <v>51</v>
      </c>
      <c r="I64" s="85" t="s">
        <v>51</v>
      </c>
    </row>
    <row r="65" spans="1:9" x14ac:dyDescent="0.25">
      <c r="A65" s="84" t="s">
        <v>49</v>
      </c>
      <c r="B65" s="264" t="s">
        <v>50</v>
      </c>
      <c r="C65" s="264"/>
      <c r="D65" s="80">
        <f t="shared" ref="D65:G65" si="25">D39</f>
        <v>416.23060499999997</v>
      </c>
      <c r="E65" s="80">
        <f t="shared" si="25"/>
        <v>460.052955</v>
      </c>
      <c r="F65" s="80">
        <f t="shared" si="25"/>
        <v>310.24385099999995</v>
      </c>
      <c r="G65" s="80">
        <f t="shared" si="25"/>
        <v>354.06620099999998</v>
      </c>
      <c r="H65" s="80">
        <f t="shared" ref="H65:I65" si="26">H39</f>
        <v>292.149</v>
      </c>
      <c r="I65" s="80">
        <f t="shared" si="26"/>
        <v>358.43209200000001</v>
      </c>
    </row>
    <row r="66" spans="1:9" x14ac:dyDescent="0.25">
      <c r="A66" s="84" t="s">
        <v>57</v>
      </c>
      <c r="B66" s="264" t="s">
        <v>58</v>
      </c>
      <c r="C66" s="264"/>
      <c r="D66" s="80">
        <f t="shared" ref="D66:G66" si="27">D52+D40</f>
        <v>970.1860700000002</v>
      </c>
      <c r="E66" s="80">
        <f t="shared" si="27"/>
        <v>1072.33097</v>
      </c>
      <c r="F66" s="80">
        <f t="shared" si="27"/>
        <v>723.14303399999994</v>
      </c>
      <c r="G66" s="80">
        <f t="shared" si="27"/>
        <v>825.28793400000006</v>
      </c>
      <c r="H66" s="80">
        <f t="shared" ref="H66:I66" si="28">H52+H40</f>
        <v>680.96600000000001</v>
      </c>
      <c r="I66" s="80">
        <f t="shared" si="28"/>
        <v>835.46432800000002</v>
      </c>
    </row>
    <row r="67" spans="1:9" x14ac:dyDescent="0.25">
      <c r="A67" s="84" t="s">
        <v>73</v>
      </c>
      <c r="B67" s="264" t="s">
        <v>74</v>
      </c>
      <c r="C67" s="264"/>
      <c r="D67" s="80">
        <f t="shared" ref="D67:G67" si="29">D61</f>
        <v>627.64699999999993</v>
      </c>
      <c r="E67" s="80">
        <f t="shared" si="29"/>
        <v>627.64699999999993</v>
      </c>
      <c r="F67" s="80">
        <f t="shared" si="29"/>
        <v>658.77379999999994</v>
      </c>
      <c r="G67" s="80">
        <f t="shared" si="29"/>
        <v>658.77379999999994</v>
      </c>
      <c r="H67" s="80">
        <f t="shared" ref="H67:I67" si="30">H61</f>
        <v>664.08799999999997</v>
      </c>
      <c r="I67" s="80">
        <f t="shared" si="30"/>
        <v>644.62159999999994</v>
      </c>
    </row>
    <row r="68" spans="1:9" x14ac:dyDescent="0.25">
      <c r="A68" s="84"/>
      <c r="B68" s="265" t="s">
        <v>54</v>
      </c>
      <c r="C68" s="265"/>
      <c r="D68" s="81">
        <f t="shared" ref="D68:G68" si="31">SUM(D65:D67)</f>
        <v>2014.0636750000001</v>
      </c>
      <c r="E68" s="81">
        <f t="shared" si="31"/>
        <v>2160.030925</v>
      </c>
      <c r="F68" s="81">
        <f t="shared" si="31"/>
        <v>1692.1606849999998</v>
      </c>
      <c r="G68" s="81">
        <f t="shared" si="31"/>
        <v>1838.127935</v>
      </c>
      <c r="H68" s="81">
        <f t="shared" ref="H68:I68" si="32">SUM(H65:H67)</f>
        <v>1637.203</v>
      </c>
      <c r="I68" s="81">
        <f t="shared" si="32"/>
        <v>1838.51802</v>
      </c>
    </row>
    <row r="69" spans="1:9" x14ac:dyDescent="0.25">
      <c r="A69" s="15"/>
      <c r="B69" s="86"/>
      <c r="C69" s="83"/>
      <c r="D69" s="83"/>
      <c r="E69" s="16"/>
    </row>
    <row r="70" spans="1:9" ht="30" x14ac:dyDescent="0.25">
      <c r="A70" s="263" t="s">
        <v>78</v>
      </c>
      <c r="B70" s="263"/>
      <c r="C70" s="263"/>
      <c r="D70" s="59" t="s">
        <v>312</v>
      </c>
      <c r="E70" s="139" t="s">
        <v>358</v>
      </c>
      <c r="F70" s="139" t="s">
        <v>359</v>
      </c>
      <c r="G70" s="139" t="s">
        <v>360</v>
      </c>
      <c r="H70" s="139" t="s">
        <v>316</v>
      </c>
      <c r="I70" s="139" t="s">
        <v>417</v>
      </c>
    </row>
    <row r="71" spans="1:9" x14ac:dyDescent="0.25">
      <c r="A71" s="40">
        <v>3</v>
      </c>
      <c r="B71" s="260" t="s">
        <v>79</v>
      </c>
      <c r="C71" s="260"/>
      <c r="D71" s="68" t="s">
        <v>35</v>
      </c>
      <c r="E71" s="68" t="s">
        <v>35</v>
      </c>
      <c r="F71" s="68" t="s">
        <v>35</v>
      </c>
      <c r="G71" s="68" t="s">
        <v>35</v>
      </c>
      <c r="H71" s="68" t="s">
        <v>35</v>
      </c>
      <c r="I71" s="68" t="s">
        <v>35</v>
      </c>
    </row>
    <row r="72" spans="1:9" x14ac:dyDescent="0.25">
      <c r="A72" s="61" t="s">
        <v>36</v>
      </c>
      <c r="B72" s="261" t="s">
        <v>80</v>
      </c>
      <c r="C72" s="261"/>
      <c r="D72" s="87">
        <f t="shared" ref="D72:G72" si="33">((D33+D37+D38)/12)*5%</f>
        <v>10.223252520833334</v>
      </c>
      <c r="E72" s="87">
        <f t="shared" si="33"/>
        <v>11.299595645833332</v>
      </c>
      <c r="F72" s="87">
        <f t="shared" si="33"/>
        <v>7.6200577124999995</v>
      </c>
      <c r="G72" s="87">
        <f t="shared" si="33"/>
        <v>8.6964008374999988</v>
      </c>
      <c r="H72" s="87">
        <f t="shared" ref="H72:I72" si="34">((H33+H37+H38)/12)*5%</f>
        <v>7.1756208333333333</v>
      </c>
      <c r="I72" s="87">
        <f t="shared" si="34"/>
        <v>8.8036337166666669</v>
      </c>
    </row>
    <row r="73" spans="1:9" x14ac:dyDescent="0.25">
      <c r="A73" s="61" t="s">
        <v>38</v>
      </c>
      <c r="B73" s="261" t="s">
        <v>81</v>
      </c>
      <c r="C73" s="261"/>
      <c r="D73" s="88">
        <f t="shared" ref="D73:G73" si="35">((D33+D37)/12)*5%*8%</f>
        <v>0.73568708500000002</v>
      </c>
      <c r="E73" s="88">
        <f t="shared" si="35"/>
        <v>0.81314303499999996</v>
      </c>
      <c r="F73" s="88">
        <f t="shared" si="35"/>
        <v>0.54835562700000007</v>
      </c>
      <c r="G73" s="88">
        <f t="shared" si="35"/>
        <v>0.62581157700000001</v>
      </c>
      <c r="H73" s="88">
        <f t="shared" ref="H73:I73" si="36">((H33+H37)/12)*5%*8%</f>
        <v>0.51637299999999997</v>
      </c>
      <c r="I73" s="88">
        <f t="shared" si="36"/>
        <v>0.63352828400000005</v>
      </c>
    </row>
    <row r="74" spans="1:9" x14ac:dyDescent="0.25">
      <c r="A74" s="61" t="s">
        <v>39</v>
      </c>
      <c r="B74" s="261" t="s">
        <v>82</v>
      </c>
      <c r="C74" s="261"/>
      <c r="D74" s="88">
        <v>0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</row>
    <row r="75" spans="1:9" x14ac:dyDescent="0.25">
      <c r="A75" s="61" t="s">
        <v>40</v>
      </c>
      <c r="B75" s="261" t="s">
        <v>83</v>
      </c>
      <c r="C75" s="261"/>
      <c r="D75" s="88">
        <f t="shared" ref="D75:G75" si="37">(((D33+D59)/30/12)*7)</f>
        <v>39.615138888888886</v>
      </c>
      <c r="E75" s="88">
        <f t="shared" si="37"/>
        <v>43.785972222222227</v>
      </c>
      <c r="F75" s="88">
        <f t="shared" si="37"/>
        <v>29.527750000000001</v>
      </c>
      <c r="G75" s="88">
        <f t="shared" si="37"/>
        <v>33.698583333333332</v>
      </c>
      <c r="H75" s="88">
        <f t="shared" ref="H75:I75" si="38">(((H33+H59)/30/12)*7)</f>
        <v>27.805555555555554</v>
      </c>
      <c r="I75" s="88">
        <f t="shared" si="38"/>
        <v>34.114111111111107</v>
      </c>
    </row>
    <row r="76" spans="1:9" ht="24" customHeight="1" x14ac:dyDescent="0.25">
      <c r="A76" s="61" t="s">
        <v>42</v>
      </c>
      <c r="B76" s="261" t="s">
        <v>84</v>
      </c>
      <c r="C76" s="261"/>
      <c r="D76" s="89">
        <f t="shared" ref="D76:G76" si="39">(D33/30/12*7)*8%</f>
        <v>3.1692111111111108</v>
      </c>
      <c r="E76" s="89">
        <f t="shared" si="39"/>
        <v>3.5028777777777784</v>
      </c>
      <c r="F76" s="89">
        <f t="shared" si="39"/>
        <v>2.3622200000000002</v>
      </c>
      <c r="G76" s="89">
        <f t="shared" si="39"/>
        <v>2.6958866666666665</v>
      </c>
      <c r="H76" s="89">
        <f t="shared" ref="H76:I76" si="40">(H33/30/12*7)*8%</f>
        <v>2.2244444444444444</v>
      </c>
      <c r="I76" s="89">
        <f t="shared" si="40"/>
        <v>2.7291288888888885</v>
      </c>
    </row>
    <row r="77" spans="1:9" x14ac:dyDescent="0.25">
      <c r="A77" s="61" t="s">
        <v>44</v>
      </c>
      <c r="B77" s="261" t="s">
        <v>85</v>
      </c>
      <c r="C77" s="261"/>
      <c r="D77" s="88">
        <f t="shared" ref="D77:G77" si="41">D33*4%</f>
        <v>81.494</v>
      </c>
      <c r="E77" s="88">
        <f t="shared" si="41"/>
        <v>90.073999999999998</v>
      </c>
      <c r="F77" s="88">
        <f t="shared" si="41"/>
        <v>60.742799999999995</v>
      </c>
      <c r="G77" s="88">
        <f t="shared" si="41"/>
        <v>69.322800000000001</v>
      </c>
      <c r="H77" s="88">
        <f t="shared" ref="H77:I77" si="42">H33*4%</f>
        <v>57.2</v>
      </c>
      <c r="I77" s="88">
        <f t="shared" si="42"/>
        <v>70.177599999999998</v>
      </c>
    </row>
    <row r="78" spans="1:9" x14ac:dyDescent="0.25">
      <c r="A78" s="74"/>
      <c r="B78" s="260" t="s">
        <v>70</v>
      </c>
      <c r="C78" s="260"/>
      <c r="D78" s="64">
        <f t="shared" ref="D78:G78" si="43">SUM(D72:D77)</f>
        <v>135.23728960583333</v>
      </c>
      <c r="E78" s="64">
        <f t="shared" si="43"/>
        <v>149.47558868083334</v>
      </c>
      <c r="F78" s="64">
        <f t="shared" si="43"/>
        <v>100.8011833395</v>
      </c>
      <c r="G78" s="64">
        <f t="shared" si="43"/>
        <v>115.0394824145</v>
      </c>
      <c r="H78" s="64">
        <f t="shared" ref="H78:I78" si="44">SUM(H72:H77)</f>
        <v>94.921993833333332</v>
      </c>
      <c r="I78" s="64">
        <f t="shared" si="44"/>
        <v>116.45800200066665</v>
      </c>
    </row>
    <row r="79" spans="1:9" x14ac:dyDescent="0.25">
      <c r="A79" s="15"/>
      <c r="B79" s="15"/>
      <c r="C79" s="15"/>
      <c r="D79" s="15"/>
      <c r="E79" s="16"/>
    </row>
    <row r="80" spans="1:9" ht="30" x14ac:dyDescent="0.25">
      <c r="A80" s="263" t="s">
        <v>86</v>
      </c>
      <c r="B80" s="263"/>
      <c r="C80" s="263"/>
      <c r="D80" s="59" t="s">
        <v>312</v>
      </c>
      <c r="E80" s="139" t="s">
        <v>358</v>
      </c>
      <c r="F80" s="139" t="s">
        <v>359</v>
      </c>
      <c r="G80" s="139" t="s">
        <v>360</v>
      </c>
      <c r="H80" s="139" t="s">
        <v>316</v>
      </c>
      <c r="I80" s="139" t="s">
        <v>417</v>
      </c>
    </row>
    <row r="81" spans="1:9" x14ac:dyDescent="0.25">
      <c r="A81" s="40" t="s">
        <v>87</v>
      </c>
      <c r="B81" s="260" t="s">
        <v>149</v>
      </c>
      <c r="C81" s="260"/>
      <c r="D81" s="68" t="s">
        <v>35</v>
      </c>
      <c r="E81" s="68" t="s">
        <v>35</v>
      </c>
      <c r="F81" s="68" t="s">
        <v>35</v>
      </c>
      <c r="G81" s="68" t="s">
        <v>35</v>
      </c>
      <c r="H81" s="68" t="s">
        <v>35</v>
      </c>
      <c r="I81" s="68" t="s">
        <v>35</v>
      </c>
    </row>
    <row r="82" spans="1:9" x14ac:dyDescent="0.25">
      <c r="A82" s="61" t="s">
        <v>36</v>
      </c>
      <c r="B82" s="274" t="s">
        <v>89</v>
      </c>
      <c r="C82" s="274"/>
      <c r="D82" s="88">
        <v>0</v>
      </c>
      <c r="E82" s="88">
        <v>0</v>
      </c>
      <c r="F82" s="88">
        <v>0</v>
      </c>
      <c r="G82" s="88">
        <v>0</v>
      </c>
      <c r="H82" s="88">
        <v>0</v>
      </c>
      <c r="I82" s="88">
        <v>0</v>
      </c>
    </row>
    <row r="83" spans="1:9" x14ac:dyDescent="0.25">
      <c r="A83" s="61" t="s">
        <v>38</v>
      </c>
      <c r="B83" s="274" t="s">
        <v>90</v>
      </c>
      <c r="C83" s="274"/>
      <c r="D83" s="88">
        <f>(((D33+D68+D78+D86+D107)-(D57-D58-D104-D105))/30*2.96)/12</f>
        <v>36.147973864236789</v>
      </c>
      <c r="E83" s="88">
        <f t="shared" ref="E83:G83" si="45">(((E33+E68+E78+E86+E107)-(E57-E58-E104-E105))/30*2.96)/12</f>
        <v>39.161141731580138</v>
      </c>
      <c r="F83" s="88">
        <f t="shared" si="45"/>
        <v>28.896107571006755</v>
      </c>
      <c r="G83" s="88">
        <f t="shared" si="45"/>
        <v>31.985426724064396</v>
      </c>
      <c r="H83" s="88">
        <f t="shared" ref="H83:I83" si="46">(((H33+H68+H78+H86+H107)-(H57-H58-H104-H105))/30*2.96)/12</f>
        <v>41.162759279643467</v>
      </c>
      <c r="I83" s="88">
        <f t="shared" si="46"/>
        <v>31.997233853154054</v>
      </c>
    </row>
    <row r="84" spans="1:9" x14ac:dyDescent="0.25">
      <c r="A84" s="61" t="s">
        <v>39</v>
      </c>
      <c r="B84" s="274" t="s">
        <v>91</v>
      </c>
      <c r="C84" s="274"/>
      <c r="D84" s="88">
        <f t="shared" ref="D84:G84" si="47">(((D33+D68+D78+D86+D107)-(D57-D58-D104-D105))/30*5*1.5%)/12</f>
        <v>0.91591149993843224</v>
      </c>
      <c r="E84" s="88">
        <f t="shared" si="47"/>
        <v>0.9922586587393617</v>
      </c>
      <c r="F84" s="88">
        <f t="shared" si="47"/>
        <v>0.73216488777888733</v>
      </c>
      <c r="G84" s="88">
        <f t="shared" si="47"/>
        <v>0.81044155550838826</v>
      </c>
      <c r="H84" s="88">
        <f t="shared" ref="H84:I84" si="48">(((H33+H68+H78+H86+H107)-(H57-H58-H104-H105))/30*5*1.5%)/12</f>
        <v>1.0429753195855609</v>
      </c>
      <c r="I84" s="88">
        <f t="shared" si="48"/>
        <v>0.81074072263059238</v>
      </c>
    </row>
    <row r="85" spans="1:9" x14ac:dyDescent="0.25">
      <c r="A85" s="61" t="s">
        <v>40</v>
      </c>
      <c r="B85" s="274" t="s">
        <v>92</v>
      </c>
      <c r="C85" s="274"/>
      <c r="D85" s="88">
        <f t="shared" ref="D85:G85" si="49">(((D33+D68+D78+D86+D107)-(D57-D58-D104-D105))/30*15*0.78%)/12</f>
        <v>1.4288219399039546</v>
      </c>
      <c r="E85" s="88">
        <f t="shared" si="49"/>
        <v>1.5479235076334044</v>
      </c>
      <c r="F85" s="88">
        <f t="shared" si="49"/>
        <v>1.1421772249350644</v>
      </c>
      <c r="G85" s="88">
        <f t="shared" si="49"/>
        <v>1.2642888265930858</v>
      </c>
      <c r="H85" s="88">
        <f t="shared" ref="H85:I85" si="50">(((H33+H68+H78+H86+H107)-(H57-H58-H104-H105))/30*15*0.78%)/12</f>
        <v>1.6270414985534751</v>
      </c>
      <c r="I85" s="88">
        <f t="shared" si="50"/>
        <v>1.2647555273037245</v>
      </c>
    </row>
    <row r="86" spans="1:9" x14ac:dyDescent="0.25">
      <c r="A86" s="61" t="s">
        <v>42</v>
      </c>
      <c r="B86" s="274" t="s">
        <v>93</v>
      </c>
      <c r="C86" s="274"/>
      <c r="D86" s="88">
        <f t="shared" ref="D86:G86" si="51">(((D38*3.95/12)+(D59*3.95*1.02%))/12+((D33+D37)*39.8%*3.95)*1.02%/12)</f>
        <v>9.7114255748321199</v>
      </c>
      <c r="E86" s="88">
        <f t="shared" si="51"/>
        <v>10.733881601436034</v>
      </c>
      <c r="F86" s="88">
        <f t="shared" si="51"/>
        <v>7.2385596658270845</v>
      </c>
      <c r="G86" s="88">
        <f t="shared" si="51"/>
        <v>8.2610156924310001</v>
      </c>
      <c r="H86" s="88">
        <f t="shared" ref="H86:I86" si="52">(((H38*3.95/12)+(H59*3.95*1.02%))/12+((H33+H37)*39.8%*3.95)*1.02%/12)</f>
        <v>6.8163735106927783</v>
      </c>
      <c r="I86" s="88">
        <f t="shared" si="52"/>
        <v>8.3628799595103764</v>
      </c>
    </row>
    <row r="87" spans="1:9" x14ac:dyDescent="0.25">
      <c r="A87" s="61" t="s">
        <v>44</v>
      </c>
      <c r="B87" s="274" t="s">
        <v>94</v>
      </c>
      <c r="C87" s="274"/>
      <c r="D87" s="88">
        <v>0</v>
      </c>
      <c r="E87" s="88">
        <v>0</v>
      </c>
      <c r="F87" s="88">
        <v>0</v>
      </c>
      <c r="G87" s="88">
        <v>0</v>
      </c>
      <c r="H87" s="88">
        <v>0</v>
      </c>
      <c r="I87" s="88">
        <v>0</v>
      </c>
    </row>
    <row r="88" spans="1:9" x14ac:dyDescent="0.25">
      <c r="A88" s="74"/>
      <c r="B88" s="260" t="s">
        <v>70</v>
      </c>
      <c r="C88" s="260"/>
      <c r="D88" s="64">
        <f t="shared" ref="D88:G88" si="53">SUM(D82:D87)</f>
        <v>48.204132878911295</v>
      </c>
      <c r="E88" s="64">
        <f t="shared" si="53"/>
        <v>52.435205499388935</v>
      </c>
      <c r="F88" s="64">
        <f t="shared" si="53"/>
        <v>38.009009349547789</v>
      </c>
      <c r="G88" s="64">
        <f t="shared" si="53"/>
        <v>42.321172798596876</v>
      </c>
      <c r="H88" s="64">
        <f t="shared" ref="H88:I88" si="54">SUM(H82:H87)</f>
        <v>50.649149608475277</v>
      </c>
      <c r="I88" s="64">
        <f t="shared" si="54"/>
        <v>42.435610062598755</v>
      </c>
    </row>
    <row r="89" spans="1:9" ht="15.75" thickBot="1" x14ac:dyDescent="0.3">
      <c r="A89" s="76"/>
      <c r="B89" s="76"/>
      <c r="C89" s="76"/>
      <c r="D89" s="15"/>
      <c r="E89" s="16"/>
    </row>
    <row r="90" spans="1:9" ht="30" x14ac:dyDescent="0.25">
      <c r="A90" s="275" t="s">
        <v>95</v>
      </c>
      <c r="B90" s="276"/>
      <c r="C90" s="277"/>
      <c r="D90" s="59" t="s">
        <v>312</v>
      </c>
      <c r="E90" s="139" t="s">
        <v>358</v>
      </c>
      <c r="F90" s="139" t="s">
        <v>359</v>
      </c>
      <c r="G90" s="139" t="s">
        <v>360</v>
      </c>
      <c r="H90" s="139" t="s">
        <v>316</v>
      </c>
      <c r="I90" s="139" t="s">
        <v>417</v>
      </c>
    </row>
    <row r="91" spans="1:9" x14ac:dyDescent="0.25">
      <c r="A91" s="90" t="s">
        <v>96</v>
      </c>
      <c r="B91" s="268" t="s">
        <v>97</v>
      </c>
      <c r="C91" s="269"/>
      <c r="D91" s="91" t="s">
        <v>35</v>
      </c>
      <c r="E91" s="91" t="s">
        <v>35</v>
      </c>
      <c r="F91" s="91" t="s">
        <v>35</v>
      </c>
      <c r="G91" s="91" t="s">
        <v>35</v>
      </c>
      <c r="H91" s="91" t="s">
        <v>35</v>
      </c>
      <c r="I91" s="91" t="s">
        <v>35</v>
      </c>
    </row>
    <row r="92" spans="1:9" x14ac:dyDescent="0.25">
      <c r="A92" s="92" t="s">
        <v>36</v>
      </c>
      <c r="B92" s="270" t="s">
        <v>98</v>
      </c>
      <c r="C92" s="271"/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</row>
    <row r="93" spans="1:9" ht="15.75" thickBot="1" x14ac:dyDescent="0.3">
      <c r="A93" s="94"/>
      <c r="B93" s="272" t="s">
        <v>70</v>
      </c>
      <c r="C93" s="273"/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</row>
    <row r="94" spans="1:9" x14ac:dyDescent="0.25">
      <c r="A94" s="76"/>
      <c r="B94" s="76"/>
      <c r="C94" s="76"/>
      <c r="D94" s="15"/>
      <c r="E94" s="16"/>
    </row>
    <row r="95" spans="1:9" ht="30" x14ac:dyDescent="0.25">
      <c r="A95" s="263" t="s">
        <v>99</v>
      </c>
      <c r="B95" s="263"/>
      <c r="C95" s="263"/>
      <c r="D95" s="59" t="s">
        <v>312</v>
      </c>
      <c r="E95" s="139" t="s">
        <v>358</v>
      </c>
      <c r="F95" s="139" t="s">
        <v>359</v>
      </c>
      <c r="G95" s="139" t="s">
        <v>360</v>
      </c>
      <c r="H95" s="139" t="s">
        <v>316</v>
      </c>
      <c r="I95" s="139" t="s">
        <v>417</v>
      </c>
    </row>
    <row r="96" spans="1:9" x14ac:dyDescent="0.25">
      <c r="A96" s="96">
        <v>4</v>
      </c>
      <c r="B96" s="265" t="s">
        <v>100</v>
      </c>
      <c r="C96" s="265"/>
      <c r="D96" s="85" t="s">
        <v>51</v>
      </c>
      <c r="E96" s="85" t="s">
        <v>51</v>
      </c>
      <c r="F96" s="85" t="s">
        <v>51</v>
      </c>
      <c r="G96" s="85" t="s">
        <v>51</v>
      </c>
      <c r="H96" s="85" t="s">
        <v>51</v>
      </c>
      <c r="I96" s="85" t="s">
        <v>51</v>
      </c>
    </row>
    <row r="97" spans="1:11" x14ac:dyDescent="0.25">
      <c r="A97" s="84" t="s">
        <v>87</v>
      </c>
      <c r="B97" s="264" t="s">
        <v>88</v>
      </c>
      <c r="C97" s="264"/>
      <c r="D97" s="80">
        <f>D88</f>
        <v>48.204132878911295</v>
      </c>
      <c r="E97" s="80">
        <f t="shared" ref="E97:G97" si="55">E88</f>
        <v>52.435205499388935</v>
      </c>
      <c r="F97" s="80">
        <f t="shared" si="55"/>
        <v>38.009009349547789</v>
      </c>
      <c r="G97" s="80">
        <f t="shared" si="55"/>
        <v>42.321172798596876</v>
      </c>
      <c r="H97" s="80">
        <f t="shared" ref="H97:I97" si="56">H88</f>
        <v>50.649149608475277</v>
      </c>
      <c r="I97" s="80">
        <f t="shared" si="56"/>
        <v>42.435610062598755</v>
      </c>
    </row>
    <row r="98" spans="1:11" x14ac:dyDescent="0.25">
      <c r="A98" s="84" t="s">
        <v>96</v>
      </c>
      <c r="B98" s="264" t="s">
        <v>97</v>
      </c>
      <c r="C98" s="264"/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</row>
    <row r="99" spans="1:11" x14ac:dyDescent="0.25">
      <c r="A99" s="74"/>
      <c r="B99" s="265" t="s">
        <v>54</v>
      </c>
      <c r="C99" s="265"/>
      <c r="D99" s="81">
        <f>SUM(D97:D98)</f>
        <v>48.204132878911295</v>
      </c>
      <c r="E99" s="81">
        <f t="shared" ref="E99:G99" si="57">SUM(E97:E98)</f>
        <v>52.435205499388935</v>
      </c>
      <c r="F99" s="81">
        <f t="shared" si="57"/>
        <v>38.009009349547789</v>
      </c>
      <c r="G99" s="81">
        <f t="shared" si="57"/>
        <v>42.321172798596876</v>
      </c>
      <c r="H99" s="81">
        <f t="shared" ref="H99:I99" si="58">SUM(H97:H98)</f>
        <v>50.649149608475277</v>
      </c>
      <c r="I99" s="81">
        <f t="shared" si="58"/>
        <v>42.435610062598755</v>
      </c>
      <c r="J99" s="97"/>
    </row>
    <row r="100" spans="1:11" x14ac:dyDescent="0.25">
      <c r="A100" s="15"/>
      <c r="B100" s="15"/>
      <c r="C100" s="15"/>
      <c r="D100" s="15"/>
      <c r="E100" s="15"/>
      <c r="J100" s="97"/>
    </row>
    <row r="101" spans="1:11" ht="30" x14ac:dyDescent="0.25">
      <c r="A101" s="263" t="s">
        <v>101</v>
      </c>
      <c r="B101" s="263"/>
      <c r="C101" s="263"/>
      <c r="D101" s="59" t="s">
        <v>312</v>
      </c>
      <c r="E101" s="139" t="s">
        <v>358</v>
      </c>
      <c r="F101" s="139" t="s">
        <v>359</v>
      </c>
      <c r="G101" s="139" t="s">
        <v>360</v>
      </c>
      <c r="H101" s="139" t="s">
        <v>316</v>
      </c>
      <c r="I101" s="139" t="s">
        <v>417</v>
      </c>
      <c r="J101" s="97"/>
    </row>
    <row r="102" spans="1:11" x14ac:dyDescent="0.25">
      <c r="A102" s="98">
        <v>5</v>
      </c>
      <c r="B102" s="265" t="s">
        <v>102</v>
      </c>
      <c r="C102" s="265"/>
      <c r="D102" s="45" t="s">
        <v>35</v>
      </c>
      <c r="E102" s="45" t="s">
        <v>35</v>
      </c>
      <c r="F102" s="45" t="s">
        <v>35</v>
      </c>
      <c r="G102" s="45" t="s">
        <v>35</v>
      </c>
      <c r="H102" s="45" t="s">
        <v>35</v>
      </c>
      <c r="I102" s="45" t="s">
        <v>35</v>
      </c>
    </row>
    <row r="103" spans="1:11" x14ac:dyDescent="0.25">
      <c r="A103" s="99" t="s">
        <v>36</v>
      </c>
      <c r="B103" s="264" t="s">
        <v>150</v>
      </c>
      <c r="C103" s="264"/>
      <c r="D103" s="100">
        <f>'Anexo III-B Uniformes'!E50</f>
        <v>12.134166666666667</v>
      </c>
      <c r="E103" s="100">
        <f>'Anexo III-B Uniformes'!E50</f>
        <v>12.134166666666667</v>
      </c>
      <c r="F103" s="100">
        <f>'Anexo III-B Uniformes'!E18</f>
        <v>48.130833333333328</v>
      </c>
      <c r="G103" s="100">
        <f>'Anexo III-B Uniformes'!E18</f>
        <v>48.130833333333328</v>
      </c>
      <c r="H103" s="100">
        <f>'Anexo III-B Uniformes'!E31</f>
        <v>70.764166666666668</v>
      </c>
      <c r="I103" s="100">
        <f>'Anexo III-B Uniformes'!E50</f>
        <v>12.134166666666667</v>
      </c>
    </row>
    <row r="104" spans="1:11" ht="26.25" customHeight="1" x14ac:dyDescent="0.25">
      <c r="A104" s="99" t="s">
        <v>38</v>
      </c>
      <c r="B104" s="267" t="s">
        <v>156</v>
      </c>
      <c r="C104" s="267"/>
      <c r="D104" s="101"/>
      <c r="E104" s="101"/>
      <c r="F104" s="101"/>
      <c r="G104" s="101"/>
      <c r="H104" s="214">
        <f>'Anexo III-C Materiais'!F30</f>
        <v>812.19999999999982</v>
      </c>
      <c r="I104" s="101"/>
      <c r="J104" s="102"/>
      <c r="K104" s="103"/>
    </row>
    <row r="105" spans="1:11" x14ac:dyDescent="0.25">
      <c r="A105" s="99" t="s">
        <v>39</v>
      </c>
      <c r="B105" s="264" t="s">
        <v>103</v>
      </c>
      <c r="C105" s="264"/>
      <c r="D105" s="104">
        <f>'Anexo III-A Equip.'!F13</f>
        <v>4.6308214285714291</v>
      </c>
      <c r="E105" s="104"/>
      <c r="F105" s="104"/>
      <c r="G105" s="104"/>
      <c r="H105" s="104"/>
      <c r="I105" s="104"/>
      <c r="J105" s="102"/>
      <c r="K105" s="102"/>
    </row>
    <row r="106" spans="1:11" x14ac:dyDescent="0.25">
      <c r="A106" s="99" t="s">
        <v>40</v>
      </c>
      <c r="B106" s="264" t="s">
        <v>45</v>
      </c>
      <c r="C106" s="264"/>
      <c r="D106" s="104"/>
      <c r="E106" s="104"/>
      <c r="F106" s="104"/>
      <c r="G106" s="104"/>
      <c r="H106" s="104"/>
      <c r="I106" s="104"/>
      <c r="J106" s="102"/>
      <c r="K106" s="102"/>
    </row>
    <row r="107" spans="1:11" x14ac:dyDescent="0.25">
      <c r="A107" s="62"/>
      <c r="B107" s="265" t="s">
        <v>104</v>
      </c>
      <c r="C107" s="265"/>
      <c r="D107" s="105">
        <f>SUM(D103:D106)</f>
        <v>16.764988095238095</v>
      </c>
      <c r="E107" s="105">
        <f t="shared" ref="E107:G107" si="59">SUM(E103:E106)</f>
        <v>12.134166666666667</v>
      </c>
      <c r="F107" s="105">
        <f t="shared" si="59"/>
        <v>48.130833333333328</v>
      </c>
      <c r="G107" s="105">
        <f t="shared" si="59"/>
        <v>48.130833333333328</v>
      </c>
      <c r="H107" s="105">
        <f t="shared" ref="H107:I107" si="60">SUM(H103:H106)</f>
        <v>882.96416666666653</v>
      </c>
      <c r="I107" s="105">
        <f t="shared" si="60"/>
        <v>12.134166666666667</v>
      </c>
    </row>
    <row r="108" spans="1:11" x14ac:dyDescent="0.25">
      <c r="A108" s="18"/>
      <c r="B108" s="106"/>
      <c r="C108" s="107"/>
      <c r="D108" s="107"/>
      <c r="E108" s="15"/>
    </row>
    <row r="109" spans="1:11" ht="30" x14ac:dyDescent="0.25">
      <c r="A109" s="263" t="s">
        <v>105</v>
      </c>
      <c r="B109" s="263"/>
      <c r="C109" s="59"/>
      <c r="D109" s="59" t="s">
        <v>312</v>
      </c>
      <c r="E109" s="139" t="s">
        <v>358</v>
      </c>
      <c r="F109" s="139" t="s">
        <v>359</v>
      </c>
      <c r="G109" s="139" t="s">
        <v>360</v>
      </c>
      <c r="H109" s="139" t="s">
        <v>316</v>
      </c>
      <c r="I109" s="139" t="s">
        <v>417</v>
      </c>
    </row>
    <row r="110" spans="1:11" x14ac:dyDescent="0.25">
      <c r="A110" s="98">
        <v>6</v>
      </c>
      <c r="B110" s="66" t="s">
        <v>106</v>
      </c>
      <c r="C110" s="67" t="s">
        <v>59</v>
      </c>
      <c r="D110" s="68" t="s">
        <v>35</v>
      </c>
      <c r="E110" s="68" t="s">
        <v>35</v>
      </c>
      <c r="F110" s="68" t="s">
        <v>35</v>
      </c>
      <c r="G110" s="68" t="s">
        <v>35</v>
      </c>
      <c r="H110" s="68" t="s">
        <v>35</v>
      </c>
      <c r="I110" s="68" t="s">
        <v>35</v>
      </c>
    </row>
    <row r="111" spans="1:11" x14ac:dyDescent="0.25">
      <c r="A111" s="99" t="s">
        <v>36</v>
      </c>
      <c r="B111" s="69" t="s">
        <v>107</v>
      </c>
      <c r="C111" s="61">
        <v>4.8</v>
      </c>
      <c r="D111" s="63">
        <f>(D128)*$C$111/100</f>
        <v>204.0777641078391</v>
      </c>
      <c r="E111" s="63">
        <f t="shared" ref="E111:G111" si="61">(E128)*$C$111/100</f>
        <v>222.04444252065062</v>
      </c>
      <c r="F111" s="63">
        <f t="shared" si="61"/>
        <v>163.08824212907425</v>
      </c>
      <c r="G111" s="63">
        <f t="shared" si="61"/>
        <v>181.28109233022863</v>
      </c>
      <c r="H111" s="63">
        <f t="shared" ref="H111:I111" si="62">(H128)*$C$111/100</f>
        <v>196.59543888520682</v>
      </c>
      <c r="I111" s="63">
        <f t="shared" si="62"/>
        <v>180.67131833903673</v>
      </c>
    </row>
    <row r="112" spans="1:11" x14ac:dyDescent="0.25">
      <c r="A112" s="99" t="s">
        <v>38</v>
      </c>
      <c r="B112" s="69" t="s">
        <v>108</v>
      </c>
      <c r="C112" s="61">
        <v>3.92</v>
      </c>
      <c r="D112" s="63">
        <f>(D128+D111)*$C$112/100</f>
        <v>174.66335570776258</v>
      </c>
      <c r="E112" s="63">
        <f t="shared" ref="E112:G112" si="63">(E128+E111)*$C$112/100</f>
        <v>190.04043687200752</v>
      </c>
      <c r="F112" s="63">
        <f t="shared" si="63"/>
        <v>139.58179016353702</v>
      </c>
      <c r="G112" s="63">
        <f t="shared" si="63"/>
        <v>155.15244422236501</v>
      </c>
      <c r="H112" s="63">
        <f t="shared" ref="H112:I112" si="64">(H128+H111)*$C$112/100</f>
        <v>168.25948296055233</v>
      </c>
      <c r="I112" s="63">
        <f t="shared" si="64"/>
        <v>154.63055898910355</v>
      </c>
    </row>
    <row r="113" spans="1:9" x14ac:dyDescent="0.25">
      <c r="A113" s="99" t="s">
        <v>39</v>
      </c>
      <c r="B113" s="69" t="s">
        <v>109</v>
      </c>
      <c r="C113" s="61"/>
      <c r="D113" s="63"/>
      <c r="E113" s="63"/>
      <c r="F113" s="63"/>
      <c r="G113" s="63"/>
      <c r="H113" s="63"/>
      <c r="I113" s="63"/>
    </row>
    <row r="114" spans="1:9" x14ac:dyDescent="0.25">
      <c r="A114" s="99"/>
      <c r="B114" s="69" t="s">
        <v>110</v>
      </c>
      <c r="C114" s="61">
        <f>3+0.65</f>
        <v>3.65</v>
      </c>
      <c r="D114" s="63">
        <f>((D128+D111+D112)/(1-($C$114+$C$116)/100))*$C$114/100</f>
        <v>185.01169567262048</v>
      </c>
      <c r="E114" s="63">
        <f t="shared" ref="E114:G114" si="65">((E128+E111+E112)/(1-($C$114+$C$116)/100))*$C$114/100</f>
        <v>201.2998280582851</v>
      </c>
      <c r="F114" s="63">
        <f t="shared" si="65"/>
        <v>147.85164053749008</v>
      </c>
      <c r="G114" s="63">
        <f t="shared" si="65"/>
        <v>164.34481449766213</v>
      </c>
      <c r="H114" s="63">
        <f t="shared" ref="H114:I114" si="66">((H128+H111+H112)/(1-($C$114+$C$116)/100))*$C$114/100</f>
        <v>178.22841047217247</v>
      </c>
      <c r="I114" s="63">
        <f t="shared" si="66"/>
        <v>163.79200895032253</v>
      </c>
    </row>
    <row r="115" spans="1:9" x14ac:dyDescent="0.25">
      <c r="A115" s="99"/>
      <c r="B115" s="69" t="s">
        <v>111</v>
      </c>
      <c r="C115" s="61"/>
      <c r="D115" s="63"/>
      <c r="E115" s="63"/>
      <c r="F115" s="63"/>
      <c r="G115" s="63"/>
      <c r="H115" s="63"/>
      <c r="I115" s="63"/>
    </row>
    <row r="116" spans="1:9" x14ac:dyDescent="0.25">
      <c r="A116" s="99"/>
      <c r="B116" s="69" t="s">
        <v>112</v>
      </c>
      <c r="C116" s="99">
        <v>5</v>
      </c>
      <c r="D116" s="63">
        <f>((D128+D111+D112)/(1-($C$114+$C$116)/100))*$C$116/100</f>
        <v>253.44067900358971</v>
      </c>
      <c r="E116" s="63">
        <f t="shared" ref="E116:G116" si="67">((E128+E111+E112)/(1-($C$114+$C$116)/100))*$C$116/100</f>
        <v>275.75318912093849</v>
      </c>
      <c r="F116" s="63">
        <f t="shared" si="67"/>
        <v>202.53649388697272</v>
      </c>
      <c r="G116" s="63">
        <f t="shared" si="67"/>
        <v>225.12988287350979</v>
      </c>
      <c r="H116" s="63">
        <f t="shared" ref="H116:I116" si="68">((H128+H111+H112)/(1-($C$114+$C$116)/100))*$C$116/100</f>
        <v>244.14850749612668</v>
      </c>
      <c r="I116" s="63">
        <f t="shared" si="68"/>
        <v>224.37261500044184</v>
      </c>
    </row>
    <row r="117" spans="1:9" x14ac:dyDescent="0.25">
      <c r="A117" s="99"/>
      <c r="B117" s="69" t="s">
        <v>113</v>
      </c>
      <c r="C117" s="61"/>
      <c r="D117" s="63"/>
      <c r="E117" s="63"/>
      <c r="F117" s="52"/>
      <c r="G117" s="52"/>
      <c r="H117" s="52"/>
      <c r="I117" s="52"/>
    </row>
    <row r="118" spans="1:9" x14ac:dyDescent="0.25">
      <c r="A118" s="99"/>
      <c r="B118" s="66" t="s">
        <v>70</v>
      </c>
      <c r="C118" s="40">
        <f>SUM(C111:C117)</f>
        <v>17.369999999999997</v>
      </c>
      <c r="D118" s="64">
        <f>SUM(D111:D117)</f>
        <v>817.19349449181186</v>
      </c>
      <c r="E118" s="64">
        <f>SUM(E111:E117)</f>
        <v>889.1378965718817</v>
      </c>
      <c r="F118" s="64">
        <f t="shared" ref="F118:G118" si="69">SUM(F111:F117)</f>
        <v>653.05816671707407</v>
      </c>
      <c r="G118" s="64">
        <f t="shared" si="69"/>
        <v>725.90823392376558</v>
      </c>
      <c r="H118" s="64">
        <f t="shared" ref="H118:I118" si="70">SUM(H111:H117)</f>
        <v>787.23183981405828</v>
      </c>
      <c r="I118" s="64">
        <f t="shared" si="70"/>
        <v>723.46650127890462</v>
      </c>
    </row>
    <row r="119" spans="1:9" x14ac:dyDescent="0.25">
      <c r="A119" s="18"/>
      <c r="B119" s="106"/>
      <c r="C119" s="107"/>
      <c r="D119" s="107"/>
      <c r="E119" s="15"/>
    </row>
    <row r="120" spans="1:9" x14ac:dyDescent="0.25">
      <c r="A120" s="259" t="s">
        <v>151</v>
      </c>
      <c r="B120" s="259"/>
      <c r="C120" s="259"/>
      <c r="D120" s="259"/>
      <c r="E120" s="259"/>
      <c r="F120" s="259"/>
      <c r="G120" s="259"/>
      <c r="H120" s="259"/>
      <c r="I120" s="259"/>
    </row>
    <row r="121" spans="1:9" ht="30" x14ac:dyDescent="0.25">
      <c r="A121" s="266" t="s">
        <v>152</v>
      </c>
      <c r="B121" s="266"/>
      <c r="C121" s="266"/>
      <c r="D121" s="59" t="s">
        <v>312</v>
      </c>
      <c r="E121" s="139" t="s">
        <v>358</v>
      </c>
      <c r="F121" s="139" t="s">
        <v>359</v>
      </c>
      <c r="G121" s="139" t="s">
        <v>360</v>
      </c>
      <c r="H121" s="139" t="s">
        <v>316</v>
      </c>
      <c r="I121" s="139" t="s">
        <v>417</v>
      </c>
    </row>
    <row r="122" spans="1:9" x14ac:dyDescent="0.25">
      <c r="A122" s="74"/>
      <c r="B122" s="260" t="s">
        <v>114</v>
      </c>
      <c r="C122" s="260"/>
      <c r="D122" s="68" t="s">
        <v>35</v>
      </c>
      <c r="E122" s="68" t="s">
        <v>35</v>
      </c>
      <c r="F122" s="68" t="s">
        <v>35</v>
      </c>
      <c r="G122" s="68" t="s">
        <v>35</v>
      </c>
      <c r="H122" s="68" t="s">
        <v>35</v>
      </c>
      <c r="I122" s="68" t="s">
        <v>35</v>
      </c>
    </row>
    <row r="123" spans="1:9" x14ac:dyDescent="0.25">
      <c r="A123" s="74" t="s">
        <v>36</v>
      </c>
      <c r="B123" s="261" t="s">
        <v>115</v>
      </c>
      <c r="C123" s="261"/>
      <c r="D123" s="63">
        <f>D33</f>
        <v>2037.35</v>
      </c>
      <c r="E123" s="63">
        <f t="shared" ref="E123:G123" si="71">E33</f>
        <v>2251.85</v>
      </c>
      <c r="F123" s="63">
        <f t="shared" si="71"/>
        <v>1518.57</v>
      </c>
      <c r="G123" s="63">
        <f t="shared" si="71"/>
        <v>1733.07</v>
      </c>
      <c r="H123" s="63">
        <f t="shared" ref="H123:I123" si="72">H33</f>
        <v>1430</v>
      </c>
      <c r="I123" s="63">
        <f t="shared" si="72"/>
        <v>1754.44</v>
      </c>
    </row>
    <row r="124" spans="1:9" x14ac:dyDescent="0.25">
      <c r="A124" s="74" t="s">
        <v>38</v>
      </c>
      <c r="B124" s="261" t="s">
        <v>116</v>
      </c>
      <c r="C124" s="261"/>
      <c r="D124" s="63">
        <f>D68</f>
        <v>2014.0636750000001</v>
      </c>
      <c r="E124" s="63">
        <f t="shared" ref="E124:G124" si="73">E68</f>
        <v>2160.030925</v>
      </c>
      <c r="F124" s="63">
        <f t="shared" si="73"/>
        <v>1692.1606849999998</v>
      </c>
      <c r="G124" s="63">
        <f t="shared" si="73"/>
        <v>1838.127935</v>
      </c>
      <c r="H124" s="63">
        <f t="shared" ref="H124:I124" si="74">H68</f>
        <v>1637.203</v>
      </c>
      <c r="I124" s="63">
        <f t="shared" si="74"/>
        <v>1838.51802</v>
      </c>
    </row>
    <row r="125" spans="1:9" x14ac:dyDescent="0.25">
      <c r="A125" s="74" t="s">
        <v>39</v>
      </c>
      <c r="B125" s="261" t="s">
        <v>117</v>
      </c>
      <c r="C125" s="261"/>
      <c r="D125" s="63">
        <f>D78</f>
        <v>135.23728960583333</v>
      </c>
      <c r="E125" s="63">
        <f t="shared" ref="E125:G125" si="75">E78</f>
        <v>149.47558868083334</v>
      </c>
      <c r="F125" s="63">
        <f t="shared" si="75"/>
        <v>100.8011833395</v>
      </c>
      <c r="G125" s="63">
        <f t="shared" si="75"/>
        <v>115.0394824145</v>
      </c>
      <c r="H125" s="63">
        <f t="shared" ref="H125:I125" si="76">H78</f>
        <v>94.921993833333332</v>
      </c>
      <c r="I125" s="63">
        <f t="shared" si="76"/>
        <v>116.45800200066665</v>
      </c>
    </row>
    <row r="126" spans="1:9" x14ac:dyDescent="0.25">
      <c r="A126" s="74" t="s">
        <v>40</v>
      </c>
      <c r="B126" s="261" t="s">
        <v>118</v>
      </c>
      <c r="C126" s="261"/>
      <c r="D126" s="63">
        <f>D99</f>
        <v>48.204132878911295</v>
      </c>
      <c r="E126" s="63">
        <f t="shared" ref="E126:G126" si="77">E99</f>
        <v>52.435205499388935</v>
      </c>
      <c r="F126" s="63">
        <f t="shared" si="77"/>
        <v>38.009009349547789</v>
      </c>
      <c r="G126" s="63">
        <f t="shared" si="77"/>
        <v>42.321172798596876</v>
      </c>
      <c r="H126" s="63">
        <f t="shared" ref="H126:I126" si="78">H99</f>
        <v>50.649149608475277</v>
      </c>
      <c r="I126" s="63">
        <f t="shared" si="78"/>
        <v>42.435610062598755</v>
      </c>
    </row>
    <row r="127" spans="1:9" x14ac:dyDescent="0.25">
      <c r="A127" s="74" t="s">
        <v>42</v>
      </c>
      <c r="B127" s="261" t="s">
        <v>119</v>
      </c>
      <c r="C127" s="261"/>
      <c r="D127" s="63">
        <f>D107</f>
        <v>16.764988095238095</v>
      </c>
      <c r="E127" s="63">
        <f t="shared" ref="E127:G127" si="79">E107</f>
        <v>12.134166666666667</v>
      </c>
      <c r="F127" s="63">
        <f t="shared" si="79"/>
        <v>48.130833333333328</v>
      </c>
      <c r="G127" s="63">
        <f t="shared" si="79"/>
        <v>48.130833333333328</v>
      </c>
      <c r="H127" s="63">
        <f t="shared" ref="H127:I127" si="80">H107</f>
        <v>882.96416666666653</v>
      </c>
      <c r="I127" s="63">
        <f t="shared" si="80"/>
        <v>12.134166666666667</v>
      </c>
    </row>
    <row r="128" spans="1:9" x14ac:dyDescent="0.25">
      <c r="A128" s="74"/>
      <c r="B128" s="260" t="s">
        <v>120</v>
      </c>
      <c r="C128" s="260"/>
      <c r="D128" s="64">
        <f>SUM(D123:D127)</f>
        <v>4251.6200855799816</v>
      </c>
      <c r="E128" s="64">
        <f t="shared" ref="E128:G128" si="81">SUM(E123:E127)</f>
        <v>4625.9258858468884</v>
      </c>
      <c r="F128" s="64">
        <f t="shared" si="81"/>
        <v>3397.6717110223804</v>
      </c>
      <c r="G128" s="64">
        <f t="shared" si="81"/>
        <v>3776.6894235464301</v>
      </c>
      <c r="H128" s="64">
        <f t="shared" ref="H128:I128" si="82">SUM(H123:H127)</f>
        <v>4095.7383101084756</v>
      </c>
      <c r="I128" s="64">
        <f t="shared" si="82"/>
        <v>3763.985798729932</v>
      </c>
    </row>
    <row r="129" spans="1:9" x14ac:dyDescent="0.25">
      <c r="A129" s="74" t="s">
        <v>44</v>
      </c>
      <c r="B129" s="261" t="s">
        <v>121</v>
      </c>
      <c r="C129" s="261"/>
      <c r="D129" s="63">
        <f>D118</f>
        <v>817.19349449181186</v>
      </c>
      <c r="E129" s="63">
        <f t="shared" ref="E129:G129" si="83">E118</f>
        <v>889.1378965718817</v>
      </c>
      <c r="F129" s="63">
        <f t="shared" si="83"/>
        <v>653.05816671707407</v>
      </c>
      <c r="G129" s="63">
        <f t="shared" si="83"/>
        <v>725.90823392376558</v>
      </c>
      <c r="H129" s="63">
        <f t="shared" ref="H129:I129" si="84">H118</f>
        <v>787.23183981405828</v>
      </c>
      <c r="I129" s="63">
        <f t="shared" si="84"/>
        <v>723.46650127890462</v>
      </c>
    </row>
    <row r="130" spans="1:9" x14ac:dyDescent="0.25">
      <c r="A130" s="74"/>
      <c r="B130" s="260" t="s">
        <v>122</v>
      </c>
      <c r="C130" s="260"/>
      <c r="D130" s="64">
        <f>SUM(D128:D129)</f>
        <v>5068.8135800717937</v>
      </c>
      <c r="E130" s="64">
        <f t="shared" ref="E130:G130" si="85">SUM(E128:E129)</f>
        <v>5515.0637824187697</v>
      </c>
      <c r="F130" s="64">
        <f t="shared" si="85"/>
        <v>4050.7298777394544</v>
      </c>
      <c r="G130" s="64">
        <f t="shared" si="85"/>
        <v>4502.5976574701954</v>
      </c>
      <c r="H130" s="64">
        <f t="shared" ref="H130:I130" si="86">SUM(H128:H129)</f>
        <v>4882.9701499225339</v>
      </c>
      <c r="I130" s="64">
        <f t="shared" si="86"/>
        <v>4487.4523000088366</v>
      </c>
    </row>
    <row r="131" spans="1:9" x14ac:dyDescent="0.25">
      <c r="A131" s="74"/>
      <c r="B131" s="260" t="s">
        <v>123</v>
      </c>
      <c r="C131" s="260"/>
      <c r="D131" s="75">
        <f t="shared" ref="D131:I131" si="87">D130/D33</f>
        <v>2.4879444278458753</v>
      </c>
      <c r="E131" s="75">
        <f t="shared" si="87"/>
        <v>2.4491257332498924</v>
      </c>
      <c r="F131" s="75">
        <f t="shared" si="87"/>
        <v>2.667463388411107</v>
      </c>
      <c r="G131" s="75">
        <f t="shared" si="87"/>
        <v>2.5980471980186581</v>
      </c>
      <c r="H131" s="75">
        <f t="shared" si="87"/>
        <v>3.4146644405052684</v>
      </c>
      <c r="I131" s="75">
        <f t="shared" si="87"/>
        <v>2.5577690317188599</v>
      </c>
    </row>
    <row r="132" spans="1:9" x14ac:dyDescent="0.25">
      <c r="A132" s="15"/>
      <c r="B132" s="108"/>
      <c r="C132" s="15"/>
      <c r="D132" s="15"/>
      <c r="E132" s="15"/>
    </row>
    <row r="133" spans="1:9" x14ac:dyDescent="0.25">
      <c r="A133" s="15"/>
      <c r="B133" s="15"/>
      <c r="C133" s="15"/>
      <c r="D133" s="15"/>
      <c r="E133" s="15"/>
    </row>
    <row r="134" spans="1:9" ht="30" x14ac:dyDescent="0.25">
      <c r="A134" s="263" t="s">
        <v>124</v>
      </c>
      <c r="B134" s="263"/>
      <c r="C134" s="59"/>
      <c r="D134" s="59" t="s">
        <v>312</v>
      </c>
      <c r="E134" s="139" t="s">
        <v>358</v>
      </c>
      <c r="F134" s="139" t="s">
        <v>359</v>
      </c>
      <c r="G134" s="139" t="s">
        <v>360</v>
      </c>
      <c r="H134" s="139" t="s">
        <v>316</v>
      </c>
      <c r="I134" s="139" t="s">
        <v>417</v>
      </c>
    </row>
    <row r="135" spans="1:9" x14ac:dyDescent="0.25">
      <c r="A135" s="98">
        <v>6</v>
      </c>
      <c r="B135" s="66" t="s">
        <v>106</v>
      </c>
      <c r="C135" s="67" t="s">
        <v>59</v>
      </c>
      <c r="D135" s="68" t="s">
        <v>35</v>
      </c>
      <c r="E135" s="68" t="s">
        <v>35</v>
      </c>
      <c r="F135" s="68" t="s">
        <v>35</v>
      </c>
      <c r="G135" s="68" t="s">
        <v>35</v>
      </c>
      <c r="H135" s="68" t="s">
        <v>35</v>
      </c>
      <c r="I135" s="68" t="s">
        <v>35</v>
      </c>
    </row>
    <row r="136" spans="1:9" x14ac:dyDescent="0.25">
      <c r="A136" s="99" t="s">
        <v>36</v>
      </c>
      <c r="B136" s="69" t="s">
        <v>107</v>
      </c>
      <c r="C136" s="61">
        <v>4.8</v>
      </c>
      <c r="D136" s="63">
        <f>(D153)*$C$136/100</f>
        <v>204.0777641078391</v>
      </c>
      <c r="E136" s="63">
        <f t="shared" ref="E136:F136" si="88">(E153)*$C$136/100</f>
        <v>222.04444252065062</v>
      </c>
      <c r="F136" s="63">
        <f t="shared" si="88"/>
        <v>163.08824212907425</v>
      </c>
      <c r="G136" s="63">
        <f>(G153)*$C$136/100</f>
        <v>181.28109233022863</v>
      </c>
      <c r="H136" s="63">
        <f>(H153)*$C$136/100</f>
        <v>196.59543888520682</v>
      </c>
      <c r="I136" s="63">
        <f t="shared" ref="I136" si="89">(I153)*$C$136/100</f>
        <v>180.67131833903673</v>
      </c>
    </row>
    <row r="137" spans="1:9" x14ac:dyDescent="0.25">
      <c r="A137" s="99" t="s">
        <v>38</v>
      </c>
      <c r="B137" s="69" t="s">
        <v>108</v>
      </c>
      <c r="C137" s="61">
        <v>3.92</v>
      </c>
      <c r="D137" s="63">
        <f>(D153+D136)*$C$137/100</f>
        <v>174.66335570776258</v>
      </c>
      <c r="E137" s="63">
        <f t="shared" ref="E137:G137" si="90">(E153+E136)*$C$137/100</f>
        <v>190.04043687200752</v>
      </c>
      <c r="F137" s="63">
        <f t="shared" si="90"/>
        <v>139.58179016353702</v>
      </c>
      <c r="G137" s="63">
        <f t="shared" si="90"/>
        <v>155.15244422236501</v>
      </c>
      <c r="H137" s="63">
        <f t="shared" ref="H137" si="91">(H153+H136)*$C$137/100</f>
        <v>168.25948296055233</v>
      </c>
      <c r="I137" s="63">
        <f t="shared" ref="I137" si="92">(I153+I136)*$C$137/100</f>
        <v>154.63055898910355</v>
      </c>
    </row>
    <row r="138" spans="1:9" x14ac:dyDescent="0.25">
      <c r="A138" s="99" t="s">
        <v>39</v>
      </c>
      <c r="B138" s="69" t="s">
        <v>109</v>
      </c>
      <c r="C138" s="61"/>
      <c r="D138" s="63"/>
      <c r="E138" s="63"/>
      <c r="F138" s="63"/>
      <c r="G138" s="63"/>
      <c r="H138" s="63"/>
      <c r="I138" s="63"/>
    </row>
    <row r="139" spans="1:9" x14ac:dyDescent="0.25">
      <c r="A139" s="99"/>
      <c r="B139" s="69" t="s">
        <v>125</v>
      </c>
      <c r="C139" s="70">
        <v>9.25</v>
      </c>
      <c r="D139" s="63">
        <f>((D153+D136+D137)/(1-($C$139+$C$141)/100))*$C$139/100</f>
        <v>499.48502798727873</v>
      </c>
      <c r="E139" s="63">
        <f t="shared" ref="E139:G139" si="93">((E153+E136+E137)/(1-($C$139+$C$141)/100))*$C$139/100</f>
        <v>543.4588872124292</v>
      </c>
      <c r="F139" s="63">
        <f t="shared" si="93"/>
        <v>399.16222887071336</v>
      </c>
      <c r="G139" s="63">
        <f t="shared" si="93"/>
        <v>443.6896487570375</v>
      </c>
      <c r="H139" s="63">
        <f t="shared" ref="H139" si="94">((H153+H136+H137)/(1-($C$139+$C$141)/100))*$C$139/100</f>
        <v>481.17186467144808</v>
      </c>
      <c r="I139" s="63">
        <f t="shared" ref="I139" si="95">((I153+I136+I137)/(1-($C$139+$C$141)/100))*$C$139/100</f>
        <v>442.19721286923806</v>
      </c>
    </row>
    <row r="140" spans="1:9" x14ac:dyDescent="0.25">
      <c r="A140" s="99"/>
      <c r="B140" s="69" t="s">
        <v>111</v>
      </c>
      <c r="C140" s="61"/>
      <c r="D140" s="63"/>
      <c r="E140" s="63"/>
      <c r="F140" s="63"/>
      <c r="G140" s="63"/>
      <c r="H140" s="63"/>
      <c r="I140" s="63"/>
    </row>
    <row r="141" spans="1:9" x14ac:dyDescent="0.25">
      <c r="A141" s="99"/>
      <c r="B141" s="69" t="s">
        <v>112</v>
      </c>
      <c r="C141" s="99">
        <v>5</v>
      </c>
      <c r="D141" s="63">
        <f>((D153+D136+D137)/(1-($C$139+$C$141)/100))*$C$141/100</f>
        <v>269.99190702015068</v>
      </c>
      <c r="E141" s="63">
        <f t="shared" ref="E141:G141" si="96">((E153+E136+E137)/(1-($C$139+$C$141)/100))*$C$141/100</f>
        <v>293.76156065536708</v>
      </c>
      <c r="F141" s="63">
        <f t="shared" si="96"/>
        <v>215.76336695714235</v>
      </c>
      <c r="G141" s="63">
        <f t="shared" si="96"/>
        <v>239.83224257137161</v>
      </c>
      <c r="H141" s="63">
        <f t="shared" ref="H141" si="97">((H153+H136+H137)/(1-($C$139+$C$141)/100))*$C$141/100</f>
        <v>260.09289982240438</v>
      </c>
      <c r="I141" s="63">
        <f t="shared" ref="I141" si="98">((I153+I136+I137)/(1-($C$139+$C$141)/100))*$C$141/100</f>
        <v>239.02552046985841</v>
      </c>
    </row>
    <row r="142" spans="1:9" x14ac:dyDescent="0.25">
      <c r="A142" s="99"/>
      <c r="B142" s="69" t="s">
        <v>113</v>
      </c>
      <c r="C142" s="61"/>
      <c r="D142" s="63"/>
      <c r="E142" s="63"/>
      <c r="F142" s="63"/>
      <c r="G142" s="63"/>
      <c r="H142" s="63"/>
      <c r="I142" s="63"/>
    </row>
    <row r="143" spans="1:9" x14ac:dyDescent="0.25">
      <c r="A143" s="99"/>
      <c r="B143" s="66" t="s">
        <v>70</v>
      </c>
      <c r="C143" s="40">
        <f>SUM(C136:C142)</f>
        <v>22.97</v>
      </c>
      <c r="D143" s="64">
        <f>SUM(D136:D142)</f>
        <v>1148.218054823031</v>
      </c>
      <c r="E143" s="64">
        <f t="shared" ref="E143:G143" si="99">SUM(E136:E142)</f>
        <v>1249.3053272604543</v>
      </c>
      <c r="F143" s="64">
        <f t="shared" si="99"/>
        <v>917.59562812046693</v>
      </c>
      <c r="G143" s="64">
        <f t="shared" si="99"/>
        <v>1019.9554278810027</v>
      </c>
      <c r="H143" s="64">
        <f t="shared" ref="H143" si="100">SUM(H136:H142)</f>
        <v>1106.1196863396117</v>
      </c>
      <c r="I143" s="64">
        <f t="shared" ref="I143" si="101">SUM(I136:I142)</f>
        <v>1016.5246106672367</v>
      </c>
    </row>
    <row r="144" spans="1:9" x14ac:dyDescent="0.25">
      <c r="A144" s="76"/>
      <c r="B144" s="76"/>
      <c r="C144" s="76"/>
      <c r="D144" s="76"/>
      <c r="E144" s="15"/>
    </row>
    <row r="145" spans="1:9" x14ac:dyDescent="0.25">
      <c r="A145" s="259" t="s">
        <v>154</v>
      </c>
      <c r="B145" s="259"/>
      <c r="C145" s="259"/>
      <c r="D145" s="259"/>
      <c r="E145" s="259"/>
      <c r="F145" s="259"/>
      <c r="G145" s="259"/>
      <c r="H145" s="259"/>
      <c r="I145" s="259"/>
    </row>
    <row r="146" spans="1:9" ht="30" x14ac:dyDescent="0.25">
      <c r="A146" s="262" t="s">
        <v>155</v>
      </c>
      <c r="B146" s="262"/>
      <c r="C146" s="262"/>
      <c r="D146" s="59" t="s">
        <v>312</v>
      </c>
      <c r="E146" s="139" t="s">
        <v>358</v>
      </c>
      <c r="F146" s="139" t="s">
        <v>359</v>
      </c>
      <c r="G146" s="139" t="s">
        <v>360</v>
      </c>
      <c r="H146" s="139" t="s">
        <v>316</v>
      </c>
      <c r="I146" s="139" t="s">
        <v>417</v>
      </c>
    </row>
    <row r="147" spans="1:9" x14ac:dyDescent="0.25">
      <c r="A147" s="74"/>
      <c r="B147" s="260" t="s">
        <v>114</v>
      </c>
      <c r="C147" s="260"/>
      <c r="D147" s="68" t="s">
        <v>35</v>
      </c>
      <c r="E147" s="68" t="s">
        <v>35</v>
      </c>
      <c r="F147" s="68" t="s">
        <v>35</v>
      </c>
      <c r="G147" s="68" t="s">
        <v>35</v>
      </c>
      <c r="H147" s="63" t="str">
        <f t="shared" ref="H147:I152" si="102">H122</f>
        <v>Valor(R$)</v>
      </c>
      <c r="I147" s="63" t="str">
        <f t="shared" si="102"/>
        <v>Valor(R$)</v>
      </c>
    </row>
    <row r="148" spans="1:9" x14ac:dyDescent="0.25">
      <c r="A148" s="74" t="s">
        <v>36</v>
      </c>
      <c r="B148" s="261" t="s">
        <v>115</v>
      </c>
      <c r="C148" s="261"/>
      <c r="D148" s="63">
        <f t="shared" ref="D148:G152" si="103">D123</f>
        <v>2037.35</v>
      </c>
      <c r="E148" s="63">
        <f t="shared" si="103"/>
        <v>2251.85</v>
      </c>
      <c r="F148" s="63">
        <f t="shared" si="103"/>
        <v>1518.57</v>
      </c>
      <c r="G148" s="63">
        <f t="shared" si="103"/>
        <v>1733.07</v>
      </c>
      <c r="H148" s="63">
        <f t="shared" si="102"/>
        <v>1430</v>
      </c>
      <c r="I148" s="63">
        <f t="shared" si="102"/>
        <v>1754.44</v>
      </c>
    </row>
    <row r="149" spans="1:9" x14ac:dyDescent="0.25">
      <c r="A149" s="74" t="s">
        <v>38</v>
      </c>
      <c r="B149" s="261" t="s">
        <v>116</v>
      </c>
      <c r="C149" s="261"/>
      <c r="D149" s="63">
        <f t="shared" si="103"/>
        <v>2014.0636750000001</v>
      </c>
      <c r="E149" s="63">
        <f t="shared" si="103"/>
        <v>2160.030925</v>
      </c>
      <c r="F149" s="63">
        <f t="shared" si="103"/>
        <v>1692.1606849999998</v>
      </c>
      <c r="G149" s="63">
        <f t="shared" si="103"/>
        <v>1838.127935</v>
      </c>
      <c r="H149" s="63">
        <f t="shared" si="102"/>
        <v>1637.203</v>
      </c>
      <c r="I149" s="63">
        <f t="shared" si="102"/>
        <v>1838.51802</v>
      </c>
    </row>
    <row r="150" spans="1:9" x14ac:dyDescent="0.25">
      <c r="A150" s="74" t="s">
        <v>39</v>
      </c>
      <c r="B150" s="261" t="s">
        <v>117</v>
      </c>
      <c r="C150" s="261"/>
      <c r="D150" s="63">
        <f t="shared" si="103"/>
        <v>135.23728960583333</v>
      </c>
      <c r="E150" s="63">
        <f t="shared" si="103"/>
        <v>149.47558868083334</v>
      </c>
      <c r="F150" s="63">
        <f t="shared" si="103"/>
        <v>100.8011833395</v>
      </c>
      <c r="G150" s="63">
        <f t="shared" si="103"/>
        <v>115.0394824145</v>
      </c>
      <c r="H150" s="63">
        <f t="shared" si="102"/>
        <v>94.921993833333332</v>
      </c>
      <c r="I150" s="63">
        <f t="shared" si="102"/>
        <v>116.45800200066665</v>
      </c>
    </row>
    <row r="151" spans="1:9" x14ac:dyDescent="0.25">
      <c r="A151" s="74" t="s">
        <v>40</v>
      </c>
      <c r="B151" s="261" t="s">
        <v>118</v>
      </c>
      <c r="C151" s="261"/>
      <c r="D151" s="63">
        <f t="shared" si="103"/>
        <v>48.204132878911295</v>
      </c>
      <c r="E151" s="63">
        <f t="shared" si="103"/>
        <v>52.435205499388935</v>
      </c>
      <c r="F151" s="63">
        <f t="shared" si="103"/>
        <v>38.009009349547789</v>
      </c>
      <c r="G151" s="63">
        <f t="shared" si="103"/>
        <v>42.321172798596876</v>
      </c>
      <c r="H151" s="63">
        <f t="shared" si="102"/>
        <v>50.649149608475277</v>
      </c>
      <c r="I151" s="63">
        <f t="shared" si="102"/>
        <v>42.435610062598755</v>
      </c>
    </row>
    <row r="152" spans="1:9" x14ac:dyDescent="0.25">
      <c r="A152" s="74" t="s">
        <v>42</v>
      </c>
      <c r="B152" s="261" t="s">
        <v>119</v>
      </c>
      <c r="C152" s="261"/>
      <c r="D152" s="63">
        <f t="shared" si="103"/>
        <v>16.764988095238095</v>
      </c>
      <c r="E152" s="63">
        <f t="shared" si="103"/>
        <v>12.134166666666667</v>
      </c>
      <c r="F152" s="63">
        <f t="shared" si="103"/>
        <v>48.130833333333328</v>
      </c>
      <c r="G152" s="63">
        <f t="shared" si="103"/>
        <v>48.130833333333328</v>
      </c>
      <c r="H152" s="63">
        <f t="shared" si="102"/>
        <v>882.96416666666653</v>
      </c>
      <c r="I152" s="63">
        <f t="shared" si="102"/>
        <v>12.134166666666667</v>
      </c>
    </row>
    <row r="153" spans="1:9" x14ac:dyDescent="0.25">
      <c r="A153" s="74"/>
      <c r="B153" s="260" t="s">
        <v>120</v>
      </c>
      <c r="C153" s="260"/>
      <c r="D153" s="64">
        <f>SUM(D148:D152)</f>
        <v>4251.6200855799816</v>
      </c>
      <c r="E153" s="64">
        <f t="shared" ref="E153:G153" si="104">SUM(E148:E152)</f>
        <v>4625.9258858468884</v>
      </c>
      <c r="F153" s="64">
        <f t="shared" si="104"/>
        <v>3397.6717110223804</v>
      </c>
      <c r="G153" s="64">
        <f t="shared" si="104"/>
        <v>3776.6894235464301</v>
      </c>
      <c r="H153" s="64">
        <f t="shared" ref="H153:I153" si="105">SUM(H148:H152)</f>
        <v>4095.7383101084756</v>
      </c>
      <c r="I153" s="64">
        <f t="shared" si="105"/>
        <v>3763.985798729932</v>
      </c>
    </row>
    <row r="154" spans="1:9" x14ac:dyDescent="0.25">
      <c r="A154" s="74" t="s">
        <v>44</v>
      </c>
      <c r="B154" s="261" t="s">
        <v>121</v>
      </c>
      <c r="C154" s="261"/>
      <c r="D154" s="63">
        <f>D143</f>
        <v>1148.218054823031</v>
      </c>
      <c r="E154" s="63">
        <f t="shared" ref="E154:G154" si="106">E143</f>
        <v>1249.3053272604543</v>
      </c>
      <c r="F154" s="63">
        <f t="shared" si="106"/>
        <v>917.59562812046693</v>
      </c>
      <c r="G154" s="63">
        <f t="shared" si="106"/>
        <v>1019.9554278810027</v>
      </c>
      <c r="H154" s="63">
        <f>H143</f>
        <v>1106.1196863396117</v>
      </c>
      <c r="I154" s="63">
        <f>I143</f>
        <v>1016.5246106672367</v>
      </c>
    </row>
    <row r="155" spans="1:9" x14ac:dyDescent="0.25">
      <c r="A155" s="74"/>
      <c r="B155" s="260" t="s">
        <v>122</v>
      </c>
      <c r="C155" s="260"/>
      <c r="D155" s="64">
        <f>SUM(D153:D154)</f>
        <v>5399.8381404030124</v>
      </c>
      <c r="E155" s="64">
        <f t="shared" ref="E155:I155" si="107">SUM(E153:E154)</f>
        <v>5875.2312131073431</v>
      </c>
      <c r="F155" s="64">
        <f t="shared" si="107"/>
        <v>4315.267339142847</v>
      </c>
      <c r="G155" s="64">
        <f t="shared" si="107"/>
        <v>4796.6448514274325</v>
      </c>
      <c r="H155" s="64">
        <f t="shared" si="107"/>
        <v>5201.8579964480869</v>
      </c>
      <c r="I155" s="64">
        <f t="shared" si="107"/>
        <v>4780.5104093971686</v>
      </c>
    </row>
    <row r="156" spans="1:9" x14ac:dyDescent="0.25">
      <c r="A156" s="74"/>
      <c r="B156" s="260" t="s">
        <v>123</v>
      </c>
      <c r="C156" s="260"/>
      <c r="D156" s="75">
        <f t="shared" ref="D156:I156" si="108">D155/D33</f>
        <v>2.6504224312970344</v>
      </c>
      <c r="E156" s="75">
        <f t="shared" si="108"/>
        <v>2.6090686382784569</v>
      </c>
      <c r="F156" s="75">
        <f t="shared" si="108"/>
        <v>2.8416650790828526</v>
      </c>
      <c r="G156" s="75">
        <f t="shared" si="108"/>
        <v>2.7677155864606928</v>
      </c>
      <c r="H156" s="75">
        <f t="shared" si="108"/>
        <v>3.6376629345790819</v>
      </c>
      <c r="I156" s="75">
        <f t="shared" si="108"/>
        <v>2.7248070093004997</v>
      </c>
    </row>
  </sheetData>
  <mergeCells count="108">
    <mergeCell ref="A8:B8"/>
    <mergeCell ref="C8:G8"/>
    <mergeCell ref="A9:B9"/>
    <mergeCell ref="C9:G9"/>
    <mergeCell ref="A11:G11"/>
    <mergeCell ref="A12:B12"/>
    <mergeCell ref="C12:G12"/>
    <mergeCell ref="A1:G1"/>
    <mergeCell ref="A2:G2"/>
    <mergeCell ref="A4:G4"/>
    <mergeCell ref="A5:G5"/>
    <mergeCell ref="A6:G6"/>
    <mergeCell ref="A7:G7"/>
    <mergeCell ref="A16:B16"/>
    <mergeCell ref="C16:G16"/>
    <mergeCell ref="A18:D18"/>
    <mergeCell ref="A25:C25"/>
    <mergeCell ref="B26:C26"/>
    <mergeCell ref="B27:C27"/>
    <mergeCell ref="A13:B13"/>
    <mergeCell ref="C13:G13"/>
    <mergeCell ref="A14:B14"/>
    <mergeCell ref="C14:G14"/>
    <mergeCell ref="A15:B15"/>
    <mergeCell ref="C15:G15"/>
    <mergeCell ref="B34:D34"/>
    <mergeCell ref="A35:C35"/>
    <mergeCell ref="A36:B36"/>
    <mergeCell ref="A42:C42"/>
    <mergeCell ref="A55:C55"/>
    <mergeCell ref="B56:C56"/>
    <mergeCell ref="B28:C28"/>
    <mergeCell ref="B29:C29"/>
    <mergeCell ref="B30:C30"/>
    <mergeCell ref="B31:C31"/>
    <mergeCell ref="B32:C32"/>
    <mergeCell ref="B33:C33"/>
    <mergeCell ref="B64:C64"/>
    <mergeCell ref="B65:C65"/>
    <mergeCell ref="B66:C66"/>
    <mergeCell ref="B67:C67"/>
    <mergeCell ref="B68:C68"/>
    <mergeCell ref="A70:C70"/>
    <mergeCell ref="B57:C57"/>
    <mergeCell ref="B58:C58"/>
    <mergeCell ref="B59:C59"/>
    <mergeCell ref="B60:C60"/>
    <mergeCell ref="B61:C61"/>
    <mergeCell ref="A63:C63"/>
    <mergeCell ref="B77:C77"/>
    <mergeCell ref="B78:C78"/>
    <mergeCell ref="A80:C80"/>
    <mergeCell ref="B81:C81"/>
    <mergeCell ref="B82:C82"/>
    <mergeCell ref="B83:C83"/>
    <mergeCell ref="B71:C71"/>
    <mergeCell ref="B72:C72"/>
    <mergeCell ref="B73:C73"/>
    <mergeCell ref="B74:C74"/>
    <mergeCell ref="B75:C75"/>
    <mergeCell ref="B76:C76"/>
    <mergeCell ref="B91:C91"/>
    <mergeCell ref="B92:C92"/>
    <mergeCell ref="B93:C93"/>
    <mergeCell ref="A95:C95"/>
    <mergeCell ref="B96:C96"/>
    <mergeCell ref="B97:C97"/>
    <mergeCell ref="B84:C84"/>
    <mergeCell ref="B85:C85"/>
    <mergeCell ref="B86:C86"/>
    <mergeCell ref="B87:C87"/>
    <mergeCell ref="B88:C88"/>
    <mergeCell ref="A90:C90"/>
    <mergeCell ref="B105:C105"/>
    <mergeCell ref="B106:C106"/>
    <mergeCell ref="B107:C107"/>
    <mergeCell ref="A109:B109"/>
    <mergeCell ref="A121:C121"/>
    <mergeCell ref="B98:C98"/>
    <mergeCell ref="B99:C99"/>
    <mergeCell ref="A101:C101"/>
    <mergeCell ref="B102:C102"/>
    <mergeCell ref="B103:C103"/>
    <mergeCell ref="B104:C104"/>
    <mergeCell ref="A120:I120"/>
    <mergeCell ref="B128:C128"/>
    <mergeCell ref="B129:C129"/>
    <mergeCell ref="B130:C130"/>
    <mergeCell ref="B131:C131"/>
    <mergeCell ref="A134:B134"/>
    <mergeCell ref="B122:C122"/>
    <mergeCell ref="B123:C123"/>
    <mergeCell ref="B124:C124"/>
    <mergeCell ref="B125:C125"/>
    <mergeCell ref="B126:C126"/>
    <mergeCell ref="B127:C127"/>
    <mergeCell ref="A145:I145"/>
    <mergeCell ref="B156:C156"/>
    <mergeCell ref="B151:C151"/>
    <mergeCell ref="B152:C152"/>
    <mergeCell ref="B153:C153"/>
    <mergeCell ref="B154:C154"/>
    <mergeCell ref="B155:C155"/>
    <mergeCell ref="A146:C146"/>
    <mergeCell ref="B147:C147"/>
    <mergeCell ref="B148:C148"/>
    <mergeCell ref="B149:C149"/>
    <mergeCell ref="B150:C150"/>
  </mergeCells>
  <pageMargins left="0.511811024" right="0.511811024" top="0.9916666666666667" bottom="0.78740157499999996" header="0.31496062000000002" footer="0.31496062000000002"/>
  <pageSetup paperSize="9" scale="70" orientation="landscape" r:id="rId1"/>
  <headerFooter>
    <oddHeader>&amp;L&amp;G&amp;CProcesso 23069.161952/2022-23
PE 63/2022&amp;R&amp;G</oddHeader>
    <oddFooter>&amp;L&amp;A&amp;R&amp;"-,Itálico"&amp;10&amp;P/&amp;N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999C9-C942-46DF-9263-2427C0EDE18D}">
  <dimension ref="A1:K160"/>
  <sheetViews>
    <sheetView tabSelected="1" zoomScale="80" zoomScaleNormal="80" workbookViewId="0">
      <selection activeCell="D61" sqref="D61"/>
    </sheetView>
  </sheetViews>
  <sheetFormatPr defaultColWidth="8.85546875" defaultRowHeight="15" x14ac:dyDescent="0.25"/>
  <cols>
    <col min="1" max="1" width="9.5703125" style="109" bestFit="1" customWidth="1"/>
    <col min="2" max="2" width="62.140625" style="109" bestFit="1" customWidth="1"/>
    <col min="3" max="3" width="11.140625" style="109" bestFit="1" customWidth="1"/>
    <col min="4" max="6" width="18.42578125" style="109" bestFit="1" customWidth="1"/>
    <col min="7" max="7" width="27.5703125" style="109" bestFit="1" customWidth="1"/>
    <col min="8" max="8" width="22.5703125" style="109" customWidth="1"/>
    <col min="9" max="9" width="11.140625" style="109" bestFit="1" customWidth="1"/>
    <col min="10" max="10" width="12.7109375" style="109" bestFit="1" customWidth="1"/>
    <col min="11" max="11" width="10.5703125" style="109" bestFit="1" customWidth="1"/>
    <col min="12" max="16384" width="8.85546875" style="109"/>
  </cols>
  <sheetData>
    <row r="1" spans="1:8" ht="18" customHeight="1" x14ac:dyDescent="0.3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8.75" x14ac:dyDescent="0.3">
      <c r="A2" s="217" t="s">
        <v>2</v>
      </c>
      <c r="B2" s="217"/>
      <c r="C2" s="217"/>
      <c r="D2" s="217"/>
      <c r="E2" s="217"/>
      <c r="F2" s="217"/>
      <c r="G2" s="217"/>
      <c r="H2" s="217"/>
    </row>
    <row r="4" spans="1:8" ht="14.45" customHeight="1" x14ac:dyDescent="0.25">
      <c r="A4" s="308" t="s">
        <v>307</v>
      </c>
      <c r="B4" s="308"/>
      <c r="C4" s="308"/>
      <c r="D4" s="308"/>
      <c r="E4" s="308"/>
      <c r="F4" s="308"/>
      <c r="G4" s="308"/>
      <c r="H4" s="308"/>
    </row>
    <row r="5" spans="1:8" ht="38.450000000000003" customHeight="1" x14ac:dyDescent="0.25">
      <c r="A5" s="219" t="s">
        <v>332</v>
      </c>
      <c r="B5" s="219"/>
      <c r="C5" s="219"/>
      <c r="D5" s="219"/>
      <c r="E5" s="219"/>
      <c r="F5" s="219"/>
      <c r="G5" s="219"/>
      <c r="H5" s="219"/>
    </row>
    <row r="6" spans="1:8" ht="15" customHeight="1" x14ac:dyDescent="0.25">
      <c r="A6" s="309" t="s">
        <v>31</v>
      </c>
      <c r="B6" s="309"/>
      <c r="C6" s="309"/>
      <c r="D6" s="309"/>
      <c r="E6" s="309"/>
      <c r="F6" s="309"/>
      <c r="G6" s="309"/>
      <c r="H6" s="309"/>
    </row>
    <row r="7" spans="1:8" ht="15.75" customHeight="1" thickBot="1" x14ac:dyDescent="0.3">
      <c r="A7" s="309" t="s">
        <v>32</v>
      </c>
      <c r="B7" s="309"/>
      <c r="C7" s="309"/>
      <c r="D7" s="309"/>
      <c r="E7" s="309"/>
      <c r="F7" s="309"/>
      <c r="G7" s="309"/>
      <c r="H7" s="309"/>
    </row>
    <row r="8" spans="1:8" x14ac:dyDescent="0.25">
      <c r="A8" s="297" t="s">
        <v>134</v>
      </c>
      <c r="B8" s="298"/>
      <c r="C8" s="299" t="s">
        <v>135</v>
      </c>
      <c r="D8" s="299"/>
      <c r="E8" s="299"/>
      <c r="F8" s="299"/>
      <c r="G8" s="300"/>
    </row>
    <row r="9" spans="1:8" ht="15.75" thickBot="1" x14ac:dyDescent="0.3">
      <c r="A9" s="301"/>
      <c r="B9" s="302"/>
      <c r="C9" s="303"/>
      <c r="D9" s="303"/>
      <c r="E9" s="303"/>
      <c r="F9" s="303"/>
      <c r="G9" s="304"/>
    </row>
    <row r="10" spans="1:8" ht="15.75" thickBot="1" x14ac:dyDescent="0.3">
      <c r="A10" s="15"/>
      <c r="B10" s="34"/>
      <c r="C10" s="35"/>
      <c r="D10" s="35"/>
      <c r="E10" s="35"/>
    </row>
    <row r="11" spans="1:8" x14ac:dyDescent="0.25">
      <c r="A11" s="305" t="s">
        <v>136</v>
      </c>
      <c r="B11" s="306"/>
      <c r="C11" s="306"/>
      <c r="D11" s="306"/>
      <c r="E11" s="306"/>
      <c r="F11" s="306"/>
      <c r="G11" s="307"/>
    </row>
    <row r="12" spans="1:8" x14ac:dyDescent="0.25">
      <c r="A12" s="291" t="s">
        <v>137</v>
      </c>
      <c r="B12" s="292"/>
      <c r="C12" s="293"/>
      <c r="D12" s="293"/>
      <c r="E12" s="293"/>
      <c r="F12" s="293"/>
      <c r="G12" s="294"/>
    </row>
    <row r="13" spans="1:8" x14ac:dyDescent="0.25">
      <c r="A13" s="291" t="s">
        <v>138</v>
      </c>
      <c r="B13" s="292"/>
      <c r="C13" s="293"/>
      <c r="D13" s="293"/>
      <c r="E13" s="293"/>
      <c r="F13" s="293"/>
      <c r="G13" s="294"/>
    </row>
    <row r="14" spans="1:8" x14ac:dyDescent="0.25">
      <c r="A14" s="295" t="s">
        <v>139</v>
      </c>
      <c r="B14" s="296"/>
      <c r="C14" s="293"/>
      <c r="D14" s="293"/>
      <c r="E14" s="293"/>
      <c r="F14" s="293"/>
      <c r="G14" s="294"/>
    </row>
    <row r="15" spans="1:8" x14ac:dyDescent="0.25">
      <c r="A15" s="291" t="s">
        <v>140</v>
      </c>
      <c r="B15" s="292"/>
      <c r="C15" s="293"/>
      <c r="D15" s="293"/>
      <c r="E15" s="293"/>
      <c r="F15" s="293"/>
      <c r="G15" s="294"/>
    </row>
    <row r="16" spans="1:8" ht="15.75" thickBot="1" x14ac:dyDescent="0.3">
      <c r="A16" s="283" t="s">
        <v>141</v>
      </c>
      <c r="B16" s="284"/>
      <c r="C16" s="285"/>
      <c r="D16" s="285"/>
      <c r="E16" s="285"/>
      <c r="F16" s="285"/>
      <c r="G16" s="286"/>
    </row>
    <row r="17" spans="1:8" ht="15.75" thickBot="1" x14ac:dyDescent="0.3">
      <c r="A17" s="15"/>
      <c r="B17" s="34"/>
      <c r="C17" s="35"/>
      <c r="D17" s="35"/>
      <c r="E17" s="35"/>
    </row>
    <row r="18" spans="1:8" x14ac:dyDescent="0.25">
      <c r="A18" s="287" t="s">
        <v>142</v>
      </c>
      <c r="B18" s="288"/>
      <c r="C18" s="288"/>
      <c r="D18" s="289"/>
      <c r="E18" s="36"/>
      <c r="F18" s="36"/>
      <c r="G18" s="36"/>
    </row>
    <row r="19" spans="1:8" x14ac:dyDescent="0.25">
      <c r="A19" s="37" t="s">
        <v>143</v>
      </c>
      <c r="B19" s="128" t="s">
        <v>144</v>
      </c>
      <c r="C19" s="129" t="s">
        <v>145</v>
      </c>
      <c r="D19" s="38" t="s">
        <v>146</v>
      </c>
      <c r="E19" s="35"/>
    </row>
    <row r="20" spans="1:8" ht="15.75" x14ac:dyDescent="0.25">
      <c r="A20" s="39">
        <v>20.88</v>
      </c>
      <c r="B20" s="133" t="s">
        <v>317</v>
      </c>
      <c r="C20" s="187" t="s">
        <v>324</v>
      </c>
      <c r="D20" s="41">
        <v>1430</v>
      </c>
      <c r="E20" s="35"/>
    </row>
    <row r="21" spans="1:8" ht="15.75" x14ac:dyDescent="0.25">
      <c r="A21" s="39">
        <v>20.88</v>
      </c>
      <c r="B21" s="131" t="s">
        <v>318</v>
      </c>
      <c r="C21" s="187" t="s">
        <v>325</v>
      </c>
      <c r="D21" s="41">
        <v>1430</v>
      </c>
      <c r="E21" s="35"/>
    </row>
    <row r="22" spans="1:8" ht="15.75" x14ac:dyDescent="0.25">
      <c r="A22" s="39">
        <v>20.88</v>
      </c>
      <c r="B22" s="132" t="s">
        <v>319</v>
      </c>
      <c r="C22" s="187" t="s">
        <v>325</v>
      </c>
      <c r="D22" s="41">
        <v>1430</v>
      </c>
      <c r="E22" s="35"/>
    </row>
    <row r="23" spans="1:8" ht="15.75" x14ac:dyDescent="0.25">
      <c r="A23" s="39">
        <v>20.88</v>
      </c>
      <c r="B23" s="132" t="s">
        <v>320</v>
      </c>
      <c r="C23" s="187" t="s">
        <v>326</v>
      </c>
      <c r="D23" s="41">
        <v>1430</v>
      </c>
      <c r="E23" s="35"/>
    </row>
    <row r="24" spans="1:8" ht="15.75" thickBot="1" x14ac:dyDescent="0.3">
      <c r="A24" s="134">
        <v>20.88</v>
      </c>
      <c r="B24" s="137" t="s">
        <v>409</v>
      </c>
      <c r="C24" s="135" t="s">
        <v>408</v>
      </c>
      <c r="D24" s="138">
        <v>1430</v>
      </c>
      <c r="E24" s="35"/>
    </row>
    <row r="25" spans="1:8" x14ac:dyDescent="0.25">
      <c r="A25" s="15"/>
      <c r="B25" s="17"/>
      <c r="C25" s="17"/>
      <c r="D25" s="17"/>
    </row>
    <row r="26" spans="1:8" x14ac:dyDescent="0.25">
      <c r="A26" s="15"/>
      <c r="B26" s="15"/>
      <c r="C26" s="17"/>
      <c r="D26" s="16"/>
      <c r="E26" s="16"/>
    </row>
    <row r="27" spans="1:8" ht="15.75" thickBot="1" x14ac:dyDescent="0.3">
      <c r="A27" s="15"/>
      <c r="B27" s="15"/>
      <c r="C27" s="16"/>
      <c r="D27" s="16"/>
      <c r="E27" s="16"/>
    </row>
    <row r="28" spans="1:8" ht="30" x14ac:dyDescent="0.25">
      <c r="A28" s="327" t="s">
        <v>33</v>
      </c>
      <c r="B28" s="328"/>
      <c r="C28" s="328"/>
      <c r="D28" s="42" t="s">
        <v>317</v>
      </c>
      <c r="E28" s="43" t="s">
        <v>318</v>
      </c>
      <c r="F28" s="43" t="s">
        <v>319</v>
      </c>
      <c r="G28" s="43" t="s">
        <v>320</v>
      </c>
      <c r="H28" s="141" t="s">
        <v>409</v>
      </c>
    </row>
    <row r="29" spans="1:8" x14ac:dyDescent="0.25">
      <c r="A29" s="44">
        <v>1</v>
      </c>
      <c r="B29" s="265" t="s">
        <v>34</v>
      </c>
      <c r="C29" s="265"/>
      <c r="D29" s="45" t="s">
        <v>35</v>
      </c>
      <c r="E29" s="45" t="s">
        <v>35</v>
      </c>
      <c r="F29" s="45" t="s">
        <v>35</v>
      </c>
      <c r="G29" s="45" t="s">
        <v>35</v>
      </c>
      <c r="H29" s="46" t="s">
        <v>35</v>
      </c>
    </row>
    <row r="30" spans="1:8" x14ac:dyDescent="0.25">
      <c r="A30" s="47" t="s">
        <v>36</v>
      </c>
      <c r="B30" s="264" t="s">
        <v>37</v>
      </c>
      <c r="C30" s="264"/>
      <c r="D30" s="48">
        <f>D20</f>
        <v>1430</v>
      </c>
      <c r="E30" s="20">
        <f>D21</f>
        <v>1430</v>
      </c>
      <c r="F30" s="49">
        <f>D22</f>
        <v>1430</v>
      </c>
      <c r="G30" s="49">
        <f>D23</f>
        <v>1430</v>
      </c>
      <c r="H30" s="50">
        <f>D24</f>
        <v>1430</v>
      </c>
    </row>
    <row r="31" spans="1:8" x14ac:dyDescent="0.25">
      <c r="A31" s="47" t="s">
        <v>38</v>
      </c>
      <c r="B31" s="264" t="s">
        <v>365</v>
      </c>
      <c r="C31" s="264"/>
      <c r="D31" s="51"/>
      <c r="E31" s="19"/>
      <c r="F31" s="49"/>
      <c r="G31" s="49"/>
      <c r="H31" s="49"/>
    </row>
    <row r="32" spans="1:8" x14ac:dyDescent="0.25">
      <c r="A32" s="47" t="s">
        <v>39</v>
      </c>
      <c r="B32" s="264" t="s">
        <v>362</v>
      </c>
      <c r="C32" s="264"/>
      <c r="D32" s="51"/>
      <c r="E32" s="20"/>
      <c r="F32" s="54"/>
      <c r="G32" s="52"/>
      <c r="H32" s="53"/>
    </row>
    <row r="33" spans="1:8" x14ac:dyDescent="0.25">
      <c r="A33" s="47" t="s">
        <v>40</v>
      </c>
      <c r="B33" s="261" t="s">
        <v>41</v>
      </c>
      <c r="C33" s="261"/>
      <c r="D33" s="51"/>
      <c r="E33" s="20"/>
      <c r="F33" s="52"/>
      <c r="G33" s="20"/>
      <c r="H33" s="136"/>
    </row>
    <row r="34" spans="1:8" x14ac:dyDescent="0.25">
      <c r="A34" s="47" t="s">
        <v>42</v>
      </c>
      <c r="B34" s="261" t="s">
        <v>43</v>
      </c>
      <c r="C34" s="261"/>
      <c r="D34" s="51"/>
      <c r="E34" s="19"/>
      <c r="F34" s="52"/>
      <c r="G34" s="52"/>
      <c r="H34" s="53"/>
    </row>
    <row r="35" spans="1:8" x14ac:dyDescent="0.25">
      <c r="A35" s="47" t="s">
        <v>44</v>
      </c>
      <c r="B35" s="282" t="s">
        <v>147</v>
      </c>
      <c r="C35" s="282"/>
      <c r="D35" s="55"/>
      <c r="E35" s="19"/>
      <c r="F35" s="49"/>
      <c r="G35" s="49"/>
      <c r="H35" s="50"/>
    </row>
    <row r="36" spans="1:8" ht="15.75" thickBot="1" x14ac:dyDescent="0.3">
      <c r="A36" s="56"/>
      <c r="B36" s="316" t="s">
        <v>46</v>
      </c>
      <c r="C36" s="316"/>
      <c r="D36" s="57">
        <f>SUM(D30:D35)</f>
        <v>1430</v>
      </c>
      <c r="E36" s="57">
        <f t="shared" ref="E36:G36" si="0">SUM(E30:E35)</f>
        <v>1430</v>
      </c>
      <c r="F36" s="57">
        <f t="shared" si="0"/>
        <v>1430</v>
      </c>
      <c r="G36" s="57">
        <f t="shared" si="0"/>
        <v>1430</v>
      </c>
      <c r="H36" s="58">
        <f t="shared" ref="H36" si="1">SUM(H30:H35)</f>
        <v>1430</v>
      </c>
    </row>
    <row r="37" spans="1:8" ht="15.75" thickBot="1" x14ac:dyDescent="0.3">
      <c r="A37" s="15"/>
      <c r="B37" s="278"/>
      <c r="C37" s="278"/>
      <c r="D37" s="278"/>
      <c r="E37" s="16"/>
    </row>
    <row r="38" spans="1:8" ht="30" x14ac:dyDescent="0.25">
      <c r="A38" s="314" t="s">
        <v>47</v>
      </c>
      <c r="B38" s="315"/>
      <c r="C38" s="315"/>
      <c r="D38" s="42" t="s">
        <v>317</v>
      </c>
      <c r="E38" s="43" t="s">
        <v>318</v>
      </c>
      <c r="F38" s="43" t="s">
        <v>319</v>
      </c>
      <c r="G38" s="43" t="s">
        <v>320</v>
      </c>
      <c r="H38" s="141" t="s">
        <v>409</v>
      </c>
    </row>
    <row r="39" spans="1:8" x14ac:dyDescent="0.25">
      <c r="A39" s="322" t="s">
        <v>48</v>
      </c>
      <c r="B39" s="279"/>
      <c r="C39" s="60"/>
      <c r="D39" s="45" t="s">
        <v>35</v>
      </c>
      <c r="E39" s="45" t="s">
        <v>35</v>
      </c>
      <c r="F39" s="45" t="s">
        <v>35</v>
      </c>
      <c r="G39" s="45" t="s">
        <v>35</v>
      </c>
      <c r="H39" s="46" t="s">
        <v>35</v>
      </c>
    </row>
    <row r="40" spans="1:8" x14ac:dyDescent="0.25">
      <c r="A40" s="47" t="s">
        <v>36</v>
      </c>
      <c r="B40" s="62" t="s">
        <v>52</v>
      </c>
      <c r="C40" s="62"/>
      <c r="D40" s="63">
        <f>D36*8.33%</f>
        <v>119.119</v>
      </c>
      <c r="E40" s="63">
        <f>E36*8.33%</f>
        <v>119.119</v>
      </c>
      <c r="F40" s="63">
        <f t="shared" ref="F40:G40" si="2">F36*8.33%</f>
        <v>119.119</v>
      </c>
      <c r="G40" s="63">
        <f t="shared" si="2"/>
        <v>119.119</v>
      </c>
      <c r="H40" s="144">
        <f t="shared" ref="H40" si="3">H36*8.33%</f>
        <v>119.119</v>
      </c>
    </row>
    <row r="41" spans="1:8" x14ac:dyDescent="0.25">
      <c r="A41" s="47" t="s">
        <v>38</v>
      </c>
      <c r="B41" s="62" t="s">
        <v>53</v>
      </c>
      <c r="C41" s="62"/>
      <c r="D41" s="63">
        <f>D36*12.1%</f>
        <v>173.03</v>
      </c>
      <c r="E41" s="63">
        <f>E36*12.1%</f>
        <v>173.03</v>
      </c>
      <c r="F41" s="63">
        <f t="shared" ref="F41:G41" si="4">F36*12.1%</f>
        <v>173.03</v>
      </c>
      <c r="G41" s="63">
        <f t="shared" si="4"/>
        <v>173.03</v>
      </c>
      <c r="H41" s="144">
        <f t="shared" ref="H41" si="5">H36*12.1%</f>
        <v>173.03</v>
      </c>
    </row>
    <row r="42" spans="1:8" x14ac:dyDescent="0.25">
      <c r="A42" s="47"/>
      <c r="B42" s="60" t="s">
        <v>54</v>
      </c>
      <c r="C42" s="60"/>
      <c r="D42" s="64">
        <f>SUM(D40:D41)</f>
        <v>292.149</v>
      </c>
      <c r="E42" s="64">
        <f>SUM(E40:E41)</f>
        <v>292.149</v>
      </c>
      <c r="F42" s="64">
        <f t="shared" ref="F42:G42" si="6">SUM(F40:F41)</f>
        <v>292.149</v>
      </c>
      <c r="G42" s="64">
        <f t="shared" si="6"/>
        <v>292.149</v>
      </c>
      <c r="H42" s="145">
        <f t="shared" ref="H42" si="7">SUM(H40:H41)</f>
        <v>292.149</v>
      </c>
    </row>
    <row r="43" spans="1:8" ht="45.75" thickBot="1" x14ac:dyDescent="0.3">
      <c r="A43" s="146" t="s">
        <v>39</v>
      </c>
      <c r="B43" s="147" t="s">
        <v>310</v>
      </c>
      <c r="C43" s="147"/>
      <c r="D43" s="148">
        <f>D36*7.82%</f>
        <v>111.82600000000001</v>
      </c>
      <c r="E43" s="148">
        <f>E36*7.82%</f>
        <v>111.82600000000001</v>
      </c>
      <c r="F43" s="148">
        <f t="shared" ref="F43:G43" si="8">F36*7.82%</f>
        <v>111.82600000000001</v>
      </c>
      <c r="G43" s="148">
        <f t="shared" si="8"/>
        <v>111.82600000000001</v>
      </c>
      <c r="H43" s="149">
        <f t="shared" ref="H43" si="9">H36*7.82%</f>
        <v>111.82600000000001</v>
      </c>
    </row>
    <row r="44" spans="1:8" ht="15.75" thickBot="1" x14ac:dyDescent="0.3">
      <c r="A44" s="15"/>
      <c r="B44" s="15"/>
      <c r="C44" s="15"/>
      <c r="D44" s="15"/>
      <c r="E44" s="16"/>
    </row>
    <row r="45" spans="1:8" ht="32.450000000000003" customHeight="1" x14ac:dyDescent="0.25">
      <c r="A45" s="323" t="s">
        <v>56</v>
      </c>
      <c r="B45" s="324"/>
      <c r="C45" s="324"/>
      <c r="D45" s="42" t="s">
        <v>317</v>
      </c>
      <c r="E45" s="43" t="s">
        <v>318</v>
      </c>
      <c r="F45" s="43" t="s">
        <v>319</v>
      </c>
      <c r="G45" s="43" t="s">
        <v>320</v>
      </c>
      <c r="H45" s="141" t="s">
        <v>409</v>
      </c>
    </row>
    <row r="46" spans="1:8" x14ac:dyDescent="0.25">
      <c r="A46" s="44" t="s">
        <v>57</v>
      </c>
      <c r="B46" s="66" t="s">
        <v>58</v>
      </c>
      <c r="C46" s="67" t="s">
        <v>59</v>
      </c>
      <c r="D46" s="68" t="s">
        <v>35</v>
      </c>
      <c r="E46" s="68" t="s">
        <v>35</v>
      </c>
      <c r="F46" s="68" t="s">
        <v>35</v>
      </c>
      <c r="G46" s="68" t="s">
        <v>35</v>
      </c>
      <c r="H46" s="150" t="s">
        <v>35</v>
      </c>
    </row>
    <row r="47" spans="1:8" x14ac:dyDescent="0.25">
      <c r="A47" s="47" t="s">
        <v>36</v>
      </c>
      <c r="B47" s="69" t="s">
        <v>60</v>
      </c>
      <c r="C47" s="70">
        <v>20</v>
      </c>
      <c r="D47" s="63">
        <f>(D36*($C$47/100))</f>
        <v>286</v>
      </c>
      <c r="E47" s="63">
        <f>(E36*($C$47/100))</f>
        <v>286</v>
      </c>
      <c r="F47" s="63">
        <f t="shared" ref="F47:G47" si="10">(F36*($C$47/100))</f>
        <v>286</v>
      </c>
      <c r="G47" s="63">
        <f t="shared" si="10"/>
        <v>286</v>
      </c>
      <c r="H47" s="144">
        <f t="shared" ref="H47" si="11">(H36*($C$47/100))</f>
        <v>286</v>
      </c>
    </row>
    <row r="48" spans="1:8" x14ac:dyDescent="0.25">
      <c r="A48" s="47" t="s">
        <v>38</v>
      </c>
      <c r="B48" s="71" t="s">
        <v>61</v>
      </c>
      <c r="C48" s="72">
        <v>2.5</v>
      </c>
      <c r="D48" s="73">
        <f>(D36*($C$48/100))</f>
        <v>35.75</v>
      </c>
      <c r="E48" s="73">
        <f>(E36*($C$48/100))</f>
        <v>35.75</v>
      </c>
      <c r="F48" s="73">
        <f t="shared" ref="F48:G48" si="12">(F36*($C$48/100))</f>
        <v>35.75</v>
      </c>
      <c r="G48" s="73">
        <f t="shared" si="12"/>
        <v>35.75</v>
      </c>
      <c r="H48" s="151">
        <f t="shared" ref="H48" si="13">(H36*($C$48/100))</f>
        <v>35.75</v>
      </c>
    </row>
    <row r="49" spans="1:8" x14ac:dyDescent="0.25">
      <c r="A49" s="47" t="s">
        <v>39</v>
      </c>
      <c r="B49" s="69" t="s">
        <v>62</v>
      </c>
      <c r="C49" s="70">
        <v>6</v>
      </c>
      <c r="D49" s="63">
        <f>(D$36*($C$49/100))</f>
        <v>85.8</v>
      </c>
      <c r="E49" s="63">
        <f t="shared" ref="E49:H49" si="14">(E$36*($C$49/100))</f>
        <v>85.8</v>
      </c>
      <c r="F49" s="63">
        <f t="shared" si="14"/>
        <v>85.8</v>
      </c>
      <c r="G49" s="63">
        <f t="shared" si="14"/>
        <v>85.8</v>
      </c>
      <c r="H49" s="144">
        <f t="shared" si="14"/>
        <v>85.8</v>
      </c>
    </row>
    <row r="50" spans="1:8" x14ac:dyDescent="0.25">
      <c r="A50" s="47" t="s">
        <v>40</v>
      </c>
      <c r="B50" s="71" t="s">
        <v>63</v>
      </c>
      <c r="C50" s="72">
        <v>1.5</v>
      </c>
      <c r="D50" s="63">
        <f>(D$36*($C$50/100))</f>
        <v>21.45</v>
      </c>
      <c r="E50" s="63">
        <f t="shared" ref="E50:H50" si="15">(E$36*($C$50/100))</f>
        <v>21.45</v>
      </c>
      <c r="F50" s="63">
        <f t="shared" si="15"/>
        <v>21.45</v>
      </c>
      <c r="G50" s="63">
        <f t="shared" si="15"/>
        <v>21.45</v>
      </c>
      <c r="H50" s="144">
        <f t="shared" si="15"/>
        <v>21.45</v>
      </c>
    </row>
    <row r="51" spans="1:8" x14ac:dyDescent="0.25">
      <c r="A51" s="47" t="s">
        <v>42</v>
      </c>
      <c r="B51" s="71" t="s">
        <v>64</v>
      </c>
      <c r="C51" s="72">
        <v>1</v>
      </c>
      <c r="D51" s="63">
        <f>(D$36*($C$51/100))</f>
        <v>14.3</v>
      </c>
      <c r="E51" s="63">
        <f t="shared" ref="E51:H51" si="16">(E$36*($C$51/100))</f>
        <v>14.3</v>
      </c>
      <c r="F51" s="63">
        <f t="shared" si="16"/>
        <v>14.3</v>
      </c>
      <c r="G51" s="63">
        <f t="shared" si="16"/>
        <v>14.3</v>
      </c>
      <c r="H51" s="144">
        <f t="shared" si="16"/>
        <v>14.3</v>
      </c>
    </row>
    <row r="52" spans="1:8" x14ac:dyDescent="0.25">
      <c r="A52" s="47" t="s">
        <v>44</v>
      </c>
      <c r="B52" s="71" t="s">
        <v>65</v>
      </c>
      <c r="C52" s="72">
        <v>0.6</v>
      </c>
      <c r="D52" s="63">
        <f>(D$36*($C$52/100))</f>
        <v>8.58</v>
      </c>
      <c r="E52" s="63">
        <f t="shared" ref="E52:H52" si="17">(E$36*($C$52/100))</f>
        <v>8.58</v>
      </c>
      <c r="F52" s="63">
        <f t="shared" si="17"/>
        <v>8.58</v>
      </c>
      <c r="G52" s="63">
        <f t="shared" si="17"/>
        <v>8.58</v>
      </c>
      <c r="H52" s="144">
        <f t="shared" si="17"/>
        <v>8.58</v>
      </c>
    </row>
    <row r="53" spans="1:8" x14ac:dyDescent="0.25">
      <c r="A53" s="47" t="s">
        <v>66</v>
      </c>
      <c r="B53" s="71" t="s">
        <v>67</v>
      </c>
      <c r="C53" s="72">
        <v>0.2</v>
      </c>
      <c r="D53" s="63">
        <f>(D$36*($C$53/100))</f>
        <v>2.86</v>
      </c>
      <c r="E53" s="63">
        <f t="shared" ref="E53:H53" si="18">(E$36*($C$53/100))</f>
        <v>2.86</v>
      </c>
      <c r="F53" s="63">
        <f t="shared" si="18"/>
        <v>2.86</v>
      </c>
      <c r="G53" s="63">
        <f t="shared" si="18"/>
        <v>2.86</v>
      </c>
      <c r="H53" s="144">
        <f t="shared" si="18"/>
        <v>2.86</v>
      </c>
    </row>
    <row r="54" spans="1:8" x14ac:dyDescent="0.25">
      <c r="A54" s="47" t="s">
        <v>68</v>
      </c>
      <c r="B54" s="69" t="s">
        <v>69</v>
      </c>
      <c r="C54" s="70">
        <v>8</v>
      </c>
      <c r="D54" s="63">
        <f>(D$36*($C$54/100))</f>
        <v>114.4</v>
      </c>
      <c r="E54" s="63">
        <f t="shared" ref="E54:H54" si="19">(E$36*($C$54/100))</f>
        <v>114.4</v>
      </c>
      <c r="F54" s="63">
        <f t="shared" si="19"/>
        <v>114.4</v>
      </c>
      <c r="G54" s="63">
        <f t="shared" si="19"/>
        <v>114.4</v>
      </c>
      <c r="H54" s="144">
        <f t="shared" si="19"/>
        <v>114.4</v>
      </c>
    </row>
    <row r="55" spans="1:8" ht="15.75" thickBot="1" x14ac:dyDescent="0.3">
      <c r="A55" s="56"/>
      <c r="B55" s="152" t="s">
        <v>70</v>
      </c>
      <c r="C55" s="153">
        <f>SUM(C47:C54)</f>
        <v>39.799999999999997</v>
      </c>
      <c r="D55" s="154">
        <f>SUM(D47:D54)</f>
        <v>569.14</v>
      </c>
      <c r="E55" s="154">
        <f t="shared" ref="E55:G55" si="20">SUM(E47:E54)</f>
        <v>569.14</v>
      </c>
      <c r="F55" s="154">
        <f t="shared" si="20"/>
        <v>569.14</v>
      </c>
      <c r="G55" s="154">
        <f t="shared" si="20"/>
        <v>569.14</v>
      </c>
      <c r="H55" s="155">
        <f t="shared" ref="H55" si="21">SUM(H47:H54)</f>
        <v>569.14</v>
      </c>
    </row>
    <row r="56" spans="1:8" x14ac:dyDescent="0.25">
      <c r="A56" s="76"/>
      <c r="B56" s="77" t="s">
        <v>71</v>
      </c>
      <c r="C56" s="76"/>
      <c r="D56" s="76"/>
      <c r="E56" s="16"/>
    </row>
    <row r="57" spans="1:8" ht="15.75" thickBot="1" x14ac:dyDescent="0.3">
      <c r="A57" s="76"/>
      <c r="B57" s="77"/>
      <c r="C57" s="76"/>
      <c r="D57" s="76"/>
      <c r="E57" s="16"/>
    </row>
    <row r="58" spans="1:8" ht="30" x14ac:dyDescent="0.25">
      <c r="A58" s="325" t="s">
        <v>72</v>
      </c>
      <c r="B58" s="326"/>
      <c r="C58" s="326"/>
      <c r="D58" s="42" t="s">
        <v>317</v>
      </c>
      <c r="E58" s="43" t="s">
        <v>318</v>
      </c>
      <c r="F58" s="43" t="s">
        <v>319</v>
      </c>
      <c r="G58" s="43" t="s">
        <v>320</v>
      </c>
      <c r="H58" s="141" t="s">
        <v>409</v>
      </c>
    </row>
    <row r="59" spans="1:8" x14ac:dyDescent="0.25">
      <c r="A59" s="44" t="s">
        <v>73</v>
      </c>
      <c r="B59" s="265" t="s">
        <v>74</v>
      </c>
      <c r="C59" s="265"/>
      <c r="D59" s="45" t="s">
        <v>35</v>
      </c>
      <c r="E59" s="45" t="s">
        <v>35</v>
      </c>
      <c r="F59" s="45" t="s">
        <v>35</v>
      </c>
      <c r="G59" s="45" t="s">
        <v>35</v>
      </c>
      <c r="H59" s="46" t="s">
        <v>35</v>
      </c>
    </row>
    <row r="60" spans="1:8" x14ac:dyDescent="0.25">
      <c r="A60" s="47" t="s">
        <v>36</v>
      </c>
      <c r="B60" s="267" t="s">
        <v>295</v>
      </c>
      <c r="C60" s="267"/>
      <c r="D60" s="78">
        <f>(4.05*4*A20)-(6%*D20)</f>
        <v>252.45599999999996</v>
      </c>
      <c r="E60" s="78">
        <f>(4.05*4*A21)-(6%*D21)</f>
        <v>252.45599999999996</v>
      </c>
      <c r="F60" s="78">
        <f>(4.05*4*A22)-(6%*D22)</f>
        <v>252.45599999999996</v>
      </c>
      <c r="G60" s="78">
        <f>(4.05*4*A23)-(6%*D23)</f>
        <v>252.45599999999996</v>
      </c>
      <c r="H60" s="156">
        <f>(4.05*4*A24)-(6%*D24)</f>
        <v>252.45599999999996</v>
      </c>
    </row>
    <row r="61" spans="1:8" x14ac:dyDescent="0.25">
      <c r="A61" s="47" t="s">
        <v>38</v>
      </c>
      <c r="B61" s="264" t="s">
        <v>296</v>
      </c>
      <c r="C61" s="264"/>
      <c r="D61" s="79">
        <f>(21*$A$20)-(21*$A$20*10%)</f>
        <v>394.63199999999995</v>
      </c>
      <c r="E61" s="79">
        <f>(21*A21)-(21*A21*10%)</f>
        <v>394.63199999999995</v>
      </c>
      <c r="F61" s="79">
        <f>(21*$A$22)-(21*$A$22*10%)</f>
        <v>394.63199999999995</v>
      </c>
      <c r="G61" s="79">
        <f>(21*A23)-(21*A23*10%)</f>
        <v>394.63199999999995</v>
      </c>
      <c r="H61" s="157">
        <f>(21*A24)-(21*A24*10%)</f>
        <v>394.63199999999995</v>
      </c>
    </row>
    <row r="62" spans="1:8" x14ac:dyDescent="0.25">
      <c r="A62" s="47" t="s">
        <v>39</v>
      </c>
      <c r="B62" s="264" t="s">
        <v>148</v>
      </c>
      <c r="C62" s="264"/>
      <c r="D62" s="78">
        <v>0</v>
      </c>
      <c r="E62" s="80">
        <f>E56</f>
        <v>0</v>
      </c>
      <c r="F62" s="80">
        <f>F56</f>
        <v>0</v>
      </c>
      <c r="G62" s="80">
        <f>G56</f>
        <v>0</v>
      </c>
      <c r="H62" s="158">
        <f>H56</f>
        <v>0</v>
      </c>
    </row>
    <row r="63" spans="1:8" x14ac:dyDescent="0.25">
      <c r="A63" s="47" t="s">
        <v>40</v>
      </c>
      <c r="B63" s="264" t="s">
        <v>297</v>
      </c>
      <c r="C63" s="264"/>
      <c r="D63" s="78">
        <v>17</v>
      </c>
      <c r="E63" s="78">
        <v>17</v>
      </c>
      <c r="F63" s="78">
        <v>17</v>
      </c>
      <c r="G63" s="78">
        <v>17</v>
      </c>
      <c r="H63" s="156">
        <v>17</v>
      </c>
    </row>
    <row r="64" spans="1:8" ht="15.75" thickBot="1" x14ac:dyDescent="0.3">
      <c r="A64" s="56"/>
      <c r="B64" s="316" t="s">
        <v>75</v>
      </c>
      <c r="C64" s="316"/>
      <c r="D64" s="57">
        <f t="shared" ref="D64:G64" si="22">SUM(D60:D63)</f>
        <v>664.08799999999997</v>
      </c>
      <c r="E64" s="57">
        <f t="shared" si="22"/>
        <v>664.08799999999997</v>
      </c>
      <c r="F64" s="57">
        <f t="shared" si="22"/>
        <v>664.08799999999997</v>
      </c>
      <c r="G64" s="57">
        <f t="shared" si="22"/>
        <v>664.08799999999997</v>
      </c>
      <c r="H64" s="58">
        <f t="shared" ref="H64" si="23">SUM(H60:H63)</f>
        <v>664.08799999999997</v>
      </c>
    </row>
    <row r="65" spans="1:8" ht="15.75" thickBot="1" x14ac:dyDescent="0.3">
      <c r="A65" s="76"/>
      <c r="B65" s="82"/>
      <c r="C65" s="83"/>
      <c r="D65" s="83"/>
      <c r="E65" s="16"/>
    </row>
    <row r="66" spans="1:8" ht="30" x14ac:dyDescent="0.25">
      <c r="A66" s="314" t="s">
        <v>76</v>
      </c>
      <c r="B66" s="315"/>
      <c r="C66" s="315"/>
      <c r="D66" s="42" t="s">
        <v>317</v>
      </c>
      <c r="E66" s="43" t="s">
        <v>318</v>
      </c>
      <c r="F66" s="43" t="s">
        <v>319</v>
      </c>
      <c r="G66" s="43" t="s">
        <v>320</v>
      </c>
      <c r="H66" s="141" t="s">
        <v>409</v>
      </c>
    </row>
    <row r="67" spans="1:8" x14ac:dyDescent="0.25">
      <c r="A67" s="159">
        <v>2</v>
      </c>
      <c r="B67" s="265" t="s">
        <v>77</v>
      </c>
      <c r="C67" s="265"/>
      <c r="D67" s="85" t="s">
        <v>51</v>
      </c>
      <c r="E67" s="85" t="s">
        <v>51</v>
      </c>
      <c r="F67" s="85" t="s">
        <v>51</v>
      </c>
      <c r="G67" s="85" t="s">
        <v>51</v>
      </c>
      <c r="H67" s="160" t="s">
        <v>51</v>
      </c>
    </row>
    <row r="68" spans="1:8" x14ac:dyDescent="0.25">
      <c r="A68" s="159" t="s">
        <v>49</v>
      </c>
      <c r="B68" s="264" t="s">
        <v>50</v>
      </c>
      <c r="C68" s="264"/>
      <c r="D68" s="80">
        <f t="shared" ref="D68:G68" si="24">D42</f>
        <v>292.149</v>
      </c>
      <c r="E68" s="80">
        <f>E42</f>
        <v>292.149</v>
      </c>
      <c r="F68" s="80">
        <f t="shared" si="24"/>
        <v>292.149</v>
      </c>
      <c r="G68" s="80">
        <f t="shared" si="24"/>
        <v>292.149</v>
      </c>
      <c r="H68" s="158">
        <f t="shared" ref="H68" si="25">H42</f>
        <v>292.149</v>
      </c>
    </row>
    <row r="69" spans="1:8" x14ac:dyDescent="0.25">
      <c r="A69" s="159" t="s">
        <v>57</v>
      </c>
      <c r="B69" s="264" t="s">
        <v>58</v>
      </c>
      <c r="C69" s="264"/>
      <c r="D69" s="80">
        <f t="shared" ref="D69:G69" si="26">D55+D43</f>
        <v>680.96600000000001</v>
      </c>
      <c r="E69" s="80">
        <f t="shared" si="26"/>
        <v>680.96600000000001</v>
      </c>
      <c r="F69" s="80">
        <f t="shared" si="26"/>
        <v>680.96600000000001</v>
      </c>
      <c r="G69" s="80">
        <f t="shared" si="26"/>
        <v>680.96600000000001</v>
      </c>
      <c r="H69" s="158">
        <f t="shared" ref="H69" si="27">H55+H43</f>
        <v>680.96600000000001</v>
      </c>
    </row>
    <row r="70" spans="1:8" x14ac:dyDescent="0.25">
      <c r="A70" s="159" t="s">
        <v>73</v>
      </c>
      <c r="B70" s="264" t="s">
        <v>74</v>
      </c>
      <c r="C70" s="264"/>
      <c r="D70" s="80">
        <f t="shared" ref="D70:G70" si="28">D64</f>
        <v>664.08799999999997</v>
      </c>
      <c r="E70" s="80">
        <f t="shared" si="28"/>
        <v>664.08799999999997</v>
      </c>
      <c r="F70" s="80">
        <f t="shared" si="28"/>
        <v>664.08799999999997</v>
      </c>
      <c r="G70" s="80">
        <f t="shared" si="28"/>
        <v>664.08799999999997</v>
      </c>
      <c r="H70" s="158">
        <f t="shared" ref="H70" si="29">H64</f>
        <v>664.08799999999997</v>
      </c>
    </row>
    <row r="71" spans="1:8" ht="15.75" thickBot="1" x14ac:dyDescent="0.3">
      <c r="A71" s="161"/>
      <c r="B71" s="316" t="s">
        <v>54</v>
      </c>
      <c r="C71" s="316"/>
      <c r="D71" s="57">
        <f t="shared" ref="D71:G71" si="30">SUM(D68:D70)</f>
        <v>1637.203</v>
      </c>
      <c r="E71" s="57">
        <f t="shared" si="30"/>
        <v>1637.203</v>
      </c>
      <c r="F71" s="57">
        <f t="shared" si="30"/>
        <v>1637.203</v>
      </c>
      <c r="G71" s="57">
        <f t="shared" si="30"/>
        <v>1637.203</v>
      </c>
      <c r="H71" s="58">
        <f t="shared" ref="H71" si="31">SUM(H68:H70)</f>
        <v>1637.203</v>
      </c>
    </row>
    <row r="72" spans="1:8" ht="15.75" thickBot="1" x14ac:dyDescent="0.3">
      <c r="A72" s="15"/>
      <c r="B72" s="86"/>
      <c r="C72" s="83"/>
      <c r="D72" s="83"/>
      <c r="E72" s="16"/>
    </row>
    <row r="73" spans="1:8" ht="30" x14ac:dyDescent="0.25">
      <c r="A73" s="314" t="s">
        <v>78</v>
      </c>
      <c r="B73" s="315"/>
      <c r="C73" s="315"/>
      <c r="D73" s="42" t="s">
        <v>317</v>
      </c>
      <c r="E73" s="43" t="s">
        <v>318</v>
      </c>
      <c r="F73" s="43" t="s">
        <v>319</v>
      </c>
      <c r="G73" s="43" t="s">
        <v>320</v>
      </c>
      <c r="H73" s="141" t="s">
        <v>409</v>
      </c>
    </row>
    <row r="74" spans="1:8" x14ac:dyDescent="0.25">
      <c r="A74" s="44">
        <v>3</v>
      </c>
      <c r="B74" s="260" t="s">
        <v>79</v>
      </c>
      <c r="C74" s="260"/>
      <c r="D74" s="68" t="s">
        <v>35</v>
      </c>
      <c r="E74" s="68" t="s">
        <v>35</v>
      </c>
      <c r="F74" s="68" t="s">
        <v>35</v>
      </c>
      <c r="G74" s="68" t="s">
        <v>35</v>
      </c>
      <c r="H74" s="150" t="s">
        <v>35</v>
      </c>
    </row>
    <row r="75" spans="1:8" x14ac:dyDescent="0.25">
      <c r="A75" s="47" t="s">
        <v>36</v>
      </c>
      <c r="B75" s="261" t="s">
        <v>80</v>
      </c>
      <c r="C75" s="261"/>
      <c r="D75" s="87">
        <f t="shared" ref="D75:G75" si="32">((D36+D40+D41)/12)*5%</f>
        <v>7.1756208333333333</v>
      </c>
      <c r="E75" s="87">
        <f t="shared" si="32"/>
        <v>7.1756208333333333</v>
      </c>
      <c r="F75" s="87">
        <f t="shared" si="32"/>
        <v>7.1756208333333333</v>
      </c>
      <c r="G75" s="87">
        <f t="shared" si="32"/>
        <v>7.1756208333333333</v>
      </c>
      <c r="H75" s="162">
        <f t="shared" ref="H75" si="33">((H36+H40+H41)/12)*5%</f>
        <v>7.1756208333333333</v>
      </c>
    </row>
    <row r="76" spans="1:8" x14ac:dyDescent="0.25">
      <c r="A76" s="47" t="s">
        <v>38</v>
      </c>
      <c r="B76" s="261" t="s">
        <v>81</v>
      </c>
      <c r="C76" s="261"/>
      <c r="D76" s="88">
        <f t="shared" ref="D76:G76" si="34">((D36+D40)/12)*5%*8%</f>
        <v>0.51637299999999997</v>
      </c>
      <c r="E76" s="88">
        <f t="shared" si="34"/>
        <v>0.51637299999999997</v>
      </c>
      <c r="F76" s="88">
        <f t="shared" si="34"/>
        <v>0.51637299999999997</v>
      </c>
      <c r="G76" s="88">
        <f t="shared" si="34"/>
        <v>0.51637299999999997</v>
      </c>
      <c r="H76" s="163">
        <f t="shared" ref="H76" si="35">((H36+H40)/12)*5%*8%</f>
        <v>0.51637299999999997</v>
      </c>
    </row>
    <row r="77" spans="1:8" x14ac:dyDescent="0.25">
      <c r="A77" s="47" t="s">
        <v>39</v>
      </c>
      <c r="B77" s="261" t="s">
        <v>82</v>
      </c>
      <c r="C77" s="261"/>
      <c r="D77" s="88">
        <v>0</v>
      </c>
      <c r="E77" s="88">
        <v>0</v>
      </c>
      <c r="F77" s="88">
        <v>0</v>
      </c>
      <c r="G77" s="88">
        <v>0</v>
      </c>
      <c r="H77" s="163">
        <v>0</v>
      </c>
    </row>
    <row r="78" spans="1:8" x14ac:dyDescent="0.25">
      <c r="A78" s="47" t="s">
        <v>40</v>
      </c>
      <c r="B78" s="261" t="s">
        <v>83</v>
      </c>
      <c r="C78" s="261"/>
      <c r="D78" s="88">
        <f t="shared" ref="D78:G78" si="36">(((D36+D62)/30/12)*7)</f>
        <v>27.805555555555554</v>
      </c>
      <c r="E78" s="88">
        <f t="shared" si="36"/>
        <v>27.805555555555554</v>
      </c>
      <c r="F78" s="88">
        <f t="shared" si="36"/>
        <v>27.805555555555554</v>
      </c>
      <c r="G78" s="88">
        <f t="shared" si="36"/>
        <v>27.805555555555554</v>
      </c>
      <c r="H78" s="163">
        <f t="shared" ref="H78" si="37">(((H36+H62)/30/12)*7)</f>
        <v>27.805555555555554</v>
      </c>
    </row>
    <row r="79" spans="1:8" ht="24" customHeight="1" x14ac:dyDescent="0.25">
      <c r="A79" s="47" t="s">
        <v>42</v>
      </c>
      <c r="B79" s="261" t="s">
        <v>84</v>
      </c>
      <c r="C79" s="261"/>
      <c r="D79" s="89">
        <f t="shared" ref="D79:G79" si="38">(D36/30/12*7)*8%</f>
        <v>2.2244444444444444</v>
      </c>
      <c r="E79" s="89">
        <f t="shared" si="38"/>
        <v>2.2244444444444444</v>
      </c>
      <c r="F79" s="89">
        <f t="shared" si="38"/>
        <v>2.2244444444444444</v>
      </c>
      <c r="G79" s="89">
        <f t="shared" si="38"/>
        <v>2.2244444444444444</v>
      </c>
      <c r="H79" s="164">
        <f t="shared" ref="H79" si="39">(H36/30/12*7)*8%</f>
        <v>2.2244444444444444</v>
      </c>
    </row>
    <row r="80" spans="1:8" x14ac:dyDescent="0.25">
      <c r="A80" s="47" t="s">
        <v>44</v>
      </c>
      <c r="B80" s="261" t="s">
        <v>85</v>
      </c>
      <c r="C80" s="261"/>
      <c r="D80" s="88">
        <f t="shared" ref="D80:G80" si="40">D36*4%</f>
        <v>57.2</v>
      </c>
      <c r="E80" s="88">
        <f t="shared" si="40"/>
        <v>57.2</v>
      </c>
      <c r="F80" s="88">
        <f t="shared" si="40"/>
        <v>57.2</v>
      </c>
      <c r="G80" s="88">
        <f t="shared" si="40"/>
        <v>57.2</v>
      </c>
      <c r="H80" s="163">
        <f t="shared" ref="H80" si="41">H36*4%</f>
        <v>57.2</v>
      </c>
    </row>
    <row r="81" spans="1:8" ht="15.75" thickBot="1" x14ac:dyDescent="0.3">
      <c r="A81" s="56"/>
      <c r="B81" s="311" t="s">
        <v>70</v>
      </c>
      <c r="C81" s="311"/>
      <c r="D81" s="154">
        <f t="shared" ref="D81:G81" si="42">SUM(D75:D80)</f>
        <v>94.921993833333332</v>
      </c>
      <c r="E81" s="154">
        <f t="shared" si="42"/>
        <v>94.921993833333332</v>
      </c>
      <c r="F81" s="154">
        <f t="shared" si="42"/>
        <v>94.921993833333332</v>
      </c>
      <c r="G81" s="154">
        <f t="shared" si="42"/>
        <v>94.921993833333332</v>
      </c>
      <c r="H81" s="155">
        <f t="shared" ref="H81" si="43">SUM(H75:H80)</f>
        <v>94.921993833333332</v>
      </c>
    </row>
    <row r="82" spans="1:8" ht="15.75" thickBot="1" x14ac:dyDescent="0.3">
      <c r="A82" s="15"/>
      <c r="B82" s="15"/>
      <c r="C82" s="15"/>
      <c r="D82" s="15"/>
      <c r="E82" s="16"/>
    </row>
    <row r="83" spans="1:8" ht="30" x14ac:dyDescent="0.25">
      <c r="A83" s="314" t="s">
        <v>86</v>
      </c>
      <c r="B83" s="315"/>
      <c r="C83" s="315"/>
      <c r="D83" s="42" t="s">
        <v>317</v>
      </c>
      <c r="E83" s="43" t="s">
        <v>318</v>
      </c>
      <c r="F83" s="43" t="s">
        <v>319</v>
      </c>
      <c r="G83" s="43" t="s">
        <v>320</v>
      </c>
      <c r="H83" s="141" t="s">
        <v>409</v>
      </c>
    </row>
    <row r="84" spans="1:8" x14ac:dyDescent="0.25">
      <c r="A84" s="44" t="s">
        <v>87</v>
      </c>
      <c r="B84" s="260" t="s">
        <v>149</v>
      </c>
      <c r="C84" s="260"/>
      <c r="D84" s="68" t="s">
        <v>35</v>
      </c>
      <c r="E84" s="68" t="s">
        <v>35</v>
      </c>
      <c r="F84" s="68" t="s">
        <v>35</v>
      </c>
      <c r="G84" s="68" t="s">
        <v>35</v>
      </c>
      <c r="H84" s="150" t="s">
        <v>35</v>
      </c>
    </row>
    <row r="85" spans="1:8" x14ac:dyDescent="0.25">
      <c r="A85" s="47" t="s">
        <v>36</v>
      </c>
      <c r="B85" s="274" t="s">
        <v>89</v>
      </c>
      <c r="C85" s="274"/>
      <c r="D85" s="88">
        <v>0</v>
      </c>
      <c r="E85" s="88">
        <v>0</v>
      </c>
      <c r="F85" s="88">
        <v>0</v>
      </c>
      <c r="G85" s="88">
        <v>0</v>
      </c>
      <c r="H85" s="163">
        <v>0</v>
      </c>
    </row>
    <row r="86" spans="1:8" x14ac:dyDescent="0.25">
      <c r="A86" s="47" t="s">
        <v>38</v>
      </c>
      <c r="B86" s="274" t="s">
        <v>90</v>
      </c>
      <c r="C86" s="274"/>
      <c r="D86" s="88">
        <f>(((D36+D71+D81+D89+D110)-(D60-D61-D107-D108))/30*2.96)/12</f>
        <v>27.402212612976808</v>
      </c>
      <c r="E86" s="88">
        <f t="shared" ref="E86:F86" si="44">(((E36+E71+E81+E89+E110)-(E60-E61-E107-E108))/30*2.96)/12</f>
        <v>27.324512612976807</v>
      </c>
      <c r="F86" s="88">
        <f t="shared" si="44"/>
        <v>27.324512612976807</v>
      </c>
      <c r="G86" s="88">
        <f>(((G36+G71+G81+G89+G110)-(G60-G61-G107-G108))/30*2.96)/12</f>
        <v>27.324512612976807</v>
      </c>
      <c r="H86" s="163">
        <f>(((H36+H71+H81+H89+H110)-(H60-H61-H107-H108))/30*2.96)/12</f>
        <v>27.324512612976807</v>
      </c>
    </row>
    <row r="87" spans="1:8" x14ac:dyDescent="0.25">
      <c r="A87" s="47" t="s">
        <v>39</v>
      </c>
      <c r="B87" s="274" t="s">
        <v>91</v>
      </c>
      <c r="C87" s="274"/>
      <c r="D87" s="88">
        <f t="shared" ref="D87:F87" si="45">(((D36+D71+D81+D89+D110)-(D60-D61-D107-D108))/30*5*1.5%)/12</f>
        <v>0.6943128195855609</v>
      </c>
      <c r="E87" s="88">
        <f t="shared" si="45"/>
        <v>0.69234406958556083</v>
      </c>
      <c r="F87" s="88">
        <f t="shared" si="45"/>
        <v>0.69234406958556083</v>
      </c>
      <c r="G87" s="88">
        <f>(((G36+G71+G81+G89+G110)-(G60-G61-G107-G108))/30*5*1.5%)/12</f>
        <v>0.69234406958556083</v>
      </c>
      <c r="H87" s="163">
        <f>(((H36+H71+H81+H89+H110)-(H60-H61-H107-H108))/30*5*1.5%)/12</f>
        <v>0.69234406958556083</v>
      </c>
    </row>
    <row r="88" spans="1:8" x14ac:dyDescent="0.25">
      <c r="A88" s="47" t="s">
        <v>40</v>
      </c>
      <c r="B88" s="274" t="s">
        <v>92</v>
      </c>
      <c r="C88" s="274"/>
      <c r="D88" s="88">
        <f t="shared" ref="D88:F88" si="46">(((D36+D71+D81+D89+D110)-(D60-D61-D107-D108))/30*15*0.78%)/12</f>
        <v>1.0831279985534752</v>
      </c>
      <c r="E88" s="88">
        <f t="shared" si="46"/>
        <v>1.0800567485534753</v>
      </c>
      <c r="F88" s="88">
        <f t="shared" si="46"/>
        <v>1.0800567485534753</v>
      </c>
      <c r="G88" s="88">
        <f>(((G36+G71+G81+G89+G110)-(G60-G61-G107-G108))/30*15*0.78%)/12</f>
        <v>1.0800567485534753</v>
      </c>
      <c r="H88" s="163">
        <f>(((H36+H71+H81+H89+H110)-(H60-H61-H107-H108))/30*15*0.78%)/12</f>
        <v>1.0800567485534753</v>
      </c>
    </row>
    <row r="89" spans="1:8" x14ac:dyDescent="0.25">
      <c r="A89" s="47" t="s">
        <v>42</v>
      </c>
      <c r="B89" s="274" t="s">
        <v>93</v>
      </c>
      <c r="C89" s="274"/>
      <c r="D89" s="88">
        <f t="shared" ref="D89:G89" si="47">(((D41*3.95/12)+(D62*3.95*1.02%))/12+((D36+D40)*39.8%*3.95)*1.02%/12)</f>
        <v>6.8163735106927783</v>
      </c>
      <c r="E89" s="88">
        <f t="shared" si="47"/>
        <v>6.8163735106927783</v>
      </c>
      <c r="F89" s="88">
        <f t="shared" si="47"/>
        <v>6.8163735106927783</v>
      </c>
      <c r="G89" s="88">
        <f t="shared" si="47"/>
        <v>6.8163735106927783</v>
      </c>
      <c r="H89" s="163">
        <f t="shared" ref="H89" si="48">(((H41*3.95/12)+(H62*3.95*1.02%))/12+((H36+H40)*39.8%*3.95)*1.02%/12)</f>
        <v>6.8163735106927783</v>
      </c>
    </row>
    <row r="90" spans="1:8" x14ac:dyDescent="0.25">
      <c r="A90" s="47" t="s">
        <v>44</v>
      </c>
      <c r="B90" s="274" t="s">
        <v>94</v>
      </c>
      <c r="C90" s="274"/>
      <c r="D90" s="88">
        <v>0</v>
      </c>
      <c r="E90" s="88">
        <v>0</v>
      </c>
      <c r="F90" s="88">
        <v>0</v>
      </c>
      <c r="G90" s="88">
        <v>0</v>
      </c>
      <c r="H90" s="163">
        <v>0</v>
      </c>
    </row>
    <row r="91" spans="1:8" ht="15.75" thickBot="1" x14ac:dyDescent="0.3">
      <c r="A91" s="56"/>
      <c r="B91" s="311" t="s">
        <v>70</v>
      </c>
      <c r="C91" s="311"/>
      <c r="D91" s="154">
        <f t="shared" ref="D91:G91" si="49">SUM(D85:D90)</f>
        <v>35.996026941808623</v>
      </c>
      <c r="E91" s="154">
        <f t="shared" si="49"/>
        <v>35.913286941808622</v>
      </c>
      <c r="F91" s="154">
        <f t="shared" si="49"/>
        <v>35.913286941808622</v>
      </c>
      <c r="G91" s="154">
        <f t="shared" si="49"/>
        <v>35.913286941808622</v>
      </c>
      <c r="H91" s="155">
        <f t="shared" ref="H91" si="50">SUM(H85:H90)</f>
        <v>35.913286941808622</v>
      </c>
    </row>
    <row r="92" spans="1:8" ht="15.75" thickBot="1" x14ac:dyDescent="0.3">
      <c r="A92" s="76"/>
      <c r="B92" s="76"/>
      <c r="C92" s="76"/>
      <c r="D92" s="15"/>
      <c r="E92" s="16"/>
    </row>
    <row r="93" spans="1:8" ht="30" x14ac:dyDescent="0.25">
      <c r="A93" s="314" t="s">
        <v>95</v>
      </c>
      <c r="B93" s="315"/>
      <c r="C93" s="315"/>
      <c r="D93" s="42" t="s">
        <v>317</v>
      </c>
      <c r="E93" s="43" t="s">
        <v>318</v>
      </c>
      <c r="F93" s="43" t="s">
        <v>319</v>
      </c>
      <c r="G93" s="43" t="s">
        <v>320</v>
      </c>
      <c r="H93" s="141" t="s">
        <v>409</v>
      </c>
    </row>
    <row r="94" spans="1:8" x14ac:dyDescent="0.25">
      <c r="A94" s="44" t="s">
        <v>96</v>
      </c>
      <c r="B94" s="260" t="s">
        <v>97</v>
      </c>
      <c r="C94" s="260"/>
      <c r="D94" s="68" t="s">
        <v>35</v>
      </c>
      <c r="E94" s="68" t="s">
        <v>35</v>
      </c>
      <c r="F94" s="68" t="s">
        <v>35</v>
      </c>
      <c r="G94" s="68" t="s">
        <v>35</v>
      </c>
      <c r="H94" s="150" t="s">
        <v>35</v>
      </c>
    </row>
    <row r="95" spans="1:8" x14ac:dyDescent="0.25">
      <c r="A95" s="47" t="s">
        <v>36</v>
      </c>
      <c r="B95" s="321" t="s">
        <v>98</v>
      </c>
      <c r="C95" s="321"/>
      <c r="D95" s="140">
        <v>0</v>
      </c>
      <c r="E95" s="140">
        <v>0</v>
      </c>
      <c r="F95" s="140">
        <v>0</v>
      </c>
      <c r="G95" s="140">
        <v>0</v>
      </c>
      <c r="H95" s="165">
        <v>0</v>
      </c>
    </row>
    <row r="96" spans="1:8" ht="15.75" thickBot="1" x14ac:dyDescent="0.3">
      <c r="A96" s="146"/>
      <c r="B96" s="311" t="s">
        <v>70</v>
      </c>
      <c r="C96" s="311"/>
      <c r="D96" s="166">
        <v>0</v>
      </c>
      <c r="E96" s="166">
        <v>0</v>
      </c>
      <c r="F96" s="166">
        <v>0</v>
      </c>
      <c r="G96" s="166">
        <v>0</v>
      </c>
      <c r="H96" s="167">
        <v>0</v>
      </c>
    </row>
    <row r="97" spans="1:11" ht="15.75" thickBot="1" x14ac:dyDescent="0.3">
      <c r="A97" s="76"/>
      <c r="B97" s="76"/>
      <c r="C97" s="76"/>
      <c r="D97" s="15"/>
      <c r="E97" s="16"/>
    </row>
    <row r="98" spans="1:11" ht="30" x14ac:dyDescent="0.25">
      <c r="A98" s="314" t="s">
        <v>99</v>
      </c>
      <c r="B98" s="315"/>
      <c r="C98" s="315"/>
      <c r="D98" s="42" t="s">
        <v>317</v>
      </c>
      <c r="E98" s="43" t="s">
        <v>318</v>
      </c>
      <c r="F98" s="43" t="s">
        <v>319</v>
      </c>
      <c r="G98" s="43" t="s">
        <v>320</v>
      </c>
      <c r="H98" s="141" t="s">
        <v>409</v>
      </c>
    </row>
    <row r="99" spans="1:11" x14ac:dyDescent="0.25">
      <c r="A99" s="168">
        <v>4</v>
      </c>
      <c r="B99" s="265" t="s">
        <v>100</v>
      </c>
      <c r="C99" s="265"/>
      <c r="D99" s="85" t="s">
        <v>51</v>
      </c>
      <c r="E99" s="85" t="s">
        <v>51</v>
      </c>
      <c r="F99" s="85" t="s">
        <v>51</v>
      </c>
      <c r="G99" s="85" t="s">
        <v>51</v>
      </c>
      <c r="H99" s="160" t="s">
        <v>51</v>
      </c>
    </row>
    <row r="100" spans="1:11" x14ac:dyDescent="0.25">
      <c r="A100" s="159" t="s">
        <v>87</v>
      </c>
      <c r="B100" s="264" t="s">
        <v>88</v>
      </c>
      <c r="C100" s="264"/>
      <c r="D100" s="80">
        <f>D91</f>
        <v>35.996026941808623</v>
      </c>
      <c r="E100" s="80">
        <f t="shared" ref="E100:G100" si="51">E91</f>
        <v>35.913286941808622</v>
      </c>
      <c r="F100" s="80">
        <f t="shared" si="51"/>
        <v>35.913286941808622</v>
      </c>
      <c r="G100" s="80">
        <f t="shared" si="51"/>
        <v>35.913286941808622</v>
      </c>
      <c r="H100" s="158">
        <f t="shared" ref="H100" si="52">H91</f>
        <v>35.913286941808622</v>
      </c>
    </row>
    <row r="101" spans="1:11" x14ac:dyDescent="0.25">
      <c r="A101" s="159" t="s">
        <v>96</v>
      </c>
      <c r="B101" s="264" t="s">
        <v>97</v>
      </c>
      <c r="C101" s="264"/>
      <c r="D101" s="80">
        <v>0</v>
      </c>
      <c r="E101" s="80">
        <v>0</v>
      </c>
      <c r="F101" s="80">
        <v>0</v>
      </c>
      <c r="G101" s="80">
        <v>0</v>
      </c>
      <c r="H101" s="158">
        <v>0</v>
      </c>
    </row>
    <row r="102" spans="1:11" ht="15.75" thickBot="1" x14ac:dyDescent="0.3">
      <c r="A102" s="56"/>
      <c r="B102" s="316" t="s">
        <v>54</v>
      </c>
      <c r="C102" s="316"/>
      <c r="D102" s="57">
        <f>SUM(D100:D101)</f>
        <v>35.996026941808623</v>
      </c>
      <c r="E102" s="57">
        <f t="shared" ref="E102:G102" si="53">SUM(E100:E101)</f>
        <v>35.913286941808622</v>
      </c>
      <c r="F102" s="57">
        <f t="shared" si="53"/>
        <v>35.913286941808622</v>
      </c>
      <c r="G102" s="57">
        <f t="shared" si="53"/>
        <v>35.913286941808622</v>
      </c>
      <c r="H102" s="58">
        <f t="shared" ref="H102" si="54">SUM(H100:H101)</f>
        <v>35.913286941808622</v>
      </c>
      <c r="J102" s="97"/>
    </row>
    <row r="103" spans="1:11" ht="15.75" thickBot="1" x14ac:dyDescent="0.3">
      <c r="A103" s="15"/>
      <c r="B103" s="15"/>
      <c r="C103" s="15"/>
      <c r="D103" s="15"/>
      <c r="E103" s="15"/>
      <c r="J103" s="97"/>
    </row>
    <row r="104" spans="1:11" ht="30" x14ac:dyDescent="0.25">
      <c r="A104" s="314" t="s">
        <v>101</v>
      </c>
      <c r="B104" s="315"/>
      <c r="C104" s="315"/>
      <c r="D104" s="42" t="s">
        <v>317</v>
      </c>
      <c r="E104" s="43" t="s">
        <v>318</v>
      </c>
      <c r="F104" s="43" t="s">
        <v>319</v>
      </c>
      <c r="G104" s="43" t="s">
        <v>320</v>
      </c>
      <c r="H104" s="141" t="s">
        <v>409</v>
      </c>
      <c r="J104" s="97"/>
    </row>
    <row r="105" spans="1:11" x14ac:dyDescent="0.25">
      <c r="A105" s="169">
        <v>5</v>
      </c>
      <c r="B105" s="265" t="s">
        <v>102</v>
      </c>
      <c r="C105" s="265"/>
      <c r="D105" s="45" t="s">
        <v>35</v>
      </c>
      <c r="E105" s="45" t="s">
        <v>35</v>
      </c>
      <c r="F105" s="45" t="s">
        <v>35</v>
      </c>
      <c r="G105" s="45" t="s">
        <v>35</v>
      </c>
      <c r="H105" s="46" t="s">
        <v>35</v>
      </c>
    </row>
    <row r="106" spans="1:11" x14ac:dyDescent="0.25">
      <c r="A106" s="170" t="s">
        <v>36</v>
      </c>
      <c r="B106" s="264" t="s">
        <v>150</v>
      </c>
      <c r="C106" s="264"/>
      <c r="D106" s="100">
        <f>'Anexo III-B Uniformes'!E42</f>
        <v>21.584166666666665</v>
      </c>
      <c r="E106" s="100">
        <f>'Anexo III-B Uniformes'!E50</f>
        <v>12.134166666666667</v>
      </c>
      <c r="F106" s="100">
        <f>'Anexo III-B Uniformes'!E50</f>
        <v>12.134166666666667</v>
      </c>
      <c r="G106" s="100">
        <f>'Anexo III-B Uniformes'!E50</f>
        <v>12.134166666666667</v>
      </c>
      <c r="H106" s="171">
        <f>'Anexo III-B Uniformes'!E50</f>
        <v>12.134166666666667</v>
      </c>
    </row>
    <row r="107" spans="1:11" ht="26.25" customHeight="1" x14ac:dyDescent="0.25">
      <c r="A107" s="170" t="s">
        <v>38</v>
      </c>
      <c r="B107" s="267" t="s">
        <v>156</v>
      </c>
      <c r="C107" s="267"/>
      <c r="D107" s="101"/>
      <c r="E107" s="101"/>
      <c r="F107" s="101"/>
      <c r="G107" s="101"/>
      <c r="H107" s="172"/>
      <c r="I107" s="102"/>
      <c r="J107" s="102"/>
      <c r="K107" s="103"/>
    </row>
    <row r="108" spans="1:11" x14ac:dyDescent="0.25">
      <c r="A108" s="170" t="s">
        <v>39</v>
      </c>
      <c r="B108" s="264" t="s">
        <v>103</v>
      </c>
      <c r="C108" s="264"/>
      <c r="D108" s="104"/>
      <c r="E108" s="104"/>
      <c r="F108" s="104"/>
      <c r="G108" s="104"/>
      <c r="H108" s="173"/>
      <c r="I108" s="102"/>
      <c r="J108" s="102"/>
      <c r="K108" s="102"/>
    </row>
    <row r="109" spans="1:11" x14ac:dyDescent="0.25">
      <c r="A109" s="170" t="s">
        <v>40</v>
      </c>
      <c r="B109" s="264" t="s">
        <v>45</v>
      </c>
      <c r="C109" s="264"/>
      <c r="D109" s="104"/>
      <c r="E109" s="104"/>
      <c r="F109" s="104"/>
      <c r="G109" s="104"/>
      <c r="H109" s="173"/>
      <c r="I109" s="102"/>
      <c r="J109" s="102"/>
      <c r="K109" s="102"/>
    </row>
    <row r="110" spans="1:11" ht="15.75" thickBot="1" x14ac:dyDescent="0.3">
      <c r="A110" s="174"/>
      <c r="B110" s="316" t="s">
        <v>104</v>
      </c>
      <c r="C110" s="316"/>
      <c r="D110" s="175">
        <f>SUM(D106:D109)</f>
        <v>21.584166666666665</v>
      </c>
      <c r="E110" s="175">
        <f>SUM(E106:E109)</f>
        <v>12.134166666666667</v>
      </c>
      <c r="F110" s="175">
        <f>SUM(F106:F109)</f>
        <v>12.134166666666667</v>
      </c>
      <c r="G110" s="175">
        <f>SUM(G106:G109)</f>
        <v>12.134166666666667</v>
      </c>
      <c r="H110" s="176">
        <f>SUM(H106:H109)</f>
        <v>12.134166666666667</v>
      </c>
    </row>
    <row r="111" spans="1:11" ht="15.75" thickBot="1" x14ac:dyDescent="0.3">
      <c r="A111" s="18"/>
      <c r="B111" s="106"/>
      <c r="C111" s="107"/>
      <c r="D111" s="107"/>
      <c r="E111" s="15"/>
    </row>
    <row r="112" spans="1:11" ht="27.75" customHeight="1" x14ac:dyDescent="0.25">
      <c r="A112" s="314" t="s">
        <v>105</v>
      </c>
      <c r="B112" s="315"/>
      <c r="C112" s="42"/>
      <c r="D112" s="42" t="s">
        <v>317</v>
      </c>
      <c r="E112" s="43" t="s">
        <v>318</v>
      </c>
      <c r="F112" s="43" t="s">
        <v>319</v>
      </c>
      <c r="G112" s="43" t="s">
        <v>320</v>
      </c>
      <c r="H112" s="141" t="s">
        <v>409</v>
      </c>
    </row>
    <row r="113" spans="1:8" x14ac:dyDescent="0.25">
      <c r="A113" s="169">
        <v>6</v>
      </c>
      <c r="B113" s="66" t="s">
        <v>106</v>
      </c>
      <c r="C113" s="67" t="s">
        <v>59</v>
      </c>
      <c r="D113" s="68" t="s">
        <v>35</v>
      </c>
      <c r="E113" s="68" t="s">
        <v>35</v>
      </c>
      <c r="F113" s="68" t="s">
        <v>35</v>
      </c>
      <c r="G113" s="68" t="s">
        <v>35</v>
      </c>
      <c r="H113" s="150" t="s">
        <v>35</v>
      </c>
    </row>
    <row r="114" spans="1:8" x14ac:dyDescent="0.25">
      <c r="A114" s="170" t="s">
        <v>36</v>
      </c>
      <c r="B114" s="69" t="s">
        <v>107</v>
      </c>
      <c r="C114" s="61">
        <v>4.8</v>
      </c>
      <c r="D114" s="63">
        <f>(D131)*$C$114/100</f>
        <v>154.5458489972068</v>
      </c>
      <c r="E114" s="63">
        <f t="shared" ref="E114:G114" si="55">(E131)*$C$114/100</f>
        <v>154.08827747720682</v>
      </c>
      <c r="F114" s="63">
        <f t="shared" si="55"/>
        <v>154.08827747720682</v>
      </c>
      <c r="G114" s="63">
        <f t="shared" si="55"/>
        <v>154.08827747720682</v>
      </c>
      <c r="H114" s="144">
        <f t="shared" ref="H114" si="56">(H131)*$C$114/100</f>
        <v>154.08827747720682</v>
      </c>
    </row>
    <row r="115" spans="1:8" x14ac:dyDescent="0.25">
      <c r="A115" s="170" t="s">
        <v>38</v>
      </c>
      <c r="B115" s="69" t="s">
        <v>108</v>
      </c>
      <c r="C115" s="61">
        <v>3.92</v>
      </c>
      <c r="D115" s="63">
        <f>(D131+D114)*$C$115/100</f>
        <v>132.27064062840941</v>
      </c>
      <c r="E115" s="63">
        <f t="shared" ref="E115:G115" si="57">(E131+E114)*$C$115/100</f>
        <v>131.8790204168254</v>
      </c>
      <c r="F115" s="63">
        <f t="shared" si="57"/>
        <v>131.8790204168254</v>
      </c>
      <c r="G115" s="63">
        <f t="shared" si="57"/>
        <v>131.8790204168254</v>
      </c>
      <c r="H115" s="144">
        <f t="shared" ref="H115" si="58">(H131+H114)*$C$115/100</f>
        <v>131.8790204168254</v>
      </c>
    </row>
    <row r="116" spans="1:8" x14ac:dyDescent="0.25">
      <c r="A116" s="170" t="s">
        <v>39</v>
      </c>
      <c r="B116" s="69" t="s">
        <v>109</v>
      </c>
      <c r="C116" s="61"/>
      <c r="D116" s="63"/>
      <c r="E116" s="63"/>
      <c r="F116" s="63"/>
      <c r="G116" s="63"/>
      <c r="H116" s="144"/>
    </row>
    <row r="117" spans="1:8" x14ac:dyDescent="0.25">
      <c r="A117" s="170"/>
      <c r="B117" s="69" t="s">
        <v>110</v>
      </c>
      <c r="C117" s="61">
        <f>3+0.65</f>
        <v>3.65</v>
      </c>
      <c r="D117" s="63">
        <f>((D131+D114+D115)/(1-($C$117+$C$119)/100))*$C$117/100</f>
        <v>140.10732480893378</v>
      </c>
      <c r="E117" s="63">
        <f t="shared" ref="E117:G117" si="59">((E131+E114+E115)/(1-($C$117+$C$119)/100))*$C$117/100</f>
        <v>139.69250213985572</v>
      </c>
      <c r="F117" s="63">
        <f t="shared" si="59"/>
        <v>139.69250213985572</v>
      </c>
      <c r="G117" s="63">
        <f t="shared" si="59"/>
        <v>139.69250213985572</v>
      </c>
      <c r="H117" s="144">
        <f t="shared" ref="H117" si="60">((H131+H114+H115)/(1-($C$117+$C$119)/100))*$C$117/100</f>
        <v>139.69250213985572</v>
      </c>
    </row>
    <row r="118" spans="1:8" x14ac:dyDescent="0.25">
      <c r="A118" s="170"/>
      <c r="B118" s="69" t="s">
        <v>111</v>
      </c>
      <c r="C118" s="61"/>
      <c r="D118" s="63"/>
      <c r="E118" s="63"/>
      <c r="F118" s="63"/>
      <c r="G118" s="63"/>
      <c r="H118" s="144"/>
    </row>
    <row r="119" spans="1:8" x14ac:dyDescent="0.25">
      <c r="A119" s="170"/>
      <c r="B119" s="69" t="s">
        <v>112</v>
      </c>
      <c r="C119" s="99">
        <v>5</v>
      </c>
      <c r="D119" s="63">
        <f>((D131+D114+D115)/(1-($C$117+$C$119)/100))*$C$119/100</f>
        <v>191.9278422040189</v>
      </c>
      <c r="E119" s="63">
        <f t="shared" ref="E119:G119" si="61">((E131+E114+E115)/(1-($C$117+$C$119)/100))*$C$119/100</f>
        <v>191.3595919724051</v>
      </c>
      <c r="F119" s="63">
        <f t="shared" si="61"/>
        <v>191.3595919724051</v>
      </c>
      <c r="G119" s="63">
        <f t="shared" si="61"/>
        <v>191.3595919724051</v>
      </c>
      <c r="H119" s="144">
        <f t="shared" ref="H119" si="62">((H131+H114+H115)/(1-($C$117+$C$119)/100))*$C$119/100</f>
        <v>191.3595919724051</v>
      </c>
    </row>
    <row r="120" spans="1:8" x14ac:dyDescent="0.25">
      <c r="A120" s="170"/>
      <c r="B120" s="69" t="s">
        <v>113</v>
      </c>
      <c r="C120" s="61"/>
      <c r="D120" s="63"/>
      <c r="E120" s="63"/>
      <c r="F120" s="52"/>
      <c r="G120" s="52"/>
      <c r="H120" s="53"/>
    </row>
    <row r="121" spans="1:8" ht="15.75" thickBot="1" x14ac:dyDescent="0.3">
      <c r="A121" s="177"/>
      <c r="B121" s="152" t="s">
        <v>70</v>
      </c>
      <c r="C121" s="127">
        <f>SUM(C114:C120)</f>
        <v>17.369999999999997</v>
      </c>
      <c r="D121" s="154">
        <f>SUM(D114:D120)</f>
        <v>618.8516566385689</v>
      </c>
      <c r="E121" s="154">
        <f>SUM(E114:E120)</f>
        <v>617.01939200629295</v>
      </c>
      <c r="F121" s="154">
        <f t="shared" ref="F121:G121" si="63">SUM(F114:F120)</f>
        <v>617.01939200629295</v>
      </c>
      <c r="G121" s="154">
        <f t="shared" si="63"/>
        <v>617.01939200629295</v>
      </c>
      <c r="H121" s="155">
        <f t="shared" ref="H121" si="64">SUM(H114:H120)</f>
        <v>617.01939200629295</v>
      </c>
    </row>
    <row r="122" spans="1:8" ht="15.75" thickBot="1" x14ac:dyDescent="0.3">
      <c r="A122" s="18"/>
      <c r="B122" s="106"/>
      <c r="C122" s="107"/>
      <c r="D122" s="107"/>
      <c r="E122" s="15"/>
    </row>
    <row r="123" spans="1:8" ht="15.75" thickBot="1" x14ac:dyDescent="0.3">
      <c r="A123" s="318" t="s">
        <v>151</v>
      </c>
      <c r="B123" s="319"/>
      <c r="C123" s="319"/>
      <c r="D123" s="319"/>
      <c r="E123" s="319"/>
      <c r="F123" s="319"/>
      <c r="G123" s="319"/>
      <c r="H123" s="320"/>
    </row>
    <row r="124" spans="1:8" ht="33.75" customHeight="1" x14ac:dyDescent="0.25">
      <c r="A124" s="317" t="s">
        <v>152</v>
      </c>
      <c r="B124" s="266"/>
      <c r="C124" s="266"/>
      <c r="D124" s="42" t="s">
        <v>317</v>
      </c>
      <c r="E124" s="43" t="s">
        <v>318</v>
      </c>
      <c r="F124" s="43" t="s">
        <v>319</v>
      </c>
      <c r="G124" s="43" t="s">
        <v>320</v>
      </c>
      <c r="H124" s="141" t="s">
        <v>409</v>
      </c>
    </row>
    <row r="125" spans="1:8" x14ac:dyDescent="0.25">
      <c r="A125" s="178"/>
      <c r="B125" s="260" t="s">
        <v>114</v>
      </c>
      <c r="C125" s="260"/>
      <c r="D125" s="68" t="s">
        <v>35</v>
      </c>
      <c r="E125" s="68" t="s">
        <v>35</v>
      </c>
      <c r="F125" s="68" t="s">
        <v>35</v>
      </c>
      <c r="G125" s="68" t="s">
        <v>35</v>
      </c>
      <c r="H125" s="150" t="s">
        <v>35</v>
      </c>
    </row>
    <row r="126" spans="1:8" x14ac:dyDescent="0.25">
      <c r="A126" s="178" t="s">
        <v>36</v>
      </c>
      <c r="B126" s="261" t="s">
        <v>115</v>
      </c>
      <c r="C126" s="261"/>
      <c r="D126" s="63">
        <f>D36</f>
        <v>1430</v>
      </c>
      <c r="E126" s="63">
        <f t="shared" ref="E126:G126" si="65">E36</f>
        <v>1430</v>
      </c>
      <c r="F126" s="63">
        <f t="shared" si="65"/>
        <v>1430</v>
      </c>
      <c r="G126" s="63">
        <f t="shared" si="65"/>
        <v>1430</v>
      </c>
      <c r="H126" s="144">
        <f t="shared" ref="H126" si="66">H36</f>
        <v>1430</v>
      </c>
    </row>
    <row r="127" spans="1:8" x14ac:dyDescent="0.25">
      <c r="A127" s="178" t="s">
        <v>38</v>
      </c>
      <c r="B127" s="261" t="s">
        <v>116</v>
      </c>
      <c r="C127" s="261"/>
      <c r="D127" s="63">
        <f>D71</f>
        <v>1637.203</v>
      </c>
      <c r="E127" s="63">
        <f t="shared" ref="E127:G127" si="67">E71</f>
        <v>1637.203</v>
      </c>
      <c r="F127" s="63">
        <f t="shared" si="67"/>
        <v>1637.203</v>
      </c>
      <c r="G127" s="63">
        <f t="shared" si="67"/>
        <v>1637.203</v>
      </c>
      <c r="H127" s="144">
        <f t="shared" ref="H127" si="68">H71</f>
        <v>1637.203</v>
      </c>
    </row>
    <row r="128" spans="1:8" x14ac:dyDescent="0.25">
      <c r="A128" s="178" t="s">
        <v>39</v>
      </c>
      <c r="B128" s="261" t="s">
        <v>117</v>
      </c>
      <c r="C128" s="261"/>
      <c r="D128" s="63">
        <f>D81</f>
        <v>94.921993833333332</v>
      </c>
      <c r="E128" s="63">
        <f t="shared" ref="E128:G128" si="69">E81</f>
        <v>94.921993833333332</v>
      </c>
      <c r="F128" s="63">
        <f t="shared" si="69"/>
        <v>94.921993833333332</v>
      </c>
      <c r="G128" s="63">
        <f t="shared" si="69"/>
        <v>94.921993833333332</v>
      </c>
      <c r="H128" s="144">
        <f t="shared" ref="H128" si="70">H81</f>
        <v>94.921993833333332</v>
      </c>
    </row>
    <row r="129" spans="1:8" x14ac:dyDescent="0.25">
      <c r="A129" s="178" t="s">
        <v>40</v>
      </c>
      <c r="B129" s="261" t="s">
        <v>118</v>
      </c>
      <c r="C129" s="261"/>
      <c r="D129" s="63">
        <f>D102</f>
        <v>35.996026941808623</v>
      </c>
      <c r="E129" s="63">
        <f t="shared" ref="E129:G129" si="71">E102</f>
        <v>35.913286941808622</v>
      </c>
      <c r="F129" s="63">
        <f t="shared" si="71"/>
        <v>35.913286941808622</v>
      </c>
      <c r="G129" s="63">
        <f t="shared" si="71"/>
        <v>35.913286941808622</v>
      </c>
      <c r="H129" s="144">
        <f t="shared" ref="H129" si="72">H102</f>
        <v>35.913286941808622</v>
      </c>
    </row>
    <row r="130" spans="1:8" x14ac:dyDescent="0.25">
      <c r="A130" s="178" t="s">
        <v>42</v>
      </c>
      <c r="B130" s="261" t="s">
        <v>119</v>
      </c>
      <c r="C130" s="261"/>
      <c r="D130" s="63">
        <f>D110</f>
        <v>21.584166666666665</v>
      </c>
      <c r="E130" s="63">
        <f t="shared" ref="E130:F130" si="73">E110</f>
        <v>12.134166666666667</v>
      </c>
      <c r="F130" s="63">
        <f t="shared" si="73"/>
        <v>12.134166666666667</v>
      </c>
      <c r="G130" s="63">
        <f>G110</f>
        <v>12.134166666666667</v>
      </c>
      <c r="H130" s="144">
        <f>H110</f>
        <v>12.134166666666667</v>
      </c>
    </row>
    <row r="131" spans="1:8" x14ac:dyDescent="0.25">
      <c r="A131" s="178"/>
      <c r="B131" s="260" t="s">
        <v>120</v>
      </c>
      <c r="C131" s="260"/>
      <c r="D131" s="64">
        <f>SUM(D126:D130)</f>
        <v>3219.7051874418084</v>
      </c>
      <c r="E131" s="64">
        <f t="shared" ref="E131:G131" si="74">SUM(E126:E130)</f>
        <v>3210.1724474418088</v>
      </c>
      <c r="F131" s="64">
        <f t="shared" si="74"/>
        <v>3210.1724474418088</v>
      </c>
      <c r="G131" s="64">
        <f t="shared" si="74"/>
        <v>3210.1724474418088</v>
      </c>
      <c r="H131" s="145">
        <f t="shared" ref="H131" si="75">SUM(H126:H130)</f>
        <v>3210.1724474418088</v>
      </c>
    </row>
    <row r="132" spans="1:8" x14ac:dyDescent="0.25">
      <c r="A132" s="178" t="s">
        <v>44</v>
      </c>
      <c r="B132" s="261" t="s">
        <v>121</v>
      </c>
      <c r="C132" s="261"/>
      <c r="D132" s="63">
        <f>D121</f>
        <v>618.8516566385689</v>
      </c>
      <c r="E132" s="63">
        <f t="shared" ref="E132:G132" si="76">E121</f>
        <v>617.01939200629295</v>
      </c>
      <c r="F132" s="63">
        <f t="shared" si="76"/>
        <v>617.01939200629295</v>
      </c>
      <c r="G132" s="63">
        <f t="shared" si="76"/>
        <v>617.01939200629295</v>
      </c>
      <c r="H132" s="144">
        <f t="shared" ref="H132" si="77">H121</f>
        <v>617.01939200629295</v>
      </c>
    </row>
    <row r="133" spans="1:8" x14ac:dyDescent="0.25">
      <c r="A133" s="178"/>
      <c r="B133" s="260" t="s">
        <v>122</v>
      </c>
      <c r="C133" s="260"/>
      <c r="D133" s="64">
        <f>SUM(D131:D132)</f>
        <v>3838.5568440803772</v>
      </c>
      <c r="E133" s="64">
        <f t="shared" ref="E133:G133" si="78">SUM(E131:E132)</f>
        <v>3827.1918394481017</v>
      </c>
      <c r="F133" s="64">
        <f t="shared" si="78"/>
        <v>3827.1918394481017</v>
      </c>
      <c r="G133" s="64">
        <f t="shared" si="78"/>
        <v>3827.1918394481017</v>
      </c>
      <c r="H133" s="145">
        <f t="shared" ref="H133" si="79">SUM(H131:H132)</f>
        <v>3827.1918394481017</v>
      </c>
    </row>
    <row r="134" spans="1:8" x14ac:dyDescent="0.25">
      <c r="A134" s="178"/>
      <c r="B134" s="260" t="s">
        <v>153</v>
      </c>
      <c r="C134" s="260"/>
      <c r="D134" s="64"/>
      <c r="E134" s="64"/>
      <c r="F134" s="64"/>
      <c r="G134" s="64"/>
      <c r="H134" s="145"/>
    </row>
    <row r="135" spans="1:8" ht="15.75" thickBot="1" x14ac:dyDescent="0.3">
      <c r="A135" s="56"/>
      <c r="B135" s="311" t="s">
        <v>123</v>
      </c>
      <c r="C135" s="311"/>
      <c r="D135" s="153">
        <f>D133/D36</f>
        <v>2.684305485370893</v>
      </c>
      <c r="E135" s="153">
        <f t="shared" ref="E135:G135" si="80">E133/E36</f>
        <v>2.6763579296839874</v>
      </c>
      <c r="F135" s="153">
        <f t="shared" si="80"/>
        <v>2.6763579296839874</v>
      </c>
      <c r="G135" s="153">
        <f t="shared" si="80"/>
        <v>2.6763579296839874</v>
      </c>
      <c r="H135" s="179">
        <f t="shared" ref="H135" si="81">H133/H36</f>
        <v>2.6763579296839874</v>
      </c>
    </row>
    <row r="136" spans="1:8" x14ac:dyDescent="0.25">
      <c r="A136" s="15"/>
      <c r="B136" s="108"/>
      <c r="C136" s="15"/>
      <c r="D136" s="15"/>
      <c r="E136" s="15"/>
    </row>
    <row r="137" spans="1:8" ht="15.75" thickBot="1" x14ac:dyDescent="0.3">
      <c r="A137" s="15"/>
      <c r="B137" s="15"/>
      <c r="C137" s="15"/>
      <c r="D137" s="15"/>
      <c r="E137" s="15"/>
    </row>
    <row r="138" spans="1:8" ht="37.5" customHeight="1" x14ac:dyDescent="0.25">
      <c r="A138" s="314" t="s">
        <v>124</v>
      </c>
      <c r="B138" s="315"/>
      <c r="C138" s="42"/>
      <c r="D138" s="42" t="s">
        <v>317</v>
      </c>
      <c r="E138" s="43" t="s">
        <v>318</v>
      </c>
      <c r="F138" s="43" t="s">
        <v>319</v>
      </c>
      <c r="G138" s="43" t="s">
        <v>320</v>
      </c>
      <c r="H138" s="141" t="s">
        <v>409</v>
      </c>
    </row>
    <row r="139" spans="1:8" x14ac:dyDescent="0.25">
      <c r="A139" s="169">
        <v>6</v>
      </c>
      <c r="B139" s="66" t="s">
        <v>106</v>
      </c>
      <c r="C139" s="67" t="s">
        <v>59</v>
      </c>
      <c r="D139" s="68" t="s">
        <v>35</v>
      </c>
      <c r="E139" s="68" t="s">
        <v>35</v>
      </c>
      <c r="F139" s="68" t="s">
        <v>35</v>
      </c>
      <c r="G139" s="68" t="s">
        <v>35</v>
      </c>
      <c r="H139" s="150" t="s">
        <v>35</v>
      </c>
    </row>
    <row r="140" spans="1:8" x14ac:dyDescent="0.25">
      <c r="A140" s="170" t="s">
        <v>36</v>
      </c>
      <c r="B140" s="69" t="s">
        <v>107</v>
      </c>
      <c r="C140" s="61">
        <v>4.8</v>
      </c>
      <c r="D140" s="63">
        <f>(D157)*$C$140/100</f>
        <v>154.5458489972068</v>
      </c>
      <c r="E140" s="63">
        <f t="shared" ref="E140:G140" si="82">(E157)*$C$140/100</f>
        <v>154.08827747720682</v>
      </c>
      <c r="F140" s="63">
        <f t="shared" si="82"/>
        <v>154.08827747720682</v>
      </c>
      <c r="G140" s="63">
        <f t="shared" si="82"/>
        <v>154.08827747720682</v>
      </c>
      <c r="H140" s="144">
        <f t="shared" ref="H140" si="83">(H157)*$C$140/100</f>
        <v>154.08827747720682</v>
      </c>
    </row>
    <row r="141" spans="1:8" x14ac:dyDescent="0.25">
      <c r="A141" s="170" t="s">
        <v>38</v>
      </c>
      <c r="B141" s="69" t="s">
        <v>108</v>
      </c>
      <c r="C141" s="61">
        <v>3.92</v>
      </c>
      <c r="D141" s="63">
        <f>(D157+D140)*$C$141/100</f>
        <v>132.27064062840941</v>
      </c>
      <c r="E141" s="63">
        <f t="shared" ref="E141:G141" si="84">(E157+E140)*$C$141/100</f>
        <v>131.8790204168254</v>
      </c>
      <c r="F141" s="63">
        <f t="shared" si="84"/>
        <v>131.8790204168254</v>
      </c>
      <c r="G141" s="63">
        <f t="shared" si="84"/>
        <v>131.8790204168254</v>
      </c>
      <c r="H141" s="144">
        <f t="shared" ref="H141" si="85">(H157+H140)*$C$141/100</f>
        <v>131.8790204168254</v>
      </c>
    </row>
    <row r="142" spans="1:8" x14ac:dyDescent="0.25">
      <c r="A142" s="170" t="s">
        <v>39</v>
      </c>
      <c r="B142" s="69" t="s">
        <v>109</v>
      </c>
      <c r="C142" s="61"/>
      <c r="D142" s="63"/>
      <c r="E142" s="63"/>
      <c r="F142" s="63"/>
      <c r="G142" s="63"/>
      <c r="H142" s="144"/>
    </row>
    <row r="143" spans="1:8" x14ac:dyDescent="0.25">
      <c r="A143" s="170"/>
      <c r="B143" s="69" t="s">
        <v>125</v>
      </c>
      <c r="C143" s="70">
        <v>9.25</v>
      </c>
      <c r="D143" s="63">
        <f>((D157+D140+D141)/(1-($C$143+$C$145)/100))*$C$143/100</f>
        <v>378.25452493147151</v>
      </c>
      <c r="E143" s="63">
        <f t="shared" ref="E143:G143" si="86">((E157+E140+E141)/(1-($C$143+$C$145)/100))*$C$143/100</f>
        <v>377.1346080974522</v>
      </c>
      <c r="F143" s="63">
        <f t="shared" si="86"/>
        <v>377.1346080974522</v>
      </c>
      <c r="G143" s="63">
        <f t="shared" si="86"/>
        <v>377.1346080974522</v>
      </c>
      <c r="H143" s="144">
        <f t="shared" ref="H143" si="87">((H157+H140+H141)/(1-($C$143+$C$145)/100))*$C$143/100</f>
        <v>377.1346080974522</v>
      </c>
    </row>
    <row r="144" spans="1:8" x14ac:dyDescent="0.25">
      <c r="A144" s="170"/>
      <c r="B144" s="69" t="s">
        <v>111</v>
      </c>
      <c r="C144" s="61"/>
      <c r="D144" s="63"/>
      <c r="E144" s="63"/>
      <c r="F144" s="63"/>
      <c r="G144" s="63"/>
      <c r="H144" s="144"/>
    </row>
    <row r="145" spans="1:8" x14ac:dyDescent="0.25">
      <c r="A145" s="170"/>
      <c r="B145" s="69" t="s">
        <v>112</v>
      </c>
      <c r="C145" s="99">
        <v>5</v>
      </c>
      <c r="D145" s="63">
        <f>((D157+D140+D141)/(1-($C$143+$C$145)/100))*$C$145/100</f>
        <v>204.46190536836298</v>
      </c>
      <c r="E145" s="63">
        <f t="shared" ref="E145:G145" si="88">((E157+E140+E141)/(1-($C$143+$C$145)/100))*$C$145/100</f>
        <v>203.85654491754173</v>
      </c>
      <c r="F145" s="63">
        <f t="shared" si="88"/>
        <v>203.85654491754173</v>
      </c>
      <c r="G145" s="63">
        <f t="shared" si="88"/>
        <v>203.85654491754173</v>
      </c>
      <c r="H145" s="144">
        <f t="shared" ref="H145" si="89">((H157+H140+H141)/(1-($C$143+$C$145)/100))*$C$145/100</f>
        <v>203.85654491754173</v>
      </c>
    </row>
    <row r="146" spans="1:8" x14ac:dyDescent="0.25">
      <c r="A146" s="170"/>
      <c r="B146" s="69" t="s">
        <v>113</v>
      </c>
      <c r="C146" s="61"/>
      <c r="D146" s="63"/>
      <c r="E146" s="63"/>
      <c r="F146" s="63"/>
      <c r="G146" s="63"/>
      <c r="H146" s="144"/>
    </row>
    <row r="147" spans="1:8" ht="15.75" thickBot="1" x14ac:dyDescent="0.3">
      <c r="A147" s="177"/>
      <c r="B147" s="152" t="s">
        <v>70</v>
      </c>
      <c r="C147" s="127">
        <f>SUM(C140:C146)</f>
        <v>22.97</v>
      </c>
      <c r="D147" s="154">
        <f>SUM(D140:D146)</f>
        <v>869.53291992545064</v>
      </c>
      <c r="E147" s="154">
        <f t="shared" ref="E147:G147" si="90">SUM(E140:E146)</f>
        <v>866.95845090902617</v>
      </c>
      <c r="F147" s="154">
        <f t="shared" si="90"/>
        <v>866.95845090902617</v>
      </c>
      <c r="G147" s="154">
        <f t="shared" si="90"/>
        <v>866.95845090902617</v>
      </c>
      <c r="H147" s="155">
        <f t="shared" ref="H147" si="91">SUM(H140:H146)</f>
        <v>866.95845090902617</v>
      </c>
    </row>
    <row r="148" spans="1:8" x14ac:dyDescent="0.25">
      <c r="A148" s="76"/>
      <c r="B148" s="76"/>
      <c r="C148" s="76"/>
      <c r="D148" s="76"/>
      <c r="E148" s="15"/>
    </row>
    <row r="149" spans="1:8" ht="15.75" thickBot="1" x14ac:dyDescent="0.3">
      <c r="A149" s="310" t="s">
        <v>154</v>
      </c>
      <c r="B149" s="310"/>
      <c r="C149" s="310"/>
      <c r="D149" s="310"/>
      <c r="E149" s="310"/>
      <c r="F149" s="310"/>
      <c r="G149" s="310"/>
      <c r="H149" s="310"/>
    </row>
    <row r="150" spans="1:8" ht="30" customHeight="1" x14ac:dyDescent="0.25">
      <c r="A150" s="312" t="s">
        <v>155</v>
      </c>
      <c r="B150" s="313"/>
      <c r="C150" s="313"/>
      <c r="D150" s="42" t="s">
        <v>317</v>
      </c>
      <c r="E150" s="43" t="s">
        <v>318</v>
      </c>
      <c r="F150" s="43" t="s">
        <v>319</v>
      </c>
      <c r="G150" s="43" t="s">
        <v>320</v>
      </c>
      <c r="H150" s="141" t="s">
        <v>409</v>
      </c>
    </row>
    <row r="151" spans="1:8" x14ac:dyDescent="0.25">
      <c r="A151" s="178"/>
      <c r="B151" s="260" t="s">
        <v>114</v>
      </c>
      <c r="C151" s="260"/>
      <c r="D151" s="68" t="s">
        <v>35</v>
      </c>
      <c r="E151" s="68" t="s">
        <v>35</v>
      </c>
      <c r="F151" s="68" t="s">
        <v>35</v>
      </c>
      <c r="G151" s="68" t="s">
        <v>35</v>
      </c>
      <c r="H151" s="53"/>
    </row>
    <row r="152" spans="1:8" x14ac:dyDescent="0.25">
      <c r="A152" s="178" t="s">
        <v>36</v>
      </c>
      <c r="B152" s="261" t="s">
        <v>115</v>
      </c>
      <c r="C152" s="261"/>
      <c r="D152" s="63">
        <f>D126</f>
        <v>1430</v>
      </c>
      <c r="E152" s="63">
        <f t="shared" ref="E152:G156" si="92">E126</f>
        <v>1430</v>
      </c>
      <c r="F152" s="63">
        <f t="shared" si="92"/>
        <v>1430</v>
      </c>
      <c r="G152" s="63">
        <f t="shared" si="92"/>
        <v>1430</v>
      </c>
      <c r="H152" s="144">
        <f t="shared" ref="H152" si="93">H126</f>
        <v>1430</v>
      </c>
    </row>
    <row r="153" spans="1:8" x14ac:dyDescent="0.25">
      <c r="A153" s="178" t="s">
        <v>38</v>
      </c>
      <c r="B153" s="261" t="s">
        <v>116</v>
      </c>
      <c r="C153" s="261"/>
      <c r="D153" s="63">
        <f>D127</f>
        <v>1637.203</v>
      </c>
      <c r="E153" s="63">
        <f t="shared" si="92"/>
        <v>1637.203</v>
      </c>
      <c r="F153" s="63">
        <f t="shared" si="92"/>
        <v>1637.203</v>
      </c>
      <c r="G153" s="63">
        <f t="shared" si="92"/>
        <v>1637.203</v>
      </c>
      <c r="H153" s="144">
        <f t="shared" ref="H153" si="94">H127</f>
        <v>1637.203</v>
      </c>
    </row>
    <row r="154" spans="1:8" x14ac:dyDescent="0.25">
      <c r="A154" s="178" t="s">
        <v>39</v>
      </c>
      <c r="B154" s="261" t="s">
        <v>117</v>
      </c>
      <c r="C154" s="261"/>
      <c r="D154" s="63">
        <f>D128</f>
        <v>94.921993833333332</v>
      </c>
      <c r="E154" s="63">
        <f t="shared" si="92"/>
        <v>94.921993833333332</v>
      </c>
      <c r="F154" s="63">
        <f t="shared" si="92"/>
        <v>94.921993833333332</v>
      </c>
      <c r="G154" s="63">
        <f t="shared" si="92"/>
        <v>94.921993833333332</v>
      </c>
      <c r="H154" s="144">
        <f t="shared" ref="H154" si="95">H128</f>
        <v>94.921993833333332</v>
      </c>
    </row>
    <row r="155" spans="1:8" x14ac:dyDescent="0.25">
      <c r="A155" s="178" t="s">
        <v>40</v>
      </c>
      <c r="B155" s="261" t="s">
        <v>118</v>
      </c>
      <c r="C155" s="261"/>
      <c r="D155" s="63">
        <f>D129</f>
        <v>35.996026941808623</v>
      </c>
      <c r="E155" s="63">
        <f t="shared" si="92"/>
        <v>35.913286941808622</v>
      </c>
      <c r="F155" s="63">
        <f t="shared" si="92"/>
        <v>35.913286941808622</v>
      </c>
      <c r="G155" s="63">
        <f t="shared" si="92"/>
        <v>35.913286941808622</v>
      </c>
      <c r="H155" s="144">
        <f t="shared" ref="H155" si="96">H129</f>
        <v>35.913286941808622</v>
      </c>
    </row>
    <row r="156" spans="1:8" x14ac:dyDescent="0.25">
      <c r="A156" s="178" t="s">
        <v>42</v>
      </c>
      <c r="B156" s="261" t="s">
        <v>119</v>
      </c>
      <c r="C156" s="261"/>
      <c r="D156" s="63">
        <f>D130</f>
        <v>21.584166666666665</v>
      </c>
      <c r="E156" s="63">
        <f t="shared" si="92"/>
        <v>12.134166666666667</v>
      </c>
      <c r="F156" s="63">
        <f t="shared" si="92"/>
        <v>12.134166666666667</v>
      </c>
      <c r="G156" s="63">
        <f t="shared" si="92"/>
        <v>12.134166666666667</v>
      </c>
      <c r="H156" s="144">
        <f t="shared" ref="H156" si="97">H130</f>
        <v>12.134166666666667</v>
      </c>
    </row>
    <row r="157" spans="1:8" x14ac:dyDescent="0.25">
      <c r="A157" s="178"/>
      <c r="B157" s="260" t="s">
        <v>120</v>
      </c>
      <c r="C157" s="260"/>
      <c r="D157" s="64">
        <f>SUM(D152:D156)</f>
        <v>3219.7051874418084</v>
      </c>
      <c r="E157" s="64">
        <f t="shared" ref="E157:G157" si="98">SUM(E152:E156)</f>
        <v>3210.1724474418088</v>
      </c>
      <c r="F157" s="64">
        <f t="shared" si="98"/>
        <v>3210.1724474418088</v>
      </c>
      <c r="G157" s="64">
        <f t="shared" si="98"/>
        <v>3210.1724474418088</v>
      </c>
      <c r="H157" s="145">
        <f t="shared" ref="H157" si="99">SUM(H152:H156)</f>
        <v>3210.1724474418088</v>
      </c>
    </row>
    <row r="158" spans="1:8" x14ac:dyDescent="0.25">
      <c r="A158" s="178" t="s">
        <v>44</v>
      </c>
      <c r="B158" s="261" t="s">
        <v>121</v>
      </c>
      <c r="C158" s="261"/>
      <c r="D158" s="63">
        <f>D147</f>
        <v>869.53291992545064</v>
      </c>
      <c r="E158" s="63">
        <f t="shared" ref="E158:G158" si="100">E147</f>
        <v>866.95845090902617</v>
      </c>
      <c r="F158" s="63">
        <f t="shared" si="100"/>
        <v>866.95845090902617</v>
      </c>
      <c r="G158" s="63">
        <f t="shared" si="100"/>
        <v>866.95845090902617</v>
      </c>
      <c r="H158" s="144">
        <f t="shared" ref="H158" si="101">H147</f>
        <v>866.95845090902617</v>
      </c>
    </row>
    <row r="159" spans="1:8" x14ac:dyDescent="0.25">
      <c r="A159" s="178"/>
      <c r="B159" s="260" t="s">
        <v>122</v>
      </c>
      <c r="C159" s="260"/>
      <c r="D159" s="64">
        <f>SUM(D157:D158)</f>
        <v>4089.2381073672591</v>
      </c>
      <c r="E159" s="64">
        <f t="shared" ref="E159:G159" si="102">SUM(E157:E158)</f>
        <v>4077.1308983508352</v>
      </c>
      <c r="F159" s="64">
        <f t="shared" si="102"/>
        <v>4077.1308983508352</v>
      </c>
      <c r="G159" s="64">
        <f t="shared" si="102"/>
        <v>4077.1308983508352</v>
      </c>
      <c r="H159" s="145">
        <f t="shared" ref="H159" si="103">SUM(H157:H158)</f>
        <v>4077.1308983508352</v>
      </c>
    </row>
    <row r="160" spans="1:8" ht="15.75" thickBot="1" x14ac:dyDescent="0.3">
      <c r="A160" s="56"/>
      <c r="B160" s="311" t="s">
        <v>123</v>
      </c>
      <c r="C160" s="311"/>
      <c r="D160" s="153">
        <f>D159/D36</f>
        <v>2.8596070680889922</v>
      </c>
      <c r="E160" s="153">
        <f t="shared" ref="E160:F160" si="104">E159/E36</f>
        <v>2.8511404883572276</v>
      </c>
      <c r="F160" s="153">
        <f t="shared" si="104"/>
        <v>2.8511404883572276</v>
      </c>
      <c r="G160" s="153">
        <f>G159/G36</f>
        <v>2.8511404883572276</v>
      </c>
      <c r="H160" s="179">
        <f t="shared" ref="H160" si="105">H159/H36</f>
        <v>2.8511404883572276</v>
      </c>
    </row>
  </sheetData>
  <mergeCells count="109">
    <mergeCell ref="A13:B13"/>
    <mergeCell ref="C13:G13"/>
    <mergeCell ref="A14:B14"/>
    <mergeCell ref="C14:G14"/>
    <mergeCell ref="A15:B15"/>
    <mergeCell ref="C15:G15"/>
    <mergeCell ref="A8:B8"/>
    <mergeCell ref="C8:G8"/>
    <mergeCell ref="A9:B9"/>
    <mergeCell ref="C9:G9"/>
    <mergeCell ref="A11:G11"/>
    <mergeCell ref="A12:B12"/>
    <mergeCell ref="C12:G12"/>
    <mergeCell ref="B31:C31"/>
    <mergeCell ref="B32:C32"/>
    <mergeCell ref="B33:C33"/>
    <mergeCell ref="B34:C34"/>
    <mergeCell ref="B35:C35"/>
    <mergeCell ref="B36:C36"/>
    <mergeCell ref="A16:B16"/>
    <mergeCell ref="C16:G16"/>
    <mergeCell ref="A18:D18"/>
    <mergeCell ref="A28:C28"/>
    <mergeCell ref="B29:C29"/>
    <mergeCell ref="B30:C30"/>
    <mergeCell ref="B60:C60"/>
    <mergeCell ref="B61:C61"/>
    <mergeCell ref="B62:C62"/>
    <mergeCell ref="B63:C63"/>
    <mergeCell ref="B64:C64"/>
    <mergeCell ref="A66:C66"/>
    <mergeCell ref="B37:D37"/>
    <mergeCell ref="A38:C38"/>
    <mergeCell ref="A39:B39"/>
    <mergeCell ref="A45:C45"/>
    <mergeCell ref="A58:C58"/>
    <mergeCell ref="B59:C59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A73:C73"/>
    <mergeCell ref="B87:C87"/>
    <mergeCell ref="B88:C88"/>
    <mergeCell ref="B89:C89"/>
    <mergeCell ref="B90:C90"/>
    <mergeCell ref="B91:C91"/>
    <mergeCell ref="A93:C93"/>
    <mergeCell ref="B80:C80"/>
    <mergeCell ref="B81:C81"/>
    <mergeCell ref="A83:C83"/>
    <mergeCell ref="B84:C84"/>
    <mergeCell ref="B85:C85"/>
    <mergeCell ref="B86:C86"/>
    <mergeCell ref="B101:C101"/>
    <mergeCell ref="B102:C102"/>
    <mergeCell ref="A104:C104"/>
    <mergeCell ref="B105:C105"/>
    <mergeCell ref="B106:C106"/>
    <mergeCell ref="B107:C107"/>
    <mergeCell ref="A123:H123"/>
    <mergeCell ref="B94:C94"/>
    <mergeCell ref="B95:C95"/>
    <mergeCell ref="B96:C96"/>
    <mergeCell ref="A98:C98"/>
    <mergeCell ref="B99:C99"/>
    <mergeCell ref="B100:C100"/>
    <mergeCell ref="B125:C125"/>
    <mergeCell ref="B126:C126"/>
    <mergeCell ref="B127:C127"/>
    <mergeCell ref="B128:C128"/>
    <mergeCell ref="B129:C129"/>
    <mergeCell ref="B130:C130"/>
    <mergeCell ref="B108:C108"/>
    <mergeCell ref="B109:C109"/>
    <mergeCell ref="B110:C110"/>
    <mergeCell ref="A112:B112"/>
    <mergeCell ref="A124:C124"/>
    <mergeCell ref="A149:H149"/>
    <mergeCell ref="A1:H1"/>
    <mergeCell ref="A2:H2"/>
    <mergeCell ref="A4:H4"/>
    <mergeCell ref="A5:H5"/>
    <mergeCell ref="A6:H6"/>
    <mergeCell ref="A7:H7"/>
    <mergeCell ref="B160:C160"/>
    <mergeCell ref="B155:C155"/>
    <mergeCell ref="B156:C156"/>
    <mergeCell ref="B157:C157"/>
    <mergeCell ref="B158:C158"/>
    <mergeCell ref="B159:C159"/>
    <mergeCell ref="A150:C150"/>
    <mergeCell ref="B151:C151"/>
    <mergeCell ref="B152:C152"/>
    <mergeCell ref="B153:C153"/>
    <mergeCell ref="B154:C154"/>
    <mergeCell ref="B131:C131"/>
    <mergeCell ref="B132:C132"/>
    <mergeCell ref="B133:C133"/>
    <mergeCell ref="B134:C134"/>
    <mergeCell ref="B135:C135"/>
    <mergeCell ref="A138:B138"/>
  </mergeCells>
  <pageMargins left="0.511811024" right="0.511811024" top="0.9916666666666667" bottom="0.78740157499999996" header="0.31496062000000002" footer="0.31496062000000002"/>
  <pageSetup paperSize="9" scale="72" orientation="landscape" r:id="rId1"/>
  <headerFooter>
    <oddHeader>&amp;L&amp;G&amp;CProcesso 23069.161952/2022-23
PE 63/2022&amp;R&amp;G</oddHeader>
    <oddFooter>&amp;L&amp;A&amp;R&amp;"-,Itálico"&amp;10&amp;P/&amp;N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72C1-DC34-431D-8800-3FCC7F06F6C6}">
  <sheetPr>
    <pageSetUpPr fitToPage="1"/>
  </sheetPr>
  <dimension ref="A1:G22"/>
  <sheetViews>
    <sheetView zoomScaleNormal="100" workbookViewId="0">
      <selection sqref="A1:G1"/>
    </sheetView>
  </sheetViews>
  <sheetFormatPr defaultColWidth="11.42578125" defaultRowHeight="15" x14ac:dyDescent="0.25"/>
  <cols>
    <col min="1" max="1" width="5.140625" style="15" customWidth="1"/>
    <col min="2" max="2" width="25.85546875" style="15" bestFit="1" customWidth="1"/>
    <col min="3" max="3" width="7.7109375" style="15" bestFit="1" customWidth="1"/>
    <col min="4" max="4" width="16.140625" style="15" customWidth="1"/>
    <col min="5" max="5" width="17.7109375" style="15" bestFit="1" customWidth="1"/>
    <col min="6" max="6" width="21.28515625" style="15" bestFit="1" customWidth="1"/>
    <col min="7" max="7" width="22.28515625" style="16" bestFit="1" customWidth="1"/>
    <col min="8" max="8" width="46" style="15" customWidth="1"/>
    <col min="9" max="9" width="17" style="15" customWidth="1"/>
    <col min="10" max="10" width="14.28515625" style="15" customWidth="1"/>
    <col min="11" max="256" width="11.42578125" style="15"/>
    <col min="257" max="257" width="5.140625" style="15" customWidth="1"/>
    <col min="258" max="258" width="57.5703125" style="15" customWidth="1"/>
    <col min="259" max="259" width="16.7109375" style="15" customWidth="1"/>
    <col min="260" max="260" width="10.28515625" style="15" bestFit="1" customWidth="1"/>
    <col min="261" max="261" width="6.85546875" style="15" bestFit="1" customWidth="1"/>
    <col min="262" max="262" width="7.85546875" style="15" bestFit="1" customWidth="1"/>
    <col min="263" max="263" width="11.42578125" style="15"/>
    <col min="264" max="264" width="46" style="15" customWidth="1"/>
    <col min="265" max="265" width="17" style="15" customWidth="1"/>
    <col min="266" max="266" width="14.28515625" style="15" customWidth="1"/>
    <col min="267" max="512" width="11.42578125" style="15"/>
    <col min="513" max="513" width="5.140625" style="15" customWidth="1"/>
    <col min="514" max="514" width="57.5703125" style="15" customWidth="1"/>
    <col min="515" max="515" width="16.7109375" style="15" customWidth="1"/>
    <col min="516" max="516" width="10.28515625" style="15" bestFit="1" customWidth="1"/>
    <col min="517" max="517" width="6.85546875" style="15" bestFit="1" customWidth="1"/>
    <col min="518" max="518" width="7.85546875" style="15" bestFit="1" customWidth="1"/>
    <col min="519" max="519" width="11.42578125" style="15"/>
    <col min="520" max="520" width="46" style="15" customWidth="1"/>
    <col min="521" max="521" width="17" style="15" customWidth="1"/>
    <col min="522" max="522" width="14.28515625" style="15" customWidth="1"/>
    <col min="523" max="768" width="11.42578125" style="15"/>
    <col min="769" max="769" width="5.140625" style="15" customWidth="1"/>
    <col min="770" max="770" width="57.5703125" style="15" customWidth="1"/>
    <col min="771" max="771" width="16.7109375" style="15" customWidth="1"/>
    <col min="772" max="772" width="10.28515625" style="15" bestFit="1" customWidth="1"/>
    <col min="773" max="773" width="6.85546875" style="15" bestFit="1" customWidth="1"/>
    <col min="774" max="774" width="7.85546875" style="15" bestFit="1" customWidth="1"/>
    <col min="775" max="775" width="11.42578125" style="15"/>
    <col min="776" max="776" width="46" style="15" customWidth="1"/>
    <col min="777" max="777" width="17" style="15" customWidth="1"/>
    <col min="778" max="778" width="14.28515625" style="15" customWidth="1"/>
    <col min="779" max="1024" width="11.42578125" style="15"/>
    <col min="1025" max="1025" width="5.140625" style="15" customWidth="1"/>
    <col min="1026" max="1026" width="57.5703125" style="15" customWidth="1"/>
    <col min="1027" max="1027" width="16.7109375" style="15" customWidth="1"/>
    <col min="1028" max="1028" width="10.28515625" style="15" bestFit="1" customWidth="1"/>
    <col min="1029" max="1029" width="6.85546875" style="15" bestFit="1" customWidth="1"/>
    <col min="1030" max="1030" width="7.85546875" style="15" bestFit="1" customWidth="1"/>
    <col min="1031" max="1031" width="11.42578125" style="15"/>
    <col min="1032" max="1032" width="46" style="15" customWidth="1"/>
    <col min="1033" max="1033" width="17" style="15" customWidth="1"/>
    <col min="1034" max="1034" width="14.28515625" style="15" customWidth="1"/>
    <col min="1035" max="1280" width="11.42578125" style="15"/>
    <col min="1281" max="1281" width="5.140625" style="15" customWidth="1"/>
    <col min="1282" max="1282" width="57.5703125" style="15" customWidth="1"/>
    <col min="1283" max="1283" width="16.7109375" style="15" customWidth="1"/>
    <col min="1284" max="1284" width="10.28515625" style="15" bestFit="1" customWidth="1"/>
    <col min="1285" max="1285" width="6.85546875" style="15" bestFit="1" customWidth="1"/>
    <col min="1286" max="1286" width="7.85546875" style="15" bestFit="1" customWidth="1"/>
    <col min="1287" max="1287" width="11.42578125" style="15"/>
    <col min="1288" max="1288" width="46" style="15" customWidth="1"/>
    <col min="1289" max="1289" width="17" style="15" customWidth="1"/>
    <col min="1290" max="1290" width="14.28515625" style="15" customWidth="1"/>
    <col min="1291" max="1536" width="11.42578125" style="15"/>
    <col min="1537" max="1537" width="5.140625" style="15" customWidth="1"/>
    <col min="1538" max="1538" width="57.5703125" style="15" customWidth="1"/>
    <col min="1539" max="1539" width="16.7109375" style="15" customWidth="1"/>
    <col min="1540" max="1540" width="10.28515625" style="15" bestFit="1" customWidth="1"/>
    <col min="1541" max="1541" width="6.85546875" style="15" bestFit="1" customWidth="1"/>
    <col min="1542" max="1542" width="7.85546875" style="15" bestFit="1" customWidth="1"/>
    <col min="1543" max="1543" width="11.42578125" style="15"/>
    <col min="1544" max="1544" width="46" style="15" customWidth="1"/>
    <col min="1545" max="1545" width="17" style="15" customWidth="1"/>
    <col min="1546" max="1546" width="14.28515625" style="15" customWidth="1"/>
    <col min="1547" max="1792" width="11.42578125" style="15"/>
    <col min="1793" max="1793" width="5.140625" style="15" customWidth="1"/>
    <col min="1794" max="1794" width="57.5703125" style="15" customWidth="1"/>
    <col min="1795" max="1795" width="16.7109375" style="15" customWidth="1"/>
    <col min="1796" max="1796" width="10.28515625" style="15" bestFit="1" customWidth="1"/>
    <col min="1797" max="1797" width="6.85546875" style="15" bestFit="1" customWidth="1"/>
    <col min="1798" max="1798" width="7.85546875" style="15" bestFit="1" customWidth="1"/>
    <col min="1799" max="1799" width="11.42578125" style="15"/>
    <col min="1800" max="1800" width="46" style="15" customWidth="1"/>
    <col min="1801" max="1801" width="17" style="15" customWidth="1"/>
    <col min="1802" max="1802" width="14.28515625" style="15" customWidth="1"/>
    <col min="1803" max="2048" width="11.42578125" style="15"/>
    <col min="2049" max="2049" width="5.140625" style="15" customWidth="1"/>
    <col min="2050" max="2050" width="57.5703125" style="15" customWidth="1"/>
    <col min="2051" max="2051" width="16.7109375" style="15" customWidth="1"/>
    <col min="2052" max="2052" width="10.28515625" style="15" bestFit="1" customWidth="1"/>
    <col min="2053" max="2053" width="6.85546875" style="15" bestFit="1" customWidth="1"/>
    <col min="2054" max="2054" width="7.85546875" style="15" bestFit="1" customWidth="1"/>
    <col min="2055" max="2055" width="11.42578125" style="15"/>
    <col min="2056" max="2056" width="46" style="15" customWidth="1"/>
    <col min="2057" max="2057" width="17" style="15" customWidth="1"/>
    <col min="2058" max="2058" width="14.28515625" style="15" customWidth="1"/>
    <col min="2059" max="2304" width="11.42578125" style="15"/>
    <col min="2305" max="2305" width="5.140625" style="15" customWidth="1"/>
    <col min="2306" max="2306" width="57.5703125" style="15" customWidth="1"/>
    <col min="2307" max="2307" width="16.7109375" style="15" customWidth="1"/>
    <col min="2308" max="2308" width="10.28515625" style="15" bestFit="1" customWidth="1"/>
    <col min="2309" max="2309" width="6.85546875" style="15" bestFit="1" customWidth="1"/>
    <col min="2310" max="2310" width="7.85546875" style="15" bestFit="1" customWidth="1"/>
    <col min="2311" max="2311" width="11.42578125" style="15"/>
    <col min="2312" max="2312" width="46" style="15" customWidth="1"/>
    <col min="2313" max="2313" width="17" style="15" customWidth="1"/>
    <col min="2314" max="2314" width="14.28515625" style="15" customWidth="1"/>
    <col min="2315" max="2560" width="11.42578125" style="15"/>
    <col min="2561" max="2561" width="5.140625" style="15" customWidth="1"/>
    <col min="2562" max="2562" width="57.5703125" style="15" customWidth="1"/>
    <col min="2563" max="2563" width="16.7109375" style="15" customWidth="1"/>
    <col min="2564" max="2564" width="10.28515625" style="15" bestFit="1" customWidth="1"/>
    <col min="2565" max="2565" width="6.85546875" style="15" bestFit="1" customWidth="1"/>
    <col min="2566" max="2566" width="7.85546875" style="15" bestFit="1" customWidth="1"/>
    <col min="2567" max="2567" width="11.42578125" style="15"/>
    <col min="2568" max="2568" width="46" style="15" customWidth="1"/>
    <col min="2569" max="2569" width="17" style="15" customWidth="1"/>
    <col min="2570" max="2570" width="14.28515625" style="15" customWidth="1"/>
    <col min="2571" max="2816" width="11.42578125" style="15"/>
    <col min="2817" max="2817" width="5.140625" style="15" customWidth="1"/>
    <col min="2818" max="2818" width="57.5703125" style="15" customWidth="1"/>
    <col min="2819" max="2819" width="16.7109375" style="15" customWidth="1"/>
    <col min="2820" max="2820" width="10.28515625" style="15" bestFit="1" customWidth="1"/>
    <col min="2821" max="2821" width="6.85546875" style="15" bestFit="1" customWidth="1"/>
    <col min="2822" max="2822" width="7.85546875" style="15" bestFit="1" customWidth="1"/>
    <col min="2823" max="2823" width="11.42578125" style="15"/>
    <col min="2824" max="2824" width="46" style="15" customWidth="1"/>
    <col min="2825" max="2825" width="17" style="15" customWidth="1"/>
    <col min="2826" max="2826" width="14.28515625" style="15" customWidth="1"/>
    <col min="2827" max="3072" width="11.42578125" style="15"/>
    <col min="3073" max="3073" width="5.140625" style="15" customWidth="1"/>
    <col min="3074" max="3074" width="57.5703125" style="15" customWidth="1"/>
    <col min="3075" max="3075" width="16.7109375" style="15" customWidth="1"/>
    <col min="3076" max="3076" width="10.28515625" style="15" bestFit="1" customWidth="1"/>
    <col min="3077" max="3077" width="6.85546875" style="15" bestFit="1" customWidth="1"/>
    <col min="3078" max="3078" width="7.85546875" style="15" bestFit="1" customWidth="1"/>
    <col min="3079" max="3079" width="11.42578125" style="15"/>
    <col min="3080" max="3080" width="46" style="15" customWidth="1"/>
    <col min="3081" max="3081" width="17" style="15" customWidth="1"/>
    <col min="3082" max="3082" width="14.28515625" style="15" customWidth="1"/>
    <col min="3083" max="3328" width="11.42578125" style="15"/>
    <col min="3329" max="3329" width="5.140625" style="15" customWidth="1"/>
    <col min="3330" max="3330" width="57.5703125" style="15" customWidth="1"/>
    <col min="3331" max="3331" width="16.7109375" style="15" customWidth="1"/>
    <col min="3332" max="3332" width="10.28515625" style="15" bestFit="1" customWidth="1"/>
    <col min="3333" max="3333" width="6.85546875" style="15" bestFit="1" customWidth="1"/>
    <col min="3334" max="3334" width="7.85546875" style="15" bestFit="1" customWidth="1"/>
    <col min="3335" max="3335" width="11.42578125" style="15"/>
    <col min="3336" max="3336" width="46" style="15" customWidth="1"/>
    <col min="3337" max="3337" width="17" style="15" customWidth="1"/>
    <col min="3338" max="3338" width="14.28515625" style="15" customWidth="1"/>
    <col min="3339" max="3584" width="11.42578125" style="15"/>
    <col min="3585" max="3585" width="5.140625" style="15" customWidth="1"/>
    <col min="3586" max="3586" width="57.5703125" style="15" customWidth="1"/>
    <col min="3587" max="3587" width="16.7109375" style="15" customWidth="1"/>
    <col min="3588" max="3588" width="10.28515625" style="15" bestFit="1" customWidth="1"/>
    <col min="3589" max="3589" width="6.85546875" style="15" bestFit="1" customWidth="1"/>
    <col min="3590" max="3590" width="7.85546875" style="15" bestFit="1" customWidth="1"/>
    <col min="3591" max="3591" width="11.42578125" style="15"/>
    <col min="3592" max="3592" width="46" style="15" customWidth="1"/>
    <col min="3593" max="3593" width="17" style="15" customWidth="1"/>
    <col min="3594" max="3594" width="14.28515625" style="15" customWidth="1"/>
    <col min="3595" max="3840" width="11.42578125" style="15"/>
    <col min="3841" max="3841" width="5.140625" style="15" customWidth="1"/>
    <col min="3842" max="3842" width="57.5703125" style="15" customWidth="1"/>
    <col min="3843" max="3843" width="16.7109375" style="15" customWidth="1"/>
    <col min="3844" max="3844" width="10.28515625" style="15" bestFit="1" customWidth="1"/>
    <col min="3845" max="3845" width="6.85546875" style="15" bestFit="1" customWidth="1"/>
    <col min="3846" max="3846" width="7.85546875" style="15" bestFit="1" customWidth="1"/>
    <col min="3847" max="3847" width="11.42578125" style="15"/>
    <col min="3848" max="3848" width="46" style="15" customWidth="1"/>
    <col min="3849" max="3849" width="17" style="15" customWidth="1"/>
    <col min="3850" max="3850" width="14.28515625" style="15" customWidth="1"/>
    <col min="3851" max="4096" width="11.42578125" style="15"/>
    <col min="4097" max="4097" width="5.140625" style="15" customWidth="1"/>
    <col min="4098" max="4098" width="57.5703125" style="15" customWidth="1"/>
    <col min="4099" max="4099" width="16.7109375" style="15" customWidth="1"/>
    <col min="4100" max="4100" width="10.28515625" style="15" bestFit="1" customWidth="1"/>
    <col min="4101" max="4101" width="6.85546875" style="15" bestFit="1" customWidth="1"/>
    <col min="4102" max="4102" width="7.85546875" style="15" bestFit="1" customWidth="1"/>
    <col min="4103" max="4103" width="11.42578125" style="15"/>
    <col min="4104" max="4104" width="46" style="15" customWidth="1"/>
    <col min="4105" max="4105" width="17" style="15" customWidth="1"/>
    <col min="4106" max="4106" width="14.28515625" style="15" customWidth="1"/>
    <col min="4107" max="4352" width="11.42578125" style="15"/>
    <col min="4353" max="4353" width="5.140625" style="15" customWidth="1"/>
    <col min="4354" max="4354" width="57.5703125" style="15" customWidth="1"/>
    <col min="4355" max="4355" width="16.7109375" style="15" customWidth="1"/>
    <col min="4356" max="4356" width="10.28515625" style="15" bestFit="1" customWidth="1"/>
    <col min="4357" max="4357" width="6.85546875" style="15" bestFit="1" customWidth="1"/>
    <col min="4358" max="4358" width="7.85546875" style="15" bestFit="1" customWidth="1"/>
    <col min="4359" max="4359" width="11.42578125" style="15"/>
    <col min="4360" max="4360" width="46" style="15" customWidth="1"/>
    <col min="4361" max="4361" width="17" style="15" customWidth="1"/>
    <col min="4362" max="4362" width="14.28515625" style="15" customWidth="1"/>
    <col min="4363" max="4608" width="11.42578125" style="15"/>
    <col min="4609" max="4609" width="5.140625" style="15" customWidth="1"/>
    <col min="4610" max="4610" width="57.5703125" style="15" customWidth="1"/>
    <col min="4611" max="4611" width="16.7109375" style="15" customWidth="1"/>
    <col min="4612" max="4612" width="10.28515625" style="15" bestFit="1" customWidth="1"/>
    <col min="4613" max="4613" width="6.85546875" style="15" bestFit="1" customWidth="1"/>
    <col min="4614" max="4614" width="7.85546875" style="15" bestFit="1" customWidth="1"/>
    <col min="4615" max="4615" width="11.42578125" style="15"/>
    <col min="4616" max="4616" width="46" style="15" customWidth="1"/>
    <col min="4617" max="4617" width="17" style="15" customWidth="1"/>
    <col min="4618" max="4618" width="14.28515625" style="15" customWidth="1"/>
    <col min="4619" max="4864" width="11.42578125" style="15"/>
    <col min="4865" max="4865" width="5.140625" style="15" customWidth="1"/>
    <col min="4866" max="4866" width="57.5703125" style="15" customWidth="1"/>
    <col min="4867" max="4867" width="16.7109375" style="15" customWidth="1"/>
    <col min="4868" max="4868" width="10.28515625" style="15" bestFit="1" customWidth="1"/>
    <col min="4869" max="4869" width="6.85546875" style="15" bestFit="1" customWidth="1"/>
    <col min="4870" max="4870" width="7.85546875" style="15" bestFit="1" customWidth="1"/>
    <col min="4871" max="4871" width="11.42578125" style="15"/>
    <col min="4872" max="4872" width="46" style="15" customWidth="1"/>
    <col min="4873" max="4873" width="17" style="15" customWidth="1"/>
    <col min="4874" max="4874" width="14.28515625" style="15" customWidth="1"/>
    <col min="4875" max="5120" width="11.42578125" style="15"/>
    <col min="5121" max="5121" width="5.140625" style="15" customWidth="1"/>
    <col min="5122" max="5122" width="57.5703125" style="15" customWidth="1"/>
    <col min="5123" max="5123" width="16.7109375" style="15" customWidth="1"/>
    <col min="5124" max="5124" width="10.28515625" style="15" bestFit="1" customWidth="1"/>
    <col min="5125" max="5125" width="6.85546875" style="15" bestFit="1" customWidth="1"/>
    <col min="5126" max="5126" width="7.85546875" style="15" bestFit="1" customWidth="1"/>
    <col min="5127" max="5127" width="11.42578125" style="15"/>
    <col min="5128" max="5128" width="46" style="15" customWidth="1"/>
    <col min="5129" max="5129" width="17" style="15" customWidth="1"/>
    <col min="5130" max="5130" width="14.28515625" style="15" customWidth="1"/>
    <col min="5131" max="5376" width="11.42578125" style="15"/>
    <col min="5377" max="5377" width="5.140625" style="15" customWidth="1"/>
    <col min="5378" max="5378" width="57.5703125" style="15" customWidth="1"/>
    <col min="5379" max="5379" width="16.7109375" style="15" customWidth="1"/>
    <col min="5380" max="5380" width="10.28515625" style="15" bestFit="1" customWidth="1"/>
    <col min="5381" max="5381" width="6.85546875" style="15" bestFit="1" customWidth="1"/>
    <col min="5382" max="5382" width="7.85546875" style="15" bestFit="1" customWidth="1"/>
    <col min="5383" max="5383" width="11.42578125" style="15"/>
    <col min="5384" max="5384" width="46" style="15" customWidth="1"/>
    <col min="5385" max="5385" width="17" style="15" customWidth="1"/>
    <col min="5386" max="5386" width="14.28515625" style="15" customWidth="1"/>
    <col min="5387" max="5632" width="11.42578125" style="15"/>
    <col min="5633" max="5633" width="5.140625" style="15" customWidth="1"/>
    <col min="5634" max="5634" width="57.5703125" style="15" customWidth="1"/>
    <col min="5635" max="5635" width="16.7109375" style="15" customWidth="1"/>
    <col min="5636" max="5636" width="10.28515625" style="15" bestFit="1" customWidth="1"/>
    <col min="5637" max="5637" width="6.85546875" style="15" bestFit="1" customWidth="1"/>
    <col min="5638" max="5638" width="7.85546875" style="15" bestFit="1" customWidth="1"/>
    <col min="5639" max="5639" width="11.42578125" style="15"/>
    <col min="5640" max="5640" width="46" style="15" customWidth="1"/>
    <col min="5641" max="5641" width="17" style="15" customWidth="1"/>
    <col min="5642" max="5642" width="14.28515625" style="15" customWidth="1"/>
    <col min="5643" max="5888" width="11.42578125" style="15"/>
    <col min="5889" max="5889" width="5.140625" style="15" customWidth="1"/>
    <col min="5890" max="5890" width="57.5703125" style="15" customWidth="1"/>
    <col min="5891" max="5891" width="16.7109375" style="15" customWidth="1"/>
    <col min="5892" max="5892" width="10.28515625" style="15" bestFit="1" customWidth="1"/>
    <col min="5893" max="5893" width="6.85546875" style="15" bestFit="1" customWidth="1"/>
    <col min="5894" max="5894" width="7.85546875" style="15" bestFit="1" customWidth="1"/>
    <col min="5895" max="5895" width="11.42578125" style="15"/>
    <col min="5896" max="5896" width="46" style="15" customWidth="1"/>
    <col min="5897" max="5897" width="17" style="15" customWidth="1"/>
    <col min="5898" max="5898" width="14.28515625" style="15" customWidth="1"/>
    <col min="5899" max="6144" width="11.42578125" style="15"/>
    <col min="6145" max="6145" width="5.140625" style="15" customWidth="1"/>
    <col min="6146" max="6146" width="57.5703125" style="15" customWidth="1"/>
    <col min="6147" max="6147" width="16.7109375" style="15" customWidth="1"/>
    <col min="6148" max="6148" width="10.28515625" style="15" bestFit="1" customWidth="1"/>
    <col min="6149" max="6149" width="6.85546875" style="15" bestFit="1" customWidth="1"/>
    <col min="6150" max="6150" width="7.85546875" style="15" bestFit="1" customWidth="1"/>
    <col min="6151" max="6151" width="11.42578125" style="15"/>
    <col min="6152" max="6152" width="46" style="15" customWidth="1"/>
    <col min="6153" max="6153" width="17" style="15" customWidth="1"/>
    <col min="6154" max="6154" width="14.28515625" style="15" customWidth="1"/>
    <col min="6155" max="6400" width="11.42578125" style="15"/>
    <col min="6401" max="6401" width="5.140625" style="15" customWidth="1"/>
    <col min="6402" max="6402" width="57.5703125" style="15" customWidth="1"/>
    <col min="6403" max="6403" width="16.7109375" style="15" customWidth="1"/>
    <col min="6404" max="6404" width="10.28515625" style="15" bestFit="1" customWidth="1"/>
    <col min="6405" max="6405" width="6.85546875" style="15" bestFit="1" customWidth="1"/>
    <col min="6406" max="6406" width="7.85546875" style="15" bestFit="1" customWidth="1"/>
    <col min="6407" max="6407" width="11.42578125" style="15"/>
    <col min="6408" max="6408" width="46" style="15" customWidth="1"/>
    <col min="6409" max="6409" width="17" style="15" customWidth="1"/>
    <col min="6410" max="6410" width="14.28515625" style="15" customWidth="1"/>
    <col min="6411" max="6656" width="11.42578125" style="15"/>
    <col min="6657" max="6657" width="5.140625" style="15" customWidth="1"/>
    <col min="6658" max="6658" width="57.5703125" style="15" customWidth="1"/>
    <col min="6659" max="6659" width="16.7109375" style="15" customWidth="1"/>
    <col min="6660" max="6660" width="10.28515625" style="15" bestFit="1" customWidth="1"/>
    <col min="6661" max="6661" width="6.85546875" style="15" bestFit="1" customWidth="1"/>
    <col min="6662" max="6662" width="7.85546875" style="15" bestFit="1" customWidth="1"/>
    <col min="6663" max="6663" width="11.42578125" style="15"/>
    <col min="6664" max="6664" width="46" style="15" customWidth="1"/>
    <col min="6665" max="6665" width="17" style="15" customWidth="1"/>
    <col min="6666" max="6666" width="14.28515625" style="15" customWidth="1"/>
    <col min="6667" max="6912" width="11.42578125" style="15"/>
    <col min="6913" max="6913" width="5.140625" style="15" customWidth="1"/>
    <col min="6914" max="6914" width="57.5703125" style="15" customWidth="1"/>
    <col min="6915" max="6915" width="16.7109375" style="15" customWidth="1"/>
    <col min="6916" max="6916" width="10.28515625" style="15" bestFit="1" customWidth="1"/>
    <col min="6917" max="6917" width="6.85546875" style="15" bestFit="1" customWidth="1"/>
    <col min="6918" max="6918" width="7.85546875" style="15" bestFit="1" customWidth="1"/>
    <col min="6919" max="6919" width="11.42578125" style="15"/>
    <col min="6920" max="6920" width="46" style="15" customWidth="1"/>
    <col min="6921" max="6921" width="17" style="15" customWidth="1"/>
    <col min="6922" max="6922" width="14.28515625" style="15" customWidth="1"/>
    <col min="6923" max="7168" width="11.42578125" style="15"/>
    <col min="7169" max="7169" width="5.140625" style="15" customWidth="1"/>
    <col min="7170" max="7170" width="57.5703125" style="15" customWidth="1"/>
    <col min="7171" max="7171" width="16.7109375" style="15" customWidth="1"/>
    <col min="7172" max="7172" width="10.28515625" style="15" bestFit="1" customWidth="1"/>
    <col min="7173" max="7173" width="6.85546875" style="15" bestFit="1" customWidth="1"/>
    <col min="7174" max="7174" width="7.85546875" style="15" bestFit="1" customWidth="1"/>
    <col min="7175" max="7175" width="11.42578125" style="15"/>
    <col min="7176" max="7176" width="46" style="15" customWidth="1"/>
    <col min="7177" max="7177" width="17" style="15" customWidth="1"/>
    <col min="7178" max="7178" width="14.28515625" style="15" customWidth="1"/>
    <col min="7179" max="7424" width="11.42578125" style="15"/>
    <col min="7425" max="7425" width="5.140625" style="15" customWidth="1"/>
    <col min="7426" max="7426" width="57.5703125" style="15" customWidth="1"/>
    <col min="7427" max="7427" width="16.7109375" style="15" customWidth="1"/>
    <col min="7428" max="7428" width="10.28515625" style="15" bestFit="1" customWidth="1"/>
    <col min="7429" max="7429" width="6.85546875" style="15" bestFit="1" customWidth="1"/>
    <col min="7430" max="7430" width="7.85546875" style="15" bestFit="1" customWidth="1"/>
    <col min="7431" max="7431" width="11.42578125" style="15"/>
    <col min="7432" max="7432" width="46" style="15" customWidth="1"/>
    <col min="7433" max="7433" width="17" style="15" customWidth="1"/>
    <col min="7434" max="7434" width="14.28515625" style="15" customWidth="1"/>
    <col min="7435" max="7680" width="11.42578125" style="15"/>
    <col min="7681" max="7681" width="5.140625" style="15" customWidth="1"/>
    <col min="7682" max="7682" width="57.5703125" style="15" customWidth="1"/>
    <col min="7683" max="7683" width="16.7109375" style="15" customWidth="1"/>
    <col min="7684" max="7684" width="10.28515625" style="15" bestFit="1" customWidth="1"/>
    <col min="7685" max="7685" width="6.85546875" style="15" bestFit="1" customWidth="1"/>
    <col min="7686" max="7686" width="7.85546875" style="15" bestFit="1" customWidth="1"/>
    <col min="7687" max="7687" width="11.42578125" style="15"/>
    <col min="7688" max="7688" width="46" style="15" customWidth="1"/>
    <col min="7689" max="7689" width="17" style="15" customWidth="1"/>
    <col min="7690" max="7690" width="14.28515625" style="15" customWidth="1"/>
    <col min="7691" max="7936" width="11.42578125" style="15"/>
    <col min="7937" max="7937" width="5.140625" style="15" customWidth="1"/>
    <col min="7938" max="7938" width="57.5703125" style="15" customWidth="1"/>
    <col min="7939" max="7939" width="16.7109375" style="15" customWidth="1"/>
    <col min="7940" max="7940" width="10.28515625" style="15" bestFit="1" customWidth="1"/>
    <col min="7941" max="7941" width="6.85546875" style="15" bestFit="1" customWidth="1"/>
    <col min="7942" max="7942" width="7.85546875" style="15" bestFit="1" customWidth="1"/>
    <col min="7943" max="7943" width="11.42578125" style="15"/>
    <col min="7944" max="7944" width="46" style="15" customWidth="1"/>
    <col min="7945" max="7945" width="17" style="15" customWidth="1"/>
    <col min="7946" max="7946" width="14.28515625" style="15" customWidth="1"/>
    <col min="7947" max="8192" width="11.42578125" style="15"/>
    <col min="8193" max="8193" width="5.140625" style="15" customWidth="1"/>
    <col min="8194" max="8194" width="57.5703125" style="15" customWidth="1"/>
    <col min="8195" max="8195" width="16.7109375" style="15" customWidth="1"/>
    <col min="8196" max="8196" width="10.28515625" style="15" bestFit="1" customWidth="1"/>
    <col min="8197" max="8197" width="6.85546875" style="15" bestFit="1" customWidth="1"/>
    <col min="8198" max="8198" width="7.85546875" style="15" bestFit="1" customWidth="1"/>
    <col min="8199" max="8199" width="11.42578125" style="15"/>
    <col min="8200" max="8200" width="46" style="15" customWidth="1"/>
    <col min="8201" max="8201" width="17" style="15" customWidth="1"/>
    <col min="8202" max="8202" width="14.28515625" style="15" customWidth="1"/>
    <col min="8203" max="8448" width="11.42578125" style="15"/>
    <col min="8449" max="8449" width="5.140625" style="15" customWidth="1"/>
    <col min="8450" max="8450" width="57.5703125" style="15" customWidth="1"/>
    <col min="8451" max="8451" width="16.7109375" style="15" customWidth="1"/>
    <col min="8452" max="8452" width="10.28515625" style="15" bestFit="1" customWidth="1"/>
    <col min="8453" max="8453" width="6.85546875" style="15" bestFit="1" customWidth="1"/>
    <col min="8454" max="8454" width="7.85546875" style="15" bestFit="1" customWidth="1"/>
    <col min="8455" max="8455" width="11.42578125" style="15"/>
    <col min="8456" max="8456" width="46" style="15" customWidth="1"/>
    <col min="8457" max="8457" width="17" style="15" customWidth="1"/>
    <col min="8458" max="8458" width="14.28515625" style="15" customWidth="1"/>
    <col min="8459" max="8704" width="11.42578125" style="15"/>
    <col min="8705" max="8705" width="5.140625" style="15" customWidth="1"/>
    <col min="8706" max="8706" width="57.5703125" style="15" customWidth="1"/>
    <col min="8707" max="8707" width="16.7109375" style="15" customWidth="1"/>
    <col min="8708" max="8708" width="10.28515625" style="15" bestFit="1" customWidth="1"/>
    <col min="8709" max="8709" width="6.85546875" style="15" bestFit="1" customWidth="1"/>
    <col min="8710" max="8710" width="7.85546875" style="15" bestFit="1" customWidth="1"/>
    <col min="8711" max="8711" width="11.42578125" style="15"/>
    <col min="8712" max="8712" width="46" style="15" customWidth="1"/>
    <col min="8713" max="8713" width="17" style="15" customWidth="1"/>
    <col min="8714" max="8714" width="14.28515625" style="15" customWidth="1"/>
    <col min="8715" max="8960" width="11.42578125" style="15"/>
    <col min="8961" max="8961" width="5.140625" style="15" customWidth="1"/>
    <col min="8962" max="8962" width="57.5703125" style="15" customWidth="1"/>
    <col min="8963" max="8963" width="16.7109375" style="15" customWidth="1"/>
    <col min="8964" max="8964" width="10.28515625" style="15" bestFit="1" customWidth="1"/>
    <col min="8965" max="8965" width="6.85546875" style="15" bestFit="1" customWidth="1"/>
    <col min="8966" max="8966" width="7.85546875" style="15" bestFit="1" customWidth="1"/>
    <col min="8967" max="8967" width="11.42578125" style="15"/>
    <col min="8968" max="8968" width="46" style="15" customWidth="1"/>
    <col min="8969" max="8969" width="17" style="15" customWidth="1"/>
    <col min="8970" max="8970" width="14.28515625" style="15" customWidth="1"/>
    <col min="8971" max="9216" width="11.42578125" style="15"/>
    <col min="9217" max="9217" width="5.140625" style="15" customWidth="1"/>
    <col min="9218" max="9218" width="57.5703125" style="15" customWidth="1"/>
    <col min="9219" max="9219" width="16.7109375" style="15" customWidth="1"/>
    <col min="9220" max="9220" width="10.28515625" style="15" bestFit="1" customWidth="1"/>
    <col min="9221" max="9221" width="6.85546875" style="15" bestFit="1" customWidth="1"/>
    <col min="9222" max="9222" width="7.85546875" style="15" bestFit="1" customWidth="1"/>
    <col min="9223" max="9223" width="11.42578125" style="15"/>
    <col min="9224" max="9224" width="46" style="15" customWidth="1"/>
    <col min="9225" max="9225" width="17" style="15" customWidth="1"/>
    <col min="9226" max="9226" width="14.28515625" style="15" customWidth="1"/>
    <col min="9227" max="9472" width="11.42578125" style="15"/>
    <col min="9473" max="9473" width="5.140625" style="15" customWidth="1"/>
    <col min="9474" max="9474" width="57.5703125" style="15" customWidth="1"/>
    <col min="9475" max="9475" width="16.7109375" style="15" customWidth="1"/>
    <col min="9476" max="9476" width="10.28515625" style="15" bestFit="1" customWidth="1"/>
    <col min="9477" max="9477" width="6.85546875" style="15" bestFit="1" customWidth="1"/>
    <col min="9478" max="9478" width="7.85546875" style="15" bestFit="1" customWidth="1"/>
    <col min="9479" max="9479" width="11.42578125" style="15"/>
    <col min="9480" max="9480" width="46" style="15" customWidth="1"/>
    <col min="9481" max="9481" width="17" style="15" customWidth="1"/>
    <col min="9482" max="9482" width="14.28515625" style="15" customWidth="1"/>
    <col min="9483" max="9728" width="11.42578125" style="15"/>
    <col min="9729" max="9729" width="5.140625" style="15" customWidth="1"/>
    <col min="9730" max="9730" width="57.5703125" style="15" customWidth="1"/>
    <col min="9731" max="9731" width="16.7109375" style="15" customWidth="1"/>
    <col min="9732" max="9732" width="10.28515625" style="15" bestFit="1" customWidth="1"/>
    <col min="9733" max="9733" width="6.85546875" style="15" bestFit="1" customWidth="1"/>
    <col min="9734" max="9734" width="7.85546875" style="15" bestFit="1" customWidth="1"/>
    <col min="9735" max="9735" width="11.42578125" style="15"/>
    <col min="9736" max="9736" width="46" style="15" customWidth="1"/>
    <col min="9737" max="9737" width="17" style="15" customWidth="1"/>
    <col min="9738" max="9738" width="14.28515625" style="15" customWidth="1"/>
    <col min="9739" max="9984" width="11.42578125" style="15"/>
    <col min="9985" max="9985" width="5.140625" style="15" customWidth="1"/>
    <col min="9986" max="9986" width="57.5703125" style="15" customWidth="1"/>
    <col min="9987" max="9987" width="16.7109375" style="15" customWidth="1"/>
    <col min="9988" max="9988" width="10.28515625" style="15" bestFit="1" customWidth="1"/>
    <col min="9989" max="9989" width="6.85546875" style="15" bestFit="1" customWidth="1"/>
    <col min="9990" max="9990" width="7.85546875" style="15" bestFit="1" customWidth="1"/>
    <col min="9991" max="9991" width="11.42578125" style="15"/>
    <col min="9992" max="9992" width="46" style="15" customWidth="1"/>
    <col min="9993" max="9993" width="17" style="15" customWidth="1"/>
    <col min="9994" max="9994" width="14.28515625" style="15" customWidth="1"/>
    <col min="9995" max="10240" width="11.42578125" style="15"/>
    <col min="10241" max="10241" width="5.140625" style="15" customWidth="1"/>
    <col min="10242" max="10242" width="57.5703125" style="15" customWidth="1"/>
    <col min="10243" max="10243" width="16.7109375" style="15" customWidth="1"/>
    <col min="10244" max="10244" width="10.28515625" style="15" bestFit="1" customWidth="1"/>
    <col min="10245" max="10245" width="6.85546875" style="15" bestFit="1" customWidth="1"/>
    <col min="10246" max="10246" width="7.85546875" style="15" bestFit="1" customWidth="1"/>
    <col min="10247" max="10247" width="11.42578125" style="15"/>
    <col min="10248" max="10248" width="46" style="15" customWidth="1"/>
    <col min="10249" max="10249" width="17" style="15" customWidth="1"/>
    <col min="10250" max="10250" width="14.28515625" style="15" customWidth="1"/>
    <col min="10251" max="10496" width="11.42578125" style="15"/>
    <col min="10497" max="10497" width="5.140625" style="15" customWidth="1"/>
    <col min="10498" max="10498" width="57.5703125" style="15" customWidth="1"/>
    <col min="10499" max="10499" width="16.7109375" style="15" customWidth="1"/>
    <col min="10500" max="10500" width="10.28515625" style="15" bestFit="1" customWidth="1"/>
    <col min="10501" max="10501" width="6.85546875" style="15" bestFit="1" customWidth="1"/>
    <col min="10502" max="10502" width="7.85546875" style="15" bestFit="1" customWidth="1"/>
    <col min="10503" max="10503" width="11.42578125" style="15"/>
    <col min="10504" max="10504" width="46" style="15" customWidth="1"/>
    <col min="10505" max="10505" width="17" style="15" customWidth="1"/>
    <col min="10506" max="10506" width="14.28515625" style="15" customWidth="1"/>
    <col min="10507" max="10752" width="11.42578125" style="15"/>
    <col min="10753" max="10753" width="5.140625" style="15" customWidth="1"/>
    <col min="10754" max="10754" width="57.5703125" style="15" customWidth="1"/>
    <col min="10755" max="10755" width="16.7109375" style="15" customWidth="1"/>
    <col min="10756" max="10756" width="10.28515625" style="15" bestFit="1" customWidth="1"/>
    <col min="10757" max="10757" width="6.85546875" style="15" bestFit="1" customWidth="1"/>
    <col min="10758" max="10758" width="7.85546875" style="15" bestFit="1" customWidth="1"/>
    <col min="10759" max="10759" width="11.42578125" style="15"/>
    <col min="10760" max="10760" width="46" style="15" customWidth="1"/>
    <col min="10761" max="10761" width="17" style="15" customWidth="1"/>
    <col min="10762" max="10762" width="14.28515625" style="15" customWidth="1"/>
    <col min="10763" max="11008" width="11.42578125" style="15"/>
    <col min="11009" max="11009" width="5.140625" style="15" customWidth="1"/>
    <col min="11010" max="11010" width="57.5703125" style="15" customWidth="1"/>
    <col min="11011" max="11011" width="16.7109375" style="15" customWidth="1"/>
    <col min="11012" max="11012" width="10.28515625" style="15" bestFit="1" customWidth="1"/>
    <col min="11013" max="11013" width="6.85546875" style="15" bestFit="1" customWidth="1"/>
    <col min="11014" max="11014" width="7.85546875" style="15" bestFit="1" customWidth="1"/>
    <col min="11015" max="11015" width="11.42578125" style="15"/>
    <col min="11016" max="11016" width="46" style="15" customWidth="1"/>
    <col min="11017" max="11017" width="17" style="15" customWidth="1"/>
    <col min="11018" max="11018" width="14.28515625" style="15" customWidth="1"/>
    <col min="11019" max="11264" width="11.42578125" style="15"/>
    <col min="11265" max="11265" width="5.140625" style="15" customWidth="1"/>
    <col min="11266" max="11266" width="57.5703125" style="15" customWidth="1"/>
    <col min="11267" max="11267" width="16.7109375" style="15" customWidth="1"/>
    <col min="11268" max="11268" width="10.28515625" style="15" bestFit="1" customWidth="1"/>
    <col min="11269" max="11269" width="6.85546875" style="15" bestFit="1" customWidth="1"/>
    <col min="11270" max="11270" width="7.85546875" style="15" bestFit="1" customWidth="1"/>
    <col min="11271" max="11271" width="11.42578125" style="15"/>
    <col min="11272" max="11272" width="46" style="15" customWidth="1"/>
    <col min="11273" max="11273" width="17" style="15" customWidth="1"/>
    <col min="11274" max="11274" width="14.28515625" style="15" customWidth="1"/>
    <col min="11275" max="11520" width="11.42578125" style="15"/>
    <col min="11521" max="11521" width="5.140625" style="15" customWidth="1"/>
    <col min="11522" max="11522" width="57.5703125" style="15" customWidth="1"/>
    <col min="11523" max="11523" width="16.7109375" style="15" customWidth="1"/>
    <col min="11524" max="11524" width="10.28515625" style="15" bestFit="1" customWidth="1"/>
    <col min="11525" max="11525" width="6.85546875" style="15" bestFit="1" customWidth="1"/>
    <col min="11526" max="11526" width="7.85546875" style="15" bestFit="1" customWidth="1"/>
    <col min="11527" max="11527" width="11.42578125" style="15"/>
    <col min="11528" max="11528" width="46" style="15" customWidth="1"/>
    <col min="11529" max="11529" width="17" style="15" customWidth="1"/>
    <col min="11530" max="11530" width="14.28515625" style="15" customWidth="1"/>
    <col min="11531" max="11776" width="11.42578125" style="15"/>
    <col min="11777" max="11777" width="5.140625" style="15" customWidth="1"/>
    <col min="11778" max="11778" width="57.5703125" style="15" customWidth="1"/>
    <col min="11779" max="11779" width="16.7109375" style="15" customWidth="1"/>
    <col min="11780" max="11780" width="10.28515625" style="15" bestFit="1" customWidth="1"/>
    <col min="11781" max="11781" width="6.85546875" style="15" bestFit="1" customWidth="1"/>
    <col min="11782" max="11782" width="7.85546875" style="15" bestFit="1" customWidth="1"/>
    <col min="11783" max="11783" width="11.42578125" style="15"/>
    <col min="11784" max="11784" width="46" style="15" customWidth="1"/>
    <col min="11785" max="11785" width="17" style="15" customWidth="1"/>
    <col min="11786" max="11786" width="14.28515625" style="15" customWidth="1"/>
    <col min="11787" max="12032" width="11.42578125" style="15"/>
    <col min="12033" max="12033" width="5.140625" style="15" customWidth="1"/>
    <col min="12034" max="12034" width="57.5703125" style="15" customWidth="1"/>
    <col min="12035" max="12035" width="16.7109375" style="15" customWidth="1"/>
    <col min="12036" max="12036" width="10.28515625" style="15" bestFit="1" customWidth="1"/>
    <col min="12037" max="12037" width="6.85546875" style="15" bestFit="1" customWidth="1"/>
    <col min="12038" max="12038" width="7.85546875" style="15" bestFit="1" customWidth="1"/>
    <col min="12039" max="12039" width="11.42578125" style="15"/>
    <col min="12040" max="12040" width="46" style="15" customWidth="1"/>
    <col min="12041" max="12041" width="17" style="15" customWidth="1"/>
    <col min="12042" max="12042" width="14.28515625" style="15" customWidth="1"/>
    <col min="12043" max="12288" width="11.42578125" style="15"/>
    <col min="12289" max="12289" width="5.140625" style="15" customWidth="1"/>
    <col min="12290" max="12290" width="57.5703125" style="15" customWidth="1"/>
    <col min="12291" max="12291" width="16.7109375" style="15" customWidth="1"/>
    <col min="12292" max="12292" width="10.28515625" style="15" bestFit="1" customWidth="1"/>
    <col min="12293" max="12293" width="6.85546875" style="15" bestFit="1" customWidth="1"/>
    <col min="12294" max="12294" width="7.85546875" style="15" bestFit="1" customWidth="1"/>
    <col min="12295" max="12295" width="11.42578125" style="15"/>
    <col min="12296" max="12296" width="46" style="15" customWidth="1"/>
    <col min="12297" max="12297" width="17" style="15" customWidth="1"/>
    <col min="12298" max="12298" width="14.28515625" style="15" customWidth="1"/>
    <col min="12299" max="12544" width="11.42578125" style="15"/>
    <col min="12545" max="12545" width="5.140625" style="15" customWidth="1"/>
    <col min="12546" max="12546" width="57.5703125" style="15" customWidth="1"/>
    <col min="12547" max="12547" width="16.7109375" style="15" customWidth="1"/>
    <col min="12548" max="12548" width="10.28515625" style="15" bestFit="1" customWidth="1"/>
    <col min="12549" max="12549" width="6.85546875" style="15" bestFit="1" customWidth="1"/>
    <col min="12550" max="12550" width="7.85546875" style="15" bestFit="1" customWidth="1"/>
    <col min="12551" max="12551" width="11.42578125" style="15"/>
    <col min="12552" max="12552" width="46" style="15" customWidth="1"/>
    <col min="12553" max="12553" width="17" style="15" customWidth="1"/>
    <col min="12554" max="12554" width="14.28515625" style="15" customWidth="1"/>
    <col min="12555" max="12800" width="11.42578125" style="15"/>
    <col min="12801" max="12801" width="5.140625" style="15" customWidth="1"/>
    <col min="12802" max="12802" width="57.5703125" style="15" customWidth="1"/>
    <col min="12803" max="12803" width="16.7109375" style="15" customWidth="1"/>
    <col min="12804" max="12804" width="10.28515625" style="15" bestFit="1" customWidth="1"/>
    <col min="12805" max="12805" width="6.85546875" style="15" bestFit="1" customWidth="1"/>
    <col min="12806" max="12806" width="7.85546875" style="15" bestFit="1" customWidth="1"/>
    <col min="12807" max="12807" width="11.42578125" style="15"/>
    <col min="12808" max="12808" width="46" style="15" customWidth="1"/>
    <col min="12809" max="12809" width="17" style="15" customWidth="1"/>
    <col min="12810" max="12810" width="14.28515625" style="15" customWidth="1"/>
    <col min="12811" max="13056" width="11.42578125" style="15"/>
    <col min="13057" max="13057" width="5.140625" style="15" customWidth="1"/>
    <col min="13058" max="13058" width="57.5703125" style="15" customWidth="1"/>
    <col min="13059" max="13059" width="16.7109375" style="15" customWidth="1"/>
    <col min="13060" max="13060" width="10.28515625" style="15" bestFit="1" customWidth="1"/>
    <col min="13061" max="13061" width="6.85546875" style="15" bestFit="1" customWidth="1"/>
    <col min="13062" max="13062" width="7.85546875" style="15" bestFit="1" customWidth="1"/>
    <col min="13063" max="13063" width="11.42578125" style="15"/>
    <col min="13064" max="13064" width="46" style="15" customWidth="1"/>
    <col min="13065" max="13065" width="17" style="15" customWidth="1"/>
    <col min="13066" max="13066" width="14.28515625" style="15" customWidth="1"/>
    <col min="13067" max="13312" width="11.42578125" style="15"/>
    <col min="13313" max="13313" width="5.140625" style="15" customWidth="1"/>
    <col min="13314" max="13314" width="57.5703125" style="15" customWidth="1"/>
    <col min="13315" max="13315" width="16.7109375" style="15" customWidth="1"/>
    <col min="13316" max="13316" width="10.28515625" style="15" bestFit="1" customWidth="1"/>
    <col min="13317" max="13317" width="6.85546875" style="15" bestFit="1" customWidth="1"/>
    <col min="13318" max="13318" width="7.85546875" style="15" bestFit="1" customWidth="1"/>
    <col min="13319" max="13319" width="11.42578125" style="15"/>
    <col min="13320" max="13320" width="46" style="15" customWidth="1"/>
    <col min="13321" max="13321" width="17" style="15" customWidth="1"/>
    <col min="13322" max="13322" width="14.28515625" style="15" customWidth="1"/>
    <col min="13323" max="13568" width="11.42578125" style="15"/>
    <col min="13569" max="13569" width="5.140625" style="15" customWidth="1"/>
    <col min="13570" max="13570" width="57.5703125" style="15" customWidth="1"/>
    <col min="13571" max="13571" width="16.7109375" style="15" customWidth="1"/>
    <col min="13572" max="13572" width="10.28515625" style="15" bestFit="1" customWidth="1"/>
    <col min="13573" max="13573" width="6.85546875" style="15" bestFit="1" customWidth="1"/>
    <col min="13574" max="13574" width="7.85546875" style="15" bestFit="1" customWidth="1"/>
    <col min="13575" max="13575" width="11.42578125" style="15"/>
    <col min="13576" max="13576" width="46" style="15" customWidth="1"/>
    <col min="13577" max="13577" width="17" style="15" customWidth="1"/>
    <col min="13578" max="13578" width="14.28515625" style="15" customWidth="1"/>
    <col min="13579" max="13824" width="11.42578125" style="15"/>
    <col min="13825" max="13825" width="5.140625" style="15" customWidth="1"/>
    <col min="13826" max="13826" width="57.5703125" style="15" customWidth="1"/>
    <col min="13827" max="13827" width="16.7109375" style="15" customWidth="1"/>
    <col min="13828" max="13828" width="10.28515625" style="15" bestFit="1" customWidth="1"/>
    <col min="13829" max="13829" width="6.85546875" style="15" bestFit="1" customWidth="1"/>
    <col min="13830" max="13830" width="7.85546875" style="15" bestFit="1" customWidth="1"/>
    <col min="13831" max="13831" width="11.42578125" style="15"/>
    <col min="13832" max="13832" width="46" style="15" customWidth="1"/>
    <col min="13833" max="13833" width="17" style="15" customWidth="1"/>
    <col min="13834" max="13834" width="14.28515625" style="15" customWidth="1"/>
    <col min="13835" max="14080" width="11.42578125" style="15"/>
    <col min="14081" max="14081" width="5.140625" style="15" customWidth="1"/>
    <col min="14082" max="14082" width="57.5703125" style="15" customWidth="1"/>
    <col min="14083" max="14083" width="16.7109375" style="15" customWidth="1"/>
    <col min="14084" max="14084" width="10.28515625" style="15" bestFit="1" customWidth="1"/>
    <col min="14085" max="14085" width="6.85546875" style="15" bestFit="1" customWidth="1"/>
    <col min="14086" max="14086" width="7.85546875" style="15" bestFit="1" customWidth="1"/>
    <col min="14087" max="14087" width="11.42578125" style="15"/>
    <col min="14088" max="14088" width="46" style="15" customWidth="1"/>
    <col min="14089" max="14089" width="17" style="15" customWidth="1"/>
    <col min="14090" max="14090" width="14.28515625" style="15" customWidth="1"/>
    <col min="14091" max="14336" width="11.42578125" style="15"/>
    <col min="14337" max="14337" width="5.140625" style="15" customWidth="1"/>
    <col min="14338" max="14338" width="57.5703125" style="15" customWidth="1"/>
    <col min="14339" max="14339" width="16.7109375" style="15" customWidth="1"/>
    <col min="14340" max="14340" width="10.28515625" style="15" bestFit="1" customWidth="1"/>
    <col min="14341" max="14341" width="6.85546875" style="15" bestFit="1" customWidth="1"/>
    <col min="14342" max="14342" width="7.85546875" style="15" bestFit="1" customWidth="1"/>
    <col min="14343" max="14343" width="11.42578125" style="15"/>
    <col min="14344" max="14344" width="46" style="15" customWidth="1"/>
    <col min="14345" max="14345" width="17" style="15" customWidth="1"/>
    <col min="14346" max="14346" width="14.28515625" style="15" customWidth="1"/>
    <col min="14347" max="14592" width="11.42578125" style="15"/>
    <col min="14593" max="14593" width="5.140625" style="15" customWidth="1"/>
    <col min="14594" max="14594" width="57.5703125" style="15" customWidth="1"/>
    <col min="14595" max="14595" width="16.7109375" style="15" customWidth="1"/>
    <col min="14596" max="14596" width="10.28515625" style="15" bestFit="1" customWidth="1"/>
    <col min="14597" max="14597" width="6.85546875" style="15" bestFit="1" customWidth="1"/>
    <col min="14598" max="14598" width="7.85546875" style="15" bestFit="1" customWidth="1"/>
    <col min="14599" max="14599" width="11.42578125" style="15"/>
    <col min="14600" max="14600" width="46" style="15" customWidth="1"/>
    <col min="14601" max="14601" width="17" style="15" customWidth="1"/>
    <col min="14602" max="14602" width="14.28515625" style="15" customWidth="1"/>
    <col min="14603" max="14848" width="11.42578125" style="15"/>
    <col min="14849" max="14849" width="5.140625" style="15" customWidth="1"/>
    <col min="14850" max="14850" width="57.5703125" style="15" customWidth="1"/>
    <col min="14851" max="14851" width="16.7109375" style="15" customWidth="1"/>
    <col min="14852" max="14852" width="10.28515625" style="15" bestFit="1" customWidth="1"/>
    <col min="14853" max="14853" width="6.85546875" style="15" bestFit="1" customWidth="1"/>
    <col min="14854" max="14854" width="7.85546875" style="15" bestFit="1" customWidth="1"/>
    <col min="14855" max="14855" width="11.42578125" style="15"/>
    <col min="14856" max="14856" width="46" style="15" customWidth="1"/>
    <col min="14857" max="14857" width="17" style="15" customWidth="1"/>
    <col min="14858" max="14858" width="14.28515625" style="15" customWidth="1"/>
    <col min="14859" max="15104" width="11.42578125" style="15"/>
    <col min="15105" max="15105" width="5.140625" style="15" customWidth="1"/>
    <col min="15106" max="15106" width="57.5703125" style="15" customWidth="1"/>
    <col min="15107" max="15107" width="16.7109375" style="15" customWidth="1"/>
    <col min="15108" max="15108" width="10.28515625" style="15" bestFit="1" customWidth="1"/>
    <col min="15109" max="15109" width="6.85546875" style="15" bestFit="1" customWidth="1"/>
    <col min="15110" max="15110" width="7.85546875" style="15" bestFit="1" customWidth="1"/>
    <col min="15111" max="15111" width="11.42578125" style="15"/>
    <col min="15112" max="15112" width="46" style="15" customWidth="1"/>
    <col min="15113" max="15113" width="17" style="15" customWidth="1"/>
    <col min="15114" max="15114" width="14.28515625" style="15" customWidth="1"/>
    <col min="15115" max="15360" width="11.42578125" style="15"/>
    <col min="15361" max="15361" width="5.140625" style="15" customWidth="1"/>
    <col min="15362" max="15362" width="57.5703125" style="15" customWidth="1"/>
    <col min="15363" max="15363" width="16.7109375" style="15" customWidth="1"/>
    <col min="15364" max="15364" width="10.28515625" style="15" bestFit="1" customWidth="1"/>
    <col min="15365" max="15365" width="6.85546875" style="15" bestFit="1" customWidth="1"/>
    <col min="15366" max="15366" width="7.85546875" style="15" bestFit="1" customWidth="1"/>
    <col min="15367" max="15367" width="11.42578125" style="15"/>
    <col min="15368" max="15368" width="46" style="15" customWidth="1"/>
    <col min="15369" max="15369" width="17" style="15" customWidth="1"/>
    <col min="15370" max="15370" width="14.28515625" style="15" customWidth="1"/>
    <col min="15371" max="15616" width="11.42578125" style="15"/>
    <col min="15617" max="15617" width="5.140625" style="15" customWidth="1"/>
    <col min="15618" max="15618" width="57.5703125" style="15" customWidth="1"/>
    <col min="15619" max="15619" width="16.7109375" style="15" customWidth="1"/>
    <col min="15620" max="15620" width="10.28515625" style="15" bestFit="1" customWidth="1"/>
    <col min="15621" max="15621" width="6.85546875" style="15" bestFit="1" customWidth="1"/>
    <col min="15622" max="15622" width="7.85546875" style="15" bestFit="1" customWidth="1"/>
    <col min="15623" max="15623" width="11.42578125" style="15"/>
    <col min="15624" max="15624" width="46" style="15" customWidth="1"/>
    <col min="15625" max="15625" width="17" style="15" customWidth="1"/>
    <col min="15626" max="15626" width="14.28515625" style="15" customWidth="1"/>
    <col min="15627" max="15872" width="11.42578125" style="15"/>
    <col min="15873" max="15873" width="5.140625" style="15" customWidth="1"/>
    <col min="15874" max="15874" width="57.5703125" style="15" customWidth="1"/>
    <col min="15875" max="15875" width="16.7109375" style="15" customWidth="1"/>
    <col min="15876" max="15876" width="10.28515625" style="15" bestFit="1" customWidth="1"/>
    <col min="15877" max="15877" width="6.85546875" style="15" bestFit="1" customWidth="1"/>
    <col min="15878" max="15878" width="7.85546875" style="15" bestFit="1" customWidth="1"/>
    <col min="15879" max="15879" width="11.42578125" style="15"/>
    <col min="15880" max="15880" width="46" style="15" customWidth="1"/>
    <col min="15881" max="15881" width="17" style="15" customWidth="1"/>
    <col min="15882" max="15882" width="14.28515625" style="15" customWidth="1"/>
    <col min="15883" max="16128" width="11.42578125" style="15"/>
    <col min="16129" max="16129" width="5.140625" style="15" customWidth="1"/>
    <col min="16130" max="16130" width="57.5703125" style="15" customWidth="1"/>
    <col min="16131" max="16131" width="16.7109375" style="15" customWidth="1"/>
    <col min="16132" max="16132" width="10.28515625" style="15" bestFit="1" customWidth="1"/>
    <col min="16133" max="16133" width="6.85546875" style="15" bestFit="1" customWidth="1"/>
    <col min="16134" max="16134" width="7.85546875" style="15" bestFit="1" customWidth="1"/>
    <col min="16135" max="16135" width="11.42578125" style="15"/>
    <col min="16136" max="16136" width="46" style="15" customWidth="1"/>
    <col min="16137" max="16137" width="17" style="15" customWidth="1"/>
    <col min="16138" max="16138" width="14.28515625" style="15" customWidth="1"/>
    <col min="16139" max="16384" width="11.42578125" style="15"/>
  </cols>
  <sheetData>
    <row r="1" spans="1:7" x14ac:dyDescent="0.2">
      <c r="A1" s="335" t="s">
        <v>27</v>
      </c>
      <c r="B1" s="335"/>
      <c r="C1" s="335"/>
      <c r="D1" s="335"/>
      <c r="E1" s="335"/>
      <c r="F1" s="335"/>
      <c r="G1" s="335"/>
    </row>
    <row r="2" spans="1:7" x14ac:dyDescent="0.2">
      <c r="A2" s="336" t="s">
        <v>28</v>
      </c>
      <c r="B2" s="336"/>
      <c r="C2" s="336"/>
      <c r="D2" s="336"/>
      <c r="E2" s="336"/>
      <c r="F2" s="336"/>
      <c r="G2" s="336"/>
    </row>
    <row r="3" spans="1:7" x14ac:dyDescent="0.2">
      <c r="A3" s="336" t="s">
        <v>29</v>
      </c>
      <c r="B3" s="336"/>
      <c r="C3" s="336"/>
      <c r="D3" s="336"/>
      <c r="E3" s="336"/>
      <c r="F3" s="336"/>
      <c r="G3" s="336"/>
    </row>
    <row r="4" spans="1:7" x14ac:dyDescent="0.2">
      <c r="A4" s="337" t="s">
        <v>306</v>
      </c>
      <c r="B4" s="337"/>
      <c r="C4" s="337"/>
      <c r="D4" s="337"/>
      <c r="E4" s="337"/>
      <c r="F4" s="337"/>
      <c r="G4" s="337"/>
    </row>
    <row r="5" spans="1:7" ht="24.6" customHeight="1" x14ac:dyDescent="0.25">
      <c r="A5" s="338" t="s">
        <v>30</v>
      </c>
      <c r="B5" s="338"/>
      <c r="C5" s="338"/>
      <c r="D5" s="338"/>
      <c r="E5" s="338"/>
      <c r="F5" s="338"/>
      <c r="G5" s="338"/>
    </row>
    <row r="6" spans="1:7" ht="38.450000000000003" customHeight="1" x14ac:dyDescent="0.25">
      <c r="A6" s="224" t="s">
        <v>332</v>
      </c>
      <c r="B6" s="224"/>
      <c r="C6" s="224"/>
      <c r="D6" s="224"/>
      <c r="E6" s="224"/>
      <c r="F6" s="224"/>
      <c r="G6" s="224"/>
    </row>
    <row r="7" spans="1:7" x14ac:dyDescent="0.2">
      <c r="A7" s="334" t="s">
        <v>412</v>
      </c>
      <c r="B7" s="334"/>
      <c r="C7" s="334"/>
      <c r="D7" s="334"/>
      <c r="E7" s="334"/>
      <c r="F7" s="334"/>
      <c r="G7" s="334"/>
    </row>
    <row r="8" spans="1:7" ht="15.75" thickBot="1" x14ac:dyDescent="0.3"/>
    <row r="9" spans="1:7" x14ac:dyDescent="0.2">
      <c r="A9" s="329" t="s">
        <v>126</v>
      </c>
      <c r="B9" s="330"/>
      <c r="C9" s="330"/>
      <c r="D9" s="330"/>
      <c r="E9" s="330"/>
      <c r="F9" s="330"/>
      <c r="G9" s="331"/>
    </row>
    <row r="10" spans="1:7" ht="30" x14ac:dyDescent="0.25">
      <c r="A10" s="205" t="s">
        <v>7</v>
      </c>
      <c r="B10" s="194" t="s">
        <v>127</v>
      </c>
      <c r="C10" s="194" t="s">
        <v>131</v>
      </c>
      <c r="D10" s="194" t="s">
        <v>128</v>
      </c>
      <c r="E10" s="194" t="s">
        <v>132</v>
      </c>
      <c r="F10" s="194" t="s">
        <v>129</v>
      </c>
      <c r="G10" s="206" t="s">
        <v>130</v>
      </c>
    </row>
    <row r="11" spans="1:7" ht="15.75" x14ac:dyDescent="0.25">
      <c r="A11" s="207">
        <v>1</v>
      </c>
      <c r="B11" s="187" t="s">
        <v>312</v>
      </c>
      <c r="C11" s="187">
        <v>7</v>
      </c>
      <c r="D11" s="202">
        <f>C11</f>
        <v>7</v>
      </c>
      <c r="E11" s="203">
        <f>'An IV A Custo G1'!D155</f>
        <v>5399.8381404030124</v>
      </c>
      <c r="F11" s="203">
        <f t="shared" ref="F11:F21" si="0">E11*C11</f>
        <v>37798.866982821084</v>
      </c>
      <c r="G11" s="208">
        <f>12*F11</f>
        <v>453586.40379385301</v>
      </c>
    </row>
    <row r="12" spans="1:7" ht="15.75" x14ac:dyDescent="0.25">
      <c r="A12" s="207">
        <v>2</v>
      </c>
      <c r="B12" s="187" t="s">
        <v>313</v>
      </c>
      <c r="C12" s="187">
        <v>1</v>
      </c>
      <c r="D12" s="202">
        <f>C12</f>
        <v>1</v>
      </c>
      <c r="E12" s="203">
        <f>'An IV A Custo G1'!E155</f>
        <v>5875.2312131073431</v>
      </c>
      <c r="F12" s="203">
        <f t="shared" si="0"/>
        <v>5875.2312131073431</v>
      </c>
      <c r="G12" s="208">
        <f t="shared" ref="G12:G21" si="1">12*F12</f>
        <v>70502.774557288125</v>
      </c>
    </row>
    <row r="13" spans="1:7" ht="15.75" x14ac:dyDescent="0.25">
      <c r="A13" s="207">
        <v>3</v>
      </c>
      <c r="B13" s="187" t="s">
        <v>314</v>
      </c>
      <c r="C13" s="187">
        <v>24</v>
      </c>
      <c r="D13" s="202">
        <f>C13</f>
        <v>24</v>
      </c>
      <c r="E13" s="203">
        <f>'An IV A Custo G1'!F155</f>
        <v>4315.267339142847</v>
      </c>
      <c r="F13" s="203">
        <f t="shared" si="0"/>
        <v>103566.41613942833</v>
      </c>
      <c r="G13" s="208">
        <f t="shared" si="1"/>
        <v>1242796.99367314</v>
      </c>
    </row>
    <row r="14" spans="1:7" ht="15.75" x14ac:dyDescent="0.25">
      <c r="A14" s="207">
        <v>4</v>
      </c>
      <c r="B14" s="187" t="s">
        <v>315</v>
      </c>
      <c r="C14" s="187">
        <v>1</v>
      </c>
      <c r="D14" s="202">
        <f>C14</f>
        <v>1</v>
      </c>
      <c r="E14" s="203">
        <f>'An IV A Custo G1'!G155</f>
        <v>4796.6448514274325</v>
      </c>
      <c r="F14" s="203">
        <f t="shared" si="0"/>
        <v>4796.6448514274325</v>
      </c>
      <c r="G14" s="208">
        <f t="shared" si="1"/>
        <v>57559.73821712919</v>
      </c>
    </row>
    <row r="15" spans="1:7" ht="15.75" x14ac:dyDescent="0.25">
      <c r="A15" s="207">
        <v>5</v>
      </c>
      <c r="B15" s="187" t="s">
        <v>316</v>
      </c>
      <c r="C15" s="187">
        <v>5</v>
      </c>
      <c r="D15" s="202">
        <f t="shared" ref="D15:D21" si="2">C15</f>
        <v>5</v>
      </c>
      <c r="E15" s="203">
        <f>'An IV A Custo G1'!H155</f>
        <v>5201.8579964480869</v>
      </c>
      <c r="F15" s="203">
        <f t="shared" si="0"/>
        <v>26009.289982240436</v>
      </c>
      <c r="G15" s="208">
        <f t="shared" si="1"/>
        <v>312111.4797868852</v>
      </c>
    </row>
    <row r="16" spans="1:7" ht="15.75" x14ac:dyDescent="0.25">
      <c r="A16" s="207">
        <v>6</v>
      </c>
      <c r="B16" s="187" t="s">
        <v>414</v>
      </c>
      <c r="C16" s="187">
        <v>15</v>
      </c>
      <c r="D16" s="202">
        <f t="shared" si="2"/>
        <v>15</v>
      </c>
      <c r="E16" s="203">
        <f>'An IV A Custo G1'!I155</f>
        <v>4780.5104093971686</v>
      </c>
      <c r="F16" s="203">
        <f t="shared" si="0"/>
        <v>71707.656140957522</v>
      </c>
      <c r="G16" s="208">
        <f t="shared" si="1"/>
        <v>860491.87369149027</v>
      </c>
    </row>
    <row r="17" spans="1:7" ht="15.75" x14ac:dyDescent="0.25">
      <c r="A17" s="207">
        <v>7</v>
      </c>
      <c r="B17" s="187" t="s">
        <v>317</v>
      </c>
      <c r="C17" s="187">
        <v>2</v>
      </c>
      <c r="D17" s="202">
        <f t="shared" si="2"/>
        <v>2</v>
      </c>
      <c r="E17" s="203">
        <f>'An IV B Custo G2'!D159</f>
        <v>4089.2381073672591</v>
      </c>
      <c r="F17" s="203">
        <f t="shared" si="0"/>
        <v>8178.4762147345182</v>
      </c>
      <c r="G17" s="208">
        <f t="shared" si="1"/>
        <v>98141.714576814222</v>
      </c>
    </row>
    <row r="18" spans="1:7" ht="15.75" x14ac:dyDescent="0.25">
      <c r="A18" s="207">
        <v>8</v>
      </c>
      <c r="B18" s="187" t="s">
        <v>318</v>
      </c>
      <c r="C18" s="187">
        <v>14</v>
      </c>
      <c r="D18" s="202">
        <f t="shared" si="2"/>
        <v>14</v>
      </c>
      <c r="E18" s="203">
        <f>'An IV B Custo G2'!E159</f>
        <v>4077.1308983508352</v>
      </c>
      <c r="F18" s="203">
        <f t="shared" si="0"/>
        <v>57079.832576911693</v>
      </c>
      <c r="G18" s="208">
        <f t="shared" si="1"/>
        <v>684957.99092294031</v>
      </c>
    </row>
    <row r="19" spans="1:7" ht="15.75" x14ac:dyDescent="0.25">
      <c r="A19" s="207">
        <v>9</v>
      </c>
      <c r="B19" s="187" t="s">
        <v>319</v>
      </c>
      <c r="C19" s="187">
        <v>32</v>
      </c>
      <c r="D19" s="202">
        <f t="shared" si="2"/>
        <v>32</v>
      </c>
      <c r="E19" s="203">
        <f>'An IV B Custo G2'!F159</f>
        <v>4077.1308983508352</v>
      </c>
      <c r="F19" s="203">
        <f t="shared" si="0"/>
        <v>130468.18874722673</v>
      </c>
      <c r="G19" s="208">
        <f t="shared" si="1"/>
        <v>1565618.2649667207</v>
      </c>
    </row>
    <row r="20" spans="1:7" ht="15.75" x14ac:dyDescent="0.25">
      <c r="A20" s="207">
        <v>10</v>
      </c>
      <c r="B20" s="187" t="s">
        <v>320</v>
      </c>
      <c r="C20" s="187">
        <v>10</v>
      </c>
      <c r="D20" s="202">
        <f t="shared" si="2"/>
        <v>10</v>
      </c>
      <c r="E20" s="203">
        <f>'An IV B Custo G2'!G159</f>
        <v>4077.1308983508352</v>
      </c>
      <c r="F20" s="203">
        <f t="shared" si="0"/>
        <v>40771.308983508352</v>
      </c>
      <c r="G20" s="208">
        <f t="shared" si="1"/>
        <v>489255.70780210022</v>
      </c>
    </row>
    <row r="21" spans="1:7" x14ac:dyDescent="0.25">
      <c r="A21" s="207">
        <v>11</v>
      </c>
      <c r="B21" s="204" t="s">
        <v>409</v>
      </c>
      <c r="C21" s="204">
        <v>1</v>
      </c>
      <c r="D21" s="202">
        <f t="shared" si="2"/>
        <v>1</v>
      </c>
      <c r="E21" s="203">
        <f>'An IV B Custo G2'!H159</f>
        <v>4077.1308983508352</v>
      </c>
      <c r="F21" s="203">
        <f t="shared" si="0"/>
        <v>4077.1308983508352</v>
      </c>
      <c r="G21" s="208">
        <f t="shared" si="1"/>
        <v>48925.570780210022</v>
      </c>
    </row>
    <row r="22" spans="1:7" ht="28.9" customHeight="1" thickBot="1" x14ac:dyDescent="0.3">
      <c r="A22" s="332" t="s">
        <v>70</v>
      </c>
      <c r="B22" s="333"/>
      <c r="C22" s="209">
        <f>SUM(C11:C21)</f>
        <v>112</v>
      </c>
      <c r="D22" s="209">
        <f>SUM(D11:D21)</f>
        <v>112</v>
      </c>
      <c r="E22" s="210"/>
      <c r="F22" s="210">
        <f>SUM(F11:F21)</f>
        <v>490329.04273071431</v>
      </c>
      <c r="G22" s="211">
        <f>12*F22</f>
        <v>5883948.5127685722</v>
      </c>
    </row>
  </sheetData>
  <mergeCells count="9">
    <mergeCell ref="A9:G9"/>
    <mergeCell ref="A22:B22"/>
    <mergeCell ref="A6:G6"/>
    <mergeCell ref="A7:G7"/>
    <mergeCell ref="A1:G1"/>
    <mergeCell ref="A2:G2"/>
    <mergeCell ref="A3:G3"/>
    <mergeCell ref="A4:G4"/>
    <mergeCell ref="A5:G5"/>
  </mergeCells>
  <pageMargins left="0.511811024" right="0.511811024" top="0.9916666666666667" bottom="0.78740157499999996" header="0.31496062000000002" footer="0.31496062000000002"/>
  <pageSetup paperSize="9" fitToHeight="0" orientation="landscape" r:id="rId1"/>
  <headerFooter>
    <oddHeader>&amp;L&amp;G&amp;CProcesso 23069.161952/2022-23
PE 63/2022&amp;R&amp;G</oddHeader>
    <oddFooter>&amp;L&amp;A&amp;R&amp;"-,Itálico"&amp;10&amp;P/&amp;N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</vt:i4>
      </vt:variant>
    </vt:vector>
  </HeadingPairs>
  <TitlesOfParts>
    <vt:vector size="11" baseType="lpstr">
      <vt:lpstr>MENU PLANILHA</vt:lpstr>
      <vt:lpstr>Anexo II-A Dist. Postos</vt:lpstr>
      <vt:lpstr>Anexo II-B Endereço</vt:lpstr>
      <vt:lpstr>Anexo III-A Equip.</vt:lpstr>
      <vt:lpstr>Anexo III-B Uniformes</vt:lpstr>
      <vt:lpstr>Anexo III-C Materiais</vt:lpstr>
      <vt:lpstr>An IV A Custo G1</vt:lpstr>
      <vt:lpstr>An IV B Custo G2</vt:lpstr>
      <vt:lpstr>Anexo IV C - Custo Total MDO</vt:lpstr>
      <vt:lpstr>'An IV A Custo G1'!Area_de_impressao</vt:lpstr>
      <vt:lpstr>'Anexo IV C - Custo Total MDO'!Area_de_impressao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Joao Paulo Moraes</cp:lastModifiedBy>
  <cp:lastPrinted>2022-05-28T03:32:02Z</cp:lastPrinted>
  <dcterms:created xsi:type="dcterms:W3CDTF">2020-07-21T04:53:23Z</dcterms:created>
  <dcterms:modified xsi:type="dcterms:W3CDTF">2022-05-28T03:32:08Z</dcterms:modified>
</cp:coreProperties>
</file>