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8-2021 Elevadores da Enfermagem\RDC 08-2021 Elevadores Enfermagem\"/>
    </mc:Choice>
  </mc:AlternateContent>
  <xr:revisionPtr revIDLastSave="0" documentId="13_ncr:1_{B42329D0-A108-420C-B58E-D2287FCEE5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çamento" sheetId="2" r:id="rId1"/>
    <sheet name="Cronograma FisicoFinanceiro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1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1">#REF!</definedName>
    <definedName name="_8Excel_BuiltIn_Print_Area_1">#REF!</definedName>
    <definedName name="_9Excel_BuiltIn_Print_Area_1_1" localSheetId="1">#REF!</definedName>
    <definedName name="_9Excel_BuiltIn_Print_Area_1_1">#REF!</definedName>
    <definedName name="_A99990" localSheetId="1">'[1]Climatização Prédio DECEA'!#REF!</definedName>
    <definedName name="_A99990">'[1]Climatização Prédio DECEA'!#REF!</definedName>
    <definedName name="_A99999" localSheetId="1">'[1]Climatização Prédio DECEA'!#REF!</definedName>
    <definedName name="_A99999">'[1]Climatização Prédio DECEA'!#REF!</definedName>
    <definedName name="_s" localSheetId="1">#REF!</definedName>
    <definedName name="_s">#REF!</definedName>
    <definedName name="Á1" localSheetId="1">#REF!</definedName>
    <definedName name="Á1">#REF!</definedName>
    <definedName name="AAAA" localSheetId="1">#REF!</definedName>
    <definedName name="AAAA">#REF!</definedName>
    <definedName name="ACRES">#REF!</definedName>
    <definedName name="ACRES_4">#REF!</definedName>
    <definedName name="_xlnm.Print_Area" localSheetId="0">Orçamento!$A$1:$M$76</definedName>
    <definedName name="_xlnm.Print_Area">#REF!</definedName>
    <definedName name="Área_impressão_IM" localSheetId="1">#REF!</definedName>
    <definedName name="Área_impressão_IM">#REF!</definedName>
    <definedName name="Área_impressão_IM_1" localSheetId="1">#REF!</definedName>
    <definedName name="Área_impressão_IM_1">#REF!</definedName>
    <definedName name="Área_impressão_IM_1_4" localSheetId="1">'[2]ICEA - SJC'!#REF!</definedName>
    <definedName name="Área_impressão_IM_1_4">'[2]ICEA - SJC'!#REF!</definedName>
    <definedName name="Área_impressão_IM_4" localSheetId="1">#REF!</definedName>
    <definedName name="Área_impressão_IM_4">#REF!</definedName>
    <definedName name="arredondamento" localSheetId="1">#REF!</definedName>
    <definedName name="arredondamento">#REF!</definedName>
    <definedName name="BBBB" localSheetId="1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1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1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1">'[3]Parte Externa'!#REF!</definedName>
    <definedName name="ccc">'[3]Parte Externa'!#REF!</definedName>
    <definedName name="CDT">"PQ.$#REF!$#REF!"</definedName>
    <definedName name="CDT_2" localSheetId="1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1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1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1">#REF!</definedName>
    <definedName name="_xlnm.Criteria">#REF!</definedName>
    <definedName name="dddd" localSheetId="1">#REF!</definedName>
    <definedName name="dddd">#REF!</definedName>
    <definedName name="DDE_LINK4_5" localSheetId="1">'[4]CRONOGRAMA FISICO-FINANCEIRO'!#REF!</definedName>
    <definedName name="DDE_LINK4_5">'[4]CRONOGRAMA FISICO-FINANCEIRO'!#REF!</definedName>
    <definedName name="DDE_LINK41_5" localSheetId="1">'[4]CRONOGRAMA FISICO-FINANCEIRO'!#REF!</definedName>
    <definedName name="DDE_LINK41_5">'[4]CRONOGRAMA FISICO-FINANCEIRO'!#REF!</definedName>
    <definedName name="DIVE">"PQ.$#REF!$#REF!"</definedName>
    <definedName name="DIVE_2" localSheetId="1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1">#REF!</definedName>
    <definedName name="DPM_Eletricidade_Ltda.">#REF!</definedName>
    <definedName name="EEEEE" localSheetId="1">'[5]ARQUITETURA - ANEXO A'!#REF!</definedName>
    <definedName name="EEEEE">'[5]ARQUITETURA - ANEXO A'!#REF!</definedName>
    <definedName name="EQUI">"PQ.$#REF!$#REF!"</definedName>
    <definedName name="EQUI_2" localSheetId="1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1">#REF!</definedName>
    <definedName name="Excel_BuiltIn__FilterDatabase_5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1">#REF!</definedName>
    <definedName name="Excel_BuiltIn_Print_Area_5_4">#REF!</definedName>
    <definedName name="Excel_BuiltIn_Print_Area_6_1" localSheetId="1">#REF!</definedName>
    <definedName name="Excel_BuiltIn_Print_Area_6_1">#REF!</definedName>
    <definedName name="Excel_BuiltIn_Print_Area_7" localSheetId="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1">#REF!</definedName>
    <definedName name="Excel_BuiltIn_Print_Titles_1_1">#REF!</definedName>
    <definedName name="Excel_BuiltIn_Print_Titles_1_1_2" localSheetId="1">'[6]URB E RED EXT SO SG'!#REF!</definedName>
    <definedName name="Excel_BuiltIn_Print_Titles_1_1_2">'[6]URB E RED EXT SO SG'!#REF!</definedName>
    <definedName name="Excel_BuiltIn_Print_Titles_1_1_4" localSheetId="1">'[7]Climatização Prédio CISCEA'!#REF!</definedName>
    <definedName name="Excel_BuiltIn_Print_Titles_1_1_4">'[7]Climatização Prédio CISCEA'!#REF!</definedName>
    <definedName name="Excel_BuiltIn_Print_Titles_1_4" localSheetId="1">'[2]ICEA - SJC'!#REF!</definedName>
    <definedName name="Excel_BuiltIn_Print_Titles_1_4">'[2]ICEA - SJC'!#REF!</definedName>
    <definedName name="Excel_BuiltIn_Print_Titles_2" localSheetId="1">#REF!</definedName>
    <definedName name="Excel_BuiltIn_Print_Titles_2">#REF!</definedName>
    <definedName name="Excel_BuiltIn_Print_Titles_2_1" localSheetId="1">#REF!</definedName>
    <definedName name="Excel_BuiltIn_Print_Titles_2_1">#REF!</definedName>
    <definedName name="Excel_BuiltIn_Print_Titles_2_4" localSheetId="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1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1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1">'[2]ICEA - SJC'!#REF!</definedName>
    <definedName name="mobilização">'[2]ICEA - SJC'!#REF!</definedName>
    <definedName name="NOME_DO_ARQUIVO" localSheetId="1">#REF!</definedName>
    <definedName name="NOME_DO_ARQUIVO">#REF!</definedName>
    <definedName name="NOME_DO_ARQUIVO_2" localSheetId="1">#REF!</definedName>
    <definedName name="NOME_DO_ARQUIVO_2">#REF!</definedName>
    <definedName name="NOME_DO_ARQUIVO_3" localSheetId="1">#REF!</definedName>
    <definedName name="NOME_DO_ARQUIVO_3">#REF!</definedName>
    <definedName name="NOME_DO_ARQUIVO_4">#REF!</definedName>
    <definedName name="NOME_DO_ARQUIVO_9" localSheetId="1">[8]CAPA!#REF!</definedName>
    <definedName name="NOME_DO_ARQUIVO_9">[8]CAPA!#REF!</definedName>
    <definedName name="PARA">"PQ.$#REF!$#REF!"</definedName>
    <definedName name="PARA_2" localSheetId="1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1">#REF!</definedName>
    <definedName name="Plan2">#REF!</definedName>
    <definedName name="PRAIO" localSheetId="1">#REF!</definedName>
    <definedName name="PRAIO">#REF!</definedName>
    <definedName name="PRAIO_4" localSheetId="1">#REF!</definedName>
    <definedName name="PRAIO_4">#REF!</definedName>
    <definedName name="Print_Area_MI">#REF!</definedName>
    <definedName name="Print_Area_MI___0">"$#REF!.$A$1:$G$64"</definedName>
    <definedName name="_xlnm.Print_Titles" localSheetId="0">Orçamento!$4:$9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 localSheetId="1">#REF!</definedName>
    <definedName name="TOTAL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5" l="1"/>
  <c r="J34" i="5"/>
  <c r="K31" i="5"/>
  <c r="J25" i="5"/>
  <c r="H25" i="5"/>
  <c r="J22" i="5"/>
  <c r="J19" i="5"/>
  <c r="L41" i="5"/>
  <c r="L38" i="5"/>
  <c r="L35" i="5"/>
  <c r="L32" i="5"/>
  <c r="L29" i="5"/>
  <c r="L26" i="5"/>
  <c r="L44" i="5"/>
  <c r="L23" i="5"/>
  <c r="L20" i="5"/>
  <c r="L14" i="5"/>
  <c r="A12" i="5"/>
  <c r="A15" i="5" s="1"/>
  <c r="A18" i="5" s="1"/>
  <c r="A21" i="5" s="1"/>
  <c r="A24" i="5" s="1"/>
  <c r="A27" i="5" s="1"/>
  <c r="A30" i="5" s="1"/>
  <c r="A33" i="5" s="1"/>
  <c r="A36" i="5" s="1"/>
  <c r="A39" i="5" s="1"/>
  <c r="A42" i="5" s="1"/>
  <c r="J66" i="2"/>
  <c r="I66" i="2"/>
  <c r="J65" i="2"/>
  <c r="I65" i="2"/>
  <c r="J63" i="2"/>
  <c r="I63" i="2"/>
  <c r="J62" i="2"/>
  <c r="I62" i="2"/>
  <c r="J60" i="2"/>
  <c r="I60" i="2"/>
  <c r="J59" i="2"/>
  <c r="I59" i="2"/>
  <c r="J58" i="2"/>
  <c r="I58" i="2"/>
  <c r="J57" i="2"/>
  <c r="I57" i="2"/>
  <c r="J56" i="2"/>
  <c r="I56" i="2"/>
  <c r="J55" i="2"/>
  <c r="I55" i="2"/>
  <c r="J53" i="2"/>
  <c r="I53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0" i="2"/>
  <c r="I30" i="2"/>
  <c r="J29" i="2"/>
  <c r="I29" i="2"/>
  <c r="J28" i="2"/>
  <c r="I28" i="2"/>
  <c r="J26" i="2"/>
  <c r="I26" i="2"/>
  <c r="J25" i="2"/>
  <c r="I25" i="2"/>
  <c r="J24" i="2"/>
  <c r="I24" i="2"/>
  <c r="J22" i="2"/>
  <c r="I22" i="2"/>
  <c r="J21" i="2"/>
  <c r="I21" i="2"/>
  <c r="J20" i="2"/>
  <c r="I20" i="2"/>
  <c r="K20" i="2" s="1"/>
  <c r="L20" i="2" s="1"/>
  <c r="J19" i="2"/>
  <c r="I19" i="2"/>
  <c r="J18" i="2"/>
  <c r="I18" i="2"/>
  <c r="J17" i="2"/>
  <c r="I17" i="2"/>
  <c r="J15" i="2"/>
  <c r="I15" i="2"/>
  <c r="J12" i="2"/>
  <c r="I12" i="2"/>
  <c r="K22" i="2" l="1"/>
  <c r="L22" i="2" s="1"/>
  <c r="K56" i="2"/>
  <c r="L56" i="2" s="1"/>
  <c r="K58" i="2"/>
  <c r="L58" i="2" s="1"/>
  <c r="K60" i="2"/>
  <c r="L60" i="2" s="1"/>
  <c r="K15" i="2"/>
  <c r="L15" i="2" s="1"/>
  <c r="M14" i="2" s="1"/>
  <c r="K50" i="2"/>
  <c r="L50" i="2" s="1"/>
  <c r="K26" i="2"/>
  <c r="L26" i="2" s="1"/>
  <c r="K28" i="2"/>
  <c r="L28" i="2" s="1"/>
  <c r="K30" i="2"/>
  <c r="L30" i="2" s="1"/>
  <c r="K32" i="2"/>
  <c r="L32" i="2" s="1"/>
  <c r="K34" i="2"/>
  <c r="L34" i="2" s="1"/>
  <c r="K36" i="2"/>
  <c r="L36" i="2" s="1"/>
  <c r="K38" i="2"/>
  <c r="L38" i="2" s="1"/>
  <c r="K40" i="2"/>
  <c r="L40" i="2" s="1"/>
  <c r="K42" i="2"/>
  <c r="L42" i="2" s="1"/>
  <c r="K45" i="2"/>
  <c r="L45" i="2" s="1"/>
  <c r="K47" i="2"/>
  <c r="L47" i="2" s="1"/>
  <c r="K49" i="2"/>
  <c r="L49" i="2" s="1"/>
  <c r="K51" i="2"/>
  <c r="L51" i="2" s="1"/>
  <c r="K55" i="2"/>
  <c r="L55" i="2" s="1"/>
  <c r="K57" i="2"/>
  <c r="L57" i="2" s="1"/>
  <c r="K59" i="2"/>
  <c r="L59" i="2" s="1"/>
  <c r="K62" i="2"/>
  <c r="L62" i="2" s="1"/>
  <c r="K19" i="2"/>
  <c r="L19" i="2" s="1"/>
  <c r="K53" i="2"/>
  <c r="L53" i="2" s="1"/>
  <c r="M52" i="2" s="1"/>
  <c r="C33" i="5" s="1"/>
  <c r="L33" i="5" s="1"/>
  <c r="K21" i="2"/>
  <c r="L21" i="2" s="1"/>
  <c r="K17" i="2"/>
  <c r="L17" i="2" s="1"/>
  <c r="K24" i="2"/>
  <c r="L24" i="2" s="1"/>
  <c r="K12" i="2"/>
  <c r="L12" i="2" s="1"/>
  <c r="K18" i="2"/>
  <c r="L18" i="2" s="1"/>
  <c r="K25" i="2"/>
  <c r="L25" i="2" s="1"/>
  <c r="K29" i="2"/>
  <c r="L29" i="2" s="1"/>
  <c r="K33" i="2"/>
  <c r="L33" i="2" s="1"/>
  <c r="K35" i="2"/>
  <c r="L35" i="2" s="1"/>
  <c r="K37" i="2"/>
  <c r="L37" i="2" s="1"/>
  <c r="K39" i="2"/>
  <c r="L39" i="2" s="1"/>
  <c r="K41" i="2"/>
  <c r="L41" i="2" s="1"/>
  <c r="K43" i="2"/>
  <c r="L43" i="2" s="1"/>
  <c r="K46" i="2"/>
  <c r="L46" i="2" s="1"/>
  <c r="K48" i="2"/>
  <c r="L48" i="2" s="1"/>
  <c r="K65" i="2"/>
  <c r="L65" i="2" s="1"/>
  <c r="M64" i="2" s="1"/>
  <c r="C42" i="5" s="1"/>
  <c r="K63" i="2"/>
  <c r="L63" i="2" s="1"/>
  <c r="K66" i="2"/>
  <c r="L66" i="2" s="1"/>
  <c r="I13" i="2"/>
  <c r="K43" i="5" l="1"/>
  <c r="M54" i="2"/>
  <c r="C36" i="5" s="1"/>
  <c r="M44" i="2"/>
  <c r="C30" i="5" s="1"/>
  <c r="M61" i="2"/>
  <c r="C39" i="5" s="1"/>
  <c r="M31" i="2"/>
  <c r="C27" i="5" s="1"/>
  <c r="C15" i="5"/>
  <c r="M27" i="2"/>
  <c r="C24" i="5" s="1"/>
  <c r="M23" i="2"/>
  <c r="C21" i="5" s="1"/>
  <c r="M16" i="2"/>
  <c r="C18" i="5" s="1"/>
  <c r="J13" i="2"/>
  <c r="K13" i="2" s="1"/>
  <c r="L13" i="2" s="1"/>
  <c r="M11" i="2" s="1"/>
  <c r="C12" i="5" s="1"/>
  <c r="L42" i="5" l="1"/>
  <c r="J40" i="5"/>
  <c r="H40" i="5"/>
  <c r="K40" i="5"/>
  <c r="I28" i="5"/>
  <c r="J28" i="5"/>
  <c r="K25" i="5"/>
  <c r="I22" i="5"/>
  <c r="H22" i="5"/>
  <c r="E19" i="5"/>
  <c r="J37" i="5"/>
  <c r="K37" i="5"/>
  <c r="G47" i="5"/>
  <c r="F13" i="5"/>
  <c r="F47" i="5" s="1"/>
  <c r="K19" i="5"/>
  <c r="H19" i="5"/>
  <c r="I19" i="5"/>
  <c r="L68" i="2"/>
  <c r="C45" i="5"/>
  <c r="D46" i="5" s="1"/>
  <c r="L30" i="5" l="1"/>
  <c r="I47" i="5"/>
  <c r="I49" i="5" s="1"/>
  <c r="K47" i="5"/>
  <c r="K49" i="5" s="1"/>
  <c r="L21" i="5"/>
  <c r="L39" i="5"/>
  <c r="J47" i="5"/>
  <c r="J49" i="5" s="1"/>
  <c r="L27" i="5"/>
  <c r="L24" i="5"/>
  <c r="L36" i="5"/>
  <c r="H47" i="5"/>
  <c r="H49" i="5" s="1"/>
  <c r="L18" i="5"/>
  <c r="E47" i="5"/>
  <c r="E48" i="5" s="1"/>
  <c r="F48" i="5" s="1"/>
  <c r="G48" i="5" s="1"/>
  <c r="L12" i="5"/>
  <c r="G49" i="5"/>
  <c r="G50" i="5" s="1"/>
  <c r="G52" i="5" s="1"/>
  <c r="F49" i="5"/>
  <c r="F50" i="5" s="1"/>
  <c r="F52" i="5" s="1"/>
  <c r="D27" i="5"/>
  <c r="D30" i="5"/>
  <c r="D33" i="5"/>
  <c r="D42" i="5"/>
  <c r="D24" i="5"/>
  <c r="D36" i="5"/>
  <c r="D21" i="5"/>
  <c r="D15" i="5"/>
  <c r="D12" i="5"/>
  <c r="D39" i="5"/>
  <c r="D18" i="5"/>
  <c r="E49" i="5" l="1"/>
  <c r="I17" i="5" s="1"/>
  <c r="D45" i="5"/>
  <c r="E50" i="5" l="1"/>
  <c r="E52" i="5" s="1"/>
  <c r="E53" i="5" s="1"/>
  <c r="F53" i="5" s="1"/>
  <c r="G53" i="5" s="1"/>
  <c r="H50" i="5"/>
  <c r="H52" i="5" s="1"/>
  <c r="J17" i="5"/>
  <c r="J16" i="5" s="1"/>
  <c r="J50" i="5" s="1"/>
  <c r="J52" i="5" s="1"/>
  <c r="K17" i="5"/>
  <c r="K16" i="5" s="1"/>
  <c r="K50" i="5" s="1"/>
  <c r="K52" i="5" s="1"/>
  <c r="H48" i="5"/>
  <c r="I48" i="5" s="1"/>
  <c r="J48" i="5" s="1"/>
  <c r="K48" i="5" s="1"/>
  <c r="I16" i="5"/>
  <c r="I50" i="5" s="1"/>
  <c r="I52" i="5" s="1"/>
  <c r="E51" i="5" l="1"/>
  <c r="F51" i="5" s="1"/>
  <c r="G51" i="5" s="1"/>
  <c r="H51" i="5" s="1"/>
  <c r="I51" i="5" s="1"/>
  <c r="J51" i="5" s="1"/>
  <c r="K51" i="5" s="1"/>
  <c r="H53" i="5"/>
  <c r="I53" i="5" s="1"/>
  <c r="J53" i="5" s="1"/>
  <c r="K53" i="5" s="1"/>
  <c r="L15" i="5"/>
  <c r="L17" i="5"/>
</calcChain>
</file>

<file path=xl/sharedStrings.xml><?xml version="1.0" encoding="utf-8"?>
<sst xmlns="http://schemas.openxmlformats.org/spreadsheetml/2006/main" count="281" uniqueCount="181">
  <si>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</si>
  <si>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</si>
  <si>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</si>
  <si>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</si>
  <si>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</si>
  <si>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</si>
  <si>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</si>
  <si>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</si>
  <si>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</si>
  <si>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</si>
  <si>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MODELO DE PLANILHA DE ORÇAMENTO PARA EXECUÇÃO DE OBRA POR EMPREITADA POR PREÇO UNITÁRIO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</si>
  <si>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</si>
  <si>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</si>
  <si>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</si>
  <si>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</si>
  <si>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</si>
  <si>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</si>
  <si>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</si>
  <si>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</si>
  <si>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</si>
  <si>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</si>
  <si>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</si>
  <si>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</si>
  <si>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</si>
  <si>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</si>
  <si>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</si>
  <si>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%</t>
  </si>
  <si>
    <t>- A planilha deve ser assinada pelo responsável técnico pela sua confecção (Art. 14 Lei 5.194/66), identificado através de carimbo com número do CREA/CAU</t>
  </si>
  <si>
    <t>PROJETOS</t>
  </si>
  <si>
    <t xml:space="preserve"> 1.1 </t>
  </si>
  <si>
    <t xml:space="preserve"> UFF-001-EXE-MEC-001 </t>
  </si>
  <si>
    <t>Próprio</t>
  </si>
  <si>
    <t>Fornecimento de projeto executivo de instalacao de mecanica em Autocad aprovado pela concessionaria, em predios escolares e administrativos com ate 500m2 de area.(desonerado)</t>
  </si>
  <si>
    <t>m²</t>
  </si>
  <si>
    <t xml:space="preserve"> 1.2 </t>
  </si>
  <si>
    <t xml:space="preserve"> UFF-001-EXE-ELE-001 </t>
  </si>
  <si>
    <t>Fornecimento de projeto executivo de instalação elétrica em Autocad aprovado pela concessionaria, em prédios escolares e administrativos com ate 500m2 de área.(desonerado)</t>
  </si>
  <si>
    <t>GERENCIAMENTO DE OBRAS</t>
  </si>
  <si>
    <t xml:space="preserve"> 2.1 </t>
  </si>
  <si>
    <t>SINAPI</t>
  </si>
  <si>
    <t>SERVIÇOS PRELIMINARES</t>
  </si>
  <si>
    <t xml:space="preserve"> 3.1 </t>
  </si>
  <si>
    <t>PLACA DE OBRA (PARA CONSTRUCAO CIVIL) EM CHAPA GALVANIZADA *N. 22*, ADESIVADA</t>
  </si>
  <si>
    <t xml:space="preserve"> 3.2 </t>
  </si>
  <si>
    <t>LOCACAO DE ANDAIME METALICO TUBULAR DE ENCAIXE, TIPO DE TORRE, COM LARGURA DE 1 ATE 1,5 M E ALTURA DE *1,00* M (INCLUSO SAPATAS FIXAS OU RODIZIOS)</t>
  </si>
  <si>
    <t>MXMES</t>
  </si>
  <si>
    <t xml:space="preserve"> 3.3 </t>
  </si>
  <si>
    <t>MONTAGEM E DESMONTAGEM DE ANDAIME TUBULAR TIPO TORRE (EXCLUSIVE ANDAIME E LIMPEZA). AF_11/2017</t>
  </si>
  <si>
    <t>M</t>
  </si>
  <si>
    <t xml:space="preserve"> 3.4 </t>
  </si>
  <si>
    <t>REMOÇÃO DE PORTAS, DE FORMA MANUAL, SEM REAPROVEITAMENTO. AF_12/2017</t>
  </si>
  <si>
    <t xml:space="preserve"> 3.5 </t>
  </si>
  <si>
    <t>REMOÇÃO DE LUMINÁRIAS, DE FORMA MANUAL, SEM REAPROVEITAMENTO. AF_12/2017</t>
  </si>
  <si>
    <t>UN</t>
  </si>
  <si>
    <t xml:space="preserve"> 3.6 </t>
  </si>
  <si>
    <t>SBC</t>
  </si>
  <si>
    <t>DESMONTAGEM E REMOCAO DE ELEVADORES - ELEVADOR 1</t>
  </si>
  <si>
    <t>ALVENARIA / VEDAÇÃO / DIVISÓRIAS</t>
  </si>
  <si>
    <t>MASSA ÚNICA, PARA RECEBIMENTO DE PINTURA, EM ARGAMASSA TRAÇO 1:2:8, PREPARO MANUAL, APLICADA MANUALMENTE EM FACES INTERNAS DE PAREDES, ESPESSURA DE 10MM, COM EXECUÇÃO DE TALISCAS. AF_06/2014</t>
  </si>
  <si>
    <t>CHAPISCO APLICADO EM ALVENARIAS E ESTRUTURAS DE CONCRETO INTERNAS, COM COLHER DE PEDREIRO.  ARGAMASSA TRAÇO 1:3 COM PREPARO MANUAL. AF_06/2014</t>
  </si>
  <si>
    <t xml:space="preserve"> UFF-010-DVS-001 </t>
  </si>
  <si>
    <t>Tela para proteção em arame galvanizado no 12, soldada em cantoneira de ferro em "L" de (1 1/2"x1 1/2"x3/16"), fixada em alvenaria. Fornecimento e instalação.(desonerado) - FECHAMENTO DOS ESPAÇOS ENTRE CAIXAS DE CORRIDA DOS ELEVADORES</t>
  </si>
  <si>
    <t>INSTALAÇÕES ELÉTRICAS</t>
  </si>
  <si>
    <t>QUADRO DE DISTRIBUIÇÃO DE ENERGIA EM CHAPA DE AÇO GALVANIZADO, DE SOBREPOR, COM BARRAMENTO TRIFÁSICO, PARA 18 DISJUNTORES DIN 100A - FORNECIMENTO E INSTALAÇÃO. AF_10/2020</t>
  </si>
  <si>
    <t>LUMINÁRIA TIPO CALHA, DE SOBREPOR, COM 2 LÂMPADAS TUBULARES FLUORESCENTES DE 18 W, COM REATOR DE PARTIDA RÁPIDA - FORNECIMENTO E INSTALAÇÃO. AF_02/2020</t>
  </si>
  <si>
    <t>CABO DE COBRE FLEXÍVEL ISOLADO, 10 MM², ANTI-CHAMA 450/750 V, PARA DISTRIBUIÇÃO - FORNECIMENTO E INSTALAÇÃO. AF_12/2015</t>
  </si>
  <si>
    <t>CABO DE COBRE FLEXÍVEL ISOLADO, 2,5 MM², ANTI-CHAMA 450/750 V, PARA CIRCUITOS TERMINAIS - FORNECIMENTO E INSTALAÇÃO. AF_12/2015</t>
  </si>
  <si>
    <t>ELETRODUTO RÍGIDO ROSCÁVEL, PVC, DN 25 MM (3/4"), PARA CIRCUITOS TERMINAIS, INSTALADO EM PAREDE - FORNECIMENTO E INSTALAÇÃO. AF_12/2015</t>
  </si>
  <si>
    <t>CONDULETE DE PVC, TIPO B, PARA ELETRODUTO DE PVC SOLDÁVEL DN 25 MM (3/4''), APARENTE - FORNECIMENTO E INSTALAÇÃO. AF_11/2016</t>
  </si>
  <si>
    <t>TOMADA MÉDIA DE EMBUTIR (1 MÓDULO), 2P+T 20 A, INCLUINDO SUPORTE E PLACA - FORNECIMENTO E INSTALAÇÃO. AF_12/2015</t>
  </si>
  <si>
    <t>DISJUNTOR MONOPOLAR TIPO DIN, CORRENTE NOMINAL DE 16A - FORNECIMENTO E INSTALAÇÃO. AF_10/2020</t>
  </si>
  <si>
    <t>DISJUNTOR MONOPOLAR TIPO DIN, CORRENTE NOMINAL DE 10A - FORNECIMENTO E INSTALAÇÃO. AF_10/2020</t>
  </si>
  <si>
    <t>LUMINÁRIA DE EMERGÊNCIA, COM 30 LÂMPADAS LED DE 2 W, SEM REATOR - FORNECIMENTO E INSTALAÇÃO. AF_02/2020</t>
  </si>
  <si>
    <t>CASA DE MAQUINAS PARA ELEVADOR</t>
  </si>
  <si>
    <t>ESQUADRIAS</t>
  </si>
  <si>
    <t>INSTALAÇÕES DE COMBATE À INCÊNDIO</t>
  </si>
  <si>
    <t>EXTINTOR DE INCÊNDIO PORTÁTIL COM CARGA DE CO2 DE 6 KG, CLASSE BC - FORNECIMENTO E INSTALAÇÃO. AF_10/2020_P</t>
  </si>
  <si>
    <t xml:space="preserve"> UFF-014-DVS-001 </t>
  </si>
  <si>
    <t>FITA ANTIDERRAPANTE FOTOLUMINESCENTE, PARA APLICAÇÃO EM ESCADAS, CONFECCIONADA EM VINIL ANTIDERRAPANTE E AUTOADESIVO. LARGURA DA FITA 50 MM -  FORNECIMENTO E INSTALAÇÃO.</t>
  </si>
  <si>
    <t>PLACA FOTOLUMINESCENTE EXTINTOR INCENDIO CO2 21x21cm</t>
  </si>
  <si>
    <t>PLACA FOTOLUMINESCENTE 25x10cm - Placa de Indicação "CASA DE MÁQUINAS DE ELEVADOR"</t>
  </si>
  <si>
    <t>PLACA FOTOLUMINESCENTE 25x10cm - Placa de Indicação "PORTA CORTA FOGO""´</t>
  </si>
  <si>
    <t>PLACA FOTOLUMINESCENTE 25x10cm - Placa de Indicação "SAÍDA"</t>
  </si>
  <si>
    <t>PLACA FOTOLUMINESCENTE NAO UTILIZE ELEVADOR EM CASO DE INCENDIO</t>
  </si>
  <si>
    <t>IMPERMEABILIZAÇÃO, ISOLAMENTO TERMICO E ACÚSTICO</t>
  </si>
  <si>
    <t>IMPERMEABILIZAÇÃO DE SUPERFÍCIE COM ARGAMASSA POLIMÉRICA / MEMBRANA ACRÍLICA, 3 DEMÃOS. AF_06/2018</t>
  </si>
  <si>
    <t>PINTURA</t>
  </si>
  <si>
    <t>TEXTURA ACRÍLICA, APLICAÇÃO MANUAL EM TETO, UMA DEMÃO. AF_09/2016</t>
  </si>
  <si>
    <t>APLICAÇÃO MANUAL DE PINTURA COM TINTA LÁTEX ACRÍLICA EM TETO, DUAS DEMÃOS. AF_06/2014</t>
  </si>
  <si>
    <t>APLICAÇÃO MANUAL DE PINTURA COM TINTA LÁTEX ACRÍLICA EM PAREDES, DUAS DEMÃOS. AF_06/2014</t>
  </si>
  <si>
    <t>PINTURA ACRILICA PARA SINALIZAÇÃO HORIZONTAL EM PISO CIMENTADO</t>
  </si>
  <si>
    <t xml:space="preserve"> 74245/001 </t>
  </si>
  <si>
    <t>PINTURA ACRILICA EM PISO CIMENTADO DUAS DEMAOS</t>
  </si>
  <si>
    <t>PINTURA COM TINTA ACRÍLICA DE ACABAMENTO PULVERIZADA SOBRE SUPERFÍCIES METÁLICAS (EXCETO PERFIL) EXECUTADO EM OBRA (02 DEMÃOS). AF_01/2020_P</t>
  </si>
  <si>
    <t>EQUIPAMENTOS</t>
  </si>
  <si>
    <t>EXAUSTOR AXIAL INDUSTRIAL 300MM MODELO EA400-M4</t>
  </si>
  <si>
    <t>SERVIÇOS COMPLEMENTARES</t>
  </si>
  <si>
    <t>LIMPEZA FINAL DE OBRAS</t>
  </si>
  <si>
    <t>ALUGUEL DE CACAMBA 48 HORAS COM RETIRADA</t>
  </si>
  <si>
    <t>8.1</t>
  </si>
  <si>
    <t>11.</t>
  </si>
  <si>
    <t>11.1</t>
  </si>
  <si>
    <t>11.2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</si>
  <si>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</si>
  <si>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</si>
  <si>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</si>
  <si>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</si>
  <si>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</si>
  <si>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</si>
  <si>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</si>
  <si>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</si>
  <si>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</si>
  <si>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</si>
  <si>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</si>
  <si>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</si>
  <si>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</si>
  <si>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</si>
  <si>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</si>
  <si>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</si>
  <si>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</si>
  <si>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</si>
  <si>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</si>
  <si>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7.2</t>
  </si>
  <si>
    <t>7.3</t>
  </si>
  <si>
    <t>7.4</t>
  </si>
  <si>
    <t>7.5</t>
  </si>
  <si>
    <t>7.6</t>
  </si>
  <si>
    <t>7.7</t>
  </si>
  <si>
    <t>9.1</t>
  </si>
  <si>
    <t>9.2</t>
  </si>
  <si>
    <t>9.3</t>
  </si>
  <si>
    <t>9.4</t>
  </si>
  <si>
    <t>9.5</t>
  </si>
  <si>
    <t>9.6</t>
  </si>
  <si>
    <t>10.1</t>
  </si>
  <si>
    <t>10.2</t>
  </si>
  <si>
    <t xml:space="preserve"> - Mês de Referência: Jul/2021</t>
  </si>
  <si>
    <t xml:space="preserve"> - Incluso BDI (onerado ou desonerado) sobre preço unitário de: 26,49 %</t>
  </si>
  <si>
    <t>A referência utilizada como base de custos é a planilha do Sistema Nacional de Pesquisa de Custos e Índices da Construção Civil (SINAPI) e SBC;</t>
  </si>
  <si>
    <t xml:space="preserve">As composições que não constam no SINAPI, procedeu-se a obtenção da composição em outra fonte (SBC) e utilizou-se como base de cálculo os insumos do SINAPI. </t>
  </si>
  <si>
    <t>No caso de não haver o insumo no SINAPI, foi mantido a referência de valor indicada na composição do SBC</t>
  </si>
  <si>
    <t>MODELO DE PLANILHA DE CRONOGRAMA FÍSICO E FINANCEIRO</t>
  </si>
  <si>
    <t>SERVIÇO</t>
  </si>
  <si>
    <t>PERÍODO</t>
  </si>
  <si>
    <t>TOTAL</t>
  </si>
  <si>
    <t>DISCRIMINAÇÃO</t>
  </si>
  <si>
    <t>TOTAL (R$)</t>
  </si>
  <si>
    <t>Mês 01</t>
  </si>
  <si>
    <t>Mês 02</t>
  </si>
  <si>
    <t>Mês 03</t>
  </si>
  <si>
    <t>Mês 04</t>
  </si>
  <si>
    <t>Mês 05</t>
  </si>
  <si>
    <t>Mês 06</t>
  </si>
  <si>
    <t>Mês 07</t>
  </si>
  <si>
    <t>R$</t>
  </si>
  <si>
    <t>Projetos</t>
  </si>
  <si>
    <t>Gerenciamento de obras / Fiscalização</t>
  </si>
  <si>
    <t>Serviços Preliminares</t>
  </si>
  <si>
    <t>TOTAL GERAL (R$)</t>
  </si>
  <si>
    <t>Medição Mensal de Serviços (R$)</t>
  </si>
  <si>
    <t>Acumulado de Serviços (R$)</t>
  </si>
  <si>
    <t>% Mensal de Serviços</t>
  </si>
  <si>
    <t xml:space="preserve"> Medição Mensal (Serviços + Administração Local) (R$)</t>
  </si>
  <si>
    <t>Acumulado Mensal (Serviços + Administração Local) (R$)</t>
  </si>
  <si>
    <t>% Mensal (Serviços + Administração Local)</t>
  </si>
  <si>
    <t>% Acumulado</t>
  </si>
  <si>
    <t>Responsável legal da empresa e carimbo de CNPJ</t>
  </si>
  <si>
    <t>TOTAL SEM ADMINISTRAÇÃO LOCAL (R$)</t>
  </si>
  <si>
    <t>ADMINISTRAÇÃO E GERENCIAMENTO LOCAL DA OBRA</t>
  </si>
  <si>
    <t>CHAPA DE MADEIRA COMPENSADA NAVAL (COM COLA FENOLICA), E = 6 MM, DE *1,60 X 2,20* M - REAPROVEITADO 3 VEZES</t>
  </si>
  <si>
    <t>PORTA CORTA-FOGO 80X210X4CM - FORNECIMENTO E INSTALAÇÃO. AF_12/2019 - ACESSO PRINCIPAL DA CM</t>
  </si>
  <si>
    <t>DISJUNTOR TRIPOLAR CAIXA MOLDADA 200A SCHNEIDER</t>
  </si>
  <si>
    <t>parada</t>
  </si>
  <si>
    <t>ANEXO III-B DO EDITAL DE LICITAÇÃO POR RDC ELETRÔNICO N.º 08/2021</t>
  </si>
  <si>
    <t>OBRA: Fornecimento dos equipamentos e substituição de 01 (um) elevador da Escola de Enfermagem da UFF</t>
  </si>
  <si>
    <t>LOCAL: Rua Dr. Celestino, 74 - Centro, Niterói - RJ, 24020-091</t>
  </si>
  <si>
    <t>ANEXO III-A DO EDITAL DE LICITAÇÃO POR RDC ELETRÔNICO N.º 08/2021</t>
  </si>
  <si>
    <t xml:space="preserve"> UFF-ADM-23069.155085/2021-14 </t>
  </si>
  <si>
    <t>PR</t>
  </si>
  <si>
    <t>Tela para proteção em arame galvanizado no 12, soldada em cantoneira de ferro em "L" de (1 1/2"x1 1/2"x3/16"), fixada em alvenaria. Fornecimento e instalação.(desonerado) - PROTEÇÃO DOS MOTORES E QUADROS NA CASA DE MÁQUINAS</t>
  </si>
  <si>
    <t>ELEVADOR SOCIAL 06 PESSOAS 45mpm 420kgf -ATE 10 PAV.RESID. - INCLUSO TODOS OS EQUIPAMENTOS, PORTAS DE PAVIMENTO TIPO PARA-CHAMAS, COM RESISTENCIA AO FOGO DE 30 MINUTOS (E-30), QUADROS, COMANDOS, GUIAS, LONGARINAS, CHASSIS, ACESSÓRIOS INTERNOS E EXTERNOS AO PERFEITO FUNCIONAMENTO E OPERAÇÃO DOS EQUIPAMENTOS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</si>
</sst>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  <numFmt numFmtId="170" formatCode="#,##0.00_ ;[Red]\-#,##0.00\ 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10"/>
      <name val="Verdana"/>
      <family val="2"/>
    </font>
    <font>
      <b/>
      <sz val="11"/>
      <color indexed="8"/>
      <name val="Verdana"/>
      <family val="2"/>
    </font>
    <font>
      <b/>
      <sz val="11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rgb="FFFF0000"/>
      <name val="Verdana"/>
      <family val="2"/>
    </font>
    <font>
      <b/>
      <sz val="12"/>
      <color rgb="FFFF0000"/>
      <name val="Verdana"/>
      <family val="2"/>
    </font>
    <font>
      <sz val="11"/>
      <name val="Arial"/>
      <family val="1"/>
      <charset val="1"/>
    </font>
    <font>
      <b/>
      <sz val="10"/>
      <color rgb="FF000000"/>
      <name val="Arial"/>
      <family val="1"/>
      <charset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i/>
      <sz val="9"/>
      <name val="Verdana"/>
      <family val="2"/>
    </font>
    <font>
      <i/>
      <sz val="9"/>
      <color indexed="8"/>
      <name val="Verdana"/>
      <family val="2"/>
    </font>
    <font>
      <b/>
      <sz val="9"/>
      <color rgb="FFFF000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D8ECF6"/>
        <bgColor rgb="FFCCFFFF"/>
      </patternFill>
    </fill>
    <fill>
      <patternFill patternType="solid">
        <fgColor rgb="FFD8ECF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CCFFFF"/>
      </patternFill>
    </fill>
    <fill>
      <patternFill patternType="solid">
        <fgColor theme="3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rgb="FFCCCCCC"/>
      </right>
      <top style="hair">
        <color indexed="64"/>
      </top>
      <bottom/>
      <diagonal/>
    </border>
    <border>
      <left style="double">
        <color indexed="64"/>
      </left>
      <right style="thin">
        <color rgb="FFCCCCCC"/>
      </right>
      <top/>
      <bottom/>
      <diagonal/>
    </border>
    <border>
      <left style="double">
        <color indexed="64"/>
      </left>
      <right style="thin">
        <color rgb="FFCCCCCC"/>
      </right>
      <top/>
      <bottom style="hair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 style="hair">
        <color indexed="64"/>
      </right>
      <top style="hair">
        <color indexed="64"/>
      </top>
      <bottom/>
      <diagonal/>
    </border>
    <border>
      <left style="thin">
        <color rgb="FFCCCCCC"/>
      </left>
      <right style="hair">
        <color indexed="64"/>
      </right>
      <top/>
      <bottom/>
      <diagonal/>
    </border>
    <border>
      <left style="thin">
        <color rgb="FFCCCCCC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22" fillId="6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165" fontId="23" fillId="0" borderId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5" fillId="3" borderId="1" applyNumberFormat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" borderId="7" applyNumberFormat="0" applyFont="0" applyAlignment="0" applyProtection="0"/>
    <xf numFmtId="0" fontId="17" fillId="2" borderId="8" applyNumberFormat="0" applyAlignment="0" applyProtection="0"/>
    <xf numFmtId="9" fontId="2" fillId="0" borderId="0" applyFont="0" applyFill="0" applyBorder="0" applyAlignment="0" applyProtection="0"/>
    <xf numFmtId="9" fontId="23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3" fillId="0" borderId="0" applyFill="0" applyBorder="0" applyAlignment="0" applyProtection="0"/>
    <xf numFmtId="164" fontId="23" fillId="0" borderId="0" applyFill="0" applyBorder="0" applyAlignment="0" applyProtection="0"/>
    <xf numFmtId="166" fontId="1" fillId="0" borderId="0"/>
    <xf numFmtId="16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3" fillId="0" borderId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43" fontId="43" fillId="0" borderId="0" applyFont="0" applyFill="0" applyBorder="0" applyAlignment="0" applyProtection="0"/>
    <xf numFmtId="0" fontId="44" fillId="0" borderId="0"/>
    <xf numFmtId="0" fontId="44" fillId="0" borderId="0"/>
    <xf numFmtId="0" fontId="24" fillId="0" borderId="0"/>
  </cellStyleXfs>
  <cellXfs count="212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4" fontId="33" fillId="0" borderId="0" xfId="0" applyNumberFormat="1" applyFont="1" applyAlignment="1">
      <alignment horizontal="left" vertical="center"/>
    </xf>
    <xf numFmtId="0" fontId="29" fillId="0" borderId="0" xfId="0" applyFont="1" applyBorder="1" applyAlignment="1">
      <alignment horizontal="center"/>
    </xf>
    <xf numFmtId="4" fontId="33" fillId="0" borderId="0" xfId="0" applyNumberFormat="1" applyFont="1" applyAlignment="1">
      <alignment vertical="center"/>
    </xf>
    <xf numFmtId="4" fontId="33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vertical="distributed" wrapText="1"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left" wrapText="1"/>
    </xf>
    <xf numFmtId="0" fontId="5" fillId="0" borderId="15" xfId="0" applyFont="1" applyBorder="1" applyAlignment="1"/>
    <xf numFmtId="168" fontId="5" fillId="21" borderId="10" xfId="60" applyNumberFormat="1" applyFont="1" applyFill="1" applyBorder="1" applyAlignment="1">
      <alignment horizontal="center" vertical="center" wrapText="1"/>
    </xf>
    <xf numFmtId="168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60" applyNumberFormat="1" applyFont="1" applyFill="1" applyBorder="1" applyAlignment="1">
      <alignment horizontal="center" vertical="center"/>
    </xf>
    <xf numFmtId="2" fontId="5" fillId="0" borderId="10" xfId="38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5" fillId="0" borderId="10" xfId="38" applyNumberFormat="1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vertical="center" wrapText="1"/>
    </xf>
    <xf numFmtId="10" fontId="6" fillId="21" borderId="18" xfId="60" applyNumberFormat="1" applyFont="1" applyFill="1" applyBorder="1" applyAlignment="1">
      <alignment horizontal="center" vertical="center" wrapText="1"/>
    </xf>
    <xf numFmtId="0" fontId="6" fillId="21" borderId="17" xfId="0" applyFont="1" applyFill="1" applyBorder="1" applyAlignment="1">
      <alignment vertical="center" wrapText="1"/>
    </xf>
    <xf numFmtId="169" fontId="6" fillId="21" borderId="10" xfId="60" applyNumberFormat="1" applyFont="1" applyFill="1" applyBorder="1" applyAlignment="1">
      <alignment horizontal="right" vertical="center"/>
    </xf>
    <xf numFmtId="0" fontId="3" fillId="21" borderId="0" xfId="0" applyFont="1" applyFill="1"/>
    <xf numFmtId="0" fontId="41" fillId="21" borderId="19" xfId="79" applyFont="1" applyFill="1" applyBorder="1" applyAlignment="1">
      <alignment horizontal="center" vertical="center" wrapText="1"/>
    </xf>
    <xf numFmtId="4" fontId="41" fillId="21" borderId="19" xfId="79" applyNumberFormat="1" applyFont="1" applyFill="1" applyBorder="1" applyAlignment="1">
      <alignment horizontal="center" vertical="center" wrapText="1"/>
    </xf>
    <xf numFmtId="10" fontId="5" fillId="21" borderId="10" xfId="60" applyNumberFormat="1" applyFont="1" applyFill="1" applyBorder="1" applyAlignment="1">
      <alignment horizontal="center" vertical="center"/>
    </xf>
    <xf numFmtId="4" fontId="5" fillId="21" borderId="10" xfId="38" applyNumberFormat="1" applyFont="1" applyFill="1" applyBorder="1" applyAlignment="1">
      <alignment horizontal="center" vertical="center"/>
    </xf>
    <xf numFmtId="4" fontId="34" fillId="21" borderId="10" xfId="0" applyNumberFormat="1" applyFont="1" applyFill="1" applyBorder="1" applyAlignment="1">
      <alignment horizontal="center" vertical="center"/>
    </xf>
    <xf numFmtId="4" fontId="5" fillId="21" borderId="10" xfId="0" applyNumberFormat="1" applyFont="1" applyFill="1" applyBorder="1" applyAlignment="1">
      <alignment horizontal="center" vertical="center"/>
    </xf>
    <xf numFmtId="44" fontId="37" fillId="21" borderId="10" xfId="38" applyFont="1" applyFill="1" applyBorder="1" applyAlignment="1">
      <alignment horizontal="center" vertical="center" wrapText="1"/>
    </xf>
    <xf numFmtId="4" fontId="41" fillId="21" borderId="19" xfId="79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21" borderId="10" xfId="0" applyNumberFormat="1" applyFont="1" applyFill="1" applyBorder="1" applyAlignment="1">
      <alignment horizontal="right" vertical="center"/>
    </xf>
    <xf numFmtId="0" fontId="35" fillId="20" borderId="19" xfId="79" applyFont="1" applyFill="1" applyBorder="1" applyAlignment="1">
      <alignment horizontal="center" vertical="center" wrapText="1"/>
    </xf>
    <xf numFmtId="0" fontId="35" fillId="21" borderId="19" xfId="79" applyFont="1" applyFill="1" applyBorder="1" applyAlignment="1">
      <alignment horizontal="center" vertical="center" wrapText="1"/>
    </xf>
    <xf numFmtId="0" fontId="34" fillId="19" borderId="19" xfId="79" applyFont="1" applyFill="1" applyBorder="1" applyAlignment="1">
      <alignment horizontal="center" vertical="center" wrapText="1"/>
    </xf>
    <xf numFmtId="4" fontId="35" fillId="21" borderId="19" xfId="79" applyNumberFormat="1" applyFont="1" applyFill="1" applyBorder="1" applyAlignment="1">
      <alignment horizontal="center" vertical="center" wrapText="1"/>
    </xf>
    <xf numFmtId="0" fontId="45" fillId="0" borderId="0" xfId="81" applyFont="1"/>
    <xf numFmtId="0" fontId="29" fillId="0" borderId="20" xfId="81" applyFont="1" applyBorder="1"/>
    <xf numFmtId="0" fontId="29" fillId="0" borderId="0" xfId="81" applyFont="1"/>
    <xf numFmtId="0" fontId="35" fillId="17" borderId="27" xfId="81" applyFont="1" applyFill="1" applyBorder="1" applyAlignment="1">
      <alignment horizontal="center" wrapText="1"/>
    </xf>
    <xf numFmtId="0" fontId="35" fillId="0" borderId="31" xfId="81" applyFont="1" applyBorder="1" applyAlignment="1">
      <alignment horizontal="center" wrapText="1"/>
    </xf>
    <xf numFmtId="0" fontId="35" fillId="0" borderId="37" xfId="81" applyFont="1" applyBorder="1" applyAlignment="1">
      <alignment horizontal="center" vertical="center" wrapText="1"/>
    </xf>
    <xf numFmtId="0" fontId="34" fillId="22" borderId="39" xfId="81" applyFont="1" applyFill="1" applyBorder="1" applyAlignment="1">
      <alignment wrapText="1"/>
    </xf>
    <xf numFmtId="0" fontId="34" fillId="0" borderId="39" xfId="81" applyFont="1" applyBorder="1" applyAlignment="1">
      <alignment wrapText="1"/>
    </xf>
    <xf numFmtId="2" fontId="34" fillId="0" borderId="13" xfId="80" applyNumberFormat="1" applyFont="1" applyFill="1" applyBorder="1" applyAlignment="1">
      <alignment horizontal="center" wrapText="1"/>
    </xf>
    <xf numFmtId="4" fontId="34" fillId="0" borderId="10" xfId="80" applyNumberFormat="1" applyFont="1" applyFill="1" applyBorder="1" applyAlignment="1">
      <alignment horizontal="center" wrapText="1"/>
    </xf>
    <xf numFmtId="8" fontId="34" fillId="0" borderId="10" xfId="81" applyNumberFormat="1" applyFont="1" applyBorder="1" applyAlignment="1">
      <alignment horizontal="center" wrapText="1"/>
    </xf>
    <xf numFmtId="10" fontId="34" fillId="0" borderId="13" xfId="81" applyNumberFormat="1" applyFont="1" applyBorder="1" applyAlignment="1">
      <alignment horizontal="center" wrapText="1"/>
    </xf>
    <xf numFmtId="10" fontId="34" fillId="0" borderId="10" xfId="81" applyNumberFormat="1" applyFont="1" applyBorder="1" applyAlignment="1">
      <alignment horizontal="center" wrapText="1"/>
    </xf>
    <xf numFmtId="10" fontId="34" fillId="0" borderId="10" xfId="81" applyNumberFormat="1" applyFont="1" applyBorder="1" applyAlignment="1">
      <alignment horizontal="center" vertical="center" wrapText="1"/>
    </xf>
    <xf numFmtId="10" fontId="34" fillId="0" borderId="31" xfId="81" applyNumberFormat="1" applyFont="1" applyBorder="1" applyAlignment="1">
      <alignment horizontal="center" vertical="center" wrapText="1"/>
    </xf>
    <xf numFmtId="0" fontId="34" fillId="0" borderId="13" xfId="81" applyFont="1" applyBorder="1" applyAlignment="1">
      <alignment wrapText="1"/>
    </xf>
    <xf numFmtId="0" fontId="34" fillId="0" borderId="10" xfId="81" applyFont="1" applyBorder="1" applyAlignment="1">
      <alignment wrapText="1"/>
    </xf>
    <xf numFmtId="0" fontId="34" fillId="22" borderId="10" xfId="81" applyFont="1" applyFill="1" applyBorder="1" applyAlignment="1">
      <alignment vertical="center" wrapText="1"/>
    </xf>
    <xf numFmtId="8" fontId="34" fillId="0" borderId="13" xfId="81" applyNumberFormat="1" applyFont="1" applyBorder="1" applyAlignment="1">
      <alignment horizontal="center" wrapText="1"/>
    </xf>
    <xf numFmtId="0" fontId="34" fillId="0" borderId="10" xfId="81" applyFont="1" applyBorder="1" applyAlignment="1">
      <alignment vertical="center" wrapText="1"/>
    </xf>
    <xf numFmtId="4" fontId="6" fillId="0" borderId="46" xfId="82" applyNumberFormat="1" applyFont="1" applyBorder="1" applyAlignment="1">
      <alignment wrapText="1"/>
    </xf>
    <xf numFmtId="10" fontId="6" fillId="0" borderId="47" xfId="78" applyNumberFormat="1" applyFont="1" applyBorder="1" applyAlignment="1">
      <alignment horizontal="center" wrapText="1"/>
    </xf>
    <xf numFmtId="4" fontId="6" fillId="0" borderId="30" xfId="82" applyNumberFormat="1" applyFont="1" applyBorder="1"/>
    <xf numFmtId="170" fontId="34" fillId="24" borderId="13" xfId="80" applyNumberFormat="1" applyFont="1" applyFill="1" applyBorder="1" applyAlignment="1">
      <alignment vertical="center"/>
    </xf>
    <xf numFmtId="43" fontId="34" fillId="24" borderId="13" xfId="80" applyFont="1" applyFill="1" applyBorder="1" applyAlignment="1">
      <alignment vertical="center"/>
    </xf>
    <xf numFmtId="43" fontId="34" fillId="24" borderId="10" xfId="80" applyFont="1" applyFill="1" applyBorder="1" applyAlignment="1">
      <alignment vertical="center"/>
    </xf>
    <xf numFmtId="10" fontId="34" fillId="24" borderId="13" xfId="82" applyNumberFormat="1" applyFont="1" applyFill="1" applyBorder="1" applyAlignment="1">
      <alignment vertical="center"/>
    </xf>
    <xf numFmtId="43" fontId="35" fillId="24" borderId="13" xfId="80" applyFont="1" applyFill="1" applyBorder="1" applyAlignment="1">
      <alignment vertical="center"/>
    </xf>
    <xf numFmtId="43" fontId="35" fillId="24" borderId="10" xfId="80" applyFont="1" applyFill="1" applyBorder="1" applyAlignment="1">
      <alignment vertical="center"/>
    </xf>
    <xf numFmtId="10" fontId="34" fillId="24" borderId="13" xfId="78" applyNumberFormat="1" applyFont="1" applyFill="1" applyBorder="1" applyAlignment="1">
      <alignment vertical="center"/>
    </xf>
    <xf numFmtId="10" fontId="35" fillId="24" borderId="57" xfId="82" applyNumberFormat="1" applyFont="1" applyFill="1" applyBorder="1" applyAlignment="1">
      <alignment vertical="center"/>
    </xf>
    <xf numFmtId="10" fontId="35" fillId="24" borderId="55" xfId="82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4" fontId="33" fillId="0" borderId="0" xfId="0" applyNumberFormat="1" applyFont="1"/>
    <xf numFmtId="2" fontId="34" fillId="0" borderId="13" xfId="81" applyNumberFormat="1" applyFont="1" applyBorder="1" applyAlignment="1">
      <alignment horizontal="center" wrapText="1"/>
    </xf>
    <xf numFmtId="0" fontId="34" fillId="17" borderId="16" xfId="81" applyFont="1" applyFill="1" applyBorder="1" applyAlignment="1">
      <alignment wrapText="1"/>
    </xf>
    <xf numFmtId="0" fontId="34" fillId="17" borderId="39" xfId="81" applyFont="1" applyFill="1" applyBorder="1" applyAlignment="1">
      <alignment wrapText="1"/>
    </xf>
    <xf numFmtId="0" fontId="34" fillId="17" borderId="10" xfId="81" applyFont="1" applyFill="1" applyBorder="1" applyAlignment="1">
      <alignment vertical="center" wrapText="1"/>
    </xf>
    <xf numFmtId="0" fontId="34" fillId="22" borderId="13" xfId="81" applyFont="1" applyFill="1" applyBorder="1" applyAlignment="1">
      <alignment wrapText="1"/>
    </xf>
    <xf numFmtId="0" fontId="34" fillId="17" borderId="13" xfId="81" applyFont="1" applyFill="1" applyBorder="1" applyAlignment="1">
      <alignment wrapText="1"/>
    </xf>
    <xf numFmtId="10" fontId="34" fillId="22" borderId="10" xfId="81" applyNumberFormat="1" applyFont="1" applyFill="1" applyBorder="1" applyAlignment="1">
      <alignment horizontal="center" vertical="center" wrapText="1"/>
    </xf>
    <xf numFmtId="10" fontId="34" fillId="0" borderId="10" xfId="60" applyNumberFormat="1" applyFont="1" applyBorder="1" applyAlignment="1">
      <alignment horizontal="center" vertical="center" wrapText="1"/>
    </xf>
    <xf numFmtId="4" fontId="34" fillId="0" borderId="10" xfId="81" applyNumberFormat="1" applyFont="1" applyBorder="1" applyAlignment="1">
      <alignment horizontal="center" vertical="center" wrapText="1"/>
    </xf>
    <xf numFmtId="4" fontId="34" fillId="0" borderId="13" xfId="81" applyNumberFormat="1" applyFont="1" applyBorder="1" applyAlignment="1">
      <alignment horizontal="center" wrapText="1"/>
    </xf>
    <xf numFmtId="4" fontId="34" fillId="19" borderId="19" xfId="79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1" fillId="18" borderId="0" xfId="0" applyFont="1" applyFill="1" applyBorder="1" applyAlignment="1"/>
    <xf numFmtId="9" fontId="34" fillId="19" borderId="19" xfId="79" applyNumberFormat="1" applyFont="1" applyFill="1" applyBorder="1" applyAlignment="1">
      <alignment horizontal="center" vertical="center" wrapText="1"/>
    </xf>
    <xf numFmtId="0" fontId="34" fillId="26" borderId="10" xfId="81" applyFont="1" applyFill="1" applyBorder="1" applyAlignment="1">
      <alignment vertical="center" wrapText="1"/>
    </xf>
    <xf numFmtId="10" fontId="34" fillId="26" borderId="10" xfId="81" applyNumberFormat="1" applyFont="1" applyFill="1" applyBorder="1" applyAlignment="1">
      <alignment horizontal="center" vertical="center" wrapText="1"/>
    </xf>
    <xf numFmtId="10" fontId="34" fillId="17" borderId="10" xfId="81" applyNumberFormat="1" applyFont="1" applyFill="1" applyBorder="1" applyAlignment="1">
      <alignment horizontal="center" vertical="center" wrapText="1"/>
    </xf>
    <xf numFmtId="9" fontId="34" fillId="19" borderId="19" xfId="6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31" fillId="18" borderId="0" xfId="0" applyFont="1" applyFill="1" applyBorder="1" applyAlignment="1">
      <alignment horizontal="center"/>
    </xf>
    <xf numFmtId="44" fontId="37" fillId="21" borderId="10" xfId="38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center" textRotation="255"/>
    </xf>
    <xf numFmtId="0" fontId="38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0" fillId="0" borderId="0" xfId="0" quotePrefix="1" applyFont="1" applyBorder="1" applyAlignment="1">
      <alignment horizontal="left" vertical="distributed" wrapText="1"/>
    </xf>
    <xf numFmtId="0" fontId="37" fillId="21" borderId="11" xfId="0" applyFont="1" applyFill="1" applyBorder="1" applyAlignment="1">
      <alignment horizontal="center" vertical="center" wrapText="1"/>
    </xf>
    <xf numFmtId="0" fontId="37" fillId="21" borderId="12" xfId="0" applyFont="1" applyFill="1" applyBorder="1" applyAlignment="1">
      <alignment horizontal="center" vertical="center" wrapText="1"/>
    </xf>
    <xf numFmtId="0" fontId="37" fillId="21" borderId="13" xfId="0" applyFont="1" applyFill="1" applyBorder="1" applyAlignment="1">
      <alignment horizontal="center" vertical="center" wrapText="1"/>
    </xf>
    <xf numFmtId="4" fontId="37" fillId="21" borderId="10" xfId="38" applyNumberFormat="1" applyFont="1" applyFill="1" applyBorder="1" applyAlignment="1">
      <alignment horizontal="center" vertical="center"/>
    </xf>
    <xf numFmtId="0" fontId="37" fillId="21" borderId="10" xfId="0" applyFont="1" applyFill="1" applyBorder="1" applyAlignment="1">
      <alignment horizontal="center" vertical="center"/>
    </xf>
    <xf numFmtId="4" fontId="6" fillId="21" borderId="12" xfId="0" applyNumberFormat="1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37" fillId="21" borderId="10" xfId="0" applyFont="1" applyFill="1" applyBorder="1" applyAlignment="1" applyProtection="1">
      <alignment horizontal="center" vertical="center" wrapText="1"/>
    </xf>
    <xf numFmtId="0" fontId="37" fillId="21" borderId="10" xfId="0" applyFont="1" applyFill="1" applyBorder="1" applyAlignment="1">
      <alignment horizontal="center" vertical="center" wrapText="1"/>
    </xf>
    <xf numFmtId="2" fontId="37" fillId="21" borderId="10" xfId="0" applyNumberFormat="1" applyFont="1" applyFill="1" applyBorder="1" applyAlignment="1">
      <alignment horizontal="center" vertical="center"/>
    </xf>
    <xf numFmtId="2" fontId="37" fillId="21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33" fillId="0" borderId="0" xfId="0" applyFont="1" applyAlignment="1"/>
    <xf numFmtId="0" fontId="6" fillId="21" borderId="17" xfId="0" applyFont="1" applyFill="1" applyBorder="1" applyAlignment="1">
      <alignment horizontal="center" vertical="center" wrapText="1"/>
    </xf>
    <xf numFmtId="0" fontId="6" fillId="21" borderId="0" xfId="0" applyFont="1" applyFill="1" applyBorder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5" fillId="17" borderId="21" xfId="81" applyFont="1" applyFill="1" applyBorder="1" applyAlignment="1">
      <alignment horizontal="center" wrapText="1"/>
    </xf>
    <xf numFmtId="0" fontId="35" fillId="0" borderId="22" xfId="81" applyFont="1" applyBorder="1" applyAlignment="1">
      <alignment horizontal="center" vertical="center" wrapText="1"/>
    </xf>
    <xf numFmtId="0" fontId="35" fillId="0" borderId="28" xfId="81" applyFont="1" applyBorder="1" applyAlignment="1">
      <alignment horizontal="center" vertical="center" wrapText="1"/>
    </xf>
    <xf numFmtId="0" fontId="35" fillId="0" borderId="32" xfId="81" applyFont="1" applyBorder="1" applyAlignment="1">
      <alignment horizontal="center" vertical="center" wrapText="1"/>
    </xf>
    <xf numFmtId="0" fontId="35" fillId="17" borderId="23" xfId="81" applyFont="1" applyFill="1" applyBorder="1" applyAlignment="1">
      <alignment horizontal="center" wrapText="1"/>
    </xf>
    <xf numFmtId="0" fontId="35" fillId="17" borderId="24" xfId="81" applyFont="1" applyFill="1" applyBorder="1" applyAlignment="1">
      <alignment horizontal="center" wrapText="1"/>
    </xf>
    <xf numFmtId="0" fontId="35" fillId="17" borderId="25" xfId="81" applyFont="1" applyFill="1" applyBorder="1" applyAlignment="1">
      <alignment horizontal="center" wrapText="1"/>
    </xf>
    <xf numFmtId="0" fontId="35" fillId="17" borderId="26" xfId="81" applyFont="1" applyFill="1" applyBorder="1" applyAlignment="1">
      <alignment horizontal="center" wrapText="1"/>
    </xf>
    <xf numFmtId="0" fontId="35" fillId="0" borderId="29" xfId="81" applyFont="1" applyBorder="1" applyAlignment="1">
      <alignment horizontal="center" vertical="center" wrapText="1"/>
    </xf>
    <xf numFmtId="0" fontId="35" fillId="0" borderId="33" xfId="81" applyFont="1" applyBorder="1" applyAlignment="1">
      <alignment horizontal="center" vertical="center" wrapText="1"/>
    </xf>
    <xf numFmtId="0" fontId="35" fillId="0" borderId="10" xfId="81" applyFont="1" applyBorder="1" applyAlignment="1">
      <alignment horizontal="center" vertical="center" wrapText="1"/>
    </xf>
    <xf numFmtId="0" fontId="35" fillId="0" borderId="34" xfId="81" applyFont="1" applyBorder="1" applyAlignment="1">
      <alignment horizontal="center" vertical="center" wrapText="1"/>
    </xf>
    <xf numFmtId="9" fontId="35" fillId="0" borderId="30" xfId="78" applyFont="1" applyBorder="1" applyAlignment="1">
      <alignment horizontal="center" vertical="center" wrapText="1"/>
    </xf>
    <xf numFmtId="9" fontId="35" fillId="0" borderId="35" xfId="78" applyFont="1" applyBorder="1" applyAlignment="1">
      <alignment horizontal="center" vertical="center" wrapText="1"/>
    </xf>
    <xf numFmtId="0" fontId="35" fillId="0" borderId="13" xfId="81" applyFont="1" applyBorder="1" applyAlignment="1">
      <alignment horizontal="center" vertical="center" wrapText="1"/>
    </xf>
    <xf numFmtId="0" fontId="35" fillId="0" borderId="36" xfId="81" applyFont="1" applyBorder="1" applyAlignment="1">
      <alignment horizontal="center" vertical="center" wrapText="1"/>
    </xf>
    <xf numFmtId="1" fontId="35" fillId="0" borderId="28" xfId="81" applyNumberFormat="1" applyFont="1" applyBorder="1" applyAlignment="1">
      <alignment horizontal="center" vertical="center" wrapText="1"/>
    </xf>
    <xf numFmtId="4" fontId="35" fillId="17" borderId="43" xfId="81" applyNumberFormat="1" applyFont="1" applyFill="1" applyBorder="1" applyAlignment="1">
      <alignment horizontal="center" vertical="center" wrapText="1"/>
    </xf>
    <xf numFmtId="4" fontId="35" fillId="17" borderId="18" xfId="81" applyNumberFormat="1" applyFont="1" applyFill="1" applyBorder="1" applyAlignment="1">
      <alignment horizontal="center" vertical="center" wrapText="1"/>
    </xf>
    <xf numFmtId="4" fontId="35" fillId="17" borderId="39" xfId="81" applyNumberFormat="1" applyFont="1" applyFill="1" applyBorder="1" applyAlignment="1">
      <alignment horizontal="center" vertical="center" wrapText="1"/>
    </xf>
    <xf numFmtId="10" fontId="35" fillId="17" borderId="40" xfId="78" applyNumberFormat="1" applyFont="1" applyFill="1" applyBorder="1" applyAlignment="1">
      <alignment horizontal="center" vertical="center" wrapText="1"/>
    </xf>
    <xf numFmtId="10" fontId="35" fillId="17" borderId="30" xfId="78" applyNumberFormat="1" applyFont="1" applyFill="1" applyBorder="1" applyAlignment="1">
      <alignment horizontal="center" vertical="center" wrapText="1"/>
    </xf>
    <xf numFmtId="4" fontId="34" fillId="0" borderId="31" xfId="80" applyNumberFormat="1" applyFont="1" applyBorder="1" applyAlignment="1">
      <alignment horizontal="center" vertical="center" wrapText="1"/>
    </xf>
    <xf numFmtId="1" fontId="35" fillId="0" borderId="38" xfId="81" applyNumberFormat="1" applyFont="1" applyBorder="1" applyAlignment="1">
      <alignment horizontal="center" vertical="center" wrapText="1"/>
    </xf>
    <xf numFmtId="0" fontId="35" fillId="0" borderId="46" xfId="81" applyFont="1" applyBorder="1" applyAlignment="1">
      <alignment horizontal="center" vertical="center" wrapText="1"/>
    </xf>
    <xf numFmtId="4" fontId="35" fillId="17" borderId="10" xfId="81" applyNumberFormat="1" applyFont="1" applyFill="1" applyBorder="1" applyAlignment="1">
      <alignment horizontal="center" vertical="center" wrapText="1"/>
    </xf>
    <xf numFmtId="4" fontId="34" fillId="0" borderId="41" xfId="80" applyNumberFormat="1" applyFont="1" applyBorder="1" applyAlignment="1">
      <alignment horizontal="center" vertical="center" wrapText="1"/>
    </xf>
    <xf numFmtId="1" fontId="35" fillId="0" borderId="60" xfId="81" applyNumberFormat="1" applyFont="1" applyBorder="1" applyAlignment="1">
      <alignment horizontal="center" vertical="center" wrapText="1"/>
    </xf>
    <xf numFmtId="1" fontId="35" fillId="0" borderId="61" xfId="81" applyNumberFormat="1" applyFont="1" applyBorder="1" applyAlignment="1">
      <alignment horizontal="center" vertical="center" wrapText="1"/>
    </xf>
    <xf numFmtId="1" fontId="35" fillId="0" borderId="62" xfId="81" applyNumberFormat="1" applyFont="1" applyBorder="1" applyAlignment="1">
      <alignment horizontal="center" vertical="center" wrapText="1"/>
    </xf>
    <xf numFmtId="0" fontId="35" fillId="25" borderId="63" xfId="79" applyFont="1" applyFill="1" applyBorder="1" applyAlignment="1">
      <alignment horizontal="center" vertical="center" wrapText="1"/>
    </xf>
    <xf numFmtId="0" fontId="35" fillId="25" borderId="64" xfId="79" applyFont="1" applyFill="1" applyBorder="1" applyAlignment="1">
      <alignment horizontal="center" vertical="center" wrapText="1"/>
    </xf>
    <xf numFmtId="0" fontId="35" fillId="25" borderId="65" xfId="79" applyFont="1" applyFill="1" applyBorder="1" applyAlignment="1">
      <alignment horizontal="center" vertical="center" wrapText="1"/>
    </xf>
    <xf numFmtId="0" fontId="35" fillId="17" borderId="54" xfId="82" applyFont="1" applyFill="1" applyBorder="1" applyAlignment="1">
      <alignment horizontal="center" vertical="center" wrapText="1"/>
    </xf>
    <xf numFmtId="0" fontId="35" fillId="17" borderId="55" xfId="82" applyFont="1" applyFill="1" applyBorder="1" applyAlignment="1">
      <alignment horizontal="center" vertical="center" wrapText="1"/>
    </xf>
    <xf numFmtId="0" fontId="35" fillId="17" borderId="56" xfId="82" applyFont="1" applyFill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6" fillId="0" borderId="45" xfId="82" applyFont="1" applyBorder="1" applyAlignment="1">
      <alignment horizontal="center" wrapText="1"/>
    </xf>
    <xf numFmtId="0" fontId="6" fillId="0" borderId="46" xfId="82" applyFont="1" applyBorder="1" applyAlignment="1">
      <alignment horizontal="center" wrapText="1"/>
    </xf>
    <xf numFmtId="10" fontId="34" fillId="23" borderId="48" xfId="82" applyNumberFormat="1" applyFont="1" applyFill="1" applyBorder="1" applyAlignment="1">
      <alignment horizontal="center" vertical="center"/>
    </xf>
    <xf numFmtId="10" fontId="34" fillId="23" borderId="49" xfId="82" applyNumberFormat="1" applyFont="1" applyFill="1" applyBorder="1" applyAlignment="1">
      <alignment horizontal="center" vertical="center"/>
    </xf>
    <xf numFmtId="10" fontId="34" fillId="23" borderId="50" xfId="82" applyNumberFormat="1" applyFont="1" applyFill="1" applyBorder="1" applyAlignment="1">
      <alignment horizontal="center" vertical="center"/>
    </xf>
    <xf numFmtId="0" fontId="6" fillId="0" borderId="51" xfId="82" applyFont="1" applyBorder="1" applyAlignment="1">
      <alignment horizontal="center"/>
    </xf>
    <xf numFmtId="0" fontId="6" fillId="0" borderId="10" xfId="82" applyFont="1" applyBorder="1" applyAlignment="1">
      <alignment horizontal="center"/>
    </xf>
    <xf numFmtId="0" fontId="35" fillId="17" borderId="51" xfId="82" applyFont="1" applyFill="1" applyBorder="1" applyAlignment="1">
      <alignment horizontal="center" vertical="center" wrapText="1"/>
    </xf>
    <xf numFmtId="0" fontId="35" fillId="17" borderId="10" xfId="82" applyFont="1" applyFill="1" applyBorder="1" applyAlignment="1">
      <alignment horizontal="center" vertical="center" wrapText="1"/>
    </xf>
    <xf numFmtId="0" fontId="35" fillId="17" borderId="30" xfId="82" applyFont="1" applyFill="1" applyBorder="1" applyAlignment="1">
      <alignment horizontal="center" vertical="center" wrapText="1"/>
    </xf>
    <xf numFmtId="43" fontId="34" fillId="24" borderId="52" xfId="80" applyFont="1" applyFill="1" applyBorder="1" applyAlignment="1">
      <alignment horizontal="center" vertical="center"/>
    </xf>
    <xf numFmtId="43" fontId="34" fillId="24" borderId="53" xfId="80" applyFont="1" applyFill="1" applyBorder="1" applyAlignment="1">
      <alignment horizontal="center" vertical="center"/>
    </xf>
    <xf numFmtId="43" fontId="34" fillId="24" borderId="58" xfId="80" applyFont="1" applyFill="1" applyBorder="1" applyAlignment="1">
      <alignment horizontal="center" vertical="center"/>
    </xf>
    <xf numFmtId="0" fontId="35" fillId="0" borderId="51" xfId="82" applyFont="1" applyBorder="1" applyAlignment="1">
      <alignment horizontal="center" vertical="center" wrapText="1"/>
    </xf>
    <xf numFmtId="0" fontId="35" fillId="0" borderId="10" xfId="82" applyFont="1" applyBorder="1" applyAlignment="1">
      <alignment horizontal="center" vertical="center" wrapText="1"/>
    </xf>
    <xf numFmtId="0" fontId="35" fillId="0" borderId="30" xfId="82" applyFont="1" applyBorder="1" applyAlignment="1">
      <alignment horizontal="center" vertical="center" wrapText="1"/>
    </xf>
    <xf numFmtId="1" fontId="35" fillId="0" borderId="42" xfId="81" applyNumberFormat="1" applyFont="1" applyBorder="1" applyAlignment="1">
      <alignment horizontal="center" vertical="center" wrapText="1"/>
    </xf>
    <xf numFmtId="1" fontId="35" fillId="0" borderId="59" xfId="81" applyNumberFormat="1" applyFont="1" applyBorder="1" applyAlignment="1">
      <alignment horizontal="center" vertical="center" wrapText="1"/>
    </xf>
    <xf numFmtId="0" fontId="30" fillId="0" borderId="0" xfId="0" quotePrefix="1" applyFont="1" applyAlignment="1">
      <alignment horizontal="center" vertical="distributed" wrapText="1"/>
    </xf>
    <xf numFmtId="10" fontId="35" fillId="17" borderId="44" xfId="78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8" fillId="0" borderId="14" xfId="0" applyFont="1" applyBorder="1" applyAlignment="1">
      <alignment horizontal="center"/>
    </xf>
    <xf numFmtId="1" fontId="35" fillId="0" borderId="51" xfId="81" applyNumberFormat="1" applyFont="1" applyBorder="1" applyAlignment="1">
      <alignment horizontal="center" vertical="center" wrapText="1"/>
    </xf>
    <xf numFmtId="1" fontId="35" fillId="0" borderId="71" xfId="81" applyNumberFormat="1" applyFont="1" applyBorder="1" applyAlignment="1">
      <alignment horizontal="center" vertical="center" wrapText="1"/>
    </xf>
    <xf numFmtId="0" fontId="35" fillId="0" borderId="14" xfId="8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" fontId="35" fillId="17" borderId="67" xfId="81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17" borderId="64" xfId="0" applyFill="1" applyBorder="1" applyAlignment="1">
      <alignment horizontal="center" vertical="center" wrapText="1"/>
    </xf>
    <xf numFmtId="0" fontId="0" fillId="17" borderId="65" xfId="0" applyFill="1" applyBorder="1" applyAlignment="1">
      <alignment horizontal="center" vertical="center" wrapText="1"/>
    </xf>
  </cellXfs>
  <cellStyles count="8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urrency_Revised Pricing List to CISCEA" xfId="28" xr:uid="{00000000-0005-0000-0000-00001B000000}"/>
    <cellStyle name="Excel Built-in Normal_Mapa de Cotações Cinto tipo paraquedista." xfId="29" xr:uid="{00000000-0005-0000-0000-00001C000000}"/>
    <cellStyle name="Explanatory Text" xfId="30" xr:uid="{00000000-0005-0000-0000-00001D000000}"/>
    <cellStyle name="Good" xfId="31" xr:uid="{00000000-0005-0000-0000-00001E000000}"/>
    <cellStyle name="Heading 1" xfId="32" xr:uid="{00000000-0005-0000-0000-00001F000000}"/>
    <cellStyle name="Heading 2" xfId="33" xr:uid="{00000000-0005-0000-0000-000020000000}"/>
    <cellStyle name="Heading 3" xfId="34" xr:uid="{00000000-0005-0000-0000-000021000000}"/>
    <cellStyle name="Heading 4" xfId="35" xr:uid="{00000000-0005-0000-0000-000022000000}"/>
    <cellStyle name="Input" xfId="36" xr:uid="{00000000-0005-0000-0000-000023000000}"/>
    <cellStyle name="Linked Cell" xfId="37" xr:uid="{00000000-0005-0000-0000-000024000000}"/>
    <cellStyle name="Moeda 10" xfId="38" xr:uid="{00000000-0005-0000-0000-000025000000}"/>
    <cellStyle name="Moeda 10 2" xfId="39" xr:uid="{00000000-0005-0000-0000-000026000000}"/>
    <cellStyle name="Moeda 13 2" xfId="40" xr:uid="{00000000-0005-0000-0000-000027000000}"/>
    <cellStyle name="Moeda 14 2" xfId="41" xr:uid="{00000000-0005-0000-0000-000028000000}"/>
    <cellStyle name="Moeda 15 2" xfId="42" xr:uid="{00000000-0005-0000-0000-000029000000}"/>
    <cellStyle name="Moeda 2 2" xfId="43" xr:uid="{00000000-0005-0000-0000-00002A000000}"/>
    <cellStyle name="Moeda 3 2" xfId="44" xr:uid="{00000000-0005-0000-0000-00002B000000}"/>
    <cellStyle name="Moeda 4 2" xfId="45" xr:uid="{00000000-0005-0000-0000-00002C000000}"/>
    <cellStyle name="Moeda 5 2" xfId="46" xr:uid="{00000000-0005-0000-0000-00002D000000}"/>
    <cellStyle name="Moeda 6 2" xfId="47" xr:uid="{00000000-0005-0000-0000-00002E000000}"/>
    <cellStyle name="Moeda 7 2" xfId="48" xr:uid="{00000000-0005-0000-0000-00002F000000}"/>
    <cellStyle name="Moeda 8 2" xfId="49" xr:uid="{00000000-0005-0000-0000-000030000000}"/>
    <cellStyle name="Moeda 9 2" xfId="50" xr:uid="{00000000-0005-0000-0000-000031000000}"/>
    <cellStyle name="Neutral" xfId="51" xr:uid="{00000000-0005-0000-0000-000032000000}"/>
    <cellStyle name="Normal" xfId="0" builtinId="0"/>
    <cellStyle name="Normal 2" xfId="52" xr:uid="{00000000-0005-0000-0000-000034000000}"/>
    <cellStyle name="Normal 2 2" xfId="79" xr:uid="{E00FD728-0310-47DE-B82E-B95BE3867381}"/>
    <cellStyle name="Normal 3" xfId="53" xr:uid="{00000000-0005-0000-0000-000035000000}"/>
    <cellStyle name="Normal 3 2" xfId="54" xr:uid="{00000000-0005-0000-0000-000036000000}"/>
    <cellStyle name="Normal 4" xfId="55" xr:uid="{00000000-0005-0000-0000-000037000000}"/>
    <cellStyle name="Normal 5" xfId="56" xr:uid="{00000000-0005-0000-0000-000038000000}"/>
    <cellStyle name="Normal 6" xfId="57" xr:uid="{00000000-0005-0000-0000-000039000000}"/>
    <cellStyle name="Normal 7" xfId="81" xr:uid="{09888099-2E49-4025-B83C-1BE44936E954}"/>
    <cellStyle name="Normal 7 2" xfId="82" xr:uid="{7E176AFA-3014-4346-B6D5-1A44C6BE26AD}"/>
    <cellStyle name="Normal 8" xfId="83" xr:uid="{C7CA267A-7230-48DF-8BD8-0E4C6C1B1590}"/>
    <cellStyle name="Note" xfId="58" xr:uid="{00000000-0005-0000-0000-00003A000000}"/>
    <cellStyle name="Output" xfId="59" xr:uid="{00000000-0005-0000-0000-00003B000000}"/>
    <cellStyle name="Porcentagem" xfId="60" builtinId="5"/>
    <cellStyle name="Porcentagem 2" xfId="61" xr:uid="{00000000-0005-0000-0000-00003D000000}"/>
    <cellStyle name="Porcentagem 2 2" xfId="62" xr:uid="{00000000-0005-0000-0000-00003E000000}"/>
    <cellStyle name="Porcentagem 3" xfId="78" xr:uid="{00000000-0005-0000-0000-00003F000000}"/>
    <cellStyle name="Separador de milhares 10 2" xfId="63" xr:uid="{00000000-0005-0000-0000-000040000000}"/>
    <cellStyle name="Separador de milhares 13 2" xfId="64" xr:uid="{00000000-0005-0000-0000-000041000000}"/>
    <cellStyle name="Separador de milhares 15 2" xfId="65" xr:uid="{00000000-0005-0000-0000-000042000000}"/>
    <cellStyle name="Separador de milhares 2 2" xfId="66" xr:uid="{00000000-0005-0000-0000-000043000000}"/>
    <cellStyle name="Separador de milhares 2 2 2" xfId="67" xr:uid="{00000000-0005-0000-0000-000044000000}"/>
    <cellStyle name="Separador de milhares 2 3" xfId="68" xr:uid="{00000000-0005-0000-0000-000045000000}"/>
    <cellStyle name="Separador de milhares 3 2" xfId="69" xr:uid="{00000000-0005-0000-0000-000046000000}"/>
    <cellStyle name="Title" xfId="70" xr:uid="{00000000-0005-0000-0000-000047000000}"/>
    <cellStyle name="Título 1 1" xfId="71" xr:uid="{00000000-0005-0000-0000-000048000000}"/>
    <cellStyle name="Título 1 1 1" xfId="72" xr:uid="{00000000-0005-0000-0000-000049000000}"/>
    <cellStyle name="Título 1 1_ANEXO A - 049.016.G00.PL.002.01Memória" xfId="73" xr:uid="{00000000-0005-0000-0000-00004A000000}"/>
    <cellStyle name="Título 5" xfId="74" xr:uid="{00000000-0005-0000-0000-00004B000000}"/>
    <cellStyle name="Título 6" xfId="75" xr:uid="{00000000-0005-0000-0000-00004C000000}"/>
    <cellStyle name="Vírgula" xfId="80" builtinId="3"/>
    <cellStyle name="Vírgula 2" xfId="76" xr:uid="{00000000-0005-0000-0000-00004D000000}"/>
    <cellStyle name="Warning Text" xfId="77" xr:uid="{00000000-0005-0000-0000-00004E000000}"/>
  </cellStyles>
  <dxfs count="2">
    <dxf>
      <font>
        <sz val="11"/>
        <color rgb="FFFFFFFF"/>
        <name val="Calibri"/>
      </font>
    </dxf>
    <dxf>
      <font>
        <sz val="11"/>
        <color rgb="FFFFFFFF"/>
        <name val="Calibri"/>
      </font>
    </dxf>
  </dxfs>
  <tableStyles count="0" defaultTableStyle="TableStyleMedium9" defaultPivotStyle="PivotStyleLight16"/>
  <colors>
    <mruColors>
      <color rgb="FFD8EC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5"/>
  <sheetViews>
    <sheetView tabSelected="1" zoomScaleNormal="100" workbookViewId="0">
      <selection activeCell="F15" sqref="F15"/>
    </sheetView>
  </sheetViews>
  <sheetFormatPr defaultRowHeight="15.75" x14ac:dyDescent="0.25"/>
  <cols>
    <col min="1" max="1" width="6.7109375" style="1" customWidth="1"/>
    <col min="2" max="2" width="19.28515625" style="1" customWidth="1"/>
    <col min="3" max="3" width="10.7109375" style="1" customWidth="1"/>
    <col min="4" max="4" width="45.28515625" style="2" customWidth="1"/>
    <col min="5" max="5" width="7.140625" style="3" customWidth="1"/>
    <col min="6" max="6" width="8.5703125" style="5" bestFit="1" customWidth="1"/>
    <col min="7" max="7" width="10.42578125" style="5" customWidth="1"/>
    <col min="8" max="8" width="9.140625" style="5" bestFit="1" customWidth="1"/>
    <col min="9" max="9" width="10.140625" style="17" bestFit="1" customWidth="1"/>
    <col min="10" max="10" width="11.85546875" style="18" bestFit="1" customWidth="1"/>
    <col min="11" max="11" width="10.7109375" style="4" bestFit="1" customWidth="1"/>
    <col min="12" max="12" width="11.28515625" style="4" bestFit="1" customWidth="1"/>
    <col min="13" max="13" width="12.42578125" style="4" customWidth="1"/>
    <col min="14" max="16384" width="9.140625" style="4"/>
  </cols>
  <sheetData>
    <row r="1" spans="1:17" ht="15" x14ac:dyDescent="0.2">
      <c r="A1" s="108" t="s">
        <v>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7" ht="15" x14ac:dyDescent="0.2">
      <c r="A2" s="108" t="s">
        <v>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7" ht="15" x14ac:dyDescent="0.2">
      <c r="A3" s="116" t="s">
        <v>176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7" ht="15" x14ac:dyDescent="0.2">
      <c r="A4" s="109" t="s">
        <v>10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7" ht="23.25" customHeight="1" x14ac:dyDescent="0.2">
      <c r="A5" s="110" t="s">
        <v>174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01"/>
      <c r="O5" s="101"/>
      <c r="P5" s="101"/>
      <c r="Q5" s="101"/>
    </row>
    <row r="6" spans="1:17" ht="15" x14ac:dyDescent="0.2">
      <c r="A6" s="111" t="s">
        <v>175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02"/>
      <c r="O6" s="102"/>
      <c r="P6" s="102"/>
      <c r="Q6" s="102"/>
    </row>
    <row r="7" spans="1:17" ht="15" x14ac:dyDescent="0.2">
      <c r="A7" s="4"/>
      <c r="B7" s="4"/>
      <c r="C7" s="4"/>
      <c r="D7" s="4"/>
      <c r="E7" s="4"/>
      <c r="F7" s="4"/>
      <c r="G7" s="4"/>
      <c r="H7" s="4"/>
      <c r="I7" s="26"/>
      <c r="J7" s="26"/>
      <c r="K7" s="26"/>
      <c r="L7" s="10"/>
    </row>
    <row r="8" spans="1:17" ht="15.75" customHeight="1" x14ac:dyDescent="0.2">
      <c r="A8" s="24"/>
      <c r="B8" s="24"/>
      <c r="C8" s="24"/>
      <c r="D8" s="25"/>
      <c r="E8" s="119" t="s">
        <v>15</v>
      </c>
      <c r="F8" s="120"/>
      <c r="G8" s="120"/>
      <c r="H8" s="120"/>
      <c r="I8" s="121"/>
      <c r="J8" s="122" t="s">
        <v>25</v>
      </c>
      <c r="K8" s="122"/>
      <c r="L8" s="122"/>
      <c r="M8" s="122"/>
    </row>
    <row r="9" spans="1:17" ht="15" x14ac:dyDescent="0.2">
      <c r="A9" s="123" t="s">
        <v>0</v>
      </c>
      <c r="B9" s="126" t="s">
        <v>16</v>
      </c>
      <c r="C9" s="126" t="s">
        <v>14</v>
      </c>
      <c r="D9" s="127" t="s">
        <v>1</v>
      </c>
      <c r="E9" s="128" t="s">
        <v>3</v>
      </c>
      <c r="F9" s="128" t="s">
        <v>4</v>
      </c>
      <c r="G9" s="127" t="s">
        <v>17</v>
      </c>
      <c r="H9" s="127" t="s">
        <v>18</v>
      </c>
      <c r="I9" s="127" t="s">
        <v>19</v>
      </c>
      <c r="J9" s="129" t="s">
        <v>20</v>
      </c>
      <c r="K9" s="112" t="s">
        <v>21</v>
      </c>
      <c r="L9" s="112"/>
      <c r="M9" s="112" t="s">
        <v>22</v>
      </c>
    </row>
    <row r="10" spans="1:17" ht="15" x14ac:dyDescent="0.2">
      <c r="A10" s="123"/>
      <c r="B10" s="126"/>
      <c r="C10" s="126"/>
      <c r="D10" s="127"/>
      <c r="E10" s="128"/>
      <c r="F10" s="128"/>
      <c r="G10" s="127"/>
      <c r="H10" s="127"/>
      <c r="I10" s="127"/>
      <c r="J10" s="129"/>
      <c r="K10" s="47" t="s">
        <v>5</v>
      </c>
      <c r="L10" s="47" t="s">
        <v>23</v>
      </c>
      <c r="M10" s="112"/>
    </row>
    <row r="11" spans="1:17" ht="15" x14ac:dyDescent="0.2">
      <c r="A11" s="51">
        <v>1</v>
      </c>
      <c r="B11" s="51"/>
      <c r="C11" s="51"/>
      <c r="D11" s="51" t="s">
        <v>28</v>
      </c>
      <c r="E11" s="52"/>
      <c r="F11" s="52"/>
      <c r="G11" s="52"/>
      <c r="H11" s="41"/>
      <c r="I11" s="41"/>
      <c r="J11" s="41"/>
      <c r="K11" s="42"/>
      <c r="L11" s="42"/>
      <c r="M11" s="48">
        <f>SUM(L12:L13)</f>
        <v>1263.3979312499998</v>
      </c>
    </row>
    <row r="12" spans="1:17" ht="56.25" x14ac:dyDescent="0.2">
      <c r="A12" s="53" t="s">
        <v>29</v>
      </c>
      <c r="B12" s="53" t="s">
        <v>30</v>
      </c>
      <c r="C12" s="53" t="s">
        <v>31</v>
      </c>
      <c r="D12" s="53" t="s">
        <v>32</v>
      </c>
      <c r="E12" s="53" t="s">
        <v>33</v>
      </c>
      <c r="F12" s="99">
        <v>43.75</v>
      </c>
      <c r="G12" s="99">
        <v>7.58</v>
      </c>
      <c r="H12" s="30">
        <v>0.26490000000000002</v>
      </c>
      <c r="I12" s="35">
        <f>G12*(1+H12)</f>
        <v>9.587942</v>
      </c>
      <c r="J12" s="28">
        <f>$J$68</f>
        <v>0</v>
      </c>
      <c r="K12" s="32">
        <f>I12*(1-J12)</f>
        <v>9.587942</v>
      </c>
      <c r="L12" s="33">
        <f>K12*F12</f>
        <v>419.47246250000001</v>
      </c>
      <c r="M12" s="49"/>
    </row>
    <row r="13" spans="1:17" ht="56.25" x14ac:dyDescent="0.2">
      <c r="A13" s="53" t="s">
        <v>34</v>
      </c>
      <c r="B13" s="53" t="s">
        <v>35</v>
      </c>
      <c r="C13" s="53" t="s">
        <v>31</v>
      </c>
      <c r="D13" s="53" t="s">
        <v>36</v>
      </c>
      <c r="E13" s="53" t="s">
        <v>33</v>
      </c>
      <c r="F13" s="99">
        <v>43.75</v>
      </c>
      <c r="G13" s="99">
        <v>15.25</v>
      </c>
      <c r="H13" s="30">
        <v>0.26490000000000002</v>
      </c>
      <c r="I13" s="35">
        <f>G13*(1+H13)</f>
        <v>19.289724999999997</v>
      </c>
      <c r="J13" s="28">
        <f>$J$68</f>
        <v>0</v>
      </c>
      <c r="K13" s="32">
        <f>I13*(1-J13)</f>
        <v>19.289724999999997</v>
      </c>
      <c r="L13" s="33">
        <f>K13*F13</f>
        <v>843.92546874999982</v>
      </c>
      <c r="M13" s="49"/>
    </row>
    <row r="14" spans="1:17" ht="15" x14ac:dyDescent="0.2">
      <c r="A14" s="51">
        <v>2</v>
      </c>
      <c r="B14" s="51"/>
      <c r="C14" s="51"/>
      <c r="D14" s="51" t="s">
        <v>37</v>
      </c>
      <c r="E14" s="52"/>
      <c r="F14" s="54"/>
      <c r="G14" s="54"/>
      <c r="H14" s="41"/>
      <c r="I14" s="42"/>
      <c r="J14" s="27"/>
      <c r="K14" s="45"/>
      <c r="L14" s="46"/>
      <c r="M14" s="50">
        <f>SUM(L15)</f>
        <v>3705.2715699999999</v>
      </c>
    </row>
    <row r="15" spans="1:17" ht="33.75" x14ac:dyDescent="0.2">
      <c r="A15" s="53" t="s">
        <v>38</v>
      </c>
      <c r="B15" s="53" t="s">
        <v>177</v>
      </c>
      <c r="C15" s="53" t="s">
        <v>31</v>
      </c>
      <c r="D15" s="53" t="s">
        <v>168</v>
      </c>
      <c r="E15" s="103" t="s">
        <v>26</v>
      </c>
      <c r="F15" s="107">
        <v>1</v>
      </c>
      <c r="G15" s="99">
        <v>2929.3</v>
      </c>
      <c r="H15" s="30">
        <v>0.26490000000000002</v>
      </c>
      <c r="I15" s="35">
        <f>G15*(1+H15)</f>
        <v>3705.2715699999999</v>
      </c>
      <c r="J15" s="28">
        <f>$J$68</f>
        <v>0</v>
      </c>
      <c r="K15" s="32">
        <f>I15*(1-J15)</f>
        <v>3705.2715699999999</v>
      </c>
      <c r="L15" s="33">
        <f>K15*F15</f>
        <v>3705.2715699999999</v>
      </c>
      <c r="M15" s="49"/>
    </row>
    <row r="16" spans="1:17" ht="15" x14ac:dyDescent="0.2">
      <c r="A16" s="51">
        <v>3</v>
      </c>
      <c r="B16" s="51"/>
      <c r="C16" s="51"/>
      <c r="D16" s="51" t="s">
        <v>40</v>
      </c>
      <c r="E16" s="52"/>
      <c r="F16" s="54"/>
      <c r="G16" s="54"/>
      <c r="H16" s="43"/>
      <c r="I16" s="44"/>
      <c r="J16" s="27"/>
      <c r="K16" s="45"/>
      <c r="L16" s="46"/>
      <c r="M16" s="50">
        <f>SUM(L17:L22)</f>
        <v>50302.648945639994</v>
      </c>
    </row>
    <row r="17" spans="1:13" ht="22.5" x14ac:dyDescent="0.2">
      <c r="A17" s="53" t="s">
        <v>41</v>
      </c>
      <c r="B17" s="53">
        <v>4813</v>
      </c>
      <c r="C17" s="53" t="s">
        <v>39</v>
      </c>
      <c r="D17" s="53" t="s">
        <v>42</v>
      </c>
      <c r="E17" s="53" t="s">
        <v>33</v>
      </c>
      <c r="F17" s="99">
        <v>3.15</v>
      </c>
      <c r="G17" s="99">
        <v>225</v>
      </c>
      <c r="H17" s="30">
        <v>0.26490000000000002</v>
      </c>
      <c r="I17" s="35">
        <f t="shared" ref="I17:I22" si="0">G17*(1+H17)</f>
        <v>284.60249999999996</v>
      </c>
      <c r="J17" s="28">
        <f t="shared" ref="J17:J22" si="1">$J$68</f>
        <v>0</v>
      </c>
      <c r="K17" s="32">
        <f t="shared" ref="K17:K22" si="2">I17*(1-J17)</f>
        <v>284.60249999999996</v>
      </c>
      <c r="L17" s="33">
        <f t="shared" ref="L17:L22" si="3">K17*F17</f>
        <v>896.49787499999991</v>
      </c>
      <c r="M17" s="49"/>
    </row>
    <row r="18" spans="1:13" ht="45" x14ac:dyDescent="0.2">
      <c r="A18" s="53" t="s">
        <v>43</v>
      </c>
      <c r="B18" s="53">
        <v>10527</v>
      </c>
      <c r="C18" s="53" t="s">
        <v>39</v>
      </c>
      <c r="D18" s="53" t="s">
        <v>44</v>
      </c>
      <c r="E18" s="53" t="s">
        <v>45</v>
      </c>
      <c r="F18" s="99">
        <v>2</v>
      </c>
      <c r="G18" s="99">
        <v>19</v>
      </c>
      <c r="H18" s="30">
        <v>0.26490000000000002</v>
      </c>
      <c r="I18" s="35">
        <f t="shared" si="0"/>
        <v>24.033099999999997</v>
      </c>
      <c r="J18" s="28">
        <f t="shared" si="1"/>
        <v>0</v>
      </c>
      <c r="K18" s="32">
        <f t="shared" si="2"/>
        <v>24.033099999999997</v>
      </c>
      <c r="L18" s="33">
        <f t="shared" si="3"/>
        <v>48.066199999999995</v>
      </c>
      <c r="M18" s="49"/>
    </row>
    <row r="19" spans="1:13" ht="33.75" x14ac:dyDescent="0.2">
      <c r="A19" s="53" t="s">
        <v>46</v>
      </c>
      <c r="B19" s="53">
        <v>97064</v>
      </c>
      <c r="C19" s="53" t="s">
        <v>39</v>
      </c>
      <c r="D19" s="53" t="s">
        <v>47</v>
      </c>
      <c r="E19" s="53" t="s">
        <v>48</v>
      </c>
      <c r="F19" s="99">
        <v>4</v>
      </c>
      <c r="G19" s="99">
        <v>20.91</v>
      </c>
      <c r="H19" s="30">
        <v>0.26490000000000002</v>
      </c>
      <c r="I19" s="35">
        <f t="shared" si="0"/>
        <v>26.449058999999998</v>
      </c>
      <c r="J19" s="28">
        <f t="shared" si="1"/>
        <v>0</v>
      </c>
      <c r="K19" s="32">
        <f t="shared" si="2"/>
        <v>26.449058999999998</v>
      </c>
      <c r="L19" s="33">
        <f t="shared" si="3"/>
        <v>105.79623599999999</v>
      </c>
      <c r="M19" s="49"/>
    </row>
    <row r="20" spans="1:13" ht="22.5" x14ac:dyDescent="0.2">
      <c r="A20" s="53" t="s">
        <v>49</v>
      </c>
      <c r="B20" s="53">
        <v>97644</v>
      </c>
      <c r="C20" s="53" t="s">
        <v>39</v>
      </c>
      <c r="D20" s="53" t="s">
        <v>50</v>
      </c>
      <c r="E20" s="53" t="s">
        <v>33</v>
      </c>
      <c r="F20" s="99">
        <v>11.66</v>
      </c>
      <c r="G20" s="99">
        <v>8.9600000000000009</v>
      </c>
      <c r="H20" s="30">
        <v>0.26490000000000002</v>
      </c>
      <c r="I20" s="35">
        <f t="shared" si="0"/>
        <v>11.333504</v>
      </c>
      <c r="J20" s="28">
        <f t="shared" si="1"/>
        <v>0</v>
      </c>
      <c r="K20" s="32">
        <f t="shared" si="2"/>
        <v>11.333504</v>
      </c>
      <c r="L20" s="33">
        <f t="shared" si="3"/>
        <v>132.14865663999998</v>
      </c>
      <c r="M20" s="49"/>
    </row>
    <row r="21" spans="1:13" ht="22.5" x14ac:dyDescent="0.2">
      <c r="A21" s="53" t="s">
        <v>51</v>
      </c>
      <c r="B21" s="53">
        <v>97665</v>
      </c>
      <c r="C21" s="53" t="s">
        <v>39</v>
      </c>
      <c r="D21" s="53" t="s">
        <v>52</v>
      </c>
      <c r="E21" s="53" t="s">
        <v>53</v>
      </c>
      <c r="F21" s="99">
        <v>5</v>
      </c>
      <c r="G21" s="99">
        <v>1.24</v>
      </c>
      <c r="H21" s="30">
        <v>0.26490000000000002</v>
      </c>
      <c r="I21" s="35">
        <f t="shared" si="0"/>
        <v>1.568476</v>
      </c>
      <c r="J21" s="28">
        <f t="shared" si="1"/>
        <v>0</v>
      </c>
      <c r="K21" s="32">
        <f t="shared" si="2"/>
        <v>1.568476</v>
      </c>
      <c r="L21" s="33">
        <f t="shared" si="3"/>
        <v>7.8423800000000004</v>
      </c>
      <c r="M21" s="49"/>
    </row>
    <row r="22" spans="1:13" ht="22.5" x14ac:dyDescent="0.2">
      <c r="A22" s="53" t="s">
        <v>54</v>
      </c>
      <c r="B22" s="53">
        <v>22326</v>
      </c>
      <c r="C22" s="53" t="s">
        <v>55</v>
      </c>
      <c r="D22" s="53" t="s">
        <v>56</v>
      </c>
      <c r="E22" s="53" t="s">
        <v>178</v>
      </c>
      <c r="F22" s="99">
        <v>6</v>
      </c>
      <c r="G22" s="99">
        <v>6471.17</v>
      </c>
      <c r="H22" s="30">
        <v>0.26490000000000002</v>
      </c>
      <c r="I22" s="35">
        <f t="shared" si="0"/>
        <v>8185.3829329999999</v>
      </c>
      <c r="J22" s="28">
        <f t="shared" si="1"/>
        <v>0</v>
      </c>
      <c r="K22" s="32">
        <f t="shared" si="2"/>
        <v>8185.3829329999999</v>
      </c>
      <c r="L22" s="33">
        <f t="shared" si="3"/>
        <v>49112.297597999997</v>
      </c>
      <c r="M22" s="49"/>
    </row>
    <row r="23" spans="1:13" ht="15" x14ac:dyDescent="0.2">
      <c r="A23" s="51">
        <v>4</v>
      </c>
      <c r="B23" s="51"/>
      <c r="C23" s="51"/>
      <c r="D23" s="51" t="s">
        <v>57</v>
      </c>
      <c r="E23" s="52"/>
      <c r="F23" s="54"/>
      <c r="G23" s="54"/>
      <c r="H23" s="43"/>
      <c r="I23" s="44"/>
      <c r="J23" s="27"/>
      <c r="K23" s="45"/>
      <c r="L23" s="46"/>
      <c r="M23" s="50">
        <f>SUM(L24:L26)</f>
        <v>879.87860688000012</v>
      </c>
    </row>
    <row r="24" spans="1:13" ht="67.5" x14ac:dyDescent="0.2">
      <c r="A24" s="53" t="s">
        <v>103</v>
      </c>
      <c r="B24" s="53">
        <v>87548</v>
      </c>
      <c r="C24" s="53" t="s">
        <v>39</v>
      </c>
      <c r="D24" s="53" t="s">
        <v>58</v>
      </c>
      <c r="E24" s="53" t="s">
        <v>33</v>
      </c>
      <c r="F24" s="99">
        <v>2</v>
      </c>
      <c r="G24" s="99">
        <v>23.92</v>
      </c>
      <c r="H24" s="30">
        <v>0.26490000000000002</v>
      </c>
      <c r="I24" s="35">
        <f t="shared" ref="I24:I26" si="4">G24*(1+H24)</f>
        <v>30.256408</v>
      </c>
      <c r="J24" s="28">
        <f>$J$68</f>
        <v>0</v>
      </c>
      <c r="K24" s="32">
        <f t="shared" ref="K24:K26" si="5">I24*(1-J24)</f>
        <v>30.256408</v>
      </c>
      <c r="L24" s="33">
        <f t="shared" ref="L24:L26" si="6">K24*F24</f>
        <v>60.512816000000001</v>
      </c>
      <c r="M24" s="49"/>
    </row>
    <row r="25" spans="1:13" ht="45" x14ac:dyDescent="0.2">
      <c r="A25" s="53" t="s">
        <v>104</v>
      </c>
      <c r="B25" s="53">
        <v>87878</v>
      </c>
      <c r="C25" s="53" t="s">
        <v>39</v>
      </c>
      <c r="D25" s="53" t="s">
        <v>59</v>
      </c>
      <c r="E25" s="53" t="s">
        <v>33</v>
      </c>
      <c r="F25" s="99">
        <v>2</v>
      </c>
      <c r="G25" s="99">
        <v>4.34</v>
      </c>
      <c r="H25" s="30">
        <v>0.26490000000000002</v>
      </c>
      <c r="I25" s="35">
        <f t="shared" si="4"/>
        <v>5.4896659999999997</v>
      </c>
      <c r="J25" s="28">
        <f>$J$68</f>
        <v>0</v>
      </c>
      <c r="K25" s="32">
        <f t="shared" si="5"/>
        <v>5.4896659999999997</v>
      </c>
      <c r="L25" s="33">
        <f t="shared" si="6"/>
        <v>10.979331999999999</v>
      </c>
      <c r="M25" s="49"/>
    </row>
    <row r="26" spans="1:13" ht="33.75" x14ac:dyDescent="0.2">
      <c r="A26" s="53" t="s">
        <v>105</v>
      </c>
      <c r="B26" s="53">
        <v>1360</v>
      </c>
      <c r="C26" s="53" t="s">
        <v>39</v>
      </c>
      <c r="D26" s="53" t="s">
        <v>169</v>
      </c>
      <c r="E26" s="53" t="s">
        <v>33</v>
      </c>
      <c r="F26" s="99">
        <v>21.12</v>
      </c>
      <c r="G26" s="99">
        <v>30.26</v>
      </c>
      <c r="H26" s="30">
        <v>0.26490000000000002</v>
      </c>
      <c r="I26" s="35">
        <f t="shared" si="4"/>
        <v>38.275874000000002</v>
      </c>
      <c r="J26" s="28">
        <f>$J$68</f>
        <v>0</v>
      </c>
      <c r="K26" s="32">
        <f t="shared" si="5"/>
        <v>38.275874000000002</v>
      </c>
      <c r="L26" s="33">
        <f t="shared" si="6"/>
        <v>808.38645888000008</v>
      </c>
      <c r="M26" s="49"/>
    </row>
    <row r="27" spans="1:13" ht="15" x14ac:dyDescent="0.2">
      <c r="A27" s="51">
        <v>5</v>
      </c>
      <c r="B27" s="51"/>
      <c r="C27" s="51"/>
      <c r="D27" s="51" t="s">
        <v>74</v>
      </c>
      <c r="E27" s="52"/>
      <c r="F27" s="54"/>
      <c r="G27" s="54"/>
      <c r="H27" s="43"/>
      <c r="I27" s="44"/>
      <c r="J27" s="27"/>
      <c r="K27" s="45"/>
      <c r="L27" s="46"/>
      <c r="M27" s="50">
        <f>SUM(L28:L30)</f>
        <v>20984.929307159997</v>
      </c>
    </row>
    <row r="28" spans="1:13" ht="33.75" x14ac:dyDescent="0.2">
      <c r="A28" s="53" t="s">
        <v>106</v>
      </c>
      <c r="B28" s="53">
        <v>90838</v>
      </c>
      <c r="C28" s="53" t="s">
        <v>39</v>
      </c>
      <c r="D28" s="53" t="s">
        <v>170</v>
      </c>
      <c r="E28" s="53" t="s">
        <v>53</v>
      </c>
      <c r="F28" s="99">
        <v>1</v>
      </c>
      <c r="G28" s="99">
        <v>952.95</v>
      </c>
      <c r="H28" s="30">
        <v>0.26490000000000002</v>
      </c>
      <c r="I28" s="35">
        <f t="shared" ref="I28:I30" si="7">G28*(1+H28)</f>
        <v>1205.3864550000001</v>
      </c>
      <c r="J28" s="28">
        <f>$J$68</f>
        <v>0</v>
      </c>
      <c r="K28" s="32">
        <f t="shared" ref="K28:K30" si="8">I28*(1-J28)</f>
        <v>1205.3864550000001</v>
      </c>
      <c r="L28" s="33">
        <f t="shared" ref="L28:L30" si="9">K28*F28</f>
        <v>1205.3864550000001</v>
      </c>
      <c r="M28" s="49"/>
    </row>
    <row r="29" spans="1:13" ht="67.5" x14ac:dyDescent="0.2">
      <c r="A29" s="53" t="s">
        <v>107</v>
      </c>
      <c r="B29" s="53" t="s">
        <v>60</v>
      </c>
      <c r="C29" s="53" t="s">
        <v>31</v>
      </c>
      <c r="D29" s="53" t="s">
        <v>61</v>
      </c>
      <c r="E29" s="53" t="s">
        <v>33</v>
      </c>
      <c r="F29" s="99">
        <v>31.68</v>
      </c>
      <c r="G29" s="99">
        <v>346.57</v>
      </c>
      <c r="H29" s="30">
        <v>0.26490000000000002</v>
      </c>
      <c r="I29" s="35">
        <f t="shared" si="7"/>
        <v>438.37639299999995</v>
      </c>
      <c r="J29" s="28">
        <f>$J$68</f>
        <v>0</v>
      </c>
      <c r="K29" s="32">
        <f t="shared" si="8"/>
        <v>438.37639299999995</v>
      </c>
      <c r="L29" s="33">
        <f t="shared" si="9"/>
        <v>13887.764130239999</v>
      </c>
      <c r="M29" s="49"/>
    </row>
    <row r="30" spans="1:13" ht="67.5" x14ac:dyDescent="0.2">
      <c r="A30" s="53" t="s">
        <v>108</v>
      </c>
      <c r="B30" s="53" t="s">
        <v>60</v>
      </c>
      <c r="C30" s="53" t="s">
        <v>31</v>
      </c>
      <c r="D30" s="53" t="s">
        <v>179</v>
      </c>
      <c r="E30" s="53" t="s">
        <v>33</v>
      </c>
      <c r="F30" s="99">
        <v>13.44</v>
      </c>
      <c r="G30" s="99">
        <v>346.57</v>
      </c>
      <c r="H30" s="30">
        <v>0.26490000000000002</v>
      </c>
      <c r="I30" s="35">
        <f t="shared" si="7"/>
        <v>438.37639299999995</v>
      </c>
      <c r="J30" s="28">
        <f>$J$68</f>
        <v>0</v>
      </c>
      <c r="K30" s="32">
        <f t="shared" si="8"/>
        <v>438.37639299999995</v>
      </c>
      <c r="L30" s="33">
        <f t="shared" si="9"/>
        <v>5891.778721919999</v>
      </c>
      <c r="M30" s="49"/>
    </row>
    <row r="31" spans="1:13" ht="15" x14ac:dyDescent="0.2">
      <c r="A31" s="51">
        <v>6</v>
      </c>
      <c r="B31" s="51"/>
      <c r="C31" s="51"/>
      <c r="D31" s="51" t="s">
        <v>62</v>
      </c>
      <c r="E31" s="52"/>
      <c r="F31" s="54"/>
      <c r="G31" s="54"/>
      <c r="H31" s="43"/>
      <c r="I31" s="44"/>
      <c r="J31" s="27"/>
      <c r="K31" s="45"/>
      <c r="L31" s="46"/>
      <c r="M31" s="50">
        <f>SUM(L32:L43)</f>
        <v>8165.5240030000004</v>
      </c>
    </row>
    <row r="32" spans="1:13" ht="56.25" x14ac:dyDescent="0.2">
      <c r="A32" s="53" t="s">
        <v>109</v>
      </c>
      <c r="B32" s="53">
        <v>101878</v>
      </c>
      <c r="C32" s="53" t="s">
        <v>39</v>
      </c>
      <c r="D32" s="53" t="s">
        <v>63</v>
      </c>
      <c r="E32" s="53" t="s">
        <v>53</v>
      </c>
      <c r="F32" s="99">
        <v>1</v>
      </c>
      <c r="G32" s="99">
        <v>415.81</v>
      </c>
      <c r="H32" s="30">
        <v>0.26490000000000002</v>
      </c>
      <c r="I32" s="35">
        <f t="shared" ref="I32:I43" si="10">G32*(1+H32)</f>
        <v>525.95806900000002</v>
      </c>
      <c r="J32" s="28">
        <f t="shared" ref="J32:J43" si="11">$J$68</f>
        <v>0</v>
      </c>
      <c r="K32" s="32">
        <f t="shared" ref="K32:K43" si="12">I32*(1-J32)</f>
        <v>525.95806900000002</v>
      </c>
      <c r="L32" s="33">
        <f t="shared" ref="L32:L43" si="13">K32*F32</f>
        <v>525.95806900000002</v>
      </c>
      <c r="M32" s="49"/>
    </row>
    <row r="33" spans="1:13" ht="45" x14ac:dyDescent="0.2">
      <c r="A33" s="53" t="s">
        <v>110</v>
      </c>
      <c r="B33" s="53">
        <v>97585</v>
      </c>
      <c r="C33" s="53" t="s">
        <v>39</v>
      </c>
      <c r="D33" s="53" t="s">
        <v>64</v>
      </c>
      <c r="E33" s="53" t="s">
        <v>53</v>
      </c>
      <c r="F33" s="99">
        <v>5</v>
      </c>
      <c r="G33" s="99">
        <v>106.89</v>
      </c>
      <c r="H33" s="30">
        <v>0.26490000000000002</v>
      </c>
      <c r="I33" s="35">
        <f t="shared" si="10"/>
        <v>135.205161</v>
      </c>
      <c r="J33" s="28">
        <f t="shared" si="11"/>
        <v>0</v>
      </c>
      <c r="K33" s="32">
        <f t="shared" si="12"/>
        <v>135.205161</v>
      </c>
      <c r="L33" s="33">
        <f t="shared" si="13"/>
        <v>676.02580499999999</v>
      </c>
      <c r="M33" s="49"/>
    </row>
    <row r="34" spans="1:13" ht="33.75" x14ac:dyDescent="0.2">
      <c r="A34" s="53" t="s">
        <v>111</v>
      </c>
      <c r="B34" s="53">
        <v>92979</v>
      </c>
      <c r="C34" s="53" t="s">
        <v>39</v>
      </c>
      <c r="D34" s="53" t="s">
        <v>65</v>
      </c>
      <c r="E34" s="53" t="s">
        <v>48</v>
      </c>
      <c r="F34" s="99">
        <v>35</v>
      </c>
      <c r="G34" s="99">
        <v>10.23</v>
      </c>
      <c r="H34" s="30">
        <v>0.26490000000000002</v>
      </c>
      <c r="I34" s="35">
        <f t="shared" si="10"/>
        <v>12.939926999999999</v>
      </c>
      <c r="J34" s="28">
        <f t="shared" si="11"/>
        <v>0</v>
      </c>
      <c r="K34" s="32">
        <f t="shared" si="12"/>
        <v>12.939926999999999</v>
      </c>
      <c r="L34" s="33">
        <f t="shared" si="13"/>
        <v>452.89744499999995</v>
      </c>
      <c r="M34" s="49"/>
    </row>
    <row r="35" spans="1:13" ht="45" x14ac:dyDescent="0.2">
      <c r="A35" s="53" t="s">
        <v>112</v>
      </c>
      <c r="B35" s="53">
        <v>91926</v>
      </c>
      <c r="C35" s="53" t="s">
        <v>39</v>
      </c>
      <c r="D35" s="53" t="s">
        <v>66</v>
      </c>
      <c r="E35" s="53" t="s">
        <v>48</v>
      </c>
      <c r="F35" s="99">
        <v>85</v>
      </c>
      <c r="G35" s="99">
        <v>4.13</v>
      </c>
      <c r="H35" s="30">
        <v>0.26490000000000002</v>
      </c>
      <c r="I35" s="35">
        <f t="shared" si="10"/>
        <v>5.2240369999999992</v>
      </c>
      <c r="J35" s="28">
        <f t="shared" si="11"/>
        <v>0</v>
      </c>
      <c r="K35" s="32">
        <f t="shared" si="12"/>
        <v>5.2240369999999992</v>
      </c>
      <c r="L35" s="33">
        <f t="shared" si="13"/>
        <v>444.04314499999992</v>
      </c>
      <c r="M35" s="49"/>
    </row>
    <row r="36" spans="1:13" ht="45" x14ac:dyDescent="0.2">
      <c r="A36" s="53" t="s">
        <v>113</v>
      </c>
      <c r="B36" s="53">
        <v>91871</v>
      </c>
      <c r="C36" s="53" t="s">
        <v>39</v>
      </c>
      <c r="D36" s="53" t="s">
        <v>67</v>
      </c>
      <c r="E36" s="53" t="s">
        <v>48</v>
      </c>
      <c r="F36" s="99">
        <v>30</v>
      </c>
      <c r="G36" s="99">
        <v>11.74</v>
      </c>
      <c r="H36" s="30">
        <v>0.26490000000000002</v>
      </c>
      <c r="I36" s="35">
        <f t="shared" si="10"/>
        <v>14.849926</v>
      </c>
      <c r="J36" s="28">
        <f t="shared" si="11"/>
        <v>0</v>
      </c>
      <c r="K36" s="32">
        <f t="shared" si="12"/>
        <v>14.849926</v>
      </c>
      <c r="L36" s="33">
        <f t="shared" si="13"/>
        <v>445.49777999999998</v>
      </c>
      <c r="M36" s="49"/>
    </row>
    <row r="37" spans="1:13" ht="45" x14ac:dyDescent="0.2">
      <c r="A37" s="53" t="s">
        <v>114</v>
      </c>
      <c r="B37" s="53">
        <v>95805</v>
      </c>
      <c r="C37" s="53" t="s">
        <v>39</v>
      </c>
      <c r="D37" s="53" t="s">
        <v>68</v>
      </c>
      <c r="E37" s="53" t="s">
        <v>53</v>
      </c>
      <c r="F37" s="99">
        <v>3</v>
      </c>
      <c r="G37" s="99">
        <v>21.42</v>
      </c>
      <c r="H37" s="30">
        <v>0.26490000000000002</v>
      </c>
      <c r="I37" s="35">
        <f t="shared" si="10"/>
        <v>27.094158</v>
      </c>
      <c r="J37" s="28">
        <f t="shared" si="11"/>
        <v>0</v>
      </c>
      <c r="K37" s="32">
        <f t="shared" si="12"/>
        <v>27.094158</v>
      </c>
      <c r="L37" s="33">
        <f t="shared" si="13"/>
        <v>81.282474000000008</v>
      </c>
      <c r="M37" s="49"/>
    </row>
    <row r="38" spans="1:13" ht="33.75" x14ac:dyDescent="0.2">
      <c r="A38" s="53" t="s">
        <v>115</v>
      </c>
      <c r="B38" s="53">
        <v>91997</v>
      </c>
      <c r="C38" s="53" t="s">
        <v>39</v>
      </c>
      <c r="D38" s="53" t="s">
        <v>69</v>
      </c>
      <c r="E38" s="53" t="s">
        <v>53</v>
      </c>
      <c r="F38" s="99">
        <v>3</v>
      </c>
      <c r="G38" s="99">
        <v>31.4</v>
      </c>
      <c r="H38" s="30">
        <v>0.26490000000000002</v>
      </c>
      <c r="I38" s="35">
        <f t="shared" si="10"/>
        <v>39.717859999999995</v>
      </c>
      <c r="J38" s="28">
        <f t="shared" si="11"/>
        <v>0</v>
      </c>
      <c r="K38" s="32">
        <f t="shared" si="12"/>
        <v>39.717859999999995</v>
      </c>
      <c r="L38" s="33">
        <f t="shared" si="13"/>
        <v>119.15357999999998</v>
      </c>
      <c r="M38" s="49"/>
    </row>
    <row r="39" spans="1:13" ht="33.75" x14ac:dyDescent="0.2">
      <c r="A39" s="53" t="s">
        <v>116</v>
      </c>
      <c r="B39" s="53">
        <v>93654</v>
      </c>
      <c r="C39" s="53" t="s">
        <v>39</v>
      </c>
      <c r="D39" s="53" t="s">
        <v>70</v>
      </c>
      <c r="E39" s="53" t="s">
        <v>53</v>
      </c>
      <c r="F39" s="99">
        <v>1</v>
      </c>
      <c r="G39" s="99">
        <v>11.39</v>
      </c>
      <c r="H39" s="30">
        <v>0.26490000000000002</v>
      </c>
      <c r="I39" s="35">
        <f t="shared" si="10"/>
        <v>14.407211</v>
      </c>
      <c r="J39" s="28">
        <f t="shared" si="11"/>
        <v>0</v>
      </c>
      <c r="K39" s="32">
        <f t="shared" si="12"/>
        <v>14.407211</v>
      </c>
      <c r="L39" s="33">
        <f t="shared" si="13"/>
        <v>14.407211</v>
      </c>
      <c r="M39" s="49"/>
    </row>
    <row r="40" spans="1:13" ht="33.75" x14ac:dyDescent="0.2">
      <c r="A40" s="53" t="s">
        <v>117</v>
      </c>
      <c r="B40" s="53">
        <v>93653</v>
      </c>
      <c r="C40" s="53" t="s">
        <v>39</v>
      </c>
      <c r="D40" s="53" t="s">
        <v>71</v>
      </c>
      <c r="E40" s="53" t="s">
        <v>53</v>
      </c>
      <c r="F40" s="99">
        <v>1</v>
      </c>
      <c r="G40" s="99">
        <v>10.8</v>
      </c>
      <c r="H40" s="30">
        <v>0.26490000000000002</v>
      </c>
      <c r="I40" s="35">
        <f t="shared" si="10"/>
        <v>13.660920000000001</v>
      </c>
      <c r="J40" s="28">
        <f t="shared" si="11"/>
        <v>0</v>
      </c>
      <c r="K40" s="32">
        <f t="shared" si="12"/>
        <v>13.660920000000001</v>
      </c>
      <c r="L40" s="33">
        <f t="shared" si="13"/>
        <v>13.660920000000001</v>
      </c>
      <c r="M40" s="49"/>
    </row>
    <row r="41" spans="1:13" ht="33.75" x14ac:dyDescent="0.2">
      <c r="A41" s="53" t="s">
        <v>118</v>
      </c>
      <c r="B41" s="53">
        <v>97599</v>
      </c>
      <c r="C41" s="53" t="s">
        <v>39</v>
      </c>
      <c r="D41" s="53" t="s">
        <v>72</v>
      </c>
      <c r="E41" s="53" t="s">
        <v>53</v>
      </c>
      <c r="F41" s="99">
        <v>5</v>
      </c>
      <c r="G41" s="99">
        <v>29</v>
      </c>
      <c r="H41" s="30">
        <v>0.26490000000000002</v>
      </c>
      <c r="I41" s="35">
        <f t="shared" si="10"/>
        <v>36.682099999999998</v>
      </c>
      <c r="J41" s="28">
        <f t="shared" si="11"/>
        <v>0</v>
      </c>
      <c r="K41" s="32">
        <f t="shared" si="12"/>
        <v>36.682099999999998</v>
      </c>
      <c r="L41" s="33">
        <f t="shared" si="13"/>
        <v>183.41049999999998</v>
      </c>
      <c r="M41" s="49"/>
    </row>
    <row r="42" spans="1:13" ht="15" x14ac:dyDescent="0.2">
      <c r="A42" s="53" t="s">
        <v>119</v>
      </c>
      <c r="B42" s="53">
        <v>80603</v>
      </c>
      <c r="C42" s="53" t="s">
        <v>55</v>
      </c>
      <c r="D42" s="53" t="s">
        <v>73</v>
      </c>
      <c r="E42" s="53" t="s">
        <v>53</v>
      </c>
      <c r="F42" s="99">
        <v>1</v>
      </c>
      <c r="G42" s="99">
        <v>2750.66</v>
      </c>
      <c r="H42" s="30">
        <v>0.26490000000000002</v>
      </c>
      <c r="I42" s="35">
        <f t="shared" si="10"/>
        <v>3479.3098339999997</v>
      </c>
      <c r="J42" s="28">
        <f t="shared" si="11"/>
        <v>0</v>
      </c>
      <c r="K42" s="32">
        <f t="shared" si="12"/>
        <v>3479.3098339999997</v>
      </c>
      <c r="L42" s="33">
        <f t="shared" si="13"/>
        <v>3479.3098339999997</v>
      </c>
      <c r="M42" s="49"/>
    </row>
    <row r="43" spans="1:13" ht="22.5" x14ac:dyDescent="0.2">
      <c r="A43" s="53" t="s">
        <v>120</v>
      </c>
      <c r="B43" s="53">
        <v>2808</v>
      </c>
      <c r="C43" s="53" t="s">
        <v>55</v>
      </c>
      <c r="D43" s="53" t="s">
        <v>171</v>
      </c>
      <c r="E43" s="53" t="s">
        <v>53</v>
      </c>
      <c r="F43" s="99">
        <v>1</v>
      </c>
      <c r="G43" s="99">
        <v>1367.6</v>
      </c>
      <c r="H43" s="30">
        <v>0.26490000000000002</v>
      </c>
      <c r="I43" s="35">
        <f t="shared" si="10"/>
        <v>1729.8772399999998</v>
      </c>
      <c r="J43" s="28">
        <f t="shared" si="11"/>
        <v>0</v>
      </c>
      <c r="K43" s="32">
        <f t="shared" si="12"/>
        <v>1729.8772399999998</v>
      </c>
      <c r="L43" s="33">
        <f t="shared" si="13"/>
        <v>1729.8772399999998</v>
      </c>
      <c r="M43" s="49"/>
    </row>
    <row r="44" spans="1:13" ht="15" x14ac:dyDescent="0.2">
      <c r="A44" s="51">
        <v>7</v>
      </c>
      <c r="B44" s="51"/>
      <c r="C44" s="51"/>
      <c r="D44" s="51" t="s">
        <v>75</v>
      </c>
      <c r="E44" s="52"/>
      <c r="F44" s="54"/>
      <c r="G44" s="54"/>
      <c r="H44" s="43"/>
      <c r="I44" s="44"/>
      <c r="J44" s="27"/>
      <c r="K44" s="45"/>
      <c r="L44" s="46"/>
      <c r="M44" s="50">
        <f>SUM(L45:L51)</f>
        <v>1963.643409</v>
      </c>
    </row>
    <row r="45" spans="1:13" ht="33.75" x14ac:dyDescent="0.2">
      <c r="A45" s="53" t="s">
        <v>121</v>
      </c>
      <c r="B45" s="53">
        <v>101907</v>
      </c>
      <c r="C45" s="53" t="s">
        <v>39</v>
      </c>
      <c r="D45" s="53" t="s">
        <v>76</v>
      </c>
      <c r="E45" s="53" t="s">
        <v>53</v>
      </c>
      <c r="F45" s="99">
        <v>1</v>
      </c>
      <c r="G45" s="99">
        <v>592.75</v>
      </c>
      <c r="H45" s="30">
        <v>0.26490000000000002</v>
      </c>
      <c r="I45" s="35">
        <f t="shared" ref="I45:I51" si="14">G45*(1+H45)</f>
        <v>749.76947499999994</v>
      </c>
      <c r="J45" s="28">
        <f t="shared" ref="J45:J51" si="15">$J$68</f>
        <v>0</v>
      </c>
      <c r="K45" s="32">
        <f t="shared" ref="K45:K51" si="16">I45*(1-J45)</f>
        <v>749.76947499999994</v>
      </c>
      <c r="L45" s="33">
        <f t="shared" ref="L45:L51" si="17">K45*F45</f>
        <v>749.76947499999994</v>
      </c>
      <c r="M45" s="49"/>
    </row>
    <row r="46" spans="1:13" ht="56.25" x14ac:dyDescent="0.2">
      <c r="A46" s="53" t="s">
        <v>122</v>
      </c>
      <c r="B46" s="53" t="s">
        <v>77</v>
      </c>
      <c r="C46" s="53" t="s">
        <v>31</v>
      </c>
      <c r="D46" s="53" t="s">
        <v>78</v>
      </c>
      <c r="E46" s="53" t="s">
        <v>48</v>
      </c>
      <c r="F46" s="99">
        <v>40</v>
      </c>
      <c r="G46" s="99">
        <v>15.36</v>
      </c>
      <c r="H46" s="30">
        <v>0.26490000000000002</v>
      </c>
      <c r="I46" s="35">
        <f t="shared" si="14"/>
        <v>19.428863999999997</v>
      </c>
      <c r="J46" s="28">
        <f t="shared" si="15"/>
        <v>0</v>
      </c>
      <c r="K46" s="32">
        <f t="shared" si="16"/>
        <v>19.428863999999997</v>
      </c>
      <c r="L46" s="33">
        <f t="shared" si="17"/>
        <v>777.15455999999995</v>
      </c>
      <c r="M46" s="49"/>
    </row>
    <row r="47" spans="1:13" ht="22.5" x14ac:dyDescent="0.2">
      <c r="A47" s="53" t="s">
        <v>123</v>
      </c>
      <c r="B47" s="53">
        <v>55034</v>
      </c>
      <c r="C47" s="53" t="s">
        <v>55</v>
      </c>
      <c r="D47" s="53" t="s">
        <v>79</v>
      </c>
      <c r="E47" s="53" t="s">
        <v>53</v>
      </c>
      <c r="F47" s="99">
        <v>1</v>
      </c>
      <c r="G47" s="99">
        <v>14.79</v>
      </c>
      <c r="H47" s="30">
        <v>0.26490000000000002</v>
      </c>
      <c r="I47" s="35">
        <f t="shared" si="14"/>
        <v>18.707870999999997</v>
      </c>
      <c r="J47" s="28">
        <f t="shared" si="15"/>
        <v>0</v>
      </c>
      <c r="K47" s="32">
        <f t="shared" si="16"/>
        <v>18.707870999999997</v>
      </c>
      <c r="L47" s="33">
        <f t="shared" si="17"/>
        <v>18.707870999999997</v>
      </c>
      <c r="M47" s="49"/>
    </row>
    <row r="48" spans="1:13" ht="22.5" x14ac:dyDescent="0.2">
      <c r="A48" s="53" t="s">
        <v>124</v>
      </c>
      <c r="B48" s="53">
        <v>55031</v>
      </c>
      <c r="C48" s="53" t="s">
        <v>55</v>
      </c>
      <c r="D48" s="53" t="s">
        <v>80</v>
      </c>
      <c r="E48" s="53" t="s">
        <v>53</v>
      </c>
      <c r="F48" s="99">
        <v>2</v>
      </c>
      <c r="G48" s="99">
        <v>29.23</v>
      </c>
      <c r="H48" s="30">
        <v>0.26490000000000002</v>
      </c>
      <c r="I48" s="35">
        <f t="shared" si="14"/>
        <v>36.973026999999995</v>
      </c>
      <c r="J48" s="28">
        <f t="shared" si="15"/>
        <v>0</v>
      </c>
      <c r="K48" s="32">
        <f t="shared" si="16"/>
        <v>36.973026999999995</v>
      </c>
      <c r="L48" s="33">
        <f t="shared" si="17"/>
        <v>73.94605399999999</v>
      </c>
      <c r="M48" s="49"/>
    </row>
    <row r="49" spans="1:13" ht="22.5" x14ac:dyDescent="0.2">
      <c r="A49" s="53" t="s">
        <v>125</v>
      </c>
      <c r="B49" s="53">
        <v>55031</v>
      </c>
      <c r="C49" s="53" t="s">
        <v>55</v>
      </c>
      <c r="D49" s="53" t="s">
        <v>81</v>
      </c>
      <c r="E49" s="53" t="s">
        <v>53</v>
      </c>
      <c r="F49" s="99">
        <v>2</v>
      </c>
      <c r="G49" s="99">
        <v>29.23</v>
      </c>
      <c r="H49" s="30">
        <v>0.26490000000000002</v>
      </c>
      <c r="I49" s="35">
        <f t="shared" si="14"/>
        <v>36.973026999999995</v>
      </c>
      <c r="J49" s="28">
        <f t="shared" si="15"/>
        <v>0</v>
      </c>
      <c r="K49" s="32">
        <f t="shared" si="16"/>
        <v>36.973026999999995</v>
      </c>
      <c r="L49" s="33">
        <f t="shared" si="17"/>
        <v>73.94605399999999</v>
      </c>
      <c r="M49" s="49"/>
    </row>
    <row r="50" spans="1:13" ht="22.5" x14ac:dyDescent="0.2">
      <c r="A50" s="53" t="s">
        <v>126</v>
      </c>
      <c r="B50" s="53">
        <v>55031</v>
      </c>
      <c r="C50" s="53" t="s">
        <v>55</v>
      </c>
      <c r="D50" s="53" t="s">
        <v>82</v>
      </c>
      <c r="E50" s="53" t="s">
        <v>53</v>
      </c>
      <c r="F50" s="99">
        <v>1</v>
      </c>
      <c r="G50" s="99">
        <v>29.23</v>
      </c>
      <c r="H50" s="30">
        <v>0.26490000000000002</v>
      </c>
      <c r="I50" s="35">
        <f t="shared" si="14"/>
        <v>36.973026999999995</v>
      </c>
      <c r="J50" s="28">
        <f t="shared" si="15"/>
        <v>0</v>
      </c>
      <c r="K50" s="32">
        <f t="shared" si="16"/>
        <v>36.973026999999995</v>
      </c>
      <c r="L50" s="33">
        <f t="shared" si="17"/>
        <v>36.973026999999995</v>
      </c>
      <c r="M50" s="49"/>
    </row>
    <row r="51" spans="1:13" ht="22.5" x14ac:dyDescent="0.2">
      <c r="A51" s="53" t="s">
        <v>127</v>
      </c>
      <c r="B51" s="53">
        <v>55915</v>
      </c>
      <c r="C51" s="53" t="s">
        <v>55</v>
      </c>
      <c r="D51" s="53" t="s">
        <v>83</v>
      </c>
      <c r="E51" s="53" t="s">
        <v>53</v>
      </c>
      <c r="F51" s="99">
        <v>12</v>
      </c>
      <c r="G51" s="99">
        <v>15.36</v>
      </c>
      <c r="H51" s="30">
        <v>0.26490000000000002</v>
      </c>
      <c r="I51" s="35">
        <f t="shared" si="14"/>
        <v>19.428863999999997</v>
      </c>
      <c r="J51" s="28">
        <f t="shared" si="15"/>
        <v>0</v>
      </c>
      <c r="K51" s="32">
        <f t="shared" si="16"/>
        <v>19.428863999999997</v>
      </c>
      <c r="L51" s="33">
        <f t="shared" si="17"/>
        <v>233.14636799999997</v>
      </c>
      <c r="M51" s="49"/>
    </row>
    <row r="52" spans="1:13" ht="22.5" x14ac:dyDescent="0.2">
      <c r="A52" s="51">
        <v>8</v>
      </c>
      <c r="B52" s="51"/>
      <c r="C52" s="51"/>
      <c r="D52" s="51" t="s">
        <v>84</v>
      </c>
      <c r="E52" s="52"/>
      <c r="F52" s="54"/>
      <c r="G52" s="54"/>
      <c r="H52" s="43"/>
      <c r="I52" s="44"/>
      <c r="J52" s="27"/>
      <c r="K52" s="45"/>
      <c r="L52" s="46"/>
      <c r="M52" s="50">
        <f>SUM(L53)</f>
        <v>1053.8473873199998</v>
      </c>
    </row>
    <row r="53" spans="1:13" ht="33.75" x14ac:dyDescent="0.2">
      <c r="A53" s="53" t="s">
        <v>99</v>
      </c>
      <c r="B53" s="53">
        <v>98555</v>
      </c>
      <c r="C53" s="53" t="s">
        <v>39</v>
      </c>
      <c r="D53" s="53" t="s">
        <v>85</v>
      </c>
      <c r="E53" s="53" t="s">
        <v>33</v>
      </c>
      <c r="F53" s="99">
        <v>32.28</v>
      </c>
      <c r="G53" s="99">
        <v>25.81</v>
      </c>
      <c r="H53" s="30">
        <v>0.26490000000000002</v>
      </c>
      <c r="I53" s="35">
        <f>G53*(1+H53)</f>
        <v>32.647068999999995</v>
      </c>
      <c r="J53" s="28">
        <f>$J$68</f>
        <v>0</v>
      </c>
      <c r="K53" s="32">
        <f>I53*(1-J53)</f>
        <v>32.647068999999995</v>
      </c>
      <c r="L53" s="33">
        <f>K53*F53</f>
        <v>1053.8473873199998</v>
      </c>
      <c r="M53" s="49"/>
    </row>
    <row r="54" spans="1:13" ht="15" x14ac:dyDescent="0.2">
      <c r="A54" s="51">
        <v>9</v>
      </c>
      <c r="B54" s="51"/>
      <c r="C54" s="51"/>
      <c r="D54" s="51" t="s">
        <v>86</v>
      </c>
      <c r="E54" s="52"/>
      <c r="F54" s="54"/>
      <c r="G54" s="54"/>
      <c r="H54" s="43"/>
      <c r="I54" s="44"/>
      <c r="J54" s="27"/>
      <c r="K54" s="45"/>
      <c r="L54" s="46"/>
      <c r="M54" s="50">
        <f>SUM(L55:L60)</f>
        <v>9246.5053926699984</v>
      </c>
    </row>
    <row r="55" spans="1:13" ht="22.5" x14ac:dyDescent="0.2">
      <c r="A55" s="53" t="s">
        <v>128</v>
      </c>
      <c r="B55" s="53">
        <v>95306</v>
      </c>
      <c r="C55" s="53" t="s">
        <v>39</v>
      </c>
      <c r="D55" s="53" t="s">
        <v>87</v>
      </c>
      <c r="E55" s="53" t="s">
        <v>33</v>
      </c>
      <c r="F55" s="99">
        <v>23.77</v>
      </c>
      <c r="G55" s="99">
        <v>17.07</v>
      </c>
      <c r="H55" s="30">
        <v>0.26490000000000002</v>
      </c>
      <c r="I55" s="35">
        <f t="shared" ref="I55:I60" si="18">G55*(1+H55)</f>
        <v>21.591842999999997</v>
      </c>
      <c r="J55" s="28">
        <f t="shared" ref="J55:J60" si="19">$J$68</f>
        <v>0</v>
      </c>
      <c r="K55" s="32">
        <f t="shared" ref="K55:K60" si="20">I55*(1-J55)</f>
        <v>21.591842999999997</v>
      </c>
      <c r="L55" s="33">
        <f t="shared" ref="L55:L60" si="21">K55*F55</f>
        <v>513.23810810999987</v>
      </c>
      <c r="M55" s="49"/>
    </row>
    <row r="56" spans="1:13" ht="33.75" x14ac:dyDescent="0.2">
      <c r="A56" s="53" t="s">
        <v>129</v>
      </c>
      <c r="B56" s="53">
        <v>88488</v>
      </c>
      <c r="C56" s="53" t="s">
        <v>39</v>
      </c>
      <c r="D56" s="53" t="s">
        <v>88</v>
      </c>
      <c r="E56" s="53" t="s">
        <v>33</v>
      </c>
      <c r="F56" s="99">
        <v>23.77</v>
      </c>
      <c r="G56" s="99">
        <v>16.04</v>
      </c>
      <c r="H56" s="30">
        <v>0.26490000000000002</v>
      </c>
      <c r="I56" s="35">
        <f t="shared" si="18"/>
        <v>20.288995999999997</v>
      </c>
      <c r="J56" s="28">
        <f t="shared" si="19"/>
        <v>0</v>
      </c>
      <c r="K56" s="32">
        <f t="shared" si="20"/>
        <v>20.288995999999997</v>
      </c>
      <c r="L56" s="33">
        <f t="shared" si="21"/>
        <v>482.26943491999992</v>
      </c>
      <c r="M56" s="49"/>
    </row>
    <row r="57" spans="1:13" ht="33.75" x14ac:dyDescent="0.2">
      <c r="A57" s="53" t="s">
        <v>130</v>
      </c>
      <c r="B57" s="53">
        <v>88489</v>
      </c>
      <c r="C57" s="53" t="s">
        <v>39</v>
      </c>
      <c r="D57" s="53" t="s">
        <v>89</v>
      </c>
      <c r="E57" s="53" t="s">
        <v>33</v>
      </c>
      <c r="F57" s="99">
        <v>281.39999999999998</v>
      </c>
      <c r="G57" s="99">
        <v>14.03</v>
      </c>
      <c r="H57" s="30">
        <v>0.26490000000000002</v>
      </c>
      <c r="I57" s="35">
        <f t="shared" si="18"/>
        <v>17.746547</v>
      </c>
      <c r="J57" s="28">
        <f t="shared" si="19"/>
        <v>0</v>
      </c>
      <c r="K57" s="32">
        <f t="shared" si="20"/>
        <v>17.746547</v>
      </c>
      <c r="L57" s="33">
        <f t="shared" si="21"/>
        <v>4993.8783257999994</v>
      </c>
      <c r="M57" s="49"/>
    </row>
    <row r="58" spans="1:13" ht="22.5" x14ac:dyDescent="0.2">
      <c r="A58" s="53" t="s">
        <v>131</v>
      </c>
      <c r="B58" s="53">
        <v>84665</v>
      </c>
      <c r="C58" s="53" t="s">
        <v>39</v>
      </c>
      <c r="D58" s="53" t="s">
        <v>90</v>
      </c>
      <c r="E58" s="53" t="s">
        <v>33</v>
      </c>
      <c r="F58" s="99">
        <v>12</v>
      </c>
      <c r="G58" s="99">
        <v>26.33</v>
      </c>
      <c r="H58" s="30">
        <v>0.26490000000000002</v>
      </c>
      <c r="I58" s="35">
        <f t="shared" si="18"/>
        <v>33.304816999999993</v>
      </c>
      <c r="J58" s="28">
        <f t="shared" si="19"/>
        <v>0</v>
      </c>
      <c r="K58" s="32">
        <f t="shared" si="20"/>
        <v>33.304816999999993</v>
      </c>
      <c r="L58" s="33">
        <f t="shared" si="21"/>
        <v>399.65780399999994</v>
      </c>
      <c r="M58" s="49"/>
    </row>
    <row r="59" spans="1:13" ht="22.5" x14ac:dyDescent="0.2">
      <c r="A59" s="53" t="s">
        <v>132</v>
      </c>
      <c r="B59" s="53" t="s">
        <v>91</v>
      </c>
      <c r="C59" s="53" t="s">
        <v>39</v>
      </c>
      <c r="D59" s="53" t="s">
        <v>92</v>
      </c>
      <c r="E59" s="53" t="s">
        <v>33</v>
      </c>
      <c r="F59" s="99">
        <v>29.36</v>
      </c>
      <c r="G59" s="99">
        <v>17.5</v>
      </c>
      <c r="H59" s="30">
        <v>0.26490000000000002</v>
      </c>
      <c r="I59" s="35">
        <f t="shared" si="18"/>
        <v>22.135749999999998</v>
      </c>
      <c r="J59" s="28">
        <f t="shared" si="19"/>
        <v>0</v>
      </c>
      <c r="K59" s="32">
        <f t="shared" si="20"/>
        <v>22.135749999999998</v>
      </c>
      <c r="L59" s="33">
        <f t="shared" si="21"/>
        <v>649.90561999999989</v>
      </c>
      <c r="M59" s="49"/>
    </row>
    <row r="60" spans="1:13" ht="45" x14ac:dyDescent="0.2">
      <c r="A60" s="53" t="s">
        <v>133</v>
      </c>
      <c r="B60" s="53">
        <v>100753</v>
      </c>
      <c r="C60" s="53" t="s">
        <v>39</v>
      </c>
      <c r="D60" s="53" t="s">
        <v>93</v>
      </c>
      <c r="E60" s="53" t="s">
        <v>33</v>
      </c>
      <c r="F60" s="99">
        <v>90.24</v>
      </c>
      <c r="G60" s="99">
        <v>19.34</v>
      </c>
      <c r="H60" s="30">
        <v>0.26490000000000002</v>
      </c>
      <c r="I60" s="35">
        <f t="shared" si="18"/>
        <v>24.463165999999998</v>
      </c>
      <c r="J60" s="28">
        <f t="shared" si="19"/>
        <v>0</v>
      </c>
      <c r="K60" s="32">
        <f t="shared" si="20"/>
        <v>24.463165999999998</v>
      </c>
      <c r="L60" s="33">
        <f t="shared" si="21"/>
        <v>2207.5560998399997</v>
      </c>
      <c r="M60" s="49"/>
    </row>
    <row r="61" spans="1:13" ht="15" x14ac:dyDescent="0.2">
      <c r="A61" s="51">
        <v>10</v>
      </c>
      <c r="B61" s="51"/>
      <c r="C61" s="51"/>
      <c r="D61" s="51" t="s">
        <v>94</v>
      </c>
      <c r="E61" s="52"/>
      <c r="F61" s="54"/>
      <c r="G61" s="54"/>
      <c r="H61" s="43"/>
      <c r="I61" s="44"/>
      <c r="J61" s="27"/>
      <c r="K61" s="45"/>
      <c r="L61" s="46"/>
      <c r="M61" s="50">
        <f>SUM(L62:L63)</f>
        <v>156927.74406399997</v>
      </c>
    </row>
    <row r="62" spans="1:13" ht="22.5" x14ac:dyDescent="0.2">
      <c r="A62" s="53" t="s">
        <v>134</v>
      </c>
      <c r="B62" s="53">
        <v>73011</v>
      </c>
      <c r="C62" s="53" t="s">
        <v>55</v>
      </c>
      <c r="D62" s="53" t="s">
        <v>95</v>
      </c>
      <c r="E62" s="53" t="s">
        <v>53</v>
      </c>
      <c r="F62" s="99">
        <v>1</v>
      </c>
      <c r="G62" s="99">
        <v>2070.1</v>
      </c>
      <c r="H62" s="30">
        <v>0.26490000000000002</v>
      </c>
      <c r="I62" s="35">
        <f t="shared" ref="I62:I63" si="22">G62*(1+H62)</f>
        <v>2618.4694899999995</v>
      </c>
      <c r="J62" s="28">
        <f>$J$68</f>
        <v>0</v>
      </c>
      <c r="K62" s="32">
        <f t="shared" ref="K62:K63" si="23">I62*(1-J62)</f>
        <v>2618.4694899999995</v>
      </c>
      <c r="L62" s="33">
        <f t="shared" ref="L62:L63" si="24">K62*F62</f>
        <v>2618.4694899999995</v>
      </c>
      <c r="M62" s="49"/>
    </row>
    <row r="63" spans="1:13" ht="101.25" x14ac:dyDescent="0.2">
      <c r="A63" s="53" t="s">
        <v>135</v>
      </c>
      <c r="B63" s="53">
        <v>80124</v>
      </c>
      <c r="C63" s="53" t="s">
        <v>55</v>
      </c>
      <c r="D63" s="53" t="s">
        <v>180</v>
      </c>
      <c r="E63" s="53" t="s">
        <v>172</v>
      </c>
      <c r="F63" s="99">
        <v>6</v>
      </c>
      <c r="G63" s="99">
        <v>20332.21</v>
      </c>
      <c r="H63" s="30">
        <v>0.26490000000000002</v>
      </c>
      <c r="I63" s="35">
        <f t="shared" si="22"/>
        <v>25718.212428999996</v>
      </c>
      <c r="J63" s="28">
        <f>$J$68</f>
        <v>0</v>
      </c>
      <c r="K63" s="32">
        <f t="shared" si="23"/>
        <v>25718.212428999996</v>
      </c>
      <c r="L63" s="33">
        <f t="shared" si="24"/>
        <v>154309.27457399998</v>
      </c>
      <c r="M63" s="49"/>
    </row>
    <row r="64" spans="1:13" ht="15" x14ac:dyDescent="0.2">
      <c r="A64" s="51" t="s">
        <v>100</v>
      </c>
      <c r="B64" s="51"/>
      <c r="C64" s="51"/>
      <c r="D64" s="51" t="s">
        <v>96</v>
      </c>
      <c r="E64" s="54"/>
      <c r="F64" s="54"/>
      <c r="G64" s="54"/>
      <c r="H64" s="43"/>
      <c r="I64" s="44"/>
      <c r="J64" s="27"/>
      <c r="K64" s="45"/>
      <c r="L64" s="46"/>
      <c r="M64" s="50">
        <f>SUM(L65:L66)</f>
        <v>3933.3330399999995</v>
      </c>
    </row>
    <row r="65" spans="1:14" ht="15" x14ac:dyDescent="0.2">
      <c r="A65" s="53" t="s">
        <v>101</v>
      </c>
      <c r="B65" s="53">
        <v>210023</v>
      </c>
      <c r="C65" s="53" t="s">
        <v>55</v>
      </c>
      <c r="D65" s="53" t="s">
        <v>97</v>
      </c>
      <c r="E65" s="53" t="s">
        <v>33</v>
      </c>
      <c r="F65" s="99">
        <v>60</v>
      </c>
      <c r="G65" s="99">
        <v>40.159999999999997</v>
      </c>
      <c r="H65" s="30">
        <v>0.26490000000000002</v>
      </c>
      <c r="I65" s="35">
        <f t="shared" ref="I65:I66" si="25">G65*(1+H65)</f>
        <v>50.798383999999992</v>
      </c>
      <c r="J65" s="28">
        <f t="shared" ref="J65:J66" si="26">$J$68</f>
        <v>0</v>
      </c>
      <c r="K65" s="32">
        <f t="shared" ref="K65:K66" si="27">I65*(1-J65)</f>
        <v>50.798383999999992</v>
      </c>
      <c r="L65" s="33">
        <f t="shared" ref="L65:L66" si="28">K65*F65</f>
        <v>3047.9030399999997</v>
      </c>
      <c r="M65" s="49"/>
    </row>
    <row r="66" spans="1:14" ht="22.5" x14ac:dyDescent="0.2">
      <c r="A66" s="53" t="s">
        <v>102</v>
      </c>
      <c r="B66" s="53">
        <v>210500</v>
      </c>
      <c r="C66" s="53" t="s">
        <v>55</v>
      </c>
      <c r="D66" s="53" t="s">
        <v>98</v>
      </c>
      <c r="E66" s="53" t="s">
        <v>53</v>
      </c>
      <c r="F66" s="99">
        <v>2</v>
      </c>
      <c r="G66" s="99">
        <v>350</v>
      </c>
      <c r="H66" s="30">
        <v>0.26490000000000002</v>
      </c>
      <c r="I66" s="35">
        <f t="shared" si="25"/>
        <v>442.71499999999997</v>
      </c>
      <c r="J66" s="28">
        <f t="shared" si="26"/>
        <v>0</v>
      </c>
      <c r="K66" s="32">
        <f t="shared" si="27"/>
        <v>442.71499999999997</v>
      </c>
      <c r="L66" s="33">
        <f t="shared" si="28"/>
        <v>885.43</v>
      </c>
      <c r="M66" s="33"/>
    </row>
    <row r="67" spans="1:14" ht="15" x14ac:dyDescent="0.2">
      <c r="A67" s="14"/>
      <c r="B67" s="14"/>
      <c r="C67" s="14"/>
      <c r="D67" s="15"/>
      <c r="E67" s="29"/>
      <c r="F67" s="100"/>
      <c r="G67" s="32"/>
      <c r="H67" s="30"/>
      <c r="I67" s="31"/>
      <c r="J67" s="28"/>
      <c r="K67" s="32"/>
      <c r="L67" s="33"/>
      <c r="M67" s="34"/>
    </row>
    <row r="68" spans="1:14" ht="15" customHeight="1" x14ac:dyDescent="0.2">
      <c r="A68" s="132" t="s">
        <v>11</v>
      </c>
      <c r="B68" s="133"/>
      <c r="C68" s="133"/>
      <c r="D68" s="133"/>
      <c r="E68" s="36"/>
      <c r="F68" s="36"/>
      <c r="G68" s="36"/>
      <c r="H68" s="37"/>
      <c r="I68" s="38"/>
      <c r="J68" s="39">
        <v>0</v>
      </c>
      <c r="K68" s="40"/>
      <c r="L68" s="124">
        <f>SUM(M11:M64)</f>
        <v>258426.72365691996</v>
      </c>
      <c r="M68" s="125"/>
      <c r="N68" s="13"/>
    </row>
    <row r="69" spans="1:14" ht="19.5" customHeight="1" x14ac:dyDescent="0.2">
      <c r="A69" s="130" t="s">
        <v>9</v>
      </c>
      <c r="B69" s="130"/>
      <c r="C69" s="130"/>
      <c r="D69" s="130"/>
      <c r="E69" s="130"/>
      <c r="F69" s="130"/>
      <c r="G69" s="113" t="s">
        <v>8</v>
      </c>
      <c r="H69" s="113"/>
      <c r="I69" s="113"/>
      <c r="J69" s="113"/>
      <c r="K69" s="113"/>
      <c r="L69" s="113"/>
      <c r="M69" s="113"/>
    </row>
    <row r="70" spans="1:14" ht="24" customHeight="1" x14ac:dyDescent="0.2">
      <c r="A70" s="113" t="s">
        <v>7</v>
      </c>
      <c r="B70" s="113"/>
      <c r="C70" s="113"/>
      <c r="D70" s="113"/>
      <c r="E70" s="113" t="s">
        <v>24</v>
      </c>
      <c r="F70" s="113"/>
      <c r="G70" s="113"/>
      <c r="H70" s="113"/>
      <c r="I70" s="113"/>
      <c r="J70" s="113"/>
      <c r="K70" s="113"/>
      <c r="L70" s="113"/>
      <c r="M70" s="113"/>
    </row>
    <row r="71" spans="1:14" ht="15" x14ac:dyDescent="0.2">
      <c r="A71" s="114" t="s">
        <v>12</v>
      </c>
      <c r="B71" s="19" t="s">
        <v>136</v>
      </c>
      <c r="C71" s="20"/>
      <c r="D71" s="7"/>
      <c r="E71" s="8"/>
      <c r="F71" s="9"/>
      <c r="G71" s="9"/>
      <c r="H71" s="9"/>
      <c r="I71" s="12"/>
      <c r="J71" s="12"/>
      <c r="K71" s="10"/>
      <c r="L71" s="10"/>
    </row>
    <row r="72" spans="1:14" ht="15" x14ac:dyDescent="0.2">
      <c r="A72" s="115"/>
      <c r="B72" s="21" t="s">
        <v>137</v>
      </c>
      <c r="C72" s="20"/>
      <c r="D72" s="7"/>
      <c r="E72" s="134"/>
      <c r="F72" s="134"/>
      <c r="G72" s="22"/>
      <c r="H72" s="23"/>
      <c r="I72" s="23"/>
      <c r="J72" s="23"/>
      <c r="K72" s="23"/>
      <c r="L72" s="10"/>
    </row>
    <row r="73" spans="1:14" ht="15" x14ac:dyDescent="0.2">
      <c r="A73" s="115"/>
      <c r="B73" s="117" t="s">
        <v>138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4" ht="15" x14ac:dyDescent="0.2">
      <c r="A74" s="115"/>
      <c r="B74" s="117" t="s">
        <v>139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4" ht="15" x14ac:dyDescent="0.2">
      <c r="A75" s="115"/>
      <c r="B75" s="117" t="s">
        <v>140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0"/>
    </row>
    <row r="76" spans="1:14" ht="24" customHeight="1" x14ac:dyDescent="0.2">
      <c r="A76" s="115"/>
      <c r="B76" s="118" t="s">
        <v>13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</row>
    <row r="77" spans="1:14" ht="15" x14ac:dyDescent="0.2">
      <c r="A77" s="6"/>
      <c r="B77" s="6"/>
      <c r="C77" s="6"/>
      <c r="D77" s="7"/>
      <c r="E77" s="8"/>
      <c r="F77" s="9"/>
      <c r="G77" s="9"/>
      <c r="H77" s="9"/>
      <c r="I77" s="12"/>
      <c r="J77" s="11"/>
      <c r="K77" s="10"/>
      <c r="L77" s="10"/>
    </row>
    <row r="78" spans="1:14" ht="15" x14ac:dyDescent="0.2">
      <c r="A78" s="6"/>
      <c r="B78" s="6"/>
      <c r="C78" s="6"/>
      <c r="D78" s="7"/>
      <c r="E78" s="8"/>
      <c r="F78" s="9"/>
      <c r="G78" s="9"/>
      <c r="H78" s="9"/>
      <c r="I78" s="12"/>
      <c r="J78" s="11"/>
      <c r="K78" s="10"/>
      <c r="L78" s="10"/>
    </row>
    <row r="79" spans="1:14" ht="15" x14ac:dyDescent="0.2">
      <c r="A79" s="6"/>
      <c r="B79" s="6"/>
      <c r="C79" s="6"/>
      <c r="D79" s="7"/>
      <c r="E79" s="8"/>
      <c r="F79" s="9"/>
      <c r="G79" s="9"/>
      <c r="H79" s="9"/>
      <c r="I79" s="12"/>
      <c r="J79" s="11"/>
      <c r="K79" s="10"/>
      <c r="L79" s="10"/>
    </row>
    <row r="80" spans="1:14" ht="15" x14ac:dyDescent="0.2">
      <c r="A80" s="6"/>
      <c r="B80" s="6"/>
      <c r="C80" s="6"/>
      <c r="D80" s="7"/>
      <c r="E80" s="8"/>
      <c r="F80" s="9"/>
      <c r="G80" s="9"/>
      <c r="H80" s="9"/>
      <c r="I80" s="12"/>
      <c r="J80" s="11"/>
      <c r="K80" s="10"/>
      <c r="L80" s="10"/>
      <c r="M80" s="13"/>
    </row>
    <row r="81" spans="1:12" ht="15" x14ac:dyDescent="0.2">
      <c r="A81" s="6"/>
      <c r="B81" s="6"/>
      <c r="C81" s="6"/>
      <c r="D81" s="7"/>
      <c r="E81" s="8"/>
      <c r="F81" s="9"/>
      <c r="G81" s="9"/>
      <c r="H81" s="9"/>
      <c r="I81" s="12"/>
      <c r="J81" s="11"/>
      <c r="K81" s="10"/>
      <c r="L81" s="10"/>
    </row>
    <row r="82" spans="1:12" ht="15" x14ac:dyDescent="0.2">
      <c r="A82" s="6"/>
      <c r="B82" s="6"/>
      <c r="C82" s="6"/>
      <c r="D82" s="7"/>
      <c r="E82" s="8"/>
      <c r="F82" s="9"/>
      <c r="G82" s="9"/>
      <c r="H82" s="9"/>
      <c r="I82" s="12"/>
      <c r="J82" s="11"/>
      <c r="K82" s="10"/>
      <c r="L82" s="10"/>
    </row>
    <row r="83" spans="1:12" ht="15" x14ac:dyDescent="0.2">
      <c r="A83" s="6"/>
      <c r="B83" s="6"/>
      <c r="C83" s="6"/>
      <c r="D83" s="7"/>
      <c r="E83" s="8"/>
      <c r="F83" s="9"/>
      <c r="G83" s="9"/>
      <c r="H83" s="9"/>
      <c r="I83" s="12"/>
      <c r="J83" s="11"/>
      <c r="K83" s="10"/>
      <c r="L83" s="10"/>
    </row>
    <row r="84" spans="1:12" ht="15" x14ac:dyDescent="0.2">
      <c r="A84" s="6"/>
      <c r="B84" s="6"/>
      <c r="C84" s="6"/>
      <c r="D84" s="7"/>
      <c r="E84" s="8"/>
      <c r="F84" s="9"/>
      <c r="G84" s="9"/>
      <c r="H84" s="9"/>
      <c r="I84" s="12"/>
      <c r="J84" s="11"/>
      <c r="K84" s="10"/>
      <c r="L84" s="10"/>
    </row>
    <row r="85" spans="1:12" ht="15" x14ac:dyDescent="0.2">
      <c r="A85" s="6"/>
      <c r="B85" s="6"/>
      <c r="C85" s="6"/>
      <c r="D85" s="7"/>
      <c r="E85" s="8"/>
      <c r="F85" s="9"/>
      <c r="G85" s="9"/>
      <c r="H85" s="9"/>
      <c r="I85" s="12"/>
      <c r="J85" s="11"/>
      <c r="K85" s="10"/>
      <c r="L85" s="10"/>
    </row>
    <row r="86" spans="1:12" ht="15" x14ac:dyDescent="0.2">
      <c r="A86" s="6"/>
      <c r="B86" s="6"/>
      <c r="C86" s="6"/>
      <c r="D86" s="7"/>
      <c r="E86" s="8"/>
      <c r="F86" s="9"/>
      <c r="G86" s="9"/>
      <c r="H86" s="9"/>
      <c r="I86" s="12"/>
      <c r="J86" s="11"/>
      <c r="K86" s="10"/>
      <c r="L86" s="10"/>
    </row>
    <row r="87" spans="1:12" ht="15" x14ac:dyDescent="0.2">
      <c r="A87" s="6"/>
      <c r="B87" s="6"/>
      <c r="C87" s="6"/>
      <c r="D87" s="7"/>
      <c r="E87" s="8"/>
      <c r="F87" s="9"/>
      <c r="G87" s="9"/>
      <c r="H87" s="9"/>
      <c r="I87" s="12"/>
      <c r="J87" s="11"/>
      <c r="K87" s="10"/>
      <c r="L87" s="10"/>
    </row>
    <row r="88" spans="1:12" ht="15" x14ac:dyDescent="0.2">
      <c r="A88" s="6"/>
      <c r="B88" s="6"/>
      <c r="C88" s="6"/>
      <c r="D88" s="7"/>
      <c r="E88" s="8"/>
      <c r="F88" s="9"/>
      <c r="G88" s="9"/>
      <c r="H88" s="9"/>
      <c r="I88" s="12"/>
      <c r="J88" s="11"/>
      <c r="K88" s="10"/>
      <c r="L88" s="10"/>
    </row>
    <row r="89" spans="1:12" ht="15" x14ac:dyDescent="0.2">
      <c r="A89" s="6"/>
      <c r="B89" s="6"/>
      <c r="C89" s="6"/>
      <c r="D89" s="7"/>
      <c r="E89" s="8"/>
      <c r="F89" s="9"/>
      <c r="G89" s="9"/>
      <c r="H89" s="9"/>
      <c r="I89" s="12"/>
      <c r="J89" s="16"/>
      <c r="K89" s="10"/>
      <c r="L89" s="10"/>
    </row>
    <row r="90" spans="1:12" ht="15" x14ac:dyDescent="0.2">
      <c r="A90" s="6"/>
      <c r="B90" s="6"/>
      <c r="C90" s="6"/>
      <c r="D90" s="7"/>
      <c r="E90" s="8"/>
      <c r="F90" s="9"/>
      <c r="G90" s="9"/>
      <c r="H90" s="9"/>
      <c r="I90" s="12"/>
      <c r="J90" s="16"/>
      <c r="K90" s="10"/>
      <c r="L90" s="10"/>
    </row>
    <row r="91" spans="1:12" ht="15" x14ac:dyDescent="0.2">
      <c r="A91" s="6"/>
      <c r="B91" s="6"/>
      <c r="C91" s="6"/>
      <c r="D91" s="7"/>
      <c r="E91" s="8"/>
      <c r="F91" s="9"/>
      <c r="G91" s="9"/>
      <c r="H91" s="9"/>
      <c r="I91" s="12"/>
      <c r="J91" s="16"/>
      <c r="K91" s="10"/>
      <c r="L91" s="10"/>
    </row>
    <row r="92" spans="1:12" ht="15" x14ac:dyDescent="0.2">
      <c r="A92" s="6"/>
      <c r="B92" s="6"/>
      <c r="C92" s="6"/>
      <c r="D92" s="7"/>
      <c r="E92" s="8"/>
      <c r="F92" s="9"/>
      <c r="G92" s="9"/>
      <c r="H92" s="9"/>
      <c r="I92" s="12"/>
      <c r="J92" s="16"/>
      <c r="K92" s="10"/>
      <c r="L92" s="10"/>
    </row>
    <row r="93" spans="1:12" ht="15" x14ac:dyDescent="0.2">
      <c r="A93" s="6"/>
      <c r="B93" s="6"/>
      <c r="C93" s="6"/>
      <c r="D93" s="7"/>
      <c r="E93" s="8"/>
      <c r="F93" s="9"/>
      <c r="G93" s="9"/>
      <c r="H93" s="9"/>
      <c r="I93" s="12"/>
      <c r="J93" s="16"/>
      <c r="K93" s="10"/>
      <c r="L93" s="10"/>
    </row>
    <row r="94" spans="1:12" ht="15" x14ac:dyDescent="0.2">
      <c r="A94" s="6"/>
      <c r="B94" s="6"/>
      <c r="C94" s="6"/>
      <c r="D94" s="7"/>
      <c r="E94" s="8"/>
      <c r="F94" s="9"/>
      <c r="G94" s="9"/>
      <c r="H94" s="9"/>
      <c r="I94" s="12"/>
      <c r="J94" s="16"/>
      <c r="K94" s="10"/>
      <c r="L94" s="10"/>
    </row>
    <row r="95" spans="1:12" ht="15" x14ac:dyDescent="0.2">
      <c r="A95" s="6"/>
      <c r="B95" s="6"/>
      <c r="C95" s="6"/>
      <c r="D95" s="7"/>
      <c r="E95" s="8"/>
      <c r="F95" s="9"/>
      <c r="G95" s="9"/>
      <c r="H95" s="9"/>
      <c r="I95" s="12"/>
      <c r="J95" s="16"/>
      <c r="K95" s="10"/>
      <c r="L95" s="10"/>
    </row>
    <row r="96" spans="1:12" ht="15" x14ac:dyDescent="0.2">
      <c r="A96" s="6"/>
      <c r="B96" s="6"/>
      <c r="C96" s="6"/>
      <c r="D96" s="7"/>
      <c r="E96" s="8"/>
      <c r="F96" s="9"/>
      <c r="G96" s="9"/>
      <c r="H96" s="9"/>
      <c r="I96" s="12"/>
      <c r="J96" s="16"/>
      <c r="K96" s="10"/>
      <c r="L96" s="10"/>
    </row>
    <row r="97" spans="1:12" ht="15" x14ac:dyDescent="0.2">
      <c r="A97" s="6"/>
      <c r="B97" s="6"/>
      <c r="C97" s="6"/>
      <c r="D97" s="7"/>
      <c r="E97" s="8"/>
      <c r="F97" s="9"/>
      <c r="G97" s="9"/>
      <c r="H97" s="9"/>
      <c r="I97" s="12"/>
      <c r="J97" s="16"/>
      <c r="K97" s="10"/>
      <c r="L97" s="10"/>
    </row>
    <row r="98" spans="1:12" ht="15" x14ac:dyDescent="0.2">
      <c r="A98" s="6"/>
      <c r="B98" s="6"/>
      <c r="C98" s="6"/>
      <c r="D98" s="7"/>
      <c r="E98" s="8"/>
      <c r="F98" s="9"/>
      <c r="G98" s="9"/>
      <c r="H98" s="9"/>
      <c r="I98" s="12"/>
      <c r="J98" s="16"/>
      <c r="K98" s="10"/>
      <c r="L98" s="10"/>
    </row>
    <row r="99" spans="1:12" ht="15" x14ac:dyDescent="0.2">
      <c r="A99" s="6"/>
      <c r="B99" s="6"/>
      <c r="C99" s="6"/>
      <c r="D99" s="7"/>
      <c r="E99" s="8"/>
      <c r="F99" s="9"/>
      <c r="G99" s="9"/>
      <c r="H99" s="9"/>
      <c r="I99" s="12"/>
      <c r="J99" s="16"/>
      <c r="K99" s="10"/>
      <c r="L99" s="10"/>
    </row>
    <row r="100" spans="1:12" ht="15" x14ac:dyDescent="0.2">
      <c r="A100" s="6"/>
      <c r="B100" s="6"/>
      <c r="C100" s="6"/>
      <c r="D100" s="7"/>
      <c r="E100" s="8"/>
      <c r="F100" s="9"/>
      <c r="G100" s="9"/>
      <c r="H100" s="9"/>
      <c r="I100" s="12"/>
      <c r="J100" s="16"/>
      <c r="K100" s="10"/>
      <c r="L100" s="10"/>
    </row>
    <row r="101" spans="1:12" ht="15" x14ac:dyDescent="0.2">
      <c r="A101" s="6"/>
      <c r="B101" s="6"/>
      <c r="C101" s="6"/>
      <c r="D101" s="7"/>
      <c r="E101" s="8"/>
      <c r="F101" s="9"/>
      <c r="G101" s="9"/>
      <c r="H101" s="9"/>
      <c r="I101" s="12"/>
      <c r="J101" s="16"/>
      <c r="K101" s="10"/>
      <c r="L101" s="10"/>
    </row>
    <row r="102" spans="1:12" ht="15" x14ac:dyDescent="0.2">
      <c r="A102" s="6"/>
      <c r="B102" s="6"/>
      <c r="C102" s="6"/>
      <c r="D102" s="7"/>
      <c r="E102" s="8"/>
      <c r="F102" s="9"/>
      <c r="G102" s="9"/>
      <c r="H102" s="9"/>
      <c r="I102" s="12"/>
      <c r="J102" s="16"/>
      <c r="K102" s="10"/>
      <c r="L102" s="10"/>
    </row>
    <row r="103" spans="1:12" ht="15" x14ac:dyDescent="0.2">
      <c r="A103" s="6"/>
      <c r="B103" s="6"/>
      <c r="C103" s="6"/>
      <c r="D103" s="7"/>
      <c r="E103" s="8"/>
      <c r="F103" s="9"/>
      <c r="G103" s="9"/>
      <c r="H103" s="9"/>
      <c r="I103" s="12"/>
      <c r="J103" s="16"/>
      <c r="K103" s="10"/>
      <c r="L103" s="10"/>
    </row>
    <row r="104" spans="1:12" ht="15" x14ac:dyDescent="0.2">
      <c r="A104" s="6"/>
      <c r="B104" s="6"/>
      <c r="C104" s="6"/>
      <c r="D104" s="7"/>
      <c r="E104" s="8"/>
      <c r="F104" s="9"/>
      <c r="G104" s="9"/>
      <c r="H104" s="9"/>
      <c r="I104" s="12"/>
      <c r="J104" s="16"/>
      <c r="K104" s="10"/>
      <c r="L104" s="10"/>
    </row>
    <row r="105" spans="1:12" ht="15" x14ac:dyDescent="0.2">
      <c r="A105" s="6"/>
      <c r="B105" s="6"/>
      <c r="C105" s="6"/>
      <c r="D105" s="7"/>
      <c r="E105" s="8"/>
      <c r="F105" s="9"/>
      <c r="G105" s="9"/>
      <c r="H105" s="9"/>
      <c r="I105" s="12"/>
      <c r="J105" s="16"/>
      <c r="K105" s="10"/>
      <c r="L105" s="10"/>
    </row>
  </sheetData>
  <mergeCells count="32">
    <mergeCell ref="A69:F69"/>
    <mergeCell ref="A70:D70"/>
    <mergeCell ref="E70:F70"/>
    <mergeCell ref="B75:K75"/>
    <mergeCell ref="A68:D68"/>
    <mergeCell ref="E72:F72"/>
    <mergeCell ref="G9:G10"/>
    <mergeCell ref="H9:H10"/>
    <mergeCell ref="I9:I10"/>
    <mergeCell ref="J9:J10"/>
    <mergeCell ref="K9:L9"/>
    <mergeCell ref="M9:M10"/>
    <mergeCell ref="G69:M70"/>
    <mergeCell ref="A71:A76"/>
    <mergeCell ref="A3:M3"/>
    <mergeCell ref="B73:M73"/>
    <mergeCell ref="B74:M74"/>
    <mergeCell ref="B76:M76"/>
    <mergeCell ref="E8:I8"/>
    <mergeCell ref="J8:M8"/>
    <mergeCell ref="A9:A10"/>
    <mergeCell ref="L68:M68"/>
    <mergeCell ref="B9:B10"/>
    <mergeCell ref="C9:C10"/>
    <mergeCell ref="D9:D10"/>
    <mergeCell ref="E9:E10"/>
    <mergeCell ref="F9:F10"/>
    <mergeCell ref="A1:M1"/>
    <mergeCell ref="A2:M2"/>
    <mergeCell ref="A4:M4"/>
    <mergeCell ref="A5:M5"/>
    <mergeCell ref="A6:M6"/>
  </mergeCells>
  <phoneticPr fontId="42" type="noConversion"/>
  <printOptions horizontalCentered="1"/>
  <pageMargins left="0" right="0" top="0.55118110236220474" bottom="0.35433070866141736" header="0.31496062992125984" footer="0.19685039370078741"/>
  <pageSetup paperSize="9" scale="80" fitToHeight="16" orientation="landscape" r:id="rId1"/>
  <headerFooter>
    <oddHeader>&amp;R&amp;"Verdana,Normal"&amp;8Fls.:______
Processo n.º 23069.155085/2021-14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9148C-1EF4-4773-B2FA-1D57AD84FD90}">
  <sheetPr>
    <pageSetUpPr fitToPage="1"/>
  </sheetPr>
  <dimension ref="A1:L57"/>
  <sheetViews>
    <sheetView zoomScaleNormal="100" workbookViewId="0">
      <selection activeCell="I17" sqref="I17"/>
    </sheetView>
  </sheetViews>
  <sheetFormatPr defaultColWidth="14.42578125" defaultRowHeight="13.9" customHeight="1" x14ac:dyDescent="0.2"/>
  <cols>
    <col min="1" max="1" width="6" style="55" bestFit="1" customWidth="1"/>
    <col min="2" max="2" width="25.28515625" style="55" bestFit="1" customWidth="1"/>
    <col min="3" max="3" width="14.7109375" style="55" bestFit="1" customWidth="1"/>
    <col min="4" max="4" width="14.42578125" style="55" customWidth="1"/>
    <col min="5" max="5" width="10" style="55" bestFit="1" customWidth="1"/>
    <col min="6" max="6" width="11.85546875" style="55" bestFit="1" customWidth="1"/>
    <col min="7" max="7" width="13.140625" style="55" bestFit="1" customWidth="1"/>
    <col min="8" max="8" width="16" style="55" customWidth="1"/>
    <col min="9" max="11" width="14.5703125" style="55" bestFit="1" customWidth="1"/>
    <col min="12" max="12" width="11.28515625" style="55" bestFit="1" customWidth="1"/>
    <col min="13" max="16384" width="14.42578125" style="55"/>
  </cols>
  <sheetData>
    <row r="1" spans="1:12" ht="13.9" customHeight="1" x14ac:dyDescent="0.2">
      <c r="A1" s="135" t="s">
        <v>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3.9" customHeight="1" x14ac:dyDescent="0.2">
      <c r="A2" s="135" t="s">
        <v>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13.9" customHeight="1" x14ac:dyDescent="0.2">
      <c r="A3" s="136" t="s">
        <v>173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20.45" customHeight="1" x14ac:dyDescent="0.2">
      <c r="A4" s="137" t="s">
        <v>141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ht="20.45" customHeight="1" x14ac:dyDescent="0.2">
      <c r="A5" s="110" t="s">
        <v>174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20.45" customHeight="1" x14ac:dyDescent="0.2">
      <c r="A6" s="111" t="s">
        <v>175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ht="13.9" customHeight="1" x14ac:dyDescent="0.2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14.45" customHeight="1" thickBot="1" x14ac:dyDescent="0.25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ht="14.45" customHeight="1" thickTop="1" x14ac:dyDescent="0.2">
      <c r="A9" s="139" t="s">
        <v>0</v>
      </c>
      <c r="B9" s="142" t="s">
        <v>142</v>
      </c>
      <c r="C9" s="143"/>
      <c r="D9" s="144"/>
      <c r="E9" s="145" t="s">
        <v>143</v>
      </c>
      <c r="F9" s="143"/>
      <c r="G9" s="143"/>
      <c r="H9" s="143"/>
      <c r="I9" s="143"/>
      <c r="J9" s="143"/>
      <c r="K9" s="143"/>
      <c r="L9" s="58" t="s">
        <v>144</v>
      </c>
    </row>
    <row r="10" spans="1:12" ht="13.9" customHeight="1" x14ac:dyDescent="0.2">
      <c r="A10" s="140"/>
      <c r="B10" s="146" t="s">
        <v>145</v>
      </c>
      <c r="C10" s="148" t="s">
        <v>146</v>
      </c>
      <c r="D10" s="150" t="s">
        <v>26</v>
      </c>
      <c r="E10" s="152" t="s">
        <v>147</v>
      </c>
      <c r="F10" s="148" t="s">
        <v>148</v>
      </c>
      <c r="G10" s="148" t="s">
        <v>149</v>
      </c>
      <c r="H10" s="148" t="s">
        <v>150</v>
      </c>
      <c r="I10" s="148" t="s">
        <v>151</v>
      </c>
      <c r="J10" s="148" t="s">
        <v>152</v>
      </c>
      <c r="K10" s="148" t="s">
        <v>153</v>
      </c>
      <c r="L10" s="59" t="s">
        <v>154</v>
      </c>
    </row>
    <row r="11" spans="1:12" ht="13.9" customHeight="1" x14ac:dyDescent="0.2">
      <c r="A11" s="141"/>
      <c r="B11" s="147"/>
      <c r="C11" s="149"/>
      <c r="D11" s="151"/>
      <c r="E11" s="153"/>
      <c r="F11" s="149"/>
      <c r="G11" s="149"/>
      <c r="H11" s="149"/>
      <c r="I11" s="149"/>
      <c r="J11" s="149"/>
      <c r="K11" s="149"/>
      <c r="L11" s="60" t="s">
        <v>26</v>
      </c>
    </row>
    <row r="12" spans="1:12" ht="6.95" customHeight="1" x14ac:dyDescent="0.2">
      <c r="A12" s="161">
        <f>1</f>
        <v>1</v>
      </c>
      <c r="B12" s="162" t="s">
        <v>155</v>
      </c>
      <c r="C12" s="157">
        <f>Orçamento!$M$11</f>
        <v>1263.3979312499998</v>
      </c>
      <c r="D12" s="158">
        <f>C12/$C$45</f>
        <v>4.8888052805531497E-3</v>
      </c>
      <c r="E12" s="90"/>
      <c r="F12" s="61"/>
      <c r="G12" s="91"/>
      <c r="H12" s="62"/>
      <c r="I12" s="62"/>
      <c r="J12" s="62"/>
      <c r="K12" s="62"/>
      <c r="L12" s="164">
        <f>SUM(E13:K13)</f>
        <v>1263.3979312499998</v>
      </c>
    </row>
    <row r="13" spans="1:12" ht="13.9" customHeight="1" x14ac:dyDescent="0.2">
      <c r="A13" s="154"/>
      <c r="B13" s="148"/>
      <c r="C13" s="163"/>
      <c r="D13" s="159"/>
      <c r="E13" s="63"/>
      <c r="F13" s="64">
        <f>F14*$C$12</f>
        <v>1263.3979312499998</v>
      </c>
      <c r="G13" s="64"/>
      <c r="H13" s="65"/>
      <c r="I13" s="65"/>
      <c r="J13" s="65"/>
      <c r="K13" s="65"/>
      <c r="L13" s="160"/>
    </row>
    <row r="14" spans="1:12" ht="13.9" customHeight="1" x14ac:dyDescent="0.2">
      <c r="A14" s="154"/>
      <c r="B14" s="148"/>
      <c r="C14" s="163"/>
      <c r="D14" s="159"/>
      <c r="E14" s="66"/>
      <c r="F14" s="67">
        <v>1</v>
      </c>
      <c r="G14" s="67"/>
      <c r="H14" s="68"/>
      <c r="I14" s="68"/>
      <c r="J14" s="68"/>
      <c r="K14" s="68"/>
      <c r="L14" s="69">
        <f>SUM(E14:K14)</f>
        <v>1</v>
      </c>
    </row>
    <row r="15" spans="1:12" ht="6.95" customHeight="1" x14ac:dyDescent="0.2">
      <c r="A15" s="154">
        <f>A12+1</f>
        <v>2</v>
      </c>
      <c r="B15" s="148" t="s">
        <v>156</v>
      </c>
      <c r="C15" s="155">
        <f>Orçamento!$M$14</f>
        <v>3705.2715699999999</v>
      </c>
      <c r="D15" s="158">
        <f>C15/$C$45</f>
        <v>1.4337803449921124E-2</v>
      </c>
      <c r="E15" s="70"/>
      <c r="F15" s="71"/>
      <c r="G15" s="71"/>
      <c r="H15" s="92"/>
      <c r="I15" s="72"/>
      <c r="J15" s="72"/>
      <c r="K15" s="72"/>
      <c r="L15" s="160">
        <f>SUM(E16:K16)</f>
        <v>3705.2715699999999</v>
      </c>
    </row>
    <row r="16" spans="1:12" ht="13.9" customHeight="1" x14ac:dyDescent="0.2">
      <c r="A16" s="154"/>
      <c r="B16" s="148"/>
      <c r="C16" s="156"/>
      <c r="D16" s="159"/>
      <c r="E16" s="64"/>
      <c r="F16" s="64"/>
      <c r="G16" s="64"/>
      <c r="H16" s="64"/>
      <c r="I16" s="64">
        <f t="shared" ref="I16:K16" si="0">I17*$C$15</f>
        <v>851.51778221128666</v>
      </c>
      <c r="J16" s="64">
        <f t="shared" si="0"/>
        <v>688.90372792119774</v>
      </c>
      <c r="K16" s="64">
        <f t="shared" si="0"/>
        <v>2164.8500598675155</v>
      </c>
      <c r="L16" s="160"/>
    </row>
    <row r="17" spans="1:12" ht="13.9" customHeight="1" x14ac:dyDescent="0.2">
      <c r="A17" s="154"/>
      <c r="B17" s="148"/>
      <c r="C17" s="157"/>
      <c r="D17" s="159"/>
      <c r="E17" s="68"/>
      <c r="F17" s="68"/>
      <c r="G17" s="68"/>
      <c r="H17" s="68"/>
      <c r="I17" s="68">
        <f>E49+F49+G49+H49+I49</f>
        <v>0.22981251606647735</v>
      </c>
      <c r="J17" s="68">
        <f t="shared" ref="J17:K17" si="1">J49</f>
        <v>0.18592529991565443</v>
      </c>
      <c r="K17" s="68">
        <f t="shared" si="1"/>
        <v>0.58426218401786822</v>
      </c>
      <c r="L17" s="69">
        <f>SUM(E17:K17)</f>
        <v>1</v>
      </c>
    </row>
    <row r="18" spans="1:12" ht="6.95" customHeight="1" x14ac:dyDescent="0.2">
      <c r="A18" s="154">
        <f>A15+1</f>
        <v>3</v>
      </c>
      <c r="B18" s="148" t="s">
        <v>157</v>
      </c>
      <c r="C18" s="163">
        <f>Orçamento!$M$16</f>
        <v>50302.648945639994</v>
      </c>
      <c r="D18" s="158">
        <f>C18/$C$45</f>
        <v>0.19464956345776521</v>
      </c>
      <c r="E18" s="93"/>
      <c r="F18" s="71"/>
      <c r="G18" s="71"/>
      <c r="H18" s="72"/>
      <c r="I18" s="72"/>
      <c r="J18" s="104"/>
      <c r="K18" s="72"/>
      <c r="L18" s="160">
        <f>SUM(E19:K19)</f>
        <v>50302.648945639994</v>
      </c>
    </row>
    <row r="19" spans="1:12" ht="13.9" customHeight="1" x14ac:dyDescent="0.2">
      <c r="A19" s="154"/>
      <c r="B19" s="148"/>
      <c r="C19" s="163"/>
      <c r="D19" s="159"/>
      <c r="E19" s="89">
        <f>$C18*E20</f>
        <v>895.38715123239194</v>
      </c>
      <c r="F19" s="65"/>
      <c r="G19" s="65"/>
      <c r="H19" s="64">
        <f t="shared" ref="H19:K19" si="2">H20*$C$18</f>
        <v>60.363178734767985</v>
      </c>
      <c r="I19" s="64">
        <f t="shared" si="2"/>
        <v>49185.930139046788</v>
      </c>
      <c r="J19" s="64">
        <f t="shared" si="2"/>
        <v>80.484238313023994</v>
      </c>
      <c r="K19" s="64">
        <f t="shared" si="2"/>
        <v>80.484238313023994</v>
      </c>
      <c r="L19" s="160"/>
    </row>
    <row r="20" spans="1:12" ht="13.9" customHeight="1" x14ac:dyDescent="0.2">
      <c r="A20" s="154"/>
      <c r="B20" s="148"/>
      <c r="C20" s="163"/>
      <c r="D20" s="159"/>
      <c r="E20" s="66">
        <v>1.78E-2</v>
      </c>
      <c r="F20" s="67"/>
      <c r="G20" s="67"/>
      <c r="H20" s="68">
        <v>1.1999999999999999E-3</v>
      </c>
      <c r="I20" s="68">
        <v>0.9778</v>
      </c>
      <c r="J20" s="68">
        <v>1.6000000000000001E-3</v>
      </c>
      <c r="K20" s="68">
        <v>1.6000000000000001E-3</v>
      </c>
      <c r="L20" s="69">
        <f>SUM(E20:K20)</f>
        <v>1</v>
      </c>
    </row>
    <row r="21" spans="1:12" ht="6.95" customHeight="1" x14ac:dyDescent="0.2">
      <c r="A21" s="154">
        <f>A18+1</f>
        <v>4</v>
      </c>
      <c r="B21" s="148" t="s">
        <v>57</v>
      </c>
      <c r="C21" s="163">
        <f>Orçamento!$M$23</f>
        <v>879.87860688000012</v>
      </c>
      <c r="D21" s="158">
        <f>C21/$C$45</f>
        <v>3.404750849405583E-3</v>
      </c>
      <c r="E21" s="94"/>
      <c r="F21" s="71"/>
      <c r="G21" s="71"/>
      <c r="H21" s="72"/>
      <c r="I21" s="72"/>
      <c r="J21" s="104"/>
      <c r="K21" s="92"/>
      <c r="L21" s="160">
        <f>SUM(E22:K22)</f>
        <v>879.87860688000012</v>
      </c>
    </row>
    <row r="22" spans="1:12" ht="13.9" customHeight="1" x14ac:dyDescent="0.2">
      <c r="A22" s="154"/>
      <c r="B22" s="148"/>
      <c r="C22" s="163"/>
      <c r="D22" s="159"/>
      <c r="E22" s="64"/>
      <c r="F22" s="65"/>
      <c r="G22" s="65"/>
      <c r="H22" s="89">
        <f>$C21*H23</f>
        <v>87.987860688000012</v>
      </c>
      <c r="I22" s="89">
        <f>$C21*I23</f>
        <v>263.96358206400004</v>
      </c>
      <c r="J22" s="89">
        <f>$C21*J23</f>
        <v>527.92716412800007</v>
      </c>
      <c r="K22" s="89"/>
      <c r="L22" s="160"/>
    </row>
    <row r="23" spans="1:12" ht="13.9" customHeight="1" x14ac:dyDescent="0.2">
      <c r="A23" s="154"/>
      <c r="B23" s="148"/>
      <c r="C23" s="163"/>
      <c r="D23" s="159"/>
      <c r="E23" s="68"/>
      <c r="F23" s="67"/>
      <c r="G23" s="67"/>
      <c r="H23" s="68">
        <v>0.1</v>
      </c>
      <c r="I23" s="68">
        <v>0.3</v>
      </c>
      <c r="J23" s="68">
        <v>0.6</v>
      </c>
      <c r="K23" s="68"/>
      <c r="L23" s="69">
        <f>SUM(E23:K23)</f>
        <v>1</v>
      </c>
    </row>
    <row r="24" spans="1:12" ht="6.95" customHeight="1" x14ac:dyDescent="0.2">
      <c r="A24" s="193">
        <f>A21+1</f>
        <v>5</v>
      </c>
      <c r="B24" s="202" t="s">
        <v>74</v>
      </c>
      <c r="C24" s="155">
        <f>Orçamento!$M$27</f>
        <v>20984.929307159997</v>
      </c>
      <c r="D24" s="196">
        <f>C24/$C$45</f>
        <v>8.1202628776964256E-2</v>
      </c>
      <c r="E24" s="66"/>
      <c r="F24" s="67"/>
      <c r="G24" s="67"/>
      <c r="H24" s="105"/>
      <c r="I24" s="106"/>
      <c r="J24" s="105"/>
      <c r="K24" s="95"/>
      <c r="L24" s="164">
        <f>SUM(E25:K25)</f>
        <v>20984.92930716</v>
      </c>
    </row>
    <row r="25" spans="1:12" ht="13.9" customHeight="1" x14ac:dyDescent="0.2">
      <c r="A25" s="194"/>
      <c r="B25" s="203"/>
      <c r="C25" s="205"/>
      <c r="D25" s="197"/>
      <c r="E25" s="66"/>
      <c r="F25" s="67"/>
      <c r="G25" s="67"/>
      <c r="H25" s="98">
        <f>$C24*H26</f>
        <v>1204.5349422309839</v>
      </c>
      <c r="I25" s="98"/>
      <c r="J25" s="98">
        <f>$C24*J26</f>
        <v>13887.826215478488</v>
      </c>
      <c r="K25" s="98">
        <f>$C24*K26</f>
        <v>5892.568149450527</v>
      </c>
      <c r="L25" s="160"/>
    </row>
    <row r="26" spans="1:12" ht="15" customHeight="1" x14ac:dyDescent="0.2">
      <c r="A26" s="161"/>
      <c r="B26" s="204"/>
      <c r="C26" s="206"/>
      <c r="D26" s="198"/>
      <c r="E26" s="70"/>
      <c r="F26" s="71"/>
      <c r="G26" s="71"/>
      <c r="H26" s="96">
        <v>5.74E-2</v>
      </c>
      <c r="I26" s="96"/>
      <c r="J26" s="96">
        <v>0.66180000000000005</v>
      </c>
      <c r="K26" s="96">
        <v>0.28079999999999999</v>
      </c>
      <c r="L26" s="69">
        <f>SUM(E26:K26)</f>
        <v>1</v>
      </c>
    </row>
    <row r="27" spans="1:12" ht="6.95" customHeight="1" x14ac:dyDescent="0.2">
      <c r="A27" s="165">
        <f>A24+1</f>
        <v>6</v>
      </c>
      <c r="B27" s="168" t="s">
        <v>62</v>
      </c>
      <c r="C27" s="207">
        <f>Orçamento!$M$31</f>
        <v>8165.5240030000004</v>
      </c>
      <c r="D27" s="196">
        <f>C27/$C$45</f>
        <v>3.1597057330031861E-2</v>
      </c>
      <c r="E27" s="70"/>
      <c r="F27" s="71"/>
      <c r="G27" s="71"/>
      <c r="H27" s="74"/>
      <c r="I27" s="72"/>
      <c r="J27" s="72"/>
      <c r="K27" s="74"/>
      <c r="L27" s="164">
        <f>SUM(E28:K28)</f>
        <v>8165.5240030000004</v>
      </c>
    </row>
    <row r="28" spans="1:12" ht="15" customHeight="1" x14ac:dyDescent="0.2">
      <c r="A28" s="166"/>
      <c r="B28" s="210"/>
      <c r="C28" s="208"/>
      <c r="D28" s="197"/>
      <c r="E28" s="70"/>
      <c r="F28" s="71"/>
      <c r="G28" s="71"/>
      <c r="H28" s="74"/>
      <c r="I28" s="98">
        <f>$C27*I29</f>
        <v>2955.9196890860003</v>
      </c>
      <c r="J28" s="98">
        <f>$C27*J29</f>
        <v>5209.6043139140002</v>
      </c>
      <c r="K28" s="97"/>
      <c r="L28" s="160"/>
    </row>
    <row r="29" spans="1:12" ht="12" x14ac:dyDescent="0.2">
      <c r="A29" s="167"/>
      <c r="B29" s="211"/>
      <c r="C29" s="209"/>
      <c r="D29" s="198"/>
      <c r="E29" s="70"/>
      <c r="F29" s="71"/>
      <c r="G29" s="71"/>
      <c r="H29" s="74"/>
      <c r="I29" s="96">
        <v>0.36199999999999999</v>
      </c>
      <c r="J29" s="96">
        <v>0.63800000000000001</v>
      </c>
      <c r="K29" s="96"/>
      <c r="L29" s="69">
        <f>SUM(E29:K29)</f>
        <v>1</v>
      </c>
    </row>
    <row r="30" spans="1:12" ht="6.95" customHeight="1" x14ac:dyDescent="0.2">
      <c r="A30" s="165">
        <f>A27+1</f>
        <v>7</v>
      </c>
      <c r="B30" s="168" t="s">
        <v>75</v>
      </c>
      <c r="C30" s="207">
        <f>Orçamento!$M$44</f>
        <v>1963.643409</v>
      </c>
      <c r="D30" s="196">
        <f>C30/$C$45</f>
        <v>7.5984533689591547E-3</v>
      </c>
      <c r="E30" s="70"/>
      <c r="F30" s="71"/>
      <c r="G30" s="71"/>
      <c r="H30" s="74"/>
      <c r="I30" s="74"/>
      <c r="J30" s="74"/>
      <c r="K30" s="104"/>
      <c r="L30" s="164">
        <f>SUM(E31:K31)</f>
        <v>1963.643409</v>
      </c>
    </row>
    <row r="31" spans="1:12" ht="15" customHeight="1" x14ac:dyDescent="0.2">
      <c r="A31" s="166"/>
      <c r="B31" s="210"/>
      <c r="C31" s="208"/>
      <c r="D31" s="197"/>
      <c r="E31" s="70"/>
      <c r="F31" s="71"/>
      <c r="G31" s="71"/>
      <c r="H31" s="74"/>
      <c r="I31" s="74"/>
      <c r="J31" s="74"/>
      <c r="K31" s="98">
        <f>$C30*K32</f>
        <v>1963.643409</v>
      </c>
      <c r="L31" s="160"/>
    </row>
    <row r="32" spans="1:12" ht="12" x14ac:dyDescent="0.2">
      <c r="A32" s="167"/>
      <c r="B32" s="211"/>
      <c r="C32" s="209"/>
      <c r="D32" s="198"/>
      <c r="E32" s="70"/>
      <c r="F32" s="71"/>
      <c r="G32" s="71"/>
      <c r="H32" s="74"/>
      <c r="I32" s="74"/>
      <c r="J32" s="74"/>
      <c r="K32" s="96">
        <v>1</v>
      </c>
      <c r="L32" s="69">
        <f>SUM(E32:K32)</f>
        <v>1</v>
      </c>
    </row>
    <row r="33" spans="1:12" ht="6.95" customHeight="1" x14ac:dyDescent="0.2">
      <c r="A33" s="165">
        <f>A30+1</f>
        <v>8</v>
      </c>
      <c r="B33" s="168" t="s">
        <v>84</v>
      </c>
      <c r="C33" s="207">
        <f>Orçamento!$M$52</f>
        <v>1053.8473873199998</v>
      </c>
      <c r="D33" s="196">
        <f>C33/$C$45</f>
        <v>4.0779350231559567E-3</v>
      </c>
      <c r="E33" s="70"/>
      <c r="F33" s="71"/>
      <c r="G33" s="71"/>
      <c r="H33" s="74"/>
      <c r="I33" s="74"/>
      <c r="J33" s="104"/>
      <c r="K33" s="74"/>
      <c r="L33" s="164">
        <f>SUM(E34:K34)</f>
        <v>1053.8473873199998</v>
      </c>
    </row>
    <row r="34" spans="1:12" ht="15" customHeight="1" x14ac:dyDescent="0.2">
      <c r="A34" s="166"/>
      <c r="B34" s="210"/>
      <c r="C34" s="208"/>
      <c r="D34" s="197"/>
      <c r="E34" s="70"/>
      <c r="F34" s="71"/>
      <c r="G34" s="71"/>
      <c r="H34" s="74"/>
      <c r="I34" s="74"/>
      <c r="J34" s="98">
        <f>$C33*J35</f>
        <v>1053.8473873199998</v>
      </c>
      <c r="K34" s="74"/>
      <c r="L34" s="160"/>
    </row>
    <row r="35" spans="1:12" ht="12" x14ac:dyDescent="0.2">
      <c r="A35" s="167"/>
      <c r="B35" s="211"/>
      <c r="C35" s="209"/>
      <c r="D35" s="198"/>
      <c r="E35" s="70"/>
      <c r="F35" s="71"/>
      <c r="G35" s="71"/>
      <c r="H35" s="74"/>
      <c r="I35" s="74"/>
      <c r="J35" s="96">
        <v>1</v>
      </c>
      <c r="K35" s="74"/>
      <c r="L35" s="69">
        <f>SUM(E35:K35)</f>
        <v>1</v>
      </c>
    </row>
    <row r="36" spans="1:12" ht="6.95" customHeight="1" x14ac:dyDescent="0.2">
      <c r="A36" s="165">
        <f>A33+1</f>
        <v>9</v>
      </c>
      <c r="B36" s="168" t="s">
        <v>86</v>
      </c>
      <c r="C36" s="207">
        <f>Orçamento!$M$54</f>
        <v>9246.5053926699984</v>
      </c>
      <c r="D36" s="196">
        <f>C36/$C$45</f>
        <v>3.5779989243470804E-2</v>
      </c>
      <c r="E36" s="70"/>
      <c r="F36" s="71"/>
      <c r="G36" s="71"/>
      <c r="H36" s="74"/>
      <c r="I36" s="74"/>
      <c r="J36" s="72"/>
      <c r="K36" s="72"/>
      <c r="L36" s="164">
        <f>SUM(E37:K37)</f>
        <v>9246.5053926699984</v>
      </c>
    </row>
    <row r="37" spans="1:12" ht="15" customHeight="1" x14ac:dyDescent="0.2">
      <c r="A37" s="166"/>
      <c r="B37" s="210"/>
      <c r="C37" s="208"/>
      <c r="D37" s="197"/>
      <c r="E37" s="70"/>
      <c r="F37" s="71"/>
      <c r="G37" s="71"/>
      <c r="H37" s="74"/>
      <c r="I37" s="74"/>
      <c r="J37" s="98">
        <f t="shared" ref="J37:K37" si="3">$C36*J38</f>
        <v>3009.7375053140845</v>
      </c>
      <c r="K37" s="98">
        <f t="shared" si="3"/>
        <v>6236.7678873559134</v>
      </c>
      <c r="L37" s="160"/>
    </row>
    <row r="38" spans="1:12" ht="13.9" customHeight="1" x14ac:dyDescent="0.2">
      <c r="A38" s="167"/>
      <c r="B38" s="211"/>
      <c r="C38" s="209"/>
      <c r="D38" s="198"/>
      <c r="E38" s="70"/>
      <c r="F38" s="71"/>
      <c r="G38" s="71"/>
      <c r="H38" s="74"/>
      <c r="I38" s="74"/>
      <c r="J38" s="96">
        <v>0.32550000000000001</v>
      </c>
      <c r="K38" s="96">
        <v>0.67449999999999999</v>
      </c>
      <c r="L38" s="69">
        <f>SUM(E38:K38)</f>
        <v>1</v>
      </c>
    </row>
    <row r="39" spans="1:12" ht="6.95" customHeight="1" x14ac:dyDescent="0.2">
      <c r="A39" s="165">
        <f>A36+1</f>
        <v>10</v>
      </c>
      <c r="B39" s="168" t="s">
        <v>94</v>
      </c>
      <c r="C39" s="207">
        <f>Orçamento!$M$61</f>
        <v>156927.74406399997</v>
      </c>
      <c r="D39" s="196">
        <f>C39/$C$45</f>
        <v>0.60724271020954024</v>
      </c>
      <c r="E39" s="70"/>
      <c r="F39" s="71"/>
      <c r="G39" s="71"/>
      <c r="H39" s="72"/>
      <c r="I39" s="74"/>
      <c r="J39" s="72"/>
      <c r="K39" s="72"/>
      <c r="L39" s="164">
        <f>SUM(E40:K40)</f>
        <v>156927.74406399997</v>
      </c>
    </row>
    <row r="40" spans="1:12" ht="13.9" customHeight="1" x14ac:dyDescent="0.2">
      <c r="A40" s="166"/>
      <c r="B40" s="169"/>
      <c r="C40" s="208"/>
      <c r="D40" s="197"/>
      <c r="E40" s="70"/>
      <c r="F40" s="71"/>
      <c r="G40" s="71"/>
      <c r="H40" s="98">
        <f>$C39*H41</f>
        <v>2620.6933258687995</v>
      </c>
      <c r="I40" s="74"/>
      <c r="J40" s="98">
        <f t="shared" ref="J40:K40" si="4">$C39*J41</f>
        <v>23146.842249439993</v>
      </c>
      <c r="K40" s="98">
        <f t="shared" si="4"/>
        <v>131160.20848869116</v>
      </c>
      <c r="L40" s="160"/>
    </row>
    <row r="41" spans="1:12" ht="13.9" customHeight="1" x14ac:dyDescent="0.2">
      <c r="A41" s="167"/>
      <c r="B41" s="170"/>
      <c r="C41" s="209"/>
      <c r="D41" s="198"/>
      <c r="E41" s="70"/>
      <c r="F41" s="71"/>
      <c r="G41" s="71"/>
      <c r="H41" s="96">
        <v>1.67E-2</v>
      </c>
      <c r="I41" s="96"/>
      <c r="J41" s="96">
        <v>0.14749999999999999</v>
      </c>
      <c r="K41" s="96">
        <v>0.83579999999999999</v>
      </c>
      <c r="L41" s="69">
        <f>SUM(E41:K41)</f>
        <v>1</v>
      </c>
    </row>
    <row r="42" spans="1:12" ht="6.95" customHeight="1" x14ac:dyDescent="0.2">
      <c r="A42" s="200">
        <f>A39+1</f>
        <v>11</v>
      </c>
      <c r="B42" s="152" t="s">
        <v>96</v>
      </c>
      <c r="C42" s="163">
        <f>Orçamento!$M$64</f>
        <v>3933.3330399999995</v>
      </c>
      <c r="D42" s="158">
        <f t="shared" ref="D42" si="5">C42/$C$45</f>
        <v>1.5220303010232725E-2</v>
      </c>
      <c r="E42" s="70"/>
      <c r="F42" s="71"/>
      <c r="G42" s="71"/>
      <c r="H42" s="92"/>
      <c r="I42" s="92"/>
      <c r="J42" s="104"/>
      <c r="K42" s="72"/>
      <c r="L42" s="160">
        <f>SUM(E43:K43)</f>
        <v>3933.3330399999995</v>
      </c>
    </row>
    <row r="43" spans="1:12" ht="13.9" customHeight="1" x14ac:dyDescent="0.2">
      <c r="A43" s="200"/>
      <c r="B43" s="152"/>
      <c r="C43" s="163"/>
      <c r="D43" s="159"/>
      <c r="E43" s="73"/>
      <c r="F43" s="65"/>
      <c r="G43" s="65"/>
      <c r="H43" s="64"/>
      <c r="I43" s="64"/>
      <c r="J43" s="98">
        <f>$C42*J44</f>
        <v>442.89330030399998</v>
      </c>
      <c r="K43" s="98">
        <f>$C42*K44</f>
        <v>3490.4397396959994</v>
      </c>
      <c r="L43" s="160"/>
    </row>
    <row r="44" spans="1:12" ht="13.9" customHeight="1" x14ac:dyDescent="0.2">
      <c r="A44" s="201"/>
      <c r="B44" s="152"/>
      <c r="C44" s="163"/>
      <c r="D44" s="159"/>
      <c r="E44" s="66"/>
      <c r="F44" s="67"/>
      <c r="G44" s="67"/>
      <c r="H44" s="68"/>
      <c r="I44" s="68"/>
      <c r="J44" s="68">
        <v>0.11260000000000001</v>
      </c>
      <c r="K44" s="68">
        <v>0.88739999999999997</v>
      </c>
      <c r="L44" s="69">
        <f>SUM(E44:K44)</f>
        <v>1</v>
      </c>
    </row>
    <row r="45" spans="1:12" ht="13.9" customHeight="1" x14ac:dyDescent="0.2">
      <c r="A45" s="177" t="s">
        <v>158</v>
      </c>
      <c r="B45" s="178"/>
      <c r="C45" s="75">
        <f>SUM(C12:C44)</f>
        <v>258426.72365691996</v>
      </c>
      <c r="D45" s="76">
        <f>SUM(D12:D44)</f>
        <v>1</v>
      </c>
      <c r="E45" s="179"/>
      <c r="F45" s="180"/>
      <c r="G45" s="180"/>
      <c r="H45" s="180"/>
      <c r="I45" s="180"/>
      <c r="J45" s="180"/>
      <c r="K45" s="180"/>
      <c r="L45" s="181"/>
    </row>
    <row r="46" spans="1:12" ht="13.9" customHeight="1" x14ac:dyDescent="0.2">
      <c r="A46" s="182" t="s">
        <v>167</v>
      </c>
      <c r="B46" s="183"/>
      <c r="C46" s="183"/>
      <c r="D46" s="77">
        <f>C45-C15</f>
        <v>254721.45208691995</v>
      </c>
      <c r="E46" s="179"/>
      <c r="F46" s="180"/>
      <c r="G46" s="180"/>
      <c r="H46" s="180"/>
      <c r="I46" s="180"/>
      <c r="J46" s="180"/>
      <c r="K46" s="180"/>
      <c r="L46" s="181"/>
    </row>
    <row r="47" spans="1:12" ht="13.9" customHeight="1" x14ac:dyDescent="0.2">
      <c r="A47" s="184" t="s">
        <v>159</v>
      </c>
      <c r="B47" s="185"/>
      <c r="C47" s="185"/>
      <c r="D47" s="186"/>
      <c r="E47" s="78">
        <f>E13+E19+E22+E25+E28+E31+E34+E37+E40+E43</f>
        <v>895.38715123239194</v>
      </c>
      <c r="F47" s="78">
        <f t="shared" ref="F47:K47" si="6">F13+F19+F22+F25+F28+F31+F34+F37+F40+F43</f>
        <v>1263.3979312499998</v>
      </c>
      <c r="G47" s="78">
        <f t="shared" si="6"/>
        <v>0</v>
      </c>
      <c r="H47" s="78">
        <f t="shared" si="6"/>
        <v>3973.5793075225515</v>
      </c>
      <c r="I47" s="78">
        <f t="shared" si="6"/>
        <v>52405.813410196788</v>
      </c>
      <c r="J47" s="78">
        <f t="shared" si="6"/>
        <v>47359.162374211592</v>
      </c>
      <c r="K47" s="78">
        <f t="shared" si="6"/>
        <v>148824.11191250663</v>
      </c>
      <c r="L47" s="187"/>
    </row>
    <row r="48" spans="1:12" ht="13.9" customHeight="1" x14ac:dyDescent="0.2">
      <c r="A48" s="184" t="s">
        <v>160</v>
      </c>
      <c r="B48" s="185"/>
      <c r="C48" s="185"/>
      <c r="D48" s="186"/>
      <c r="E48" s="79">
        <f>E47</f>
        <v>895.38715123239194</v>
      </c>
      <c r="F48" s="80">
        <f>E48+F47</f>
        <v>2158.7850824823918</v>
      </c>
      <c r="G48" s="80">
        <f t="shared" ref="G48:K48" si="7">F48+G47</f>
        <v>2158.7850824823918</v>
      </c>
      <c r="H48" s="80">
        <f t="shared" si="7"/>
        <v>6132.3643900049428</v>
      </c>
      <c r="I48" s="80">
        <f t="shared" si="7"/>
        <v>58538.177800201731</v>
      </c>
      <c r="J48" s="80">
        <f t="shared" si="7"/>
        <v>105897.34017441332</v>
      </c>
      <c r="K48" s="80">
        <f t="shared" si="7"/>
        <v>254721.45208691995</v>
      </c>
      <c r="L48" s="188"/>
    </row>
    <row r="49" spans="1:12" ht="13.9" customHeight="1" x14ac:dyDescent="0.2">
      <c r="A49" s="184" t="s">
        <v>161</v>
      </c>
      <c r="B49" s="185"/>
      <c r="C49" s="185"/>
      <c r="D49" s="186"/>
      <c r="E49" s="81">
        <f>E47/$D$46</f>
        <v>3.5151619304009552E-3</v>
      </c>
      <c r="F49" s="81">
        <f t="shared" ref="F49:K49" si="8">F47/$D$46</f>
        <v>4.9599196333840146E-3</v>
      </c>
      <c r="G49" s="81">
        <f t="shared" si="8"/>
        <v>0</v>
      </c>
      <c r="H49" s="81">
        <f>H47/$D$46</f>
        <v>1.5599704206171948E-2</v>
      </c>
      <c r="I49" s="81">
        <f t="shared" si="8"/>
        <v>0.20573773029652043</v>
      </c>
      <c r="J49" s="81">
        <f t="shared" si="8"/>
        <v>0.18592529991565443</v>
      </c>
      <c r="K49" s="81">
        <f t="shared" si="8"/>
        <v>0.58426218401786822</v>
      </c>
      <c r="L49" s="188"/>
    </row>
    <row r="50" spans="1:12" ht="13.9" customHeight="1" x14ac:dyDescent="0.2">
      <c r="A50" s="190" t="s">
        <v>162</v>
      </c>
      <c r="B50" s="191"/>
      <c r="C50" s="191"/>
      <c r="D50" s="192"/>
      <c r="E50" s="79">
        <f>E47+E16</f>
        <v>895.38715123239194</v>
      </c>
      <c r="F50" s="79">
        <f t="shared" ref="F50:K50" si="9">F47+F16</f>
        <v>1263.3979312499998</v>
      </c>
      <c r="G50" s="79">
        <f t="shared" si="9"/>
        <v>0</v>
      </c>
      <c r="H50" s="79">
        <f t="shared" si="9"/>
        <v>3973.5793075225515</v>
      </c>
      <c r="I50" s="79">
        <f t="shared" si="9"/>
        <v>53257.331192408077</v>
      </c>
      <c r="J50" s="79">
        <f t="shared" si="9"/>
        <v>48048.066102132791</v>
      </c>
      <c r="K50" s="79">
        <f t="shared" si="9"/>
        <v>150988.96197237415</v>
      </c>
      <c r="L50" s="188"/>
    </row>
    <row r="51" spans="1:12" ht="13.9" customHeight="1" x14ac:dyDescent="0.2">
      <c r="A51" s="190" t="s">
        <v>163</v>
      </c>
      <c r="B51" s="191"/>
      <c r="C51" s="191"/>
      <c r="D51" s="192"/>
      <c r="E51" s="82">
        <f>E50</f>
        <v>895.38715123239194</v>
      </c>
      <c r="F51" s="83">
        <f>E51+F50</f>
        <v>2158.7850824823918</v>
      </c>
      <c r="G51" s="83">
        <f t="shared" ref="G51:K51" si="10">F51+G50</f>
        <v>2158.7850824823918</v>
      </c>
      <c r="H51" s="83">
        <f t="shared" si="10"/>
        <v>6132.3643900049428</v>
      </c>
      <c r="I51" s="83">
        <f t="shared" si="10"/>
        <v>59389.69558241302</v>
      </c>
      <c r="J51" s="83">
        <f t="shared" si="10"/>
        <v>107437.76168454581</v>
      </c>
      <c r="K51" s="83">
        <f t="shared" si="10"/>
        <v>258426.72365691996</v>
      </c>
      <c r="L51" s="188"/>
    </row>
    <row r="52" spans="1:12" ht="13.9" customHeight="1" x14ac:dyDescent="0.2">
      <c r="A52" s="184" t="s">
        <v>164</v>
      </c>
      <c r="B52" s="185"/>
      <c r="C52" s="185"/>
      <c r="D52" s="186"/>
      <c r="E52" s="84">
        <f>E50/$C$45</f>
        <v>3.4647622295482208E-3</v>
      </c>
      <c r="F52" s="84">
        <f t="shared" ref="F52:K52" si="11">F50/$C$45</f>
        <v>4.8888052805531497E-3</v>
      </c>
      <c r="G52" s="84">
        <f t="shared" si="11"/>
        <v>0</v>
      </c>
      <c r="H52" s="84">
        <f t="shared" si="11"/>
        <v>1.5376038713386947E-2</v>
      </c>
      <c r="I52" s="84">
        <f t="shared" si="11"/>
        <v>0.20608290984298902</v>
      </c>
      <c r="J52" s="84">
        <f t="shared" si="11"/>
        <v>0.18592529991565443</v>
      </c>
      <c r="K52" s="84">
        <f t="shared" si="11"/>
        <v>0.58426218401786822</v>
      </c>
      <c r="L52" s="188"/>
    </row>
    <row r="53" spans="1:12" ht="13.9" customHeight="1" thickBot="1" x14ac:dyDescent="0.25">
      <c r="A53" s="171" t="s">
        <v>165</v>
      </c>
      <c r="B53" s="172"/>
      <c r="C53" s="172"/>
      <c r="D53" s="173"/>
      <c r="E53" s="85">
        <f>E52</f>
        <v>3.4647622295482208E-3</v>
      </c>
      <c r="F53" s="86">
        <f>E53+F52</f>
        <v>8.3535675101013701E-3</v>
      </c>
      <c r="G53" s="86">
        <f t="shared" ref="G53:K53" si="12">F53+G52</f>
        <v>8.3535675101013701E-3</v>
      </c>
      <c r="H53" s="86">
        <f t="shared" si="12"/>
        <v>2.3729606223488318E-2</v>
      </c>
      <c r="I53" s="86">
        <f t="shared" si="12"/>
        <v>0.22981251606647735</v>
      </c>
      <c r="J53" s="86">
        <f t="shared" si="12"/>
        <v>0.41573781598213178</v>
      </c>
      <c r="K53" s="86">
        <f t="shared" si="12"/>
        <v>1</v>
      </c>
      <c r="L53" s="189"/>
    </row>
    <row r="54" spans="1:12" ht="25.5" customHeight="1" thickTop="1" x14ac:dyDescent="0.2">
      <c r="A54" s="174" t="s">
        <v>9</v>
      </c>
      <c r="B54" s="174"/>
      <c r="C54" s="174"/>
      <c r="D54" s="174"/>
      <c r="E54" s="174"/>
      <c r="F54" s="174" t="s">
        <v>166</v>
      </c>
      <c r="G54" s="174"/>
      <c r="H54" s="174"/>
      <c r="I54" s="174"/>
      <c r="J54" s="174"/>
      <c r="K54" s="174"/>
      <c r="L54" s="174"/>
    </row>
    <row r="55" spans="1:12" ht="27.75" customHeight="1" x14ac:dyDescent="0.2">
      <c r="A55" s="176" t="s">
        <v>7</v>
      </c>
      <c r="B55" s="176"/>
      <c r="C55" s="176"/>
      <c r="D55" s="176" t="s">
        <v>24</v>
      </c>
      <c r="E55" s="176"/>
      <c r="F55" s="175"/>
      <c r="G55" s="175"/>
      <c r="H55" s="175"/>
      <c r="I55" s="175"/>
      <c r="J55" s="175"/>
      <c r="K55" s="175"/>
      <c r="L55" s="175"/>
    </row>
    <row r="56" spans="1:12" ht="13.9" customHeight="1" x14ac:dyDescent="0.2">
      <c r="A56" s="199" t="s">
        <v>12</v>
      </c>
      <c r="B56" s="199"/>
      <c r="C56" s="87"/>
      <c r="D56" s="87"/>
      <c r="E56" s="7"/>
      <c r="F56" s="7"/>
      <c r="G56" s="7"/>
      <c r="H56" s="7"/>
      <c r="I56" s="7"/>
      <c r="J56" s="7"/>
      <c r="K56" s="7"/>
      <c r="L56" s="7"/>
    </row>
    <row r="57" spans="1:12" ht="13.9" customHeight="1" x14ac:dyDescent="0.2">
      <c r="A57" s="88"/>
      <c r="B57" s="195" t="s">
        <v>27</v>
      </c>
      <c r="C57" s="195"/>
      <c r="D57" s="195"/>
      <c r="E57" s="195"/>
      <c r="F57" s="195"/>
      <c r="G57" s="195"/>
      <c r="H57" s="195"/>
      <c r="I57" s="195"/>
      <c r="J57" s="195"/>
      <c r="K57" s="195"/>
      <c r="L57" s="195"/>
    </row>
  </sheetData>
  <mergeCells count="92">
    <mergeCell ref="L24:L25"/>
    <mergeCell ref="L27:L28"/>
    <mergeCell ref="L30:L31"/>
    <mergeCell ref="L33:L34"/>
    <mergeCell ref="L36:L37"/>
    <mergeCell ref="L39:L40"/>
    <mergeCell ref="C39:C41"/>
    <mergeCell ref="D39:D41"/>
    <mergeCell ref="D36:D38"/>
    <mergeCell ref="D33:D35"/>
    <mergeCell ref="B36:B38"/>
    <mergeCell ref="B33:B35"/>
    <mergeCell ref="B30:B32"/>
    <mergeCell ref="B27:B29"/>
    <mergeCell ref="C36:C38"/>
    <mergeCell ref="B57:L57"/>
    <mergeCell ref="D24:D26"/>
    <mergeCell ref="D27:D29"/>
    <mergeCell ref="A56:B56"/>
    <mergeCell ref="A52:D52"/>
    <mergeCell ref="A42:A44"/>
    <mergeCell ref="B42:B44"/>
    <mergeCell ref="C42:C44"/>
    <mergeCell ref="D42:D44"/>
    <mergeCell ref="L42:L43"/>
    <mergeCell ref="B24:B26"/>
    <mergeCell ref="C24:C26"/>
    <mergeCell ref="C27:C29"/>
    <mergeCell ref="C30:C32"/>
    <mergeCell ref="C33:C35"/>
    <mergeCell ref="D30:D32"/>
    <mergeCell ref="A24:A26"/>
    <mergeCell ref="A27:A29"/>
    <mergeCell ref="A30:A32"/>
    <mergeCell ref="A33:A35"/>
    <mergeCell ref="A36:A38"/>
    <mergeCell ref="A39:A41"/>
    <mergeCell ref="B39:B41"/>
    <mergeCell ref="A53:D53"/>
    <mergeCell ref="A54:E54"/>
    <mergeCell ref="F54:L55"/>
    <mergeCell ref="A55:C55"/>
    <mergeCell ref="D55:E55"/>
    <mergeCell ref="A45:B45"/>
    <mergeCell ref="E45:L46"/>
    <mergeCell ref="A46:C46"/>
    <mergeCell ref="A47:D47"/>
    <mergeCell ref="L47:L53"/>
    <mergeCell ref="A48:D48"/>
    <mergeCell ref="A49:D49"/>
    <mergeCell ref="A50:D50"/>
    <mergeCell ref="A51:D51"/>
    <mergeCell ref="C18:C20"/>
    <mergeCell ref="D18:D20"/>
    <mergeCell ref="L18:L19"/>
    <mergeCell ref="A21:A23"/>
    <mergeCell ref="B21:B23"/>
    <mergeCell ref="C21:C23"/>
    <mergeCell ref="D21:D23"/>
    <mergeCell ref="L21:L22"/>
    <mergeCell ref="A18:A20"/>
    <mergeCell ref="B18:B20"/>
    <mergeCell ref="A12:A14"/>
    <mergeCell ref="B12:B14"/>
    <mergeCell ref="C12:C14"/>
    <mergeCell ref="D12:D14"/>
    <mergeCell ref="L12:L13"/>
    <mergeCell ref="A15:A17"/>
    <mergeCell ref="B15:B17"/>
    <mergeCell ref="C15:C17"/>
    <mergeCell ref="D15:D17"/>
    <mergeCell ref="L15:L16"/>
    <mergeCell ref="A8:L8"/>
    <mergeCell ref="A9:A11"/>
    <mergeCell ref="B9:D9"/>
    <mergeCell ref="E9:K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6:L6"/>
    <mergeCell ref="A1:L1"/>
    <mergeCell ref="A2:L2"/>
    <mergeCell ref="A3:L3"/>
    <mergeCell ref="A4:L4"/>
    <mergeCell ref="A5:L5"/>
  </mergeCells>
  <conditionalFormatting sqref="E45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" right="0" top="0.55118110236220474" bottom="0.55118110236220474" header="0.31496062992125984" footer="0.35433070866141736"/>
  <pageSetup paperSize="9" scale="70" orientation="landscape" r:id="rId1"/>
  <headerFooter>
    <oddHeader>&amp;R&amp;"Verdana,Normal"&amp;8Fls.:______
Processo n.º 23069.155085/2021-14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 FisicoFinanceiro</vt:lpstr>
      <vt:lpstr>Orçamento!Area_de_impressao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ARISTOCLES CALDAS JUNIOR</cp:lastModifiedBy>
  <cp:lastPrinted>2021-08-30T13:49:48Z</cp:lastPrinted>
  <dcterms:created xsi:type="dcterms:W3CDTF">2009-04-27T20:33:58Z</dcterms:created>
  <dcterms:modified xsi:type="dcterms:W3CDTF">2021-09-16T14:31:27Z</dcterms:modified>
</cp:coreProperties>
</file>