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 L\Desktop\TRABALHO - UFF\PREGÃO 2021\PREGÃO 30 2021 - Material Odontológico I\Minuta\"/>
    </mc:Choice>
  </mc:AlternateContent>
  <bookViews>
    <workbookView xWindow="0" yWindow="0" windowWidth="20490" windowHeight="7020"/>
  </bookViews>
  <sheets>
    <sheet name="Folha1" sheetId="1" r:id="rId1"/>
  </sheets>
  <definedNames>
    <definedName name="_xlnm._FilterDatabase" localSheetId="0" hidden="1">Folha1!#REF!</definedName>
    <definedName name="_xlnm.Print_Area" localSheetId="0">Folha1!$5:$5</definedName>
  </definedNames>
  <calcPr calcId="162913" iterateDelta="1E-4"/>
</workbook>
</file>

<file path=xl/calcChain.xml><?xml version="1.0" encoding="utf-8"?>
<calcChain xmlns="http://schemas.openxmlformats.org/spreadsheetml/2006/main">
  <c r="K8" i="1" l="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 i="1"/>
  <c r="E60" i="1" l="1"/>
  <c r="E45" i="1" l="1"/>
  <c r="E16" i="1"/>
  <c r="E30" i="1"/>
  <c r="E62" i="1" l="1"/>
  <c r="E61" i="1"/>
  <c r="E57" i="1"/>
  <c r="E55" i="1"/>
  <c r="E56" i="1"/>
  <c r="E58" i="1"/>
  <c r="E59" i="1"/>
  <c r="E7" i="1"/>
  <c r="E48" i="1" l="1"/>
  <c r="G48" i="1" s="1"/>
  <c r="E47" i="1"/>
  <c r="G47" i="1" s="1"/>
  <c r="E46" i="1"/>
  <c r="G46" i="1" s="1"/>
  <c r="E20" i="1"/>
  <c r="G20" i="1" s="1"/>
  <c r="E19" i="1"/>
  <c r="G19" i="1" s="1"/>
  <c r="E29" i="1"/>
  <c r="G29" i="1" s="1"/>
  <c r="E28" i="1"/>
  <c r="G28" i="1" s="1"/>
  <c r="E31" i="1"/>
  <c r="G31" i="1" s="1"/>
  <c r="E33" i="1"/>
  <c r="G33" i="1" s="1"/>
  <c r="E34" i="1"/>
  <c r="G34" i="1" s="1"/>
  <c r="E32" i="1"/>
  <c r="G32" i="1" s="1"/>
  <c r="E36" i="1"/>
  <c r="G36" i="1" s="1"/>
  <c r="E37" i="1"/>
  <c r="G37" i="1" s="1"/>
  <c r="E40" i="1"/>
  <c r="G40" i="1" s="1"/>
  <c r="E39" i="1"/>
  <c r="G39" i="1" s="1"/>
  <c r="E38" i="1"/>
  <c r="G38" i="1" s="1"/>
  <c r="E43" i="1"/>
  <c r="G43" i="1" s="1"/>
  <c r="E44" i="1"/>
  <c r="G44" i="1" s="1"/>
  <c r="E26" i="1"/>
  <c r="G26" i="1" s="1"/>
  <c r="E27" i="1"/>
  <c r="G27" i="1" s="1"/>
  <c r="E25" i="1"/>
  <c r="G25" i="1" s="1"/>
  <c r="E23" i="1"/>
  <c r="G23" i="1" s="1"/>
  <c r="E18" i="1"/>
  <c r="G18" i="1" s="1"/>
  <c r="E17" i="1"/>
  <c r="G17" i="1" s="1"/>
  <c r="E15" i="1"/>
  <c r="G15" i="1" s="1"/>
  <c r="E14" i="1"/>
  <c r="G14" i="1" s="1"/>
  <c r="E13" i="1"/>
  <c r="G13" i="1" s="1"/>
  <c r="E10" i="1"/>
  <c r="G10" i="1" s="1"/>
  <c r="E9" i="1"/>
  <c r="E8" i="1"/>
  <c r="E6" i="1"/>
  <c r="G35" i="1"/>
  <c r="G41" i="1"/>
  <c r="G42" i="1"/>
  <c r="G45" i="1"/>
  <c r="G49" i="1"/>
  <c r="G50" i="1"/>
  <c r="G51" i="1"/>
  <c r="G52" i="1"/>
  <c r="G53" i="1"/>
  <c r="G54" i="1"/>
  <c r="G55" i="1"/>
  <c r="G56" i="1"/>
  <c r="G57" i="1"/>
  <c r="G58" i="1"/>
  <c r="G59" i="1"/>
  <c r="G60" i="1"/>
  <c r="G61" i="1"/>
  <c r="G62" i="1"/>
  <c r="G16" i="1"/>
  <c r="G21" i="1"/>
  <c r="G22" i="1"/>
  <c r="G24" i="1"/>
  <c r="G30" i="1"/>
  <c r="G11" i="1"/>
  <c r="G12" i="1"/>
  <c r="K7" i="1" l="1"/>
  <c r="G7" i="1"/>
  <c r="G8" i="1"/>
  <c r="G9" i="1"/>
  <c r="G6" i="1" l="1"/>
  <c r="G63" i="1" s="1"/>
</calcChain>
</file>

<file path=xl/sharedStrings.xml><?xml version="1.0" encoding="utf-8"?>
<sst xmlns="http://schemas.openxmlformats.org/spreadsheetml/2006/main" count="326" uniqueCount="134">
  <si>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</si>
  <si>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</si>
  <si>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</si>
  <si>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</si>
  <si>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</si>
  <si>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</si>
  <si>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</si>
  <si>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</si>
  <si>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</si>
  <si>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</si>
  <si>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</si>
  <si>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</si>
  <si>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</si>
  <si>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</si>
  <si>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</si>
  <si>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unidade</t>
  </si>
  <si>
    <t>Litro</t>
  </si>
  <si>
    <t>Unidade</t>
  </si>
  <si>
    <t>Conjunto</t>
  </si>
  <si>
    <t>pct 100 um</t>
  </si>
  <si>
    <t>frasco 5 mL .</t>
  </si>
  <si>
    <t>Caixa 100 unid. .</t>
  </si>
  <si>
    <t>pct 450g</t>
  </si>
  <si>
    <t>emb. c/ 50 tubetes .</t>
  </si>
  <si>
    <t>PACOTE 100,00 UN .</t>
  </si>
  <si>
    <t>embalagem 2 G</t>
  </si>
  <si>
    <t>Caixa 18 unid. .</t>
  </si>
  <si>
    <t>Caixa c/ 2 bisnagas</t>
  </si>
  <si>
    <t>Embalagem com 10ml</t>
  </si>
  <si>
    <t>caixa com 120 unidades</t>
  </si>
  <si>
    <t>Embalagem com 5 L</t>
  </si>
  <si>
    <t>Bisnaga 60 mL</t>
  </si>
  <si>
    <t>embalagem com 25 unidades</t>
  </si>
  <si>
    <t>Caixa c/ 100 und</t>
  </si>
  <si>
    <t>Embalagem com 150 unidades</t>
  </si>
  <si>
    <t>caixa com 24 unidades</t>
  </si>
  <si>
    <t>Caixa 24 unid. .</t>
  </si>
  <si>
    <t>Emb. 1 kG</t>
  </si>
  <si>
    <t>Emb. 1 kG .</t>
  </si>
  <si>
    <t>Frasco 5 L</t>
  </si>
  <si>
    <t>Frasco 10 G</t>
  </si>
  <si>
    <t>CAIXA 100,00 UM</t>
  </si>
  <si>
    <t>CAIXA 100,00 UN .</t>
  </si>
  <si>
    <t>Emb. c/ 26 unid</t>
  </si>
  <si>
    <t>FRASCO 20,00 ML</t>
  </si>
  <si>
    <t>Embalagem com 90g</t>
  </si>
  <si>
    <t>FRASCO 1.000,00 ML .</t>
  </si>
  <si>
    <t>emb. c/ 5 unid</t>
  </si>
  <si>
    <t>embalagem com 5 unidades</t>
  </si>
  <si>
    <t>kit .</t>
  </si>
  <si>
    <t>Embalagem com 78g</t>
  </si>
  <si>
    <t>Embalagem com 25g</t>
  </si>
  <si>
    <t>Seringa com 4g</t>
  </si>
  <si>
    <t>Seringa 4g</t>
  </si>
  <si>
    <t xml:space="preserve">	348807</t>
  </si>
  <si>
    <t xml:space="preserve">	309183</t>
  </si>
  <si>
    <t xml:space="preserve">	434482</t>
  </si>
  <si>
    <t xml:space="preserve">	394091</t>
  </si>
  <si>
    <t xml:space="preserve">	462784</t>
  </si>
  <si>
    <t xml:space="preserve">	423431</t>
  </si>
  <si>
    <t xml:space="preserve">	429981</t>
  </si>
  <si>
    <t xml:space="preserve">	421289</t>
  </si>
  <si>
    <t xml:space="preserve">	281317</t>
  </si>
  <si>
    <t xml:space="preserve">	249468</t>
  </si>
  <si>
    <t xml:space="preserve">	249467</t>
  </si>
  <si>
    <t xml:space="preserve">	269883</t>
  </si>
  <si>
    <t xml:space="preserve">	422554</t>
  </si>
  <si>
    <t xml:space="preserve">	419258</t>
  </si>
  <si>
    <t xml:space="preserve">	471773</t>
  </si>
  <si>
    <t xml:space="preserve">	283278</t>
  </si>
  <si>
    <t xml:space="preserve">	277319</t>
  </si>
  <si>
    <t xml:space="preserve">	390456</t>
  </si>
  <si>
    <t>SIM</t>
  </si>
  <si>
    <t>NÃO</t>
  </si>
  <si>
    <t>VALOR TOTAL</t>
  </si>
  <si>
    <t>PREGÃO ELETRÔNICO Nº 30/2021 - ODONTOLÓGICO 1</t>
  </si>
  <si>
    <t>ABAIXADOR DE LÍNGUA, MATERIAL MADEIRA, TIPO DESCARTÁVEL, COMPRIMENTO 14 CM, LARGURA 1,4 CM E 0,5MM DE ESPESSURA.
Fornecimento em pct 100 um. (Apresentando divergência entre a descrição do comprasnet e do edital, prevalecerá a descrição do Termo de Referência do edital)</t>
  </si>
  <si>
    <t>Agente de união autocondicionante do tipo Universal, para esmalte e dentina, com solvente a base de etanol, com monômero 10-MDP, com silano, carga nanométrica e com copolímero de ácido polialquenoico. Tipo Adper Single Bond Universal. Fornecimento em frasco 5 mL. (Apresentando divergência entre a descrição do comprasnet e do edital, prevalecerá a descrição do Termo de Referência do edital)</t>
  </si>
  <si>
    <t>AGULHA GENGIVAL, TAMANHO 30G, CURTA, CORPO EM AÇO INÓX SILICONIZADO, PONTA COM BISEL TRIFACETADO, ADAPTÁVEL À SERINGA CARPULE, COM PROTETOR PLÁSTICO, USO ESTÉRIL, DESCARTÁVEL, EMBALAGEM INDIVIDUAL. Fornecimento em Caixa 100 unid. (Apresentando divergência entre a descrição do comprasnet e do edital, prevalecerá a descrição do Termo de Referência do edital)</t>
  </si>
  <si>
    <t>Alginato classificado como tipo II, com presa regular (acima de 2:30 minutos). TIPO DENCRIGEL (DENCRIL), AVAGEL (DENTSPLY).
Fornecimento em pct 450g.(Apresentando divergência entre a descrição do comprasnet e do edital, prevalecerá a descrição do Termo de Referência do edital)</t>
  </si>
  <si>
    <t>ANESTESICO CLORIDRATO DE MEPIVACAÍNA 3% SEM VASOCONSTRITOR, EM TUBETES PARA SERINGA CARPULE. Fornecimento em emb. c/ 50 tubetes.(Apresentando divergência entre a descrição do comprasnet e do edital, prevalecerá a descrição do Termo de Referência do edital)</t>
  </si>
  <si>
    <t>BABADOR, MATERIAL TNT, COMPRIMENTO 60 CM, LARGURA 43 CM, CARACTERÍSTICAS ADICIONAIS DESCARTÁVEL. Fornecimento em PACOTE 100,00 UN.(Apresentando divergência entre a descrição do comprasnet e do edital, prevalecerá a descrição do Termo de Referência do edital)</t>
  </si>
  <si>
    <t>BARREIRA GENGIVAL FOTOPOLIMERIZÁVEL PARA ISOLAMENTO E PROTETOR GENGIVAL PARA CLAREAMENTO. Fornecimento em embalagem 2 G.(Apresentando divergência entre a descrição do comprasnet e do edital, prevalecerá a descrição do Termo de Referência do edital)</t>
  </si>
  <si>
    <t>CERA EM LÂMINA, nº7, uso odontológico, cor vermelho. Composição: parafina, cera de polietileno, vaselina, corantes orgânicos. Embalagem com 18 unidades de 225g.(Apresentando divergência entre a descrição do comprasnet e do edital, prevalecerá a descrição do Termo de Referência do edital)</t>
  </si>
  <si>
    <t>CIMENTO DE HIDRÓXIDO DE CÁLCIO - radiopaco; aplicação forrador de cavidades dentárias; caixa c/2 bisnagas (13g de base e 11 g de catalizador) e um bloco de mistura. BIOCOMPATÍVEL COM O TECIDO PULPAR, DE PRESA RÁPIDA.(Apresentando divergência entre a descrição do comprasnet e do edital, prevalecerá a descrição do Termo de Referência do edital)</t>
  </si>
  <si>
    <t>CIMENTO DE IONÔMERO DE VIDRO RESTAURADOR, AUTOPOLIMERIZÁVEL, DE ALTA RESISTÊNCIA, DE PRESA RÁPIDA, INDICADO PARA TÉCNICA DE TRATAMENTO RESTAURADOR ATRAUMÁTICO, COR A3, TIPO RIVA SELF CURE (SDI) / VITROMOLAR (NOVA DFL). Embalagem com vidro de pó + vidro de líquido + acessórios
Fornecimento em Conjunto.(Apresentando divergência entre a descrição do comprasnet e do edital, prevalecerá a descrição do Termo de Referência do edital)</t>
  </si>
  <si>
    <t>CIMENTO DE IONÔMERO DE VIDRO RESTAURADOR, FOTOPOLIMERIZÁVEL, COR A3, REFORÇADO COM RESINA, ALTA LIBERAÇÃO DE FLÚOR, CURA TRIPLA. TIPO RIVA LIGHT CURE (SDI) / VITRO FIL LC (NOVA DFL). Embalagem com vidro de pó + vidro de líquido + acessórios.
Fornecimento em Conjunto.(Apresentando divergência entre a descrição do comprasnet e do edital, prevalecerá a descrição do Termo de Referência do edital)</t>
  </si>
  <si>
    <t>CIMENTO DE ZINCO - LÍQUIDO (FOSFATO DE ZINCO): LÍQUIDO PARA CIMENTO A BASE DE OXIFOSFATO DE ZINCO, A BASE DE EUGENOL Fornecimento em Embalagem com 10ml.(Apresentando divergência entre a descrição do comprasnet e do edital, prevalecerá a descrição do Termo de Referência do edital)</t>
  </si>
  <si>
    <t>CIMENTO ENDODONTICO REPARADOR, BIOCERÂMICO, À BASE DE MTA, RADIOPACO, ALCALINO, PARA SELAMENTO DE REABSORÇÃO INTERNA, PERFURAÇÃO ENDODÔNTICA E SIMILARES. Embalagem com vidro de pó + vidro de líquido + acessórios. Fornecimento em Conjunto.(Apresentando divergência entre a descrição do comprasnet e do edital, prevalecerá a descrição do Termo de Referência do edital)</t>
  </si>
  <si>
    <t>CIMENTO ENDONDONTICO OBTURADOR, À BASE DE ÓXIDO DE ZINCO E EUGENOL, RADIOPACO DE GRANULAÇÃO FINA - TIPO ENDOFILL. Embalagem com vidro de pó + vidro de líquido + acessórios. Fornecimento em Conjunto.(Apresentando divergência entre a descrição do comprasnet e do edital, prevalecerá a descrição do Termo de Referência do edital)</t>
  </si>
  <si>
    <t>CIMENTO PROVISÓRIO, TIPO PASTA PASTA, SEM EUGENOL, RADIOPACO E DE FÁCIL REMOÇÃO INDICADO PARA CIMEWNTAÇÃO PROVISÓRIA DE RESTAURAÇÕES, COROAS E PONTES. Embalagem com bisnaga de base + bisnaga de catalisador + 1 bloco de mistura. Fornecimento em Conjunto.(Apresentando divergência entre a descrição do comprasnet e do edital, prevalecerá a descrição do Termo de Referência do edital)</t>
  </si>
  <si>
    <t>CONES DE PAPEL ABSORVENTE M Nº 35. Fornecimento em caixa com 120 unidades.(Apresentando divergência entre a descrição do comprasnet e do edital, prevalecerá a descrição do Termo de Referência do edital)</t>
  </si>
  <si>
    <t>DETERGENTE ENZIMÁTICO COM O MÍNIMO DE 4 ENZIMAS, BACTERIOSTÁTICO, DESENGORDURANTE. Fornecimento em Embalagem com 5 L.(Apresentando divergência entre a descrição do comprasnet e do edital, prevalecerá a descrição do Termo de Referência do edital)</t>
  </si>
  <si>
    <t>EDTA TRISSÓDICO GEL 24%, APRESENTADO EM SERINGAS. Embalagem com 2 seringas de 3g.(Apresentando divergência entre a descrição do comprasnet e do edital, prevalecerá a descrição do Termo de Referência do edital)</t>
  </si>
  <si>
    <t>ENDURECEDOR PARA SILICONE POR CONDENSAÇÃO, CATALISADOR - TIPO INDURENT GEL. Fornecimento em Bisnaga 60 mL.(Apresentando divergência entre a descrição do comprasnet e do edital, prevalecerá a descrição do Termo de Referência do edital)</t>
  </si>
  <si>
    <t>FILME PARA RADIOGRAFIA DENTAL OCLUSAL, VELOCIDADE F, TAMANHO 57MM X 76MM. PARA PROCESSAMENTO AUTOMÁTICO OU MANUAL. Fornecimento em embalagem com 25 unidades.(Apresentando divergência entre a descrição do comprasnet e do edital, prevalecerá a descrição do Termo de Referência do edital)</t>
  </si>
  <si>
    <t>FILME PARA RADIOGRAFIA DENTAL PERIAPICAL INFANTIL, tamanho 22x35mm. Para processamento automático ou manual. 
Fornecimento em Caixa c/ 100 und.(Apresentando divergência entre a descrição do comprasnet e do edital, prevalecerá a descrição do Termo de Referência do edital)</t>
  </si>
  <si>
    <t>FILME PARA RADIOGRAFIA DENTAL PERIAPICAL PARA ADULTOS, VELOCIDADE E, TAMANHO 3X4 CM. PARA PROCESSAMENTO AUTOMÁTICO OU MANUAL. Fornecimento em Embalagem com 150 unidades.(Apresentando divergência entre a descrição do comprasnet e do edital, prevalecerá a descrição do Termo de Referência do edital)</t>
  </si>
  <si>
    <t>FIO DE SUTURA AGULHADO SEDA TRANÇADA PRETA ODONTOLÓGICA, FIO 3/0, 45CM, 01 AGULHA 17MM 1/2 TIPO TRIANGULAR. ESTERILIDADE ESTÉRIL. Fornecimento em caixa com 24 unidades.(Apresentando divergência entre a descrição do comprasnet e do edital, prevalecerá a descrição do Termo de Referência do edital)</t>
  </si>
  <si>
    <t>FIO DE SUTURA AGULHADO SEDA TRANÇADA PRETA ODONTOLÓGICA, FIO 4/0, 45CM, 01 AGULHA 17MM 1/2 TIPO TRIANGULAR. ESTERELIDADE ESTÉRIL. Fornecimento em Caixa 24 unid. (Apresentando divergência entre a descrição do comprasnet e do edital, prevalecerá a descrição do Termo de Referência do edital)</t>
  </si>
  <si>
    <t>FIO DE SUTURA NYLON PRETO 5.0 MONOFILAMENTO COM AGULHA CT 1/2 - 1,5cm. ESTERELIDADE ESTÉRIL. Fornecimento em Caixa 24 unid. (Apresentando divergência entre a descrição do comprasnet e do edital, prevalecerá a descrição do Termo de Referência do edital)</t>
  </si>
  <si>
    <t>FIO RETRATOR - Nº 000 ULTRA FINO: FIO 100% ALGODÃO ENTRELAÇADO EM MILHARES DE LAÇOS MINÚSCULOS, NÃO IMPREGNADOS, COM EXTREMIDADES QUE SE DESFIAM, PODENDO SER EMBEBIDOS NO LÍQUIDO HEMOSTÁTICO DE PREFERÊNCIA DO PROFISSIONAL. TIPO ULTRAPACK (ULTRADENT). Embalagem com 244cm.(Apresentando divergência entre a descrição do comprasnet e do edital, prevalecerá a descrição do Termo de Referência do edital)</t>
  </si>
  <si>
    <t>GESSO PARIS Tipo II (Embalagem 1Kg) (Apresentando divergência entre a descrição do comprasnet e do edital, prevalecerá a descrição do Termo de Referência do edital)</t>
  </si>
  <si>
    <t>GESSO PEDRA TIPO III (Embalagem 1Kg) (Apresentando divergência entre a descrição do comprasnet e do edital, prevalecerá a descrição do Termo de Referência do edital)</t>
  </si>
  <si>
    <t>GESSO PEDRA TIPO IV. (Embalagem 1Kg) (Apresentando divergência entre a descrição do comprasnet e do edital, prevalecerá a descrição do Termo de Referência do edital)</t>
  </si>
  <si>
    <t>GLUTARALDEÍDO A 2% - SOLUÇÃO PARA DESINFECÇÃO frasco 5 L.(Apresentando divergência entre a descrição do comprasnet e do edital, prevalecerá a descrição do Termo de Referência do edital)</t>
  </si>
  <si>
    <t>HEMOSTÁTICO - CLORETO DE ALUMÍNIO 25%: GEL A BASE DE CLORETO DE ALUMÍNIO A 25%, TIPO HEMOSTHASE GEL (FGM) OU VISCOSTAT CLEAR (ULTRADENT). Embalagem com seringa + pontas de aplicação. Fornecimento em Conjunto.(Apresentando divergência entre a descrição do comprasnet e do edital, prevalecerá a descrição do Termo de Referência do edital)</t>
  </si>
  <si>
    <t>IODOFÓRMIO: Apresenta-se sob a forma de pequenos cristais amarelos e brilhantes que evaporam à temperatura ambiente e se volatilizam com o vapor d'água. Possui alto teor de iodo, em torno de 96%. Fornecimento em Frasco 10 G.(Apresentando divergência entre a descrição do comprasnet e do edital, prevalecerá a descrição do Termo de Referência do edital)</t>
  </si>
  <si>
    <t>LÂMINA BISTURI, MATERIAL AÇO INOXIDÁVEL, TAMANHO Nº 11, TIPO DESCARTÁVEL, ESTERILIDADE ESTÉRIL. Fornecimento em CAIXA 100,00 UM.(Apresentando divergência entre a descrição do comprasnet e do edital, prevalecerá a descrição do Termo de Referência do edital)</t>
  </si>
  <si>
    <t>LÂMINA BISTURI, MATERIAL AÇO INOXIDÁVEL, TAMANHO Nº 12, TIPO DESCARTÁVEL, ESTERILIDADE ESTÉRIL, CARACTERÍSTICAS ADICIONAIS EMBALADA INDIVIDUALMENTE. Fornecimento em CAIXA 100,00 UN.(Apresentando divergência entre a descrição do comprasnet e do edital, prevalecerá a descrição do Termo de Referência do edital)</t>
  </si>
  <si>
    <t>LÂMINA BISTURI, MATERIAL AÇO INOXIDÁVEL, TAMANHO Nº 15, TIPO DESCARTÁVEL, ESTERILIDADE ESTÉRIL, CARACTERÍSTICAS ADICIONAIS EMBALADA INDIVIDUALMENTE. Fornecimento em CAIXA 100,00 UN.(Apresentando divergência entre a descrição do comprasnet e do edital, prevalecerá a descrição do Termo de Referência do edital)</t>
  </si>
  <si>
    <t>LENÇOL DE BORRACHA PARA ISOLAMENTO ABSOLUTO - med. aprox. 13,5 x 13,5. Fornecimento em Emb. c/ 26 unid.(Apresentando divergência entre a descrição do comprasnet e do edital, prevalecerá a descrição do Termo de Referência do edital)</t>
  </si>
  <si>
    <t>Moldura Plástica RX c/ 14 Espaços. (Apresentando divergência entre a descrição do comprasnet e do edital, prevalecerá a descrição do Termo de Referência do edital)</t>
  </si>
  <si>
    <t>PARAMONOCLOROFENOL CANFORADO. Fornecimento em FRASCO 20,00 ML.(Apresentando divergência entre a descrição do comprasnet e do edital, prevalecerá a descrição do Termo de Referência do edital)</t>
  </si>
  <si>
    <t>PASTA PROFILÁTICA. FORMULAÇÃO SEM ÓLEO. PARA PROFILAXIA E REMOÇÃO DE MANCHAS EXÓGENAS. Fornecimento em Embalagem com 90g.(Apresentando divergência entre a descrição do comprasnet e do edital, prevalecerá a descrição do Termo de Referência do edital)</t>
  </si>
  <si>
    <t>PERÓXIDO DE HIDROGÊNIO (ÁGUA OXIGENADA), TIPO 10 VOLUMES. Fornecimento em FRASCO 1.000,00 ML.(Apresentando divergência entre a descrição do comprasnet e do edital, prevalecerá a descrição do Termo de Referência do edital)</t>
  </si>
  <si>
    <t>PINO DE FIBRA DE VIDRO COM DUPLA CONICIDADE - Nº 1,0: Pino intrarradicular fabricado em compósito de fibra de vidro e Resina epóxi com formato de Dupla Conicidade para melhor adaptação ao conduto radicular. TIPO Whitepost DC (FGM), Whitepost DCE (FGM). Embalagem com 5 pinos, sem broca.(Apresentando divergência entre a descrição do comprasnet e do edital, prevalecerá a descrição do Termo de Referência do edital)</t>
  </si>
  <si>
    <t>PINO DE FIBRA DE VIDRO COM DUPLA CONICIDADE - Nº 2,0: Pino intrarradicular fabricado em compósito de fibra de vidro e Resina epóxi com formato de Dupla Conicidade para melhor adaptação ao conduto radicular. TIPO Whitepost DC (FGM), Whitepost DCE (FGM). Embalagem com 5 pinos, sem broca.(Apresentando divergência entre a descrição do comprasnet e do edital, prevalecerá a descrição do Termo de Referência do edital)</t>
  </si>
  <si>
    <t>PINO DE FIBRA DE VIDRO COM DUPLA CONICIDADE - Nº 3,0: Pino intrarradicular fabricado em compósito de fibra de vidro e Resina epóxi com formato de Dupla Conicidade para melhor adaptação ao conduto radicular. TIPO Whitepost DC (FGM), Whitepost DCE (FGM). Embalagem com 5 pinos, sem broca.(Apresentando divergência entre a descrição do comprasnet e do edital, prevalecerá a descrição do Termo de Referência do edital)</t>
  </si>
  <si>
    <t>POSICIONADOR PARA TOMADA RADIOGRÁFICA - kit com 2 Anéis + 2 Hastes + 2 Prendedores. Fornecimento em kit.(Apresentando divergência entre a descrição do comprasnet e do edital, prevalecerá a descrição do Termo de Referência do edital)</t>
  </si>
  <si>
    <t>RESINA ACRÍLICA AUTOPOLIMERIZÁVEL – LÍQUIDO. Fornecimento em Litro.(Apresentando divergência entre a descrição do comprasnet e do edital, prevalecerá a descrição do Termo de Referência do edital)</t>
  </si>
  <si>
    <t>RESINA ACRÍLICA AUTOPOLIMERIZÁVEL - PÓ - COR ROSA. Fornecimento em Embalagem com 78g.(Apresentando divergência entre a descrição do comprasnet e do edital, prevalecerá a descrição do Termo de Referência do edital)</t>
  </si>
  <si>
    <t>RESINA ACRÍLICA AUTOPOLIMERIZÁVEL - PÓ INCOLOR. Fornecimento em Embalagem com 78g.(Apresentando divergência entre a descrição do comprasnet e do edital, prevalecerá a descrição do Termo de Referência do edital)</t>
  </si>
  <si>
    <t>Resina Acrílica Autopolimerizável em Pó - cor 62. Fornecimento em Embalagem com 25g.(Apresentando divergência entre a descrição do comprasnet e do edital, prevalecerá a descrição do Termo de Referência do edital)</t>
  </si>
  <si>
    <t>Resina Acrílica Autopolimerizável em Pó - cor 66. Fornecimento em Embalagem com 25g.(Apresentando divergência entre a descrição do comprasnet e do edital, prevalecerá a descrição do Termo de Referência do edital)</t>
  </si>
  <si>
    <t>Resina Composta Fotopolimerizável Nanohíbrida. Cor A2D: Resina composta fotopolimerizável contendo BisGMA, TEGDMA, Bis-EMA, UDMA. Contém carga com partículas nanométricas de zircônia. TIPO FORMA (ULTRADENT), Fornecimento em Seringa com 4g.(Apresentando divergência entre a descrição do comprasnet e do edital, prevalecerá a descrição do Termo de Referência do edital)</t>
  </si>
  <si>
    <t>Resina Composta Fotopolimerizável Nanohíbrida. Cor A2E: Resina composta fotopolimerizável contendo BisGMA, TEGDMA, Bis-EMA, UDMA. Contém carga com partículas nanométricas de zircônia. TIPO FORMA (ULTRADENT). Fornecimento em Seringa com 4g .(Apresentando divergência entre a descrição do comprasnet e do edital, prevalecerá a descrição do Termo de Referência do edital)</t>
  </si>
  <si>
    <t>Resina Composta Fotopolimerizável Nanohíbrida. Cor A3,5B: Resina composta fotopolimerizável contendo BisGMA, TEGDMA, Bis-EMA, UDMA. Contém carga com partículas nanométricas de zircônia. TIPO FORMA (ULTRADENT). Fornecimento em Seringa com 4g.(Apresentando divergência entre a descrição do comprasnet e do edital, prevalecerá a descrição do Termo de Referência do edital)</t>
  </si>
  <si>
    <t>Resina Composta Fotopolimerizável Nanohíbrida. Cor A3D: Resina composta fotopolimerizável contendo BisGMA, TEGDMA, Bis-EMA, UDMA. Contém carga com partículas nanométricas de zircônia. TIPO FORMA (ULTRADENT). Fornecimento em Seringa com 4g</t>
  </si>
  <si>
    <t>Resina Composta Fotopolimerizável Nanohíbrida. Cor A3E: Resina composta fotopolimerizável contendo BisGMA, TEGDMA, Bis-EMA, UDMA. Contém carga com partículas nanométricas de zircônia. TIPO FORMA (ULTRADENT). Fornecimento em Seringa com 4g</t>
  </si>
  <si>
    <t>RESINA COMPOSTA FOTOPOLIMERIZÁVEL NANOPARTICULADA, COM TECNOLOGIA APS - COR DA3,5: Resina composta fotopolimerizável apresentando todas as partículas com tamanho inferior a 100 nanometros, formato esférico e de zircônia, com sistema de fotopolimerização APS (advanced polymerization system). TIPO VITTRA APS. Fornecimento em Seringa 4g</t>
  </si>
  <si>
    <t>RESINA COMPOSTA FOTOPOLIMERIZÁVEL NANOPARTICULADA, COM TECNOLOGIA APS - COR DA3: Resina composta fotopolimerizável apresentando todas as partículas com tamanho inferior a 100 nanometros, formato esférico e de zircônia, com sistema de fotopolimerização APS (advanced polymerization system). TIPO VITTRA APS. Fornecimento em Seringa 4g.(Apresentando divergência entre a descrição do comprasnet e do edital, prevalecerá a descrição do Termo de Referência do edital)</t>
  </si>
  <si>
    <t>RESINA COMPOSTA FOTOPOLIMERIZÁVEL NANOPARTICULADA, COM TECNOLOGIA APS - COR EB1: Resina composta fotopolimerizável apresentando todas as partículas com tamanho inferior a 100 nanometros, formato esférico e de zircônia, com sistema de fotopolimerização APS (advanced polymerization system). TIPO VITTRA APS. Fornecimento em Seringa 4g.(Apresentando divergência entre a descrição do comprasnet e do edital, prevalecerá a descrição do Termo de Referência do edital)</t>
  </si>
  <si>
    <t>Embalagem com 2 Seringas de 3G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</si>
</sst>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R$&quot;\ * #,##0.00_-;\-&quot;R$&quot;\ * #,##0.00_-;_-&quot;R$&quot;\ * &quot;-&quot;??_-;_-@_-"/>
    <numFmt numFmtId="164" formatCode="&quot;R$&quot;\ #,##0.00"/>
  </numFmts>
  <fonts count="11"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
      <sz val="8"/>
      <color rgb="FF000000"/>
      <name val="Calibri"/>
      <family val="2"/>
    </font>
    <font>
      <sz val="14"/>
      <color rgb="FF000000"/>
      <name val="Times New Roman"/>
      <family val="1"/>
    </font>
    <font>
      <sz val="14"/>
      <color rgb="FFFF0000"/>
      <name val="Times New Roman"/>
      <family val="1"/>
    </font>
  </fonts>
  <fills count="3">
    <fill>
      <patternFill patternType="none"/>
    </fill>
    <fill>
      <patternFill patternType="gray125"/>
    </fill>
    <fill>
      <patternFill patternType="solid">
        <fgColor rgb="FF8DB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s>
  <cellStyleXfs count="2">
    <xf numFmtId="0" fontId="0" fillId="0" borderId="0"/>
    <xf numFmtId="44" fontId="3" fillId="0" borderId="0" applyFont="0" applyFill="0" applyBorder="0" applyAlignment="0" applyProtection="0"/>
  </cellStyleXfs>
  <cellXfs count="27">
    <xf numFmtId="0" fontId="0" fillId="0" borderId="0" xfId="0"/>
    <xf numFmtId="0" fontId="1" fillId="0" borderId="0" xfId="0" applyFont="1" applyBorder="1"/>
    <xf numFmtId="0" fontId="1" fillId="0" borderId="0" xfId="0" applyFont="1" applyBorder="1" applyAlignment="1">
      <alignment wrapText="1"/>
    </xf>
    <xf numFmtId="0" fontId="1" fillId="0" borderId="0" xfId="0" applyFont="1" applyBorder="1" applyAlignment="1">
      <alignment vertical="center"/>
    </xf>
    <xf numFmtId="0" fontId="1"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6" fillId="2" borderId="4" xfId="0"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164" fontId="4" fillId="0" borderId="3" xfId="1"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44" fontId="4"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1" fillId="0" borderId="0" xfId="0" applyFont="1" applyFill="1" applyBorder="1"/>
    <xf numFmtId="0" fontId="0" fillId="0" borderId="6" xfId="0" applyFill="1" applyBorder="1" applyAlignment="1">
      <alignment horizontal="left" vertical="top" wrapText="1"/>
    </xf>
    <xf numFmtId="0" fontId="4" fillId="0" borderId="5" xfId="0" applyFont="1" applyFill="1" applyBorder="1" applyAlignment="1">
      <alignment horizontal="center" vertical="center"/>
    </xf>
    <xf numFmtId="164" fontId="4" fillId="0" borderId="3" xfId="1" applyNumberFormat="1" applyFont="1" applyFill="1" applyBorder="1" applyAlignment="1">
      <alignment horizontal="center" vertical="center"/>
    </xf>
    <xf numFmtId="0" fontId="9" fillId="0" borderId="0" xfId="0" applyFont="1" applyFill="1"/>
    <xf numFmtId="0" fontId="10" fillId="0" borderId="0" xfId="0" applyFont="1" applyFill="1"/>
    <xf numFmtId="0" fontId="4" fillId="0" borderId="2" xfId="0" applyFont="1" applyFill="1" applyBorder="1" applyAlignment="1">
      <alignment horizontal="center" vertical="center"/>
    </xf>
    <xf numFmtId="0" fontId="2" fillId="0" borderId="0" xfId="0" applyFont="1" applyBorder="1" applyAlignment="1">
      <alignment horizont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tabSelected="1" showWhiteSpace="0" zoomScale="80" zoomScaleNormal="80" zoomScaleSheetLayoutView="80" workbookViewId="0">
      <pane xSplit="1" ySplit="5" topLeftCell="B62" activePane="bottomRight" state="frozen"/>
      <selection pane="topRight" activeCell="B1" sqref="B1"/>
      <selection pane="bottomLeft" activeCell="A7" sqref="A7"/>
      <selection pane="bottomRight" activeCell="A63" sqref="A63"/>
    </sheetView>
  </sheetViews>
  <sheetFormatPr defaultColWidth="9.140625" defaultRowHeight="12.75" x14ac:dyDescent="0.2"/>
  <cols>
    <col min="1" max="1" width="4.28515625" style="2" customWidth="1"/>
    <col min="2" max="2" width="43.85546875" style="2" customWidth="1"/>
    <col min="3" max="3" width="9.7109375" style="2" hidden="1" customWidth="1"/>
    <col min="4" max="4" width="9.7109375" style="3" customWidth="1"/>
    <col min="5" max="5" width="11.42578125" style="4" bestFit="1" customWidth="1"/>
    <col min="6" max="6" width="9.7109375" style="4" bestFit="1" customWidth="1"/>
    <col min="7" max="7" width="13.5703125" style="4" bestFit="1" customWidth="1"/>
    <col min="8" max="8" width="10.5703125" style="4" customWidth="1"/>
    <col min="9" max="9" width="13.42578125" style="4" customWidth="1"/>
    <col min="10" max="10" width="8.7109375" style="7" customWidth="1"/>
    <col min="11" max="11" width="15" style="4" customWidth="1"/>
    <col min="12" max="12" width="39.5703125" style="1" customWidth="1"/>
    <col min="13" max="13" width="15.5703125" style="1" customWidth="1"/>
    <col min="14" max="16384" width="9.140625" style="1"/>
  </cols>
  <sheetData>
    <row r="1" spans="1:11" x14ac:dyDescent="0.2">
      <c r="A1" s="26" t="s">
        <v>0</v>
      </c>
      <c r="B1" s="26"/>
      <c r="C1" s="26"/>
      <c r="D1" s="26"/>
      <c r="E1" s="26"/>
      <c r="F1" s="26"/>
      <c r="G1" s="26"/>
      <c r="H1" s="26"/>
      <c r="I1" s="26"/>
      <c r="J1" s="26"/>
      <c r="K1" s="26"/>
    </row>
    <row r="2" spans="1:11" x14ac:dyDescent="0.2">
      <c r="A2" s="26" t="s">
        <v>3</v>
      </c>
      <c r="B2" s="26"/>
      <c r="C2" s="26"/>
      <c r="D2" s="26"/>
      <c r="E2" s="26"/>
      <c r="F2" s="26"/>
      <c r="G2" s="26"/>
      <c r="H2" s="26"/>
      <c r="I2" s="26"/>
      <c r="J2" s="26"/>
      <c r="K2" s="26"/>
    </row>
    <row r="3" spans="1:11" x14ac:dyDescent="0.2">
      <c r="A3" s="26" t="s">
        <v>4</v>
      </c>
      <c r="B3" s="26"/>
      <c r="C3" s="26"/>
      <c r="D3" s="26"/>
      <c r="E3" s="26"/>
      <c r="F3" s="26"/>
      <c r="G3" s="26"/>
      <c r="H3" s="26"/>
      <c r="I3" s="26"/>
      <c r="J3" s="26"/>
      <c r="K3" s="26"/>
    </row>
    <row r="4" spans="1:11" x14ac:dyDescent="0.2">
      <c r="A4" s="26" t="s">
        <v>75</v>
      </c>
      <c r="B4" s="26"/>
      <c r="C4" s="26"/>
      <c r="D4" s="26"/>
      <c r="E4" s="26"/>
      <c r="F4" s="26"/>
      <c r="G4" s="26"/>
      <c r="H4" s="26"/>
      <c r="I4" s="26"/>
      <c r="J4" s="26"/>
      <c r="K4" s="26"/>
    </row>
    <row r="5" spans="1:11" ht="99.75" customHeight="1" x14ac:dyDescent="0.2">
      <c r="A5" s="5" t="s">
        <v>1</v>
      </c>
      <c r="B5" s="8" t="s">
        <v>5</v>
      </c>
      <c r="C5" s="6" t="s">
        <v>13</v>
      </c>
      <c r="D5" s="8" t="s">
        <v>2</v>
      </c>
      <c r="E5" s="8" t="s">
        <v>14</v>
      </c>
      <c r="F5" s="6" t="s">
        <v>7</v>
      </c>
      <c r="G5" s="6" t="s">
        <v>6</v>
      </c>
      <c r="H5" s="6" t="s">
        <v>8</v>
      </c>
      <c r="I5" s="6" t="s">
        <v>9</v>
      </c>
      <c r="J5" s="6" t="s">
        <v>10</v>
      </c>
      <c r="K5" s="6" t="s">
        <v>11</v>
      </c>
    </row>
    <row r="6" spans="1:11" s="19" customFormat="1" ht="105" x14ac:dyDescent="0.2">
      <c r="A6" s="10">
        <v>1</v>
      </c>
      <c r="B6" s="20" t="s">
        <v>76</v>
      </c>
      <c r="C6" s="11" t="s">
        <v>54</v>
      </c>
      <c r="D6" s="12" t="s">
        <v>19</v>
      </c>
      <c r="E6" s="13">
        <f>118+5</f>
        <v>123</v>
      </c>
      <c r="F6" s="14">
        <v>6.71</v>
      </c>
      <c r="G6" s="15">
        <f>F6*E6</f>
        <v>825.33</v>
      </c>
      <c r="H6" s="16" t="s">
        <v>72</v>
      </c>
      <c r="I6" s="16" t="s">
        <v>73</v>
      </c>
      <c r="J6" s="17" t="s">
        <v>12</v>
      </c>
      <c r="K6" s="18">
        <f t="shared" ref="K6:K37" si="0">IF(F6&lt;0.01,"",IF(AND(F6&gt;=0.01,F6&lt;=5),0.01,IF(F6&lt;=10,0.02,IF(F6&lt;=20,0.03,IF(F6&lt;=50,0.05,IF(F6&lt;=100,0.1,IF(F6&lt;=200,0.12,IF(F6&lt;=500,0.2,IF(F6&lt;=1000,0.4,IF(F6&lt;=2000,0.5,IF(F6&lt;=5000,0.8,IF(F6&lt;=10000,F6*0.005,"Avaliação Específica"))))))))))))</f>
        <v>0.02</v>
      </c>
    </row>
    <row r="7" spans="1:11" s="19" customFormat="1" ht="150" x14ac:dyDescent="0.2">
      <c r="A7" s="10">
        <v>2</v>
      </c>
      <c r="B7" s="20" t="s">
        <v>77</v>
      </c>
      <c r="C7" s="11">
        <v>462784</v>
      </c>
      <c r="D7" s="12" t="s">
        <v>20</v>
      </c>
      <c r="E7" s="13">
        <f>33+15</f>
        <v>48</v>
      </c>
      <c r="F7" s="14">
        <v>332.67</v>
      </c>
      <c r="G7" s="15">
        <f t="shared" ref="G7:G38" si="1">F7*E7</f>
        <v>15968.16</v>
      </c>
      <c r="H7" s="16" t="s">
        <v>72</v>
      </c>
      <c r="I7" s="16" t="s">
        <v>73</v>
      </c>
      <c r="J7" s="17" t="s">
        <v>12</v>
      </c>
      <c r="K7" s="18">
        <f t="shared" si="0"/>
        <v>0.2</v>
      </c>
    </row>
    <row r="8" spans="1:11" s="19" customFormat="1" ht="156.75" customHeight="1" x14ac:dyDescent="0.2">
      <c r="A8" s="10">
        <v>3</v>
      </c>
      <c r="B8" s="20" t="s">
        <v>78</v>
      </c>
      <c r="C8" s="11">
        <v>279641</v>
      </c>
      <c r="D8" s="12" t="s">
        <v>21</v>
      </c>
      <c r="E8" s="13">
        <f>84+10</f>
        <v>94</v>
      </c>
      <c r="F8" s="14">
        <v>39.43</v>
      </c>
      <c r="G8" s="15">
        <f t="shared" si="1"/>
        <v>3706.42</v>
      </c>
      <c r="H8" s="16" t="s">
        <v>72</v>
      </c>
      <c r="I8" s="16" t="s">
        <v>73</v>
      </c>
      <c r="J8" s="17" t="s">
        <v>12</v>
      </c>
      <c r="K8" s="18">
        <f t="shared" si="0"/>
        <v>0.05</v>
      </c>
    </row>
    <row r="9" spans="1:11" s="19" customFormat="1" ht="127.5" customHeight="1" x14ac:dyDescent="0.2">
      <c r="A9" s="10">
        <v>4</v>
      </c>
      <c r="B9" s="20" t="s">
        <v>79</v>
      </c>
      <c r="C9" s="11" t="s">
        <v>55</v>
      </c>
      <c r="D9" s="12" t="s">
        <v>22</v>
      </c>
      <c r="E9" s="13">
        <f>190+30</f>
        <v>220</v>
      </c>
      <c r="F9" s="14">
        <v>24.18</v>
      </c>
      <c r="G9" s="15">
        <f t="shared" si="1"/>
        <v>5319.6</v>
      </c>
      <c r="H9" s="16" t="s">
        <v>72</v>
      </c>
      <c r="I9" s="16" t="s">
        <v>73</v>
      </c>
      <c r="J9" s="17" t="s">
        <v>12</v>
      </c>
      <c r="K9" s="18">
        <f t="shared" si="0"/>
        <v>0.05</v>
      </c>
    </row>
    <row r="10" spans="1:11" s="19" customFormat="1" ht="105" x14ac:dyDescent="0.2">
      <c r="A10" s="10">
        <v>5</v>
      </c>
      <c r="B10" s="20" t="s">
        <v>80</v>
      </c>
      <c r="C10" s="21">
        <v>462784</v>
      </c>
      <c r="D10" s="12" t="s">
        <v>23</v>
      </c>
      <c r="E10" s="13">
        <f>7+30</f>
        <v>37</v>
      </c>
      <c r="F10" s="22">
        <v>152.18</v>
      </c>
      <c r="G10" s="15">
        <f t="shared" si="1"/>
        <v>5630.66</v>
      </c>
      <c r="H10" s="16" t="s">
        <v>72</v>
      </c>
      <c r="I10" s="16" t="s">
        <v>73</v>
      </c>
      <c r="J10" s="17" t="s">
        <v>12</v>
      </c>
      <c r="K10" s="18">
        <f t="shared" si="0"/>
        <v>0.12</v>
      </c>
    </row>
    <row r="11" spans="1:11" s="19" customFormat="1" ht="105" x14ac:dyDescent="0.2">
      <c r="A11" s="10">
        <v>6</v>
      </c>
      <c r="B11" s="20" t="s">
        <v>81</v>
      </c>
      <c r="C11" s="21" t="s">
        <v>56</v>
      </c>
      <c r="D11" s="12" t="s">
        <v>24</v>
      </c>
      <c r="E11" s="13">
        <v>97</v>
      </c>
      <c r="F11" s="22">
        <v>18.78</v>
      </c>
      <c r="G11" s="15">
        <f t="shared" si="1"/>
        <v>1821.66</v>
      </c>
      <c r="H11" s="16" t="s">
        <v>72</v>
      </c>
      <c r="I11" s="16" t="s">
        <v>73</v>
      </c>
      <c r="J11" s="17" t="s">
        <v>12</v>
      </c>
      <c r="K11" s="18">
        <f t="shared" si="0"/>
        <v>0.03</v>
      </c>
    </row>
    <row r="12" spans="1:11" s="19" customFormat="1" ht="105" x14ac:dyDescent="0.2">
      <c r="A12" s="10">
        <v>7</v>
      </c>
      <c r="B12" s="20" t="s">
        <v>82</v>
      </c>
      <c r="C12" s="21">
        <v>413642</v>
      </c>
      <c r="D12" s="12" t="s">
        <v>25</v>
      </c>
      <c r="E12" s="13">
        <v>28</v>
      </c>
      <c r="F12" s="22">
        <v>22.84</v>
      </c>
      <c r="G12" s="15">
        <f t="shared" si="1"/>
        <v>639.52</v>
      </c>
      <c r="H12" s="16" t="s">
        <v>72</v>
      </c>
      <c r="I12" s="16" t="s">
        <v>73</v>
      </c>
      <c r="J12" s="17" t="s">
        <v>12</v>
      </c>
      <c r="K12" s="18">
        <f t="shared" si="0"/>
        <v>0.05</v>
      </c>
    </row>
    <row r="13" spans="1:11" s="19" customFormat="1" ht="120" x14ac:dyDescent="0.2">
      <c r="A13" s="10">
        <v>8</v>
      </c>
      <c r="B13" s="20" t="s">
        <v>83</v>
      </c>
      <c r="C13" s="21">
        <v>240923</v>
      </c>
      <c r="D13" s="12" t="s">
        <v>26</v>
      </c>
      <c r="E13" s="13">
        <f>53+50</f>
        <v>103</v>
      </c>
      <c r="F13" s="22">
        <v>19.420000000000002</v>
      </c>
      <c r="G13" s="15">
        <f t="shared" si="1"/>
        <v>2000.2600000000002</v>
      </c>
      <c r="H13" s="16" t="s">
        <v>72</v>
      </c>
      <c r="I13" s="16" t="s">
        <v>73</v>
      </c>
      <c r="J13" s="17" t="s">
        <v>12</v>
      </c>
      <c r="K13" s="18">
        <f t="shared" si="0"/>
        <v>0.03</v>
      </c>
    </row>
    <row r="14" spans="1:11" s="19" customFormat="1" ht="135" x14ac:dyDescent="0.2">
      <c r="A14" s="10">
        <v>9</v>
      </c>
      <c r="B14" s="20" t="s">
        <v>84</v>
      </c>
      <c r="C14" s="21">
        <v>349344</v>
      </c>
      <c r="D14" s="12" t="s">
        <v>27</v>
      </c>
      <c r="E14" s="13">
        <f>54+20</f>
        <v>74</v>
      </c>
      <c r="F14" s="22">
        <v>57.09</v>
      </c>
      <c r="G14" s="15">
        <f t="shared" si="1"/>
        <v>4224.66</v>
      </c>
      <c r="H14" s="16" t="s">
        <v>72</v>
      </c>
      <c r="I14" s="16" t="s">
        <v>73</v>
      </c>
      <c r="J14" s="17" t="s">
        <v>12</v>
      </c>
      <c r="K14" s="18">
        <f t="shared" si="0"/>
        <v>0.1</v>
      </c>
    </row>
    <row r="15" spans="1:11" s="19" customFormat="1" ht="165" x14ac:dyDescent="0.2">
      <c r="A15" s="10">
        <v>10</v>
      </c>
      <c r="B15" s="20" t="s">
        <v>85</v>
      </c>
      <c r="C15" s="21">
        <v>280601</v>
      </c>
      <c r="D15" s="12" t="s">
        <v>18</v>
      </c>
      <c r="E15" s="13">
        <f>60+10</f>
        <v>70</v>
      </c>
      <c r="F15" s="22">
        <v>57.92</v>
      </c>
      <c r="G15" s="15">
        <f t="shared" si="1"/>
        <v>4054.4</v>
      </c>
      <c r="H15" s="16" t="s">
        <v>72</v>
      </c>
      <c r="I15" s="16" t="s">
        <v>73</v>
      </c>
      <c r="J15" s="17" t="s">
        <v>12</v>
      </c>
      <c r="K15" s="18">
        <f t="shared" si="0"/>
        <v>0.1</v>
      </c>
    </row>
    <row r="16" spans="1:11" s="19" customFormat="1" ht="150" x14ac:dyDescent="0.2">
      <c r="A16" s="10">
        <v>11</v>
      </c>
      <c r="B16" s="20" t="s">
        <v>86</v>
      </c>
      <c r="C16" s="21" t="s">
        <v>57</v>
      </c>
      <c r="D16" s="12" t="s">
        <v>18</v>
      </c>
      <c r="E16" s="13">
        <f>70+10</f>
        <v>80</v>
      </c>
      <c r="F16" s="22">
        <v>66.400000000000006</v>
      </c>
      <c r="G16" s="15">
        <f t="shared" si="1"/>
        <v>5312</v>
      </c>
      <c r="H16" s="16" t="s">
        <v>72</v>
      </c>
      <c r="I16" s="16" t="s">
        <v>73</v>
      </c>
      <c r="J16" s="17" t="s">
        <v>12</v>
      </c>
      <c r="K16" s="18">
        <f t="shared" si="0"/>
        <v>0.1</v>
      </c>
    </row>
    <row r="17" spans="1:13" s="19" customFormat="1" ht="120" x14ac:dyDescent="0.2">
      <c r="A17" s="10">
        <v>12</v>
      </c>
      <c r="B17" s="20" t="s">
        <v>87</v>
      </c>
      <c r="C17" s="21">
        <v>392536</v>
      </c>
      <c r="D17" s="12" t="s">
        <v>28</v>
      </c>
      <c r="E17" s="13">
        <f>22+10</f>
        <v>32</v>
      </c>
      <c r="F17" s="22">
        <v>16.45</v>
      </c>
      <c r="G17" s="15">
        <f t="shared" si="1"/>
        <v>526.4</v>
      </c>
      <c r="H17" s="16" t="s">
        <v>72</v>
      </c>
      <c r="I17" s="16" t="s">
        <v>73</v>
      </c>
      <c r="J17" s="17" t="s">
        <v>12</v>
      </c>
      <c r="K17" s="18">
        <f t="shared" si="0"/>
        <v>0.03</v>
      </c>
    </row>
    <row r="18" spans="1:13" s="19" customFormat="1" ht="150" x14ac:dyDescent="0.2">
      <c r="A18" s="10">
        <v>13</v>
      </c>
      <c r="B18" s="20" t="s">
        <v>88</v>
      </c>
      <c r="C18" s="21" t="s">
        <v>58</v>
      </c>
      <c r="D18" s="12" t="s">
        <v>18</v>
      </c>
      <c r="E18" s="13">
        <f>15+20</f>
        <v>35</v>
      </c>
      <c r="F18" s="22">
        <v>224.16</v>
      </c>
      <c r="G18" s="15">
        <f t="shared" si="1"/>
        <v>7845.5999999999995</v>
      </c>
      <c r="H18" s="16" t="s">
        <v>72</v>
      </c>
      <c r="I18" s="16" t="s">
        <v>73</v>
      </c>
      <c r="J18" s="17" t="s">
        <v>12</v>
      </c>
      <c r="K18" s="18">
        <f t="shared" si="0"/>
        <v>0.2</v>
      </c>
    </row>
    <row r="19" spans="1:13" s="19" customFormat="1" ht="135" x14ac:dyDescent="0.2">
      <c r="A19" s="10">
        <v>14</v>
      </c>
      <c r="B19" s="20" t="s">
        <v>89</v>
      </c>
      <c r="C19" s="21" t="s">
        <v>58</v>
      </c>
      <c r="D19" s="12" t="s">
        <v>18</v>
      </c>
      <c r="E19" s="13">
        <f>15+20</f>
        <v>35</v>
      </c>
      <c r="F19" s="22">
        <v>88.37</v>
      </c>
      <c r="G19" s="15">
        <f t="shared" si="1"/>
        <v>3092.9500000000003</v>
      </c>
      <c r="H19" s="16" t="s">
        <v>72</v>
      </c>
      <c r="I19" s="16" t="s">
        <v>73</v>
      </c>
      <c r="J19" s="17" t="s">
        <v>12</v>
      </c>
      <c r="K19" s="18">
        <f t="shared" si="0"/>
        <v>0.1</v>
      </c>
    </row>
    <row r="20" spans="1:13" s="19" customFormat="1" ht="150" x14ac:dyDescent="0.2">
      <c r="A20" s="10">
        <v>15</v>
      </c>
      <c r="B20" s="20" t="s">
        <v>90</v>
      </c>
      <c r="C20" s="21" t="s">
        <v>58</v>
      </c>
      <c r="D20" s="12" t="s">
        <v>18</v>
      </c>
      <c r="E20" s="13">
        <f>44+10</f>
        <v>54</v>
      </c>
      <c r="F20" s="22">
        <v>90.35</v>
      </c>
      <c r="G20" s="15">
        <f t="shared" si="1"/>
        <v>4878.8999999999996</v>
      </c>
      <c r="H20" s="16" t="s">
        <v>72</v>
      </c>
      <c r="I20" s="16" t="s">
        <v>73</v>
      </c>
      <c r="J20" s="17" t="s">
        <v>12</v>
      </c>
      <c r="K20" s="18">
        <f t="shared" si="0"/>
        <v>0.1</v>
      </c>
    </row>
    <row r="21" spans="1:13" s="19" customFormat="1" ht="90" x14ac:dyDescent="0.3">
      <c r="A21" s="10">
        <v>16</v>
      </c>
      <c r="B21" s="20" t="s">
        <v>91</v>
      </c>
      <c r="C21" s="21" t="s">
        <v>59</v>
      </c>
      <c r="D21" s="12" t="s">
        <v>29</v>
      </c>
      <c r="E21" s="13">
        <v>80</v>
      </c>
      <c r="F21" s="22">
        <v>26.53</v>
      </c>
      <c r="G21" s="15">
        <f t="shared" si="1"/>
        <v>2122.4</v>
      </c>
      <c r="H21" s="16" t="s">
        <v>72</v>
      </c>
      <c r="I21" s="16" t="s">
        <v>73</v>
      </c>
      <c r="J21" s="17" t="s">
        <v>12</v>
      </c>
      <c r="K21" s="18">
        <f t="shared" si="0"/>
        <v>0.05</v>
      </c>
      <c r="L21" s="23"/>
      <c r="M21" s="24"/>
    </row>
    <row r="22" spans="1:13" s="19" customFormat="1" ht="105" x14ac:dyDescent="0.2">
      <c r="A22" s="10">
        <v>17</v>
      </c>
      <c r="B22" s="20" t="s">
        <v>92</v>
      </c>
      <c r="C22" s="21">
        <v>328077</v>
      </c>
      <c r="D22" s="12" t="s">
        <v>30</v>
      </c>
      <c r="E22" s="13">
        <v>43</v>
      </c>
      <c r="F22" s="22">
        <v>170.5</v>
      </c>
      <c r="G22" s="15">
        <f t="shared" si="1"/>
        <v>7331.5</v>
      </c>
      <c r="H22" s="16" t="s">
        <v>72</v>
      </c>
      <c r="I22" s="16" t="s">
        <v>73</v>
      </c>
      <c r="J22" s="17" t="s">
        <v>12</v>
      </c>
      <c r="K22" s="18">
        <f t="shared" si="0"/>
        <v>0.12</v>
      </c>
    </row>
    <row r="23" spans="1:13" s="19" customFormat="1" ht="90" x14ac:dyDescent="0.2">
      <c r="A23" s="10">
        <v>18</v>
      </c>
      <c r="B23" s="20" t="s">
        <v>93</v>
      </c>
      <c r="C23" s="21" t="s">
        <v>60</v>
      </c>
      <c r="D23" s="12" t="s">
        <v>133</v>
      </c>
      <c r="E23" s="13">
        <f>20+10</f>
        <v>30</v>
      </c>
      <c r="F23" s="22">
        <v>35.01</v>
      </c>
      <c r="G23" s="15">
        <f t="shared" si="1"/>
        <v>1050.3</v>
      </c>
      <c r="H23" s="16" t="s">
        <v>72</v>
      </c>
      <c r="I23" s="16" t="s">
        <v>73</v>
      </c>
      <c r="J23" s="17" t="s">
        <v>12</v>
      </c>
      <c r="K23" s="18">
        <f t="shared" si="0"/>
        <v>0.05</v>
      </c>
    </row>
    <row r="24" spans="1:13" s="19" customFormat="1" ht="105" x14ac:dyDescent="0.2">
      <c r="A24" s="10">
        <v>19</v>
      </c>
      <c r="B24" s="20" t="s">
        <v>94</v>
      </c>
      <c r="C24" s="21" t="s">
        <v>58</v>
      </c>
      <c r="D24" s="12" t="s">
        <v>31</v>
      </c>
      <c r="E24" s="13">
        <v>35</v>
      </c>
      <c r="F24" s="22">
        <v>66.77</v>
      </c>
      <c r="G24" s="15">
        <f t="shared" si="1"/>
        <v>2336.9499999999998</v>
      </c>
      <c r="H24" s="16" t="s">
        <v>72</v>
      </c>
      <c r="I24" s="16" t="s">
        <v>73</v>
      </c>
      <c r="J24" s="17" t="s">
        <v>12</v>
      </c>
      <c r="K24" s="18">
        <f t="shared" si="0"/>
        <v>0.1</v>
      </c>
    </row>
    <row r="25" spans="1:13" s="19" customFormat="1" ht="120" x14ac:dyDescent="0.2">
      <c r="A25" s="10">
        <v>20</v>
      </c>
      <c r="B25" s="20" t="s">
        <v>95</v>
      </c>
      <c r="C25" s="11">
        <v>421266</v>
      </c>
      <c r="D25" s="12" t="s">
        <v>32</v>
      </c>
      <c r="E25" s="13">
        <f>34+4</f>
        <v>38</v>
      </c>
      <c r="F25" s="22">
        <v>290.93</v>
      </c>
      <c r="G25" s="15">
        <f t="shared" si="1"/>
        <v>11055.34</v>
      </c>
      <c r="H25" s="16" t="s">
        <v>72</v>
      </c>
      <c r="I25" s="16" t="s">
        <v>73</v>
      </c>
      <c r="J25" s="17" t="s">
        <v>12</v>
      </c>
      <c r="K25" s="18">
        <f t="shared" si="0"/>
        <v>0.2</v>
      </c>
    </row>
    <row r="26" spans="1:13" s="19" customFormat="1" ht="120" x14ac:dyDescent="0.2">
      <c r="A26" s="10">
        <v>21</v>
      </c>
      <c r="B26" s="20" t="s">
        <v>96</v>
      </c>
      <c r="C26" s="11">
        <v>421289</v>
      </c>
      <c r="D26" s="12" t="s">
        <v>33</v>
      </c>
      <c r="E26" s="13">
        <f>93+20</f>
        <v>113</v>
      </c>
      <c r="F26" s="22">
        <v>226.04</v>
      </c>
      <c r="G26" s="15">
        <f t="shared" si="1"/>
        <v>25542.52</v>
      </c>
      <c r="H26" s="16" t="s">
        <v>72</v>
      </c>
      <c r="I26" s="16" t="s">
        <v>73</v>
      </c>
      <c r="J26" s="17" t="s">
        <v>12</v>
      </c>
      <c r="K26" s="18">
        <f t="shared" si="0"/>
        <v>0.2</v>
      </c>
    </row>
    <row r="27" spans="1:13" s="19" customFormat="1" ht="120" x14ac:dyDescent="0.2">
      <c r="A27" s="10">
        <v>22</v>
      </c>
      <c r="B27" s="20" t="s">
        <v>97</v>
      </c>
      <c r="C27" s="11" t="s">
        <v>61</v>
      </c>
      <c r="D27" s="12" t="s">
        <v>34</v>
      </c>
      <c r="E27" s="13">
        <f>109+20</f>
        <v>129</v>
      </c>
      <c r="F27" s="22">
        <v>182.75</v>
      </c>
      <c r="G27" s="15">
        <f t="shared" si="1"/>
        <v>23574.75</v>
      </c>
      <c r="H27" s="16" t="s">
        <v>72</v>
      </c>
      <c r="I27" s="16" t="s">
        <v>73</v>
      </c>
      <c r="J27" s="17" t="s">
        <v>12</v>
      </c>
      <c r="K27" s="18">
        <f t="shared" si="0"/>
        <v>0.12</v>
      </c>
    </row>
    <row r="28" spans="1:13" s="19" customFormat="1" ht="120" x14ac:dyDescent="0.2">
      <c r="A28" s="10">
        <v>23</v>
      </c>
      <c r="B28" s="20" t="s">
        <v>98</v>
      </c>
      <c r="C28" s="11" t="s">
        <v>58</v>
      </c>
      <c r="D28" s="12" t="s">
        <v>35</v>
      </c>
      <c r="E28" s="13">
        <f>53+30</f>
        <v>83</v>
      </c>
      <c r="F28" s="22">
        <v>51.17</v>
      </c>
      <c r="G28" s="15">
        <f t="shared" si="1"/>
        <v>4247.1100000000006</v>
      </c>
      <c r="H28" s="16" t="s">
        <v>72</v>
      </c>
      <c r="I28" s="16" t="s">
        <v>73</v>
      </c>
      <c r="J28" s="17" t="s">
        <v>12</v>
      </c>
      <c r="K28" s="18">
        <f t="shared" si="0"/>
        <v>0.1</v>
      </c>
    </row>
    <row r="29" spans="1:13" s="19" customFormat="1" ht="120" x14ac:dyDescent="0.2">
      <c r="A29" s="10">
        <v>24</v>
      </c>
      <c r="B29" s="20" t="s">
        <v>99</v>
      </c>
      <c r="C29" s="11">
        <v>456129</v>
      </c>
      <c r="D29" s="12" t="s">
        <v>36</v>
      </c>
      <c r="E29" s="13">
        <f>53+30</f>
        <v>83</v>
      </c>
      <c r="F29" s="22">
        <v>45.9</v>
      </c>
      <c r="G29" s="15">
        <f t="shared" si="1"/>
        <v>3809.7</v>
      </c>
      <c r="H29" s="16" t="s">
        <v>72</v>
      </c>
      <c r="I29" s="16" t="s">
        <v>73</v>
      </c>
      <c r="J29" s="17" t="s">
        <v>12</v>
      </c>
      <c r="K29" s="18">
        <f t="shared" si="0"/>
        <v>0.05</v>
      </c>
    </row>
    <row r="30" spans="1:13" s="19" customFormat="1" ht="105" x14ac:dyDescent="0.2">
      <c r="A30" s="10">
        <v>25</v>
      </c>
      <c r="B30" s="20" t="s">
        <v>100</v>
      </c>
      <c r="C30" s="11" t="s">
        <v>62</v>
      </c>
      <c r="D30" s="12" t="s">
        <v>36</v>
      </c>
      <c r="E30" s="13">
        <f>33+30</f>
        <v>63</v>
      </c>
      <c r="F30" s="22">
        <v>54.75</v>
      </c>
      <c r="G30" s="15">
        <f t="shared" si="1"/>
        <v>3449.25</v>
      </c>
      <c r="H30" s="16" t="s">
        <v>72</v>
      </c>
      <c r="I30" s="16" t="s">
        <v>73</v>
      </c>
      <c r="J30" s="17" t="s">
        <v>12</v>
      </c>
      <c r="K30" s="18">
        <f t="shared" si="0"/>
        <v>0.1</v>
      </c>
    </row>
    <row r="31" spans="1:13" s="19" customFormat="1" ht="165" x14ac:dyDescent="0.2">
      <c r="A31" s="10">
        <v>26</v>
      </c>
      <c r="B31" s="20" t="s">
        <v>101</v>
      </c>
      <c r="C31" s="10">
        <v>254607</v>
      </c>
      <c r="D31" s="12" t="s">
        <v>17</v>
      </c>
      <c r="E31" s="13">
        <f>29+10</f>
        <v>39</v>
      </c>
      <c r="F31" s="22">
        <v>68.59</v>
      </c>
      <c r="G31" s="15">
        <f t="shared" si="1"/>
        <v>2675.01</v>
      </c>
      <c r="H31" s="16" t="s">
        <v>72</v>
      </c>
      <c r="I31" s="16" t="s">
        <v>73</v>
      </c>
      <c r="J31" s="17" t="s">
        <v>12</v>
      </c>
      <c r="K31" s="18">
        <f t="shared" si="0"/>
        <v>0.1</v>
      </c>
    </row>
    <row r="32" spans="1:13" s="19" customFormat="1" ht="84.75" customHeight="1" x14ac:dyDescent="0.3">
      <c r="A32" s="10">
        <v>27</v>
      </c>
      <c r="B32" s="20" t="s">
        <v>102</v>
      </c>
      <c r="C32" s="25">
        <v>428416</v>
      </c>
      <c r="D32" s="12" t="s">
        <v>37</v>
      </c>
      <c r="E32" s="13">
        <f>182+50</f>
        <v>232</v>
      </c>
      <c r="F32" s="22">
        <v>8.3699999999999992</v>
      </c>
      <c r="G32" s="15">
        <f t="shared" si="1"/>
        <v>1941.84</v>
      </c>
      <c r="H32" s="16" t="s">
        <v>72</v>
      </c>
      <c r="I32" s="16" t="s">
        <v>73</v>
      </c>
      <c r="J32" s="17" t="s">
        <v>12</v>
      </c>
      <c r="K32" s="18">
        <f t="shared" si="0"/>
        <v>0.02</v>
      </c>
      <c r="L32" s="23"/>
      <c r="M32" s="24"/>
    </row>
    <row r="33" spans="1:11" s="19" customFormat="1" ht="81.75" customHeight="1" x14ac:dyDescent="0.2">
      <c r="A33" s="10">
        <v>28</v>
      </c>
      <c r="B33" s="20" t="s">
        <v>103</v>
      </c>
      <c r="C33" s="25" t="s">
        <v>63</v>
      </c>
      <c r="D33" s="12" t="s">
        <v>38</v>
      </c>
      <c r="E33" s="13">
        <f>120+50</f>
        <v>170</v>
      </c>
      <c r="F33" s="22">
        <v>8.24</v>
      </c>
      <c r="G33" s="15">
        <f t="shared" si="1"/>
        <v>1400.8</v>
      </c>
      <c r="H33" s="16" t="s">
        <v>72</v>
      </c>
      <c r="I33" s="16" t="s">
        <v>73</v>
      </c>
      <c r="J33" s="17" t="s">
        <v>12</v>
      </c>
      <c r="K33" s="18">
        <f t="shared" si="0"/>
        <v>0.02</v>
      </c>
    </row>
    <row r="34" spans="1:11" s="19" customFormat="1" ht="81.75" customHeight="1" x14ac:dyDescent="0.2">
      <c r="A34" s="10">
        <v>29</v>
      </c>
      <c r="B34" s="20" t="s">
        <v>104</v>
      </c>
      <c r="C34" s="25" t="s">
        <v>64</v>
      </c>
      <c r="D34" s="12" t="s">
        <v>37</v>
      </c>
      <c r="E34" s="13">
        <f>78+50</f>
        <v>128</v>
      </c>
      <c r="F34" s="22">
        <v>22.95</v>
      </c>
      <c r="G34" s="15">
        <f t="shared" si="1"/>
        <v>2937.6</v>
      </c>
      <c r="H34" s="16" t="s">
        <v>72</v>
      </c>
      <c r="I34" s="16" t="s">
        <v>73</v>
      </c>
      <c r="J34" s="17" t="s">
        <v>12</v>
      </c>
      <c r="K34" s="18">
        <f t="shared" si="0"/>
        <v>0.05</v>
      </c>
    </row>
    <row r="35" spans="1:11" s="19" customFormat="1" ht="93.75" customHeight="1" x14ac:dyDescent="0.2">
      <c r="A35" s="10">
        <v>30</v>
      </c>
      <c r="B35" s="20" t="s">
        <v>105</v>
      </c>
      <c r="C35" s="25" t="s">
        <v>65</v>
      </c>
      <c r="D35" s="12" t="s">
        <v>39</v>
      </c>
      <c r="E35" s="13">
        <v>19</v>
      </c>
      <c r="F35" s="22">
        <v>130.99</v>
      </c>
      <c r="G35" s="15">
        <f t="shared" si="1"/>
        <v>2488.8100000000004</v>
      </c>
      <c r="H35" s="16" t="s">
        <v>72</v>
      </c>
      <c r="I35" s="16" t="s">
        <v>73</v>
      </c>
      <c r="J35" s="17" t="s">
        <v>12</v>
      </c>
      <c r="K35" s="18">
        <f t="shared" si="0"/>
        <v>0.12</v>
      </c>
    </row>
    <row r="36" spans="1:11" s="19" customFormat="1" ht="135" x14ac:dyDescent="0.2">
      <c r="A36" s="10">
        <v>31</v>
      </c>
      <c r="B36" s="20" t="s">
        <v>106</v>
      </c>
      <c r="C36" s="25" t="s">
        <v>66</v>
      </c>
      <c r="D36" s="12" t="s">
        <v>18</v>
      </c>
      <c r="E36" s="13">
        <f>18+25</f>
        <v>43</v>
      </c>
      <c r="F36" s="22">
        <v>37.17</v>
      </c>
      <c r="G36" s="15">
        <f t="shared" si="1"/>
        <v>1598.3100000000002</v>
      </c>
      <c r="H36" s="16" t="s">
        <v>72</v>
      </c>
      <c r="I36" s="16" t="s">
        <v>73</v>
      </c>
      <c r="J36" s="17" t="s">
        <v>12</v>
      </c>
      <c r="K36" s="18">
        <f t="shared" si="0"/>
        <v>0.05</v>
      </c>
    </row>
    <row r="37" spans="1:11" s="19" customFormat="1" ht="135" x14ac:dyDescent="0.2">
      <c r="A37" s="10">
        <v>32</v>
      </c>
      <c r="B37" s="20" t="s">
        <v>107</v>
      </c>
      <c r="C37" s="25" t="s">
        <v>67</v>
      </c>
      <c r="D37" s="12" t="s">
        <v>40</v>
      </c>
      <c r="E37" s="13">
        <f>25+10</f>
        <v>35</v>
      </c>
      <c r="F37" s="22">
        <v>32.97</v>
      </c>
      <c r="G37" s="15">
        <f t="shared" si="1"/>
        <v>1153.95</v>
      </c>
      <c r="H37" s="16" t="s">
        <v>72</v>
      </c>
      <c r="I37" s="16" t="s">
        <v>73</v>
      </c>
      <c r="J37" s="17" t="s">
        <v>12</v>
      </c>
      <c r="K37" s="18">
        <f t="shared" si="0"/>
        <v>0.05</v>
      </c>
    </row>
    <row r="38" spans="1:11" s="19" customFormat="1" ht="105" x14ac:dyDescent="0.2">
      <c r="A38" s="10">
        <v>33</v>
      </c>
      <c r="B38" s="20" t="s">
        <v>108</v>
      </c>
      <c r="C38" s="25">
        <v>239064</v>
      </c>
      <c r="D38" s="12" t="s">
        <v>41</v>
      </c>
      <c r="E38" s="13">
        <f>46+5</f>
        <v>51</v>
      </c>
      <c r="F38" s="22">
        <v>50.67</v>
      </c>
      <c r="G38" s="15">
        <f t="shared" si="1"/>
        <v>2584.17</v>
      </c>
      <c r="H38" s="16" t="s">
        <v>72</v>
      </c>
      <c r="I38" s="16" t="s">
        <v>73</v>
      </c>
      <c r="J38" s="17" t="s">
        <v>12</v>
      </c>
      <c r="K38" s="18">
        <f t="shared" ref="K38:K62" si="2">IF(F38&lt;0.01,"",IF(AND(F38&gt;=0.01,F38&lt;=5),0.01,IF(F38&lt;=10,0.02,IF(F38&lt;=20,0.03,IF(F38&lt;=50,0.05,IF(F38&lt;=100,0.1,IF(F38&lt;=200,0.12,IF(F38&lt;=500,0.2,IF(F38&lt;=1000,0.4,IF(F38&lt;=2000,0.5,IF(F38&lt;=5000,0.8,IF(F38&lt;=10000,F38*0.005,"Avaliação Específica"))))))))))))</f>
        <v>0.1</v>
      </c>
    </row>
    <row r="39" spans="1:11" s="19" customFormat="1" ht="135" x14ac:dyDescent="0.2">
      <c r="A39" s="10">
        <v>34</v>
      </c>
      <c r="B39" s="20" t="s">
        <v>109</v>
      </c>
      <c r="C39" s="25" t="s">
        <v>69</v>
      </c>
      <c r="D39" s="12" t="s">
        <v>42</v>
      </c>
      <c r="E39" s="13">
        <f>42+5</f>
        <v>47</v>
      </c>
      <c r="F39" s="22">
        <v>37.17</v>
      </c>
      <c r="G39" s="15">
        <f t="shared" ref="G39:G62" si="3">F39*E39</f>
        <v>1746.99</v>
      </c>
      <c r="H39" s="16" t="s">
        <v>72</v>
      </c>
      <c r="I39" s="16" t="s">
        <v>73</v>
      </c>
      <c r="J39" s="17" t="s">
        <v>12</v>
      </c>
      <c r="K39" s="18">
        <f t="shared" si="2"/>
        <v>0.05</v>
      </c>
    </row>
    <row r="40" spans="1:11" s="19" customFormat="1" ht="135" x14ac:dyDescent="0.2">
      <c r="A40" s="10">
        <v>35</v>
      </c>
      <c r="B40" s="20" t="s">
        <v>110</v>
      </c>
      <c r="C40" s="25">
        <v>244244</v>
      </c>
      <c r="D40" s="12" t="s">
        <v>42</v>
      </c>
      <c r="E40" s="13">
        <f>97+5</f>
        <v>102</v>
      </c>
      <c r="F40" s="22">
        <v>44.6</v>
      </c>
      <c r="G40" s="15">
        <f t="shared" si="3"/>
        <v>4549.2</v>
      </c>
      <c r="H40" s="16" t="s">
        <v>72</v>
      </c>
      <c r="I40" s="16" t="s">
        <v>73</v>
      </c>
      <c r="J40" s="17" t="s">
        <v>12</v>
      </c>
      <c r="K40" s="18">
        <f t="shared" si="2"/>
        <v>0.05</v>
      </c>
    </row>
    <row r="41" spans="1:11" s="19" customFormat="1" ht="105" x14ac:dyDescent="0.2">
      <c r="A41" s="10">
        <v>36</v>
      </c>
      <c r="B41" s="20" t="s">
        <v>111</v>
      </c>
      <c r="C41" s="25">
        <v>338664</v>
      </c>
      <c r="D41" s="12" t="s">
        <v>43</v>
      </c>
      <c r="E41" s="13">
        <v>16</v>
      </c>
      <c r="F41" s="22">
        <v>23.31</v>
      </c>
      <c r="G41" s="15">
        <f t="shared" si="3"/>
        <v>372.96</v>
      </c>
      <c r="H41" s="16" t="s">
        <v>72</v>
      </c>
      <c r="I41" s="16" t="s">
        <v>73</v>
      </c>
      <c r="J41" s="17" t="s">
        <v>12</v>
      </c>
      <c r="K41" s="18">
        <f t="shared" si="2"/>
        <v>0.05</v>
      </c>
    </row>
    <row r="42" spans="1:11" s="19" customFormat="1" ht="60" x14ac:dyDescent="0.2">
      <c r="A42" s="10">
        <v>37</v>
      </c>
      <c r="B42" s="20" t="s">
        <v>112</v>
      </c>
      <c r="C42" s="25">
        <v>471773</v>
      </c>
      <c r="D42" s="12" t="s">
        <v>15</v>
      </c>
      <c r="E42" s="13">
        <v>169</v>
      </c>
      <c r="F42" s="22">
        <v>2.52</v>
      </c>
      <c r="G42" s="15">
        <f t="shared" si="3"/>
        <v>425.88</v>
      </c>
      <c r="H42" s="16" t="s">
        <v>72</v>
      </c>
      <c r="I42" s="16" t="s">
        <v>73</v>
      </c>
      <c r="J42" s="17" t="s">
        <v>12</v>
      </c>
      <c r="K42" s="18">
        <f t="shared" si="2"/>
        <v>0.01</v>
      </c>
    </row>
    <row r="43" spans="1:11" s="19" customFormat="1" ht="90" x14ac:dyDescent="0.2">
      <c r="A43" s="10">
        <v>38</v>
      </c>
      <c r="B43" s="20" t="s">
        <v>113</v>
      </c>
      <c r="C43" s="25">
        <v>268931</v>
      </c>
      <c r="D43" s="12" t="s">
        <v>44</v>
      </c>
      <c r="E43" s="13">
        <f>22+10</f>
        <v>32</v>
      </c>
      <c r="F43" s="22">
        <v>10.43</v>
      </c>
      <c r="G43" s="15">
        <f t="shared" si="3"/>
        <v>333.76</v>
      </c>
      <c r="H43" s="16" t="s">
        <v>72</v>
      </c>
      <c r="I43" s="16" t="s">
        <v>73</v>
      </c>
      <c r="J43" s="17" t="s">
        <v>12</v>
      </c>
      <c r="K43" s="18">
        <f t="shared" si="2"/>
        <v>0.03</v>
      </c>
    </row>
    <row r="44" spans="1:11" s="19" customFormat="1" ht="105" x14ac:dyDescent="0.2">
      <c r="A44" s="10">
        <v>39</v>
      </c>
      <c r="B44" s="20" t="s">
        <v>114</v>
      </c>
      <c r="C44" s="25">
        <v>417702</v>
      </c>
      <c r="D44" s="12" t="s">
        <v>45</v>
      </c>
      <c r="E44" s="13">
        <f>34+10</f>
        <v>44</v>
      </c>
      <c r="F44" s="22">
        <v>9.1</v>
      </c>
      <c r="G44" s="15">
        <f t="shared" si="3"/>
        <v>400.4</v>
      </c>
      <c r="H44" s="16" t="s">
        <v>72</v>
      </c>
      <c r="I44" s="16" t="s">
        <v>73</v>
      </c>
      <c r="J44" s="17" t="s">
        <v>12</v>
      </c>
      <c r="K44" s="18">
        <f t="shared" si="2"/>
        <v>0.02</v>
      </c>
    </row>
    <row r="45" spans="1:11" s="19" customFormat="1" ht="90" x14ac:dyDescent="0.2">
      <c r="A45" s="10">
        <v>40</v>
      </c>
      <c r="B45" s="20" t="s">
        <v>115</v>
      </c>
      <c r="C45" s="25" t="s">
        <v>70</v>
      </c>
      <c r="D45" s="12" t="s">
        <v>46</v>
      </c>
      <c r="E45" s="13">
        <f>144+8</f>
        <v>152</v>
      </c>
      <c r="F45" s="22">
        <v>7.56</v>
      </c>
      <c r="G45" s="15">
        <f t="shared" si="3"/>
        <v>1149.1199999999999</v>
      </c>
      <c r="H45" s="16" t="s">
        <v>72</v>
      </c>
      <c r="I45" s="16" t="s">
        <v>73</v>
      </c>
      <c r="J45" s="17" t="s">
        <v>12</v>
      </c>
      <c r="K45" s="18">
        <f t="shared" si="2"/>
        <v>0.02</v>
      </c>
    </row>
    <row r="46" spans="1:11" s="19" customFormat="1" ht="165" x14ac:dyDescent="0.2">
      <c r="A46" s="10">
        <v>41</v>
      </c>
      <c r="B46" s="20" t="s">
        <v>116</v>
      </c>
      <c r="C46" s="10" t="s">
        <v>68</v>
      </c>
      <c r="D46" s="12" t="s">
        <v>47</v>
      </c>
      <c r="E46" s="13">
        <f>52+40</f>
        <v>92</v>
      </c>
      <c r="F46" s="22">
        <v>82.12</v>
      </c>
      <c r="G46" s="15">
        <f t="shared" si="3"/>
        <v>7555.0400000000009</v>
      </c>
      <c r="H46" s="16" t="s">
        <v>72</v>
      </c>
      <c r="I46" s="16" t="s">
        <v>73</v>
      </c>
      <c r="J46" s="17" t="s">
        <v>12</v>
      </c>
      <c r="K46" s="18">
        <f t="shared" si="2"/>
        <v>0.1</v>
      </c>
    </row>
    <row r="47" spans="1:11" s="19" customFormat="1" ht="165" x14ac:dyDescent="0.2">
      <c r="A47" s="10">
        <v>42</v>
      </c>
      <c r="B47" s="20" t="s">
        <v>117</v>
      </c>
      <c r="C47" s="10" t="s">
        <v>68</v>
      </c>
      <c r="D47" s="12" t="s">
        <v>48</v>
      </c>
      <c r="E47" s="13">
        <f>57+30</f>
        <v>87</v>
      </c>
      <c r="F47" s="22">
        <v>82.12</v>
      </c>
      <c r="G47" s="15">
        <f t="shared" si="3"/>
        <v>7144.4400000000005</v>
      </c>
      <c r="H47" s="16" t="s">
        <v>72</v>
      </c>
      <c r="I47" s="16" t="s">
        <v>73</v>
      </c>
      <c r="J47" s="17" t="s">
        <v>12</v>
      </c>
      <c r="K47" s="18">
        <f t="shared" si="2"/>
        <v>0.1</v>
      </c>
    </row>
    <row r="48" spans="1:11" s="19" customFormat="1" ht="165" x14ac:dyDescent="0.2">
      <c r="A48" s="10">
        <v>43</v>
      </c>
      <c r="B48" s="20" t="s">
        <v>118</v>
      </c>
      <c r="C48" s="10" t="s">
        <v>68</v>
      </c>
      <c r="D48" s="12" t="s">
        <v>48</v>
      </c>
      <c r="E48" s="13">
        <f>52+20</f>
        <v>72</v>
      </c>
      <c r="F48" s="22">
        <v>72.75</v>
      </c>
      <c r="G48" s="15">
        <f t="shared" si="3"/>
        <v>5238</v>
      </c>
      <c r="H48" s="16" t="s">
        <v>72</v>
      </c>
      <c r="I48" s="16" t="s">
        <v>73</v>
      </c>
      <c r="J48" s="17" t="s">
        <v>12</v>
      </c>
      <c r="K48" s="18">
        <f t="shared" si="2"/>
        <v>0.1</v>
      </c>
    </row>
    <row r="49" spans="1:11" s="19" customFormat="1" ht="90" x14ac:dyDescent="0.2">
      <c r="A49" s="10">
        <v>44</v>
      </c>
      <c r="B49" s="20" t="s">
        <v>119</v>
      </c>
      <c r="C49" s="10">
        <v>471773</v>
      </c>
      <c r="D49" s="12" t="s">
        <v>49</v>
      </c>
      <c r="E49" s="13">
        <v>29</v>
      </c>
      <c r="F49" s="22">
        <v>121.72</v>
      </c>
      <c r="G49" s="15">
        <f t="shared" si="3"/>
        <v>3529.88</v>
      </c>
      <c r="H49" s="16" t="s">
        <v>72</v>
      </c>
      <c r="I49" s="16" t="s">
        <v>73</v>
      </c>
      <c r="J49" s="17" t="s">
        <v>12</v>
      </c>
      <c r="K49" s="18">
        <f t="shared" si="2"/>
        <v>0.12</v>
      </c>
    </row>
    <row r="50" spans="1:11" s="19" customFormat="1" ht="90" x14ac:dyDescent="0.2">
      <c r="A50" s="10">
        <v>45</v>
      </c>
      <c r="B50" s="20" t="s">
        <v>120</v>
      </c>
      <c r="C50" s="10">
        <v>390456</v>
      </c>
      <c r="D50" s="12" t="s">
        <v>16</v>
      </c>
      <c r="E50" s="13">
        <v>64</v>
      </c>
      <c r="F50" s="22">
        <v>137.27000000000001</v>
      </c>
      <c r="G50" s="15">
        <f t="shared" si="3"/>
        <v>8785.2800000000007</v>
      </c>
      <c r="H50" s="16" t="s">
        <v>72</v>
      </c>
      <c r="I50" s="16" t="s">
        <v>73</v>
      </c>
      <c r="J50" s="17" t="s">
        <v>12</v>
      </c>
      <c r="K50" s="18">
        <f t="shared" si="2"/>
        <v>0.12</v>
      </c>
    </row>
    <row r="51" spans="1:11" s="19" customFormat="1" ht="90" x14ac:dyDescent="0.2">
      <c r="A51" s="10">
        <v>46</v>
      </c>
      <c r="B51" s="20" t="s">
        <v>121</v>
      </c>
      <c r="C51" s="10" t="s">
        <v>71</v>
      </c>
      <c r="D51" s="12" t="s">
        <v>50</v>
      </c>
      <c r="E51" s="13">
        <v>200</v>
      </c>
      <c r="F51" s="22">
        <v>29.15</v>
      </c>
      <c r="G51" s="15">
        <f t="shared" si="3"/>
        <v>5830</v>
      </c>
      <c r="H51" s="16" t="s">
        <v>72</v>
      </c>
      <c r="I51" s="16" t="s">
        <v>73</v>
      </c>
      <c r="J51" s="17" t="s">
        <v>12</v>
      </c>
      <c r="K51" s="18">
        <f t="shared" si="2"/>
        <v>0.05</v>
      </c>
    </row>
    <row r="52" spans="1:11" s="19" customFormat="1" ht="90" x14ac:dyDescent="0.2">
      <c r="A52" s="10">
        <v>47</v>
      </c>
      <c r="B52" s="20" t="s">
        <v>122</v>
      </c>
      <c r="C52" s="10" t="s">
        <v>71</v>
      </c>
      <c r="D52" s="12" t="s">
        <v>50</v>
      </c>
      <c r="E52" s="13">
        <v>200</v>
      </c>
      <c r="F52" s="22">
        <v>28.77</v>
      </c>
      <c r="G52" s="15">
        <f t="shared" si="3"/>
        <v>5754</v>
      </c>
      <c r="H52" s="16" t="s">
        <v>72</v>
      </c>
      <c r="I52" s="16" t="s">
        <v>73</v>
      </c>
      <c r="J52" s="17" t="s">
        <v>12</v>
      </c>
      <c r="K52" s="18">
        <f t="shared" si="2"/>
        <v>0.05</v>
      </c>
    </row>
    <row r="53" spans="1:11" s="19" customFormat="1" ht="90" x14ac:dyDescent="0.2">
      <c r="A53" s="10">
        <v>48</v>
      </c>
      <c r="B53" s="20" t="s">
        <v>123</v>
      </c>
      <c r="C53" s="10">
        <v>390456</v>
      </c>
      <c r="D53" s="12" t="s">
        <v>51</v>
      </c>
      <c r="E53" s="13">
        <v>42</v>
      </c>
      <c r="F53" s="22">
        <v>31.77</v>
      </c>
      <c r="G53" s="15">
        <f t="shared" si="3"/>
        <v>1334.34</v>
      </c>
      <c r="H53" s="16" t="s">
        <v>72</v>
      </c>
      <c r="I53" s="16" t="s">
        <v>73</v>
      </c>
      <c r="J53" s="17" t="s">
        <v>12</v>
      </c>
      <c r="K53" s="18">
        <f t="shared" si="2"/>
        <v>0.05</v>
      </c>
    </row>
    <row r="54" spans="1:11" s="19" customFormat="1" ht="90" x14ac:dyDescent="0.2">
      <c r="A54" s="10">
        <v>49</v>
      </c>
      <c r="B54" s="20" t="s">
        <v>124</v>
      </c>
      <c r="C54" s="10">
        <v>390456</v>
      </c>
      <c r="D54" s="12" t="s">
        <v>51</v>
      </c>
      <c r="E54" s="13">
        <v>42</v>
      </c>
      <c r="F54" s="22">
        <v>26.76</v>
      </c>
      <c r="G54" s="15">
        <f t="shared" si="3"/>
        <v>1123.92</v>
      </c>
      <c r="H54" s="16" t="s">
        <v>72</v>
      </c>
      <c r="I54" s="16" t="s">
        <v>73</v>
      </c>
      <c r="J54" s="17" t="s">
        <v>12</v>
      </c>
      <c r="K54" s="18">
        <f t="shared" si="2"/>
        <v>0.05</v>
      </c>
    </row>
    <row r="55" spans="1:11" s="19" customFormat="1" ht="150" x14ac:dyDescent="0.2">
      <c r="A55" s="10">
        <v>50</v>
      </c>
      <c r="B55" s="20" t="s">
        <v>125</v>
      </c>
      <c r="C55" s="10">
        <v>390456</v>
      </c>
      <c r="D55" s="12" t="s">
        <v>52</v>
      </c>
      <c r="E55" s="13">
        <f>67+15</f>
        <v>82</v>
      </c>
      <c r="F55" s="22">
        <v>88.97</v>
      </c>
      <c r="G55" s="15">
        <f t="shared" si="3"/>
        <v>7295.54</v>
      </c>
      <c r="H55" s="16" t="s">
        <v>72</v>
      </c>
      <c r="I55" s="16" t="s">
        <v>73</v>
      </c>
      <c r="J55" s="17" t="s">
        <v>12</v>
      </c>
      <c r="K55" s="18">
        <f t="shared" si="2"/>
        <v>0.1</v>
      </c>
    </row>
    <row r="56" spans="1:11" s="19" customFormat="1" ht="150" x14ac:dyDescent="0.2">
      <c r="A56" s="10">
        <v>51</v>
      </c>
      <c r="B56" s="20" t="s">
        <v>126</v>
      </c>
      <c r="C56" s="10">
        <v>390456</v>
      </c>
      <c r="D56" s="12" t="s">
        <v>52</v>
      </c>
      <c r="E56" s="13">
        <f>53+15</f>
        <v>68</v>
      </c>
      <c r="F56" s="22">
        <v>84.63</v>
      </c>
      <c r="G56" s="15">
        <f t="shared" si="3"/>
        <v>5754.84</v>
      </c>
      <c r="H56" s="16" t="s">
        <v>72</v>
      </c>
      <c r="I56" s="16" t="s">
        <v>73</v>
      </c>
      <c r="J56" s="17" t="s">
        <v>12</v>
      </c>
      <c r="K56" s="18">
        <f t="shared" si="2"/>
        <v>0.1</v>
      </c>
    </row>
    <row r="57" spans="1:11" s="19" customFormat="1" ht="150" x14ac:dyDescent="0.2">
      <c r="A57" s="10">
        <v>52</v>
      </c>
      <c r="B57" s="20" t="s">
        <v>127</v>
      </c>
      <c r="C57" s="10">
        <v>390456</v>
      </c>
      <c r="D57" s="12" t="s">
        <v>52</v>
      </c>
      <c r="E57" s="13">
        <f>44+20</f>
        <v>64</v>
      </c>
      <c r="F57" s="22">
        <v>95</v>
      </c>
      <c r="G57" s="15">
        <f t="shared" si="3"/>
        <v>6080</v>
      </c>
      <c r="H57" s="16" t="s">
        <v>72</v>
      </c>
      <c r="I57" s="16" t="s">
        <v>73</v>
      </c>
      <c r="J57" s="17" t="s">
        <v>12</v>
      </c>
      <c r="K57" s="18">
        <f t="shared" si="2"/>
        <v>0.1</v>
      </c>
    </row>
    <row r="58" spans="1:11" s="19" customFormat="1" ht="105" x14ac:dyDescent="0.2">
      <c r="A58" s="10">
        <v>53</v>
      </c>
      <c r="B58" s="20" t="s">
        <v>128</v>
      </c>
      <c r="C58" s="10">
        <v>390456</v>
      </c>
      <c r="D58" s="12" t="s">
        <v>52</v>
      </c>
      <c r="E58" s="13">
        <f>67+20</f>
        <v>87</v>
      </c>
      <c r="F58" s="22">
        <v>90.97</v>
      </c>
      <c r="G58" s="15">
        <f t="shared" si="3"/>
        <v>7914.39</v>
      </c>
      <c r="H58" s="16" t="s">
        <v>72</v>
      </c>
      <c r="I58" s="16" t="s">
        <v>73</v>
      </c>
      <c r="J58" s="17" t="s">
        <v>12</v>
      </c>
      <c r="K58" s="18">
        <f t="shared" si="2"/>
        <v>0.1</v>
      </c>
    </row>
    <row r="59" spans="1:11" s="19" customFormat="1" ht="105" x14ac:dyDescent="0.2">
      <c r="A59" s="10">
        <v>54</v>
      </c>
      <c r="B59" s="20" t="s">
        <v>129</v>
      </c>
      <c r="C59" s="10">
        <v>390456</v>
      </c>
      <c r="D59" s="12" t="s">
        <v>52</v>
      </c>
      <c r="E59" s="13">
        <f>73+20</f>
        <v>93</v>
      </c>
      <c r="F59" s="22">
        <v>84.63</v>
      </c>
      <c r="G59" s="15">
        <f t="shared" si="3"/>
        <v>7870.5899999999992</v>
      </c>
      <c r="H59" s="16" t="s">
        <v>72</v>
      </c>
      <c r="I59" s="16" t="s">
        <v>73</v>
      </c>
      <c r="J59" s="17" t="s">
        <v>12</v>
      </c>
      <c r="K59" s="18">
        <f t="shared" si="2"/>
        <v>0.1</v>
      </c>
    </row>
    <row r="60" spans="1:11" s="19" customFormat="1" ht="120" x14ac:dyDescent="0.2">
      <c r="A60" s="10">
        <v>55</v>
      </c>
      <c r="B60" s="20" t="s">
        <v>130</v>
      </c>
      <c r="C60" s="10">
        <v>390456</v>
      </c>
      <c r="D60" s="12" t="s">
        <v>53</v>
      </c>
      <c r="E60" s="13">
        <f>39+15+9</f>
        <v>63</v>
      </c>
      <c r="F60" s="22">
        <v>120.98</v>
      </c>
      <c r="G60" s="15">
        <f t="shared" si="3"/>
        <v>7621.7400000000007</v>
      </c>
      <c r="H60" s="16" t="s">
        <v>72</v>
      </c>
      <c r="I60" s="16" t="s">
        <v>73</v>
      </c>
      <c r="J60" s="17" t="s">
        <v>12</v>
      </c>
      <c r="K60" s="18">
        <f t="shared" si="2"/>
        <v>0.12</v>
      </c>
    </row>
    <row r="61" spans="1:11" s="19" customFormat="1" ht="180" x14ac:dyDescent="0.2">
      <c r="A61" s="10">
        <v>56</v>
      </c>
      <c r="B61" s="20" t="s">
        <v>131</v>
      </c>
      <c r="C61" s="10">
        <v>390456</v>
      </c>
      <c r="D61" s="12" t="s">
        <v>53</v>
      </c>
      <c r="E61" s="13">
        <f>30+25</f>
        <v>55</v>
      </c>
      <c r="F61" s="22">
        <v>118.93</v>
      </c>
      <c r="G61" s="15">
        <f t="shared" si="3"/>
        <v>6541.1500000000005</v>
      </c>
      <c r="H61" s="16" t="s">
        <v>72</v>
      </c>
      <c r="I61" s="16" t="s">
        <v>73</v>
      </c>
      <c r="J61" s="17" t="s">
        <v>12</v>
      </c>
      <c r="K61" s="18">
        <f t="shared" si="2"/>
        <v>0.12</v>
      </c>
    </row>
    <row r="62" spans="1:11" s="19" customFormat="1" ht="180" x14ac:dyDescent="0.2">
      <c r="A62" s="10">
        <v>57</v>
      </c>
      <c r="B62" s="20" t="s">
        <v>132</v>
      </c>
      <c r="C62" s="10">
        <v>390456</v>
      </c>
      <c r="D62" s="12" t="s">
        <v>53</v>
      </c>
      <c r="E62" s="13">
        <f>20+15</f>
        <v>35</v>
      </c>
      <c r="F62" s="22">
        <v>121.53</v>
      </c>
      <c r="G62" s="15">
        <f t="shared" si="3"/>
        <v>4253.55</v>
      </c>
      <c r="H62" s="16" t="s">
        <v>72</v>
      </c>
      <c r="I62" s="16" t="s">
        <v>73</v>
      </c>
      <c r="J62" s="17" t="s">
        <v>12</v>
      </c>
      <c r="K62" s="18">
        <f t="shared" si="2"/>
        <v>0.12</v>
      </c>
    </row>
    <row r="63" spans="1:11" ht="22.5" x14ac:dyDescent="0.2">
      <c r="F63" s="6" t="s">
        <v>74</v>
      </c>
      <c r="G63" s="9">
        <f>SUM(G6:G62)</f>
        <v>275751.84000000008</v>
      </c>
    </row>
  </sheetData>
  <mergeCells count="4">
    <mergeCell ref="A1:K1"/>
    <mergeCell ref="A2:K2"/>
    <mergeCell ref="A4:K4"/>
    <mergeCell ref="A3:K3"/>
  </mergeCells>
  <pageMargins left="0.23622047244094491" right="0.23622047244094491" top="0.74803149606299213" bottom="0.74803149606299213" header="0.31496062992125984" footer="0.31496062992125984"/>
  <pageSetup paperSize="9" fitToHeight="0" orientation="landscape" r:id="rId1"/>
  <headerFooter>
    <oddHeader>&amp;L&amp;G&amp;CPREGÃO ELETRÔNICO XX/2021  
&amp;R&amp;G</oddHeader>
    <oddFooter>&amp;L&amp;"-,Itálico"&amp;9ANEXO I-A- PLANILHA ESTIMATIVA DE QUANTIDADE E PREÇO&amp;R&amp;9&amp;P/&amp;N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Folha1</vt:lpstr>
      <vt:lpstr>Folha1!Area_de_impressao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Lizieux</cp:lastModifiedBy>
  <cp:lastPrinted>2021-03-29T20:51:36Z</cp:lastPrinted>
  <dcterms:created xsi:type="dcterms:W3CDTF">2019-07-30T23:05:19Z</dcterms:created>
  <dcterms:modified xsi:type="dcterms:W3CDTF">2021-08-30T18:40:17Z</dcterms:modified>
</cp:coreProperties>
</file>