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1840" windowHeight="13740"/>
  </bookViews>
  <sheets>
    <sheet name="Folha1" sheetId="1" r:id="rId1"/>
  </sheets>
  <definedNames>
    <definedName name="_xlnm._FilterDatabase" localSheetId="0" hidden="1">Folha1!#REF!</definedName>
    <definedName name="_xlnm.Print_Area" localSheetId="0">Folha1!$A$1:$L$122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E111" i="1" l="1"/>
  <c r="E105" i="1"/>
  <c r="E104" i="1"/>
  <c r="E103" i="1"/>
  <c r="E102" i="1"/>
  <c r="E101" i="1"/>
  <c r="E100" i="1"/>
  <c r="E80" i="1"/>
  <c r="E79" i="1"/>
  <c r="E78" i="1"/>
  <c r="E77" i="1"/>
  <c r="E76" i="1"/>
  <c r="E75" i="1"/>
  <c r="E74" i="1"/>
  <c r="E73" i="1"/>
  <c r="E72" i="1"/>
  <c r="E71" i="1"/>
  <c r="E68" i="1"/>
  <c r="E67" i="1"/>
  <c r="E66" i="1"/>
  <c r="E65" i="1"/>
  <c r="E95" i="1"/>
  <c r="E96" i="1" l="1"/>
  <c r="G96" i="1" s="1"/>
  <c r="E43" i="1"/>
  <c r="E58" i="1"/>
  <c r="E85" i="1"/>
  <c r="E84" i="1"/>
  <c r="G91" i="1"/>
  <c r="G92" i="1"/>
  <c r="G93" i="1"/>
  <c r="G94" i="1"/>
  <c r="G95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36" i="1" l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122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K6" i="1" l="1"/>
  <c r="G6" i="1" l="1"/>
</calcChain>
</file>

<file path=xl/sharedStrings.xml><?xml version="1.0" encoding="utf-8"?>
<sst xmlns="http://schemas.openxmlformats.org/spreadsheetml/2006/main" count="609" uniqueCount="162">
  <si>
    <t>PRÓ-REITORIA DE ADMINISTRAÇÃO</t>
  </si>
  <si>
    <t>ITEM</t>
  </si>
  <si>
    <t>UNIDADE DE MEDIDA</t>
  </si>
  <si>
    <t>COORDENAÇÃO DE MATERIAIS</t>
  </si>
  <si>
    <t>ANEXO I-A - PLANILHA ESTIMATIVA DE DESCRIÇÃO E PREÇOS</t>
  </si>
  <si>
    <t>DESCRIÇÃO/ ESPECIFICAÇÃO</t>
  </si>
  <si>
    <t>VALOR DE REFERÊNCIA (total)(R$)</t>
  </si>
  <si>
    <t>VALOR DE REFERÊNCIA (unitário) 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</si>
  <si>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</si>
  <si>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</si>
  <si>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</si>
  <si>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Intervalo mínimo de diferença de valores entre os lances</t>
  </si>
  <si>
    <t>Aberto</t>
  </si>
  <si>
    <t>SUGESTÃO DE CATMAT</t>
  </si>
  <si>
    <t>QUANTIDADE TOTAL</t>
  </si>
  <si>
    <t>unidade</t>
  </si>
  <si>
    <t>Ágar Base Micoplasma (Agar PPLO)</t>
  </si>
  <si>
    <t>Ágar Base para XLT4 (Meio para isolamento e diferenciação de patógenos entéricos)</t>
  </si>
  <si>
    <t>Ágar batata dextrose (PDA). FRASCO C/500G</t>
  </si>
  <si>
    <t>ÁGAR BILE VERMELHO VIOLETA, COM LACTOSE. PÓ. Fornecimento em frasco de 500 gramas</t>
  </si>
  <si>
    <t>agar Bismuto Sulfito (BS) . FRASCO C/500G</t>
  </si>
  <si>
    <t>Ágar Czapeck-Dox. Matéria-prima grau farmacêutico.</t>
  </si>
  <si>
    <t>Agar Entérico De Hecktoen (HE)</t>
  </si>
  <si>
    <t>Ágar Eosina azul de metileno (E.M.B.)</t>
  </si>
  <si>
    <t>Agar Infusão de Cérebro e Coração (BHI)</t>
  </si>
  <si>
    <t>Ágar M17 - para o isolamento e enumeração dos estreptococos láctico no iogurte, queijo e outros produtos lácteos</t>
  </si>
  <si>
    <t>Ágar MacConkey. Ágar MacConkey - FRASCO C/500G</t>
  </si>
  <si>
    <t>Ágar Nutriente (Utilizado na análise de água, alimentos e leite como meio para cultivo de amostras submetidas a exames bacteriológicos e isolamento de organismos para culturas puras)</t>
  </si>
  <si>
    <t>Agar Sabouraud Dextrose</t>
  </si>
  <si>
    <t>Ágar Sabouraud dextrose 2% FRASCO C/500G</t>
  </si>
  <si>
    <t>Ágar sal manitol FRASCO C/500G</t>
  </si>
  <si>
    <t>Ágar Salmonella Differential. Ágar Salmonella Differential</t>
  </si>
  <si>
    <t>AGAR SALMONELLA SHIGELLA - Apresentação frasco com 500gr. Ágar Salmonella Shigella é um meio diferencial seletivo empregado em bacteriologia para isolar Salmonella e Shigella a partir de fezes, urina e alimentos frescos ou enlatados.</t>
  </si>
  <si>
    <t>Ágar Sulfeto Indol Motilidade (SIM). Frasco 500g</t>
  </si>
  <si>
    <t>agar Tríplice Açúcar Ferro (TSI)</t>
  </si>
  <si>
    <t>Ágar Tripto-Caseína Soja. Frasco 500g</t>
  </si>
  <si>
    <t>ÁGAR URÉIA DE CHRISTENSEN, PÓ. FRASCO C/500G</t>
  </si>
  <si>
    <t>agar Xilose Lisina Desoxicolato (XLD)</t>
  </si>
  <si>
    <t>Ágar Yersinia seletivo. FRASCO C/500G</t>
  </si>
  <si>
    <t>ÁGAR, TIPO ÁGAR BACTERIOLÓGICO, ASPECTO FÍSICO PÓ</t>
  </si>
  <si>
    <t>AGAROSE, ASPECTO FÍSICO PÓ, TIPO DE BAIXO PONTO DE FUSÃO, CARACTERÍSTICAS ADICIONAIS LIVRE DE DNASE E RNASE, RESISTÊNCIA MAIOR OU IGUAL A 200 G/CM² (GEL A 1%)</t>
  </si>
  <si>
    <t>BÁLSAMO DO CANADÁ SINTÉTICO. Frasco 1000 mL .</t>
  </si>
  <si>
    <t>BSA (Soro Albumina Bovina) pó liofilizado</t>
  </si>
  <si>
    <t>caldo EC-MUG (caldo E. coli com 4-metilumbeliferil-β-D-glicuronideo</t>
  </si>
  <si>
    <t>CALDO ENRIQUECIMENTO COLIFORMES TOTAIS E E.COLI, PÓ</t>
  </si>
  <si>
    <t>Caldo Fraser. Caldo Fraser (Frasco 500G)</t>
  </si>
  <si>
    <t>Caldo Glicose Azida- meio de cultura bacteriano</t>
  </si>
  <si>
    <t>Caldo Infusão de cérebro e coração, apresentação: pó</t>
  </si>
  <si>
    <t>caldo lactosado bile verde brilhante (BRILA</t>
  </si>
  <si>
    <t>Caldo Lauril Sulfato Triptose. Frasco 500 g .</t>
  </si>
  <si>
    <t>CALDO LAURIL SULFATO, PÓ. FRASCO C/500G</t>
  </si>
  <si>
    <t>Caldo lisina descarboxilase. Apresentação: pó. utilizado na identificação de enterobactérias.</t>
  </si>
  <si>
    <t>Caldo Luria Bertani (LB) (Meio desidratado utilizado para manutenção e cultivo de cepas recombinantes de Escherichia coli em procedimentos de Biologia Molecular)</t>
  </si>
  <si>
    <t>Caldo Mossel. Caldo Mossel (Frasco 500G)</t>
  </si>
  <si>
    <t>caldo Rapapport- Vassidilidis (RV)</t>
  </si>
  <si>
    <t>CALDO SABOURAUD DEXTROSE 2%, PÓ</t>
  </si>
  <si>
    <t>caldo Tetrationato (TT) FRASCO C/500G</t>
  </si>
  <si>
    <t>Caldo tioglicolato com indicador</t>
  </si>
  <si>
    <t>Caldo tioglicolato sem indicador</t>
  </si>
  <si>
    <t>Caldo triptona de soja (TSB) FRASCO C/500G</t>
  </si>
  <si>
    <t>Caldo Uréia. Caldo Uréia (Frasco 500G)</t>
  </si>
  <si>
    <t>Conservante parasitológico MIF (mertiolato-iodo-formol) Frasco com 1L Reagente solução conservante de fezes, aspecto físico líquido, composição MIF</t>
  </si>
  <si>
    <t>CORANTE, TIPO INDICADOR FLUORESCENTE, APLICAÇÃO PARA ÁCIDOS NUCLEICOS EM GEL, CONCENTRAÇÃO 10.000X, CARACTERÍSTICA ADICIONAL* EXCITAÇÃO MÁX. 280 E 520 NM, EMISSÃO MÁX. 530 NM</t>
  </si>
  <si>
    <t>DIAMOND NUCLEIC ACID DYE: um corante fluorescente sensível usado para corar
e visualizar ácidos nucleicos em géis</t>
  </si>
  <si>
    <t>Discos de antibiograma de canamicina - FRASCO C/ 50 DISCOS</t>
  </si>
  <si>
    <t>Discos de antibiograma de colistina - FRASCO C/ 50 DISCOS</t>
  </si>
  <si>
    <t>Entellan - meio de montagem água livre para a montagem permanente de espécimes para microscopia</t>
  </si>
  <si>
    <t>Extrato de carne em pó FRASCO C/500G</t>
  </si>
  <si>
    <t>Extrato de levedura FRASCO C/500G</t>
  </si>
  <si>
    <t>Extrato de malte em pó. FRASCO C/500G</t>
  </si>
  <si>
    <t>Marcador de Peso Molecular 100 bp - Unidade. Tampão de Armazenamento: 10 mM Tris-HCl (pH 8,0), 2 nM EDTA, Orange G e Glicerol</t>
  </si>
  <si>
    <t>Marcador de Peso Molecular 50 bp - Unidade. Tampão de Armazenamento: 10 mM Tris-Hcl (pH 8,0), 10 mM EDTA. 6x Loading buffer LGC: 0,25% azul de bromofenol, 0,25% Xileno cianol FF, 15% Ficoll 400</t>
  </si>
  <si>
    <t>Meio de cultura de teste OF (oxidação/fermentação). Apresentação: pó. para diferencição e classificação de bactérias gram-negativas. APresentação: pó</t>
  </si>
  <si>
    <t>MEIO DE CULTURA, ÁGAR CETRIMIDE, PÓ</t>
  </si>
  <si>
    <t>MEIO DE CULTURA, ÁGUA PEPTONADA TAMPONADA, PÓ</t>
  </si>
  <si>
    <t>MEIO DE CULTURA, TIPO ÁGAR BAIRD PARKER, APRESENTAÇÃO PÓ</t>
  </si>
  <si>
    <t>MEIO DE CULTURA, TIPO ÁGAR BASE COLUMBIA, APRESENTAÇÃO PÓ</t>
  </si>
  <si>
    <t>MEIO DE CULTURA, TIPO ÁGAR CITRATO DE SIMMONS, APRESENTAÇÃO PÓ</t>
  </si>
  <si>
    <t>MEIO DE CULTURA, TIPO ÁGAR FENILALANINA, APRESENTAÇÃO PÓ</t>
  </si>
  <si>
    <t>MEIO DE CULTURA, TIPO ÁGAR LISINA FERRO, APRESENTAÇÃO PÓ</t>
  </si>
  <si>
    <t>frasco de 500g</t>
  </si>
  <si>
    <t>Frasco 100g</t>
  </si>
  <si>
    <t>Frasco 1000 mL .</t>
  </si>
  <si>
    <t>Frasco 1 g</t>
  </si>
  <si>
    <t>FRASCO C/500G</t>
  </si>
  <si>
    <t>Litro</t>
  </si>
  <si>
    <t>FRASCO 0,50 ML</t>
  </si>
  <si>
    <t>Frasco 500 UL .</t>
  </si>
  <si>
    <t>Frasco 100 mL .</t>
  </si>
  <si>
    <t>Frasco 500g</t>
  </si>
  <si>
    <t>VDRL - Teste não treponêmico - reação de floculação.
Teste não treponêmico utilizado para determinação qualitativa e semi-quantitativa, de anticorpos não treponêmicos (reaginas) presentes no soro ou plasma, utilizado para triagem sorológica da Sífilis. Somente para uso diagnóstico in vitro. Temperatura de armazenamento: entre 2-8 °C. Capacidade mínima 100 e máxima de  a 250 determinações.</t>
  </si>
  <si>
    <t xml:space="preserve">	448497</t>
  </si>
  <si>
    <t xml:space="preserve">	419857</t>
  </si>
  <si>
    <t xml:space="preserve">	400171</t>
  </si>
  <si>
    <t xml:space="preserve">	336303</t>
  </si>
  <si>
    <t xml:space="preserve">	244472</t>
  </si>
  <si>
    <t xml:space="preserve">	410004</t>
  </si>
  <si>
    <t xml:space="preserve">	361571</t>
  </si>
  <si>
    <t xml:space="preserve">	330084</t>
  </si>
  <si>
    <t xml:space="preserve">	135046</t>
  </si>
  <si>
    <t xml:space="preserve">	338835</t>
  </si>
  <si>
    <t xml:space="preserve">	352088</t>
  </si>
  <si>
    <t xml:space="preserve">	412132</t>
  </si>
  <si>
    <t xml:space="preserve">	392832</t>
  </si>
  <si>
    <t xml:space="preserve">	331192</t>
  </si>
  <si>
    <t>SIM</t>
  </si>
  <si>
    <t>NÃO</t>
  </si>
  <si>
    <t>VALOR TOTAL</t>
  </si>
  <si>
    <t>Agarose, LE (low electroendosmosis, Eletroendosmose Baixa ou Low Eeo), grau analítico. Frasco 100g. CAS 9012-36-6.</t>
  </si>
  <si>
    <t>100 mM dNTP Set com 4 deoxinucleotideos (dATP, dCTP, dGTP, dTTP). Próprio para PCR e sequenciamento, pronto para uso. Fornecimento em conjunto com 4 x 250 microlitros</t>
  </si>
  <si>
    <t>Ácido (hidroxietil)piperazina etanosulfônico (HEPES) - Composição química: ácido 4-(2-hidroxietil)piperazino-1-etanosulfônico, Fórmula química: C8H18O4N2S, Aspecto físico: pó branco cristalino, Massa molar: 238,31, Grau de pureza mínima de 99,5%, Número de referência química: CAS 7365-45-9. Fornecimento em frasco de 100 gramas.</t>
  </si>
  <si>
    <t>grama</t>
  </si>
  <si>
    <t>AGAR SANGUE - PLACAS PRONTAS . FORNECIMENTO EM PACOTES COM 10 PLACAS</t>
  </si>
  <si>
    <t>Água Ultrapura DNase/RNase-Free - Fornecimento em frascos de 50mL</t>
  </si>
  <si>
    <t>Gerador de microaerofilia para jarra de cultivo bacteriano. Marca de referencia: Anaerocult A da Merck - Forneceimento em caixas com 10 unidades</t>
  </si>
  <si>
    <t>Chromagar cândida, 20mL, placas 90x15 -  Fornecimento em kits com 10 placas</t>
  </si>
  <si>
    <t>Unidade</t>
  </si>
  <si>
    <t>Conjunto</t>
  </si>
  <si>
    <t>COLORAÇÃO PANÓTICO RÁPIDO - corante, tipo conjunto corante hematológico panótico rápido, aspecto físico líquido, características adicionais frascos separados contendo, composição 0,1% de ciclohexadienos,0,1% de azobenzosulfônicos, componentes adicionais 0,1% de fenotiazinas. Conjunto: 3 frascos de 500ml
Corante rápido para hematologia, contendo:
Panótico rápido nº1: solução de triarilmetano a 0,1% (500mL)
Panótico rápido nº2: solução de xantenos a 0,1% (500mL)
Panótico rápido nº3: solução de tiazinas a 0,1% (500mL) - Fornecimento em conjuntos de 3 frascos com 500ml</t>
  </si>
  <si>
    <t>Conjunto para coloração de Gram - Conjunto com 4 frascos de 500ml</t>
  </si>
  <si>
    <t>Cromógeno DAB (Diaminobenzidina tetrahidrocloreto) líquido para uso manual. Marca DAKO ou superior - Fornecimento em frascos de 110 mL .</t>
  </si>
  <si>
    <t>Discos de antibiograma de Ácido Nalidíxico - Fornecimento em frascos com 50 unidades</t>
  </si>
  <si>
    <t>Discos de antibiograma de Amoxicilina+Clavulanato - Fornecimento em frascos com 50 unidades</t>
  </si>
  <si>
    <t>Discos de antibiograma de Cefalotina - Fornecimento em frascos com 50 unidades</t>
  </si>
  <si>
    <t>Discos de antibiograma de Cefotaxima - Fornecimento em frascos com 50 unidades</t>
  </si>
  <si>
    <t>Discos de antibiograma de Ceftazidima - Fornecimento em frascos com 50 unidades</t>
  </si>
  <si>
    <t>Discos de antibiograma de Ceftiofur - Fornecimento em frascos com 50 unidades</t>
  </si>
  <si>
    <t>Discos de antibiograma de Ciprofloxacina - Fornecimento em frascos com 50 unidades</t>
  </si>
  <si>
    <t>Discos de antibiograma de Cloranfenicol  - Fornecimento em frascos com 50 unidades</t>
  </si>
  <si>
    <t>Discos de antibiograma de Enrofloxacina  - Fornecimento em frascos com 50 unidades</t>
  </si>
  <si>
    <t>Discos de antibiograma de Eritromicina - Fornecimento em frascos com 50 unidades</t>
  </si>
  <si>
    <t>Discos de antibiograma de Gentamicina - Fornecimento em frascos com 50 unidades</t>
  </si>
  <si>
    <t>Discos de antibiograma de novobiocina - Fornecimento em frascos com 50 unidades</t>
  </si>
  <si>
    <t>Discos de antibiograma de optoquina - Fornecimento em frascos com 50 unidades</t>
  </si>
  <si>
    <t>Discos de antibiograma de polimixina B - Fornecimento em frascos com 50 unidades</t>
  </si>
  <si>
    <t>Discos de antibiograma de Tetraciclina - Fornecimento em frascos com 50 unidades</t>
  </si>
  <si>
    <t>Discos de antibiograma de Trimetoprim - Fornecimento em frascos com 50 unidades</t>
  </si>
  <si>
    <t>DULBECCO’S PHOSPHATE BUFFERED SALINE -(BUFFER) - 1 L - CAIXA C/10 UNIDADES. MARCA DE REFERÊNCIA SIGMA ALDRICH, CÓDIGO D5773 - FORNECIMENTO EM CAIXA C/10 TABLETES</t>
  </si>
  <si>
    <t>FG TAQMAN GT MASTER MIX. Fornecimento em frasco de 1 mL .</t>
  </si>
  <si>
    <t>Fita para Determinação de Oxidase. embalagem com 20 fitas que permitem a detecção imediata da enzima oxidase -  Fornecimento em embalagem com 20 unidades</t>
  </si>
  <si>
    <t>Glutathione Detection Kit: 1 kit que determine a quantidade (concentração) de glutationa na forma reduzida (GSH) e oxidada (GSSG) em material biológico (lisado celular ou eritrócito). O kit pode ser com detecção fluorimétrica ou colorimétrica. Fornecimento em kits para capacidade de 4 x 96 testes</t>
  </si>
  <si>
    <t>Imunoensaio cromatográfico para detecção qualitativa do antígeno do vírus da Cinomose na mucosa nasal, saliva, conjuntiva, urina, soro e plasma - Fornecimento em kit</t>
  </si>
  <si>
    <t>Imunoensaio rápido para detecção do antígeno de Giárdia em fezes de cães e gatos - Fornecimento em kit</t>
  </si>
  <si>
    <t>KIT ALCIAN BLUE PH 2,5 COLORAÇÃO ESPECIAL P/HISTOPATOLOGIA. PARA 60 COLORAÇÕES - Fornecimento em conjunto</t>
  </si>
  <si>
    <t>KIT de extração de DNA em amostra de sangue. Apresentação caixa. Especificações Capacidade máxima de sangue: 200 µl Capacidade de ligação da coluna: &gt; 50 µg Tempo para completar 10 purificações: 30 minutos Isolamento do DNA sem o uso de produtos químicos nocivos (sem clorofórmio ou precipitação de álcool). Fornecimento em kits com capacidade para 50 amostras.</t>
  </si>
  <si>
    <t>KIT DE TRICRÔMIO DE MASSON. COLORAÇÃO ESPECIAL P/ HISTOPATOLOGIA. 60 COLORAÇÕES - FORNECIMENTO EM CONJUNTO</t>
  </si>
  <si>
    <t>Kit para AST/GOT em soro ou plasma; Cinético. Para analisador bioquímico semi-automático ou automático. Validade mínima de 12 meses a partir do recebimento. Frasco para 400 testes ou similar. Com padrão incluído. Unidade. Fornecimento em kit</t>
  </si>
  <si>
    <t>KIT PARA DETERMINAÇÃO DE PROTROMBINA (TP) COM 100 TESTES. Validade mínima de 12 meses a partir do recebimento. Unidade. Fornecimento em kit.</t>
  </si>
  <si>
    <t>Kit para dosagem ALT/GPT em soro ou plasma; Cinético. Para analisador bioquímico semi-automático ou automático. Validade mínima de 12 meses a partir do recebimento. Frasco para 400 testes ou similar. Com padrão incluído. Unidade. Fornecimento em kit.</t>
  </si>
  <si>
    <t>Kit para dosagem bilirrubina direta em soro ou plasma; Ponto final. Para analisador bioquímico semi-automático ou automático. Validade mínima de 12 meses a partir do recebimento. Frasco de 100mL ou similar. Com padrão incluído. Unidade. Fornecimento em kit.</t>
  </si>
  <si>
    <t>Kit para dosagem bilirrubina total em soro ou plasma; Ponto final; Para analisador bioquímico semi-automático ou automático. Validade mínima de 12 meses a partir do recebimento. Frasco de 100mL ou similar. Com padrão incluído. Unidade. Fornecimento em kit.</t>
  </si>
  <si>
    <t>Albumina com padrão incluído. Reagente para diagnóstico clínico, tipo: conjunto completo para automação, tipo de análise: quantitativo de colesterol total, método: colorimétrico (Verde de Bromocresol. Temperatura de armazenamento: entre 2-8°C. Linearidade: 6 g/dL. Comprimento de onda: 630 nm (600 - 640 nm). Capacidade mínima 600 e máxima de  a 650 determinações - Fornecimento em kit.</t>
  </si>
  <si>
    <t>HDL LE Direto com padrão incluído. Reagente para diagnóstico clínico, tipo: conjunto completo para automação,tipo de análise: quantitativo de HDL colesterol, método: enzimático colorimétrico. Sistema para identificação de HDL em soro ou em plasma. Rendimento para 296 testes. Diagnóstico in vitro - Fornecimento em kit.</t>
  </si>
  <si>
    <t>Colesterol com padrão incluído. Sistema enzimático colorimétrico para a determinação de colesterol total em amostras de soro, com reação de ponto final. Aplicação manual, semi-automática e automática. Colorimétrico (Enzimático de Trinder). Temperatura de armazenamento: entre 2-8°C. Linearidade: 500 mg/dL. Comprimento de onda: 500 nm (490 - 510 nm). Capacidade de até 1050 testes - Fornecimento em kit.</t>
  </si>
  <si>
    <t>Creatinina com padrão incluído. Reagente para diagnóstico clínico, Sistema colorimétrico para a determinação de Creatinina em amostras de soro, plasma e urina com reação de ponto final. Aplicação manual e semi-automática. Temperatura de armazenamento: entre 15-25°C. Linearidade: 12 mg/dL. Comprimento de onda: 510 nm (500 - 540 nm). Colorimétrico (Picrato alcalino - Jaffé). Capacidade até 100 determinações - Fornecimento em kit.</t>
  </si>
  <si>
    <t>Glicose Liquiform  com padrão incluído. Sistema enzimático para a determinação da glicose no sangue, líquor e liquidos ascítico, pleural e sinovial em método cinético ou de ponto final. Volume mínimo de Reagente de trabalho - 500 mL. Aplicação manual, semi-automática e automática. Metodologia: GOD-Trinder. Temperatura de armazenamento: entre 2-8º C. Linearidade: 500 mg/dL. Comprimento da onda: 505 nm (490 - 520 nm) - Fornecimento em kit.</t>
  </si>
  <si>
    <t>Proteinas Totais com padrão incluído. Reagente para diagnóstico clínico, tipo: conjunto completo para automação, tipo de análise: quantitativo proteinas totais, método:colorimétrico (Biureto). Temperatura de armazenamento: entre 15-30°C. Comprimento de onda: 545 nm (530 - 550 nm). Capacidade entre 250 a 400 testes - Fornecimento em kit.</t>
  </si>
  <si>
    <t>Kit para dosagem Fosfatase alcalina em soro ou plasma; Ponto final. Para analisador bioquímico semi-automático ou automático. Validade mínima de 12 meses a partir do recebimento. Frasco de 100mL ou similar. Com padrão incluído. Unidade. Fornecimento em kit.</t>
  </si>
  <si>
    <t>Kit para sequenciamento Big Dye terminator cycle sequencing v3.1. Kit para 100 reações - Fornecimento em kit.</t>
  </si>
  <si>
    <t>Kit Proteína Total: - Ponto Final - Para uso em equipamento automático Labmax 240 Premium - Validade minima de 12 meses a contar do mês de recebimento. Kit 250 mL - Fornecimento em kit.</t>
  </si>
  <si>
    <t xml:space="preserve"> Kit Para A Determinação De Proteína Em Líquor E Urina. Sistema para a determinação da proteína em líquor e urina com reação de ponto final. Método Colorimétrico. Padrão: 1 x 5 mL, Reagente de Cor: 2 x 50 mL. Compatível com equipamento automático modelo LABMAX 240 Premium. Validade minima de 12 meses a contar do mês de recebimento. Referência: Sensiprot Labtest® - Fornecimento em kit 50mL</t>
  </si>
  <si>
    <t>Kit Ureia Uv- Cinético: Para uso em equipamento automático modelo LABMAX 240 Premium, marca Labtest® (4x50 mL) - Validade minima de 12 meses a contar do mês de recebimento - Fornecimento em kit.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</si>
</sst>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3" borderId="0" xfId="0" applyFont="1" applyFill="1" applyBorder="1"/>
    <xf numFmtId="44" fontId="6" fillId="2" borderId="1" xfId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 vertical="center" indent="1"/>
    </xf>
    <xf numFmtId="44" fontId="1" fillId="0" borderId="0" xfId="0" applyNumberFormat="1" applyFont="1" applyBorder="1"/>
    <xf numFmtId="0" fontId="4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4" fontId="4" fillId="0" borderId="8" xfId="1" applyFont="1" applyFill="1" applyBorder="1" applyAlignment="1">
      <alignment horizontal="center" vertical="center" wrapText="1"/>
    </xf>
    <xf numFmtId="44" fontId="4" fillId="0" borderId="6" xfId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4" fontId="4" fillId="0" borderId="3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4" fontId="4" fillId="0" borderId="5" xfId="1" applyFont="1" applyFill="1" applyBorder="1" applyAlignment="1">
      <alignment horizontal="center" vertical="center" wrapText="1"/>
    </xf>
    <xf numFmtId="44" fontId="4" fillId="0" borderId="2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2"/>
  <sheetViews>
    <sheetView tabSelected="1" view="pageLayout" zoomScaleNormal="100" zoomScaleSheetLayoutView="80" workbookViewId="0">
      <selection activeCell="B7" sqref="B7"/>
    </sheetView>
  </sheetViews>
  <sheetFormatPr defaultColWidth="9.140625" defaultRowHeight="12.75" x14ac:dyDescent="0.2"/>
  <cols>
    <col min="1" max="1" width="4.28515625" style="2" customWidth="1"/>
    <col min="2" max="2" width="35.7109375" style="2" customWidth="1"/>
    <col min="3" max="3" width="9.7109375" style="2" customWidth="1"/>
    <col min="4" max="4" width="8.28515625" style="3" bestFit="1" customWidth="1"/>
    <col min="5" max="5" width="11.42578125" style="4" bestFit="1" customWidth="1"/>
    <col min="6" max="6" width="9.7109375" style="4" bestFit="1" customWidth="1"/>
    <col min="7" max="7" width="15" style="4" bestFit="1" customWidth="1"/>
    <col min="8" max="8" width="10.42578125" style="4" customWidth="1"/>
    <col min="9" max="9" width="11.42578125" style="4" customWidth="1"/>
    <col min="10" max="10" width="8.7109375" style="7" customWidth="1"/>
    <col min="11" max="11" width="15" style="4" customWidth="1"/>
    <col min="12" max="16384" width="9.140625" style="1"/>
  </cols>
  <sheetData>
    <row r="1" spans="1:15" x14ac:dyDescent="0.2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5" x14ac:dyDescent="0.2">
      <c r="A2" s="34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5" x14ac:dyDescent="0.2">
      <c r="A3" s="34" t="s">
        <v>4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5" spans="1:15" ht="83.1" customHeight="1" x14ac:dyDescent="0.2">
      <c r="A5" s="5" t="s">
        <v>1</v>
      </c>
      <c r="B5" s="8" t="s">
        <v>5</v>
      </c>
      <c r="C5" s="6" t="s">
        <v>13</v>
      </c>
      <c r="D5" s="8" t="s">
        <v>2</v>
      </c>
      <c r="E5" s="8" t="s">
        <v>14</v>
      </c>
      <c r="F5" s="6" t="s">
        <v>7</v>
      </c>
      <c r="G5" s="6" t="s">
        <v>6</v>
      </c>
      <c r="H5" s="6" t="s">
        <v>8</v>
      </c>
      <c r="I5" s="6" t="s">
        <v>9</v>
      </c>
      <c r="J5" s="6" t="s">
        <v>10</v>
      </c>
      <c r="K5" s="6" t="s">
        <v>11</v>
      </c>
    </row>
    <row r="6" spans="1:15" ht="53.25" customHeight="1" x14ac:dyDescent="0.2">
      <c r="A6" s="15">
        <v>1</v>
      </c>
      <c r="B6" s="16" t="s">
        <v>109</v>
      </c>
      <c r="C6" s="26">
        <v>444913</v>
      </c>
      <c r="D6" s="17" t="s">
        <v>15</v>
      </c>
      <c r="E6" s="18">
        <v>28</v>
      </c>
      <c r="F6" s="24">
        <v>366</v>
      </c>
      <c r="G6" s="21">
        <f>F6*E6</f>
        <v>10248</v>
      </c>
      <c r="H6" s="21" t="s">
        <v>105</v>
      </c>
      <c r="I6" s="21" t="s">
        <v>106</v>
      </c>
      <c r="J6" s="25" t="s">
        <v>12</v>
      </c>
      <c r="K6" s="23">
        <f>IF(F6&lt;0.01,"",IF(AND(F6&gt;=0.01,F6&lt;=5),0.01,IF(F6&lt;=10,0.02,IF(F6&lt;=20,0.03,IF(F6&lt;=50,0.05,IF(F6&lt;=100,0.1,IF(F6&lt;=200,0.12,IF(F6&lt;=500,0.2,IF(F6&lt;=1000,0.4,IF(F6&lt;=2000,0.5,IF(F6&lt;=5000,0.8,IF(F6&lt;=10000,F6*0.005,"Avaliação Específica"))))))))))))</f>
        <v>0.2</v>
      </c>
      <c r="O6" s="14"/>
    </row>
    <row r="7" spans="1:15" ht="90" x14ac:dyDescent="0.3">
      <c r="A7" s="15">
        <v>2</v>
      </c>
      <c r="B7" s="16" t="s">
        <v>110</v>
      </c>
      <c r="C7" s="26">
        <v>434236</v>
      </c>
      <c r="D7" s="17" t="s">
        <v>111</v>
      </c>
      <c r="E7" s="18">
        <v>7</v>
      </c>
      <c r="F7" s="24">
        <v>604.13</v>
      </c>
      <c r="G7" s="21">
        <f t="shared" ref="G7:G70" si="0">F7*E7</f>
        <v>4228.91</v>
      </c>
      <c r="H7" s="21" t="s">
        <v>105</v>
      </c>
      <c r="I7" s="21" t="s">
        <v>106</v>
      </c>
      <c r="J7" s="25" t="s">
        <v>12</v>
      </c>
      <c r="K7" s="23">
        <f t="shared" ref="K7:K70" si="1">IF(F7&lt;0.01,"",IF(AND(F7&gt;=0.01,F7&lt;=5),0.01,IF(F7&lt;=10,0.02,IF(F7&lt;=20,0.03,IF(F7&lt;=50,0.05,IF(F7&lt;=100,0.1,IF(F7&lt;=200,0.12,IF(F7&lt;=500,0.2,IF(F7&lt;=1000,0.4,IF(F7&lt;=2000,0.5,IF(F7&lt;=5000,0.8,IF(F7&lt;=10000,F7*0.005,"Avaliação Específica"))))))))))))</f>
        <v>0.4</v>
      </c>
      <c r="L7" s="11"/>
      <c r="M7" s="12"/>
      <c r="O7" s="14"/>
    </row>
    <row r="8" spans="1:15" ht="22.5" x14ac:dyDescent="0.2">
      <c r="A8" s="15">
        <v>3</v>
      </c>
      <c r="B8" s="16" t="s">
        <v>16</v>
      </c>
      <c r="C8" s="26" t="s">
        <v>91</v>
      </c>
      <c r="D8" s="17" t="s">
        <v>80</v>
      </c>
      <c r="E8" s="18">
        <v>40</v>
      </c>
      <c r="F8" s="24">
        <v>564.03</v>
      </c>
      <c r="G8" s="21">
        <f t="shared" si="0"/>
        <v>22561.199999999997</v>
      </c>
      <c r="H8" s="21" t="s">
        <v>105</v>
      </c>
      <c r="I8" s="21" t="s">
        <v>106</v>
      </c>
      <c r="J8" s="25" t="s">
        <v>12</v>
      </c>
      <c r="K8" s="23">
        <f t="shared" si="1"/>
        <v>0.4</v>
      </c>
      <c r="O8" s="14"/>
    </row>
    <row r="9" spans="1:15" ht="22.5" x14ac:dyDescent="0.2">
      <c r="A9" s="15">
        <v>4</v>
      </c>
      <c r="B9" s="16" t="s">
        <v>17</v>
      </c>
      <c r="C9" s="26">
        <v>387015</v>
      </c>
      <c r="D9" s="17" t="s">
        <v>80</v>
      </c>
      <c r="E9" s="18">
        <v>25</v>
      </c>
      <c r="F9" s="24">
        <v>677.52</v>
      </c>
      <c r="G9" s="21">
        <f t="shared" si="0"/>
        <v>16938</v>
      </c>
      <c r="H9" s="21" t="s">
        <v>105</v>
      </c>
      <c r="I9" s="21" t="s">
        <v>106</v>
      </c>
      <c r="J9" s="25" t="s">
        <v>12</v>
      </c>
      <c r="K9" s="23">
        <f t="shared" si="1"/>
        <v>0.4</v>
      </c>
      <c r="O9" s="14"/>
    </row>
    <row r="10" spans="1:15" ht="22.5" x14ac:dyDescent="0.2">
      <c r="A10" s="15">
        <v>5</v>
      </c>
      <c r="B10" s="16" t="s">
        <v>18</v>
      </c>
      <c r="C10" s="26">
        <v>326288</v>
      </c>
      <c r="D10" s="17" t="s">
        <v>80</v>
      </c>
      <c r="E10" s="18">
        <v>40</v>
      </c>
      <c r="F10" s="24">
        <v>472.22</v>
      </c>
      <c r="G10" s="21">
        <f t="shared" si="0"/>
        <v>18888.800000000003</v>
      </c>
      <c r="H10" s="21" t="s">
        <v>105</v>
      </c>
      <c r="I10" s="21" t="s">
        <v>106</v>
      </c>
      <c r="J10" s="25" t="s">
        <v>12</v>
      </c>
      <c r="K10" s="23">
        <f t="shared" si="1"/>
        <v>0.2</v>
      </c>
      <c r="O10" s="14"/>
    </row>
    <row r="11" spans="1:15" ht="22.5" x14ac:dyDescent="0.2">
      <c r="A11" s="15">
        <v>6</v>
      </c>
      <c r="B11" s="16" t="s">
        <v>19</v>
      </c>
      <c r="C11" s="26">
        <v>411890</v>
      </c>
      <c r="D11" s="17" t="s">
        <v>80</v>
      </c>
      <c r="E11" s="18">
        <v>35</v>
      </c>
      <c r="F11" s="24">
        <v>491.65</v>
      </c>
      <c r="G11" s="21">
        <f t="shared" si="0"/>
        <v>17207.75</v>
      </c>
      <c r="H11" s="21" t="s">
        <v>105</v>
      </c>
      <c r="I11" s="21" t="s">
        <v>106</v>
      </c>
      <c r="J11" s="25" t="s">
        <v>12</v>
      </c>
      <c r="K11" s="23">
        <f t="shared" si="1"/>
        <v>0.2</v>
      </c>
      <c r="O11" s="14"/>
    </row>
    <row r="12" spans="1:15" ht="22.5" x14ac:dyDescent="0.2">
      <c r="A12" s="15">
        <v>7</v>
      </c>
      <c r="B12" s="16" t="s">
        <v>20</v>
      </c>
      <c r="C12" s="26">
        <v>326290</v>
      </c>
      <c r="D12" s="17" t="s">
        <v>80</v>
      </c>
      <c r="E12" s="18">
        <v>30</v>
      </c>
      <c r="F12" s="24">
        <v>498.61</v>
      </c>
      <c r="G12" s="21">
        <f t="shared" si="0"/>
        <v>14958.300000000001</v>
      </c>
      <c r="H12" s="21" t="s">
        <v>105</v>
      </c>
      <c r="I12" s="21" t="s">
        <v>106</v>
      </c>
      <c r="J12" s="25" t="s">
        <v>12</v>
      </c>
      <c r="K12" s="23">
        <f t="shared" si="1"/>
        <v>0.2</v>
      </c>
      <c r="O12" s="14"/>
    </row>
    <row r="13" spans="1:15" ht="22.5" x14ac:dyDescent="0.2">
      <c r="A13" s="15">
        <v>8</v>
      </c>
      <c r="B13" s="16" t="s">
        <v>21</v>
      </c>
      <c r="C13" s="26">
        <v>417419</v>
      </c>
      <c r="D13" s="17" t="s">
        <v>80</v>
      </c>
      <c r="E13" s="18">
        <v>5</v>
      </c>
      <c r="F13" s="24">
        <v>486.41</v>
      </c>
      <c r="G13" s="21">
        <f t="shared" si="0"/>
        <v>2432.0500000000002</v>
      </c>
      <c r="H13" s="21" t="s">
        <v>105</v>
      </c>
      <c r="I13" s="21" t="s">
        <v>106</v>
      </c>
      <c r="J13" s="25" t="s">
        <v>12</v>
      </c>
      <c r="K13" s="23">
        <f t="shared" si="1"/>
        <v>0.2</v>
      </c>
      <c r="O13" s="14"/>
    </row>
    <row r="14" spans="1:15" ht="22.5" x14ac:dyDescent="0.2">
      <c r="A14" s="15">
        <v>9</v>
      </c>
      <c r="B14" s="16" t="s">
        <v>22</v>
      </c>
      <c r="C14" s="26">
        <v>387015</v>
      </c>
      <c r="D14" s="17" t="s">
        <v>80</v>
      </c>
      <c r="E14" s="18">
        <v>26</v>
      </c>
      <c r="F14" s="24">
        <v>567.75</v>
      </c>
      <c r="G14" s="21">
        <f t="shared" si="0"/>
        <v>14761.5</v>
      </c>
      <c r="H14" s="21" t="s">
        <v>105</v>
      </c>
      <c r="I14" s="21" t="s">
        <v>106</v>
      </c>
      <c r="J14" s="25" t="s">
        <v>12</v>
      </c>
      <c r="K14" s="23">
        <f t="shared" si="1"/>
        <v>0.4</v>
      </c>
      <c r="O14" s="14"/>
    </row>
    <row r="15" spans="1:15" ht="22.5" x14ac:dyDescent="0.2">
      <c r="A15" s="15">
        <v>10</v>
      </c>
      <c r="B15" s="16" t="s">
        <v>23</v>
      </c>
      <c r="C15" s="26">
        <v>419816</v>
      </c>
      <c r="D15" s="17" t="s">
        <v>80</v>
      </c>
      <c r="E15" s="18">
        <v>60</v>
      </c>
      <c r="F15" s="24">
        <v>492.4</v>
      </c>
      <c r="G15" s="21">
        <f t="shared" si="0"/>
        <v>29544</v>
      </c>
      <c r="H15" s="21" t="s">
        <v>105</v>
      </c>
      <c r="I15" s="21" t="s">
        <v>106</v>
      </c>
      <c r="J15" s="25" t="s">
        <v>12</v>
      </c>
      <c r="K15" s="23">
        <f t="shared" si="1"/>
        <v>0.2</v>
      </c>
      <c r="O15" s="14"/>
    </row>
    <row r="16" spans="1:15" ht="22.5" x14ac:dyDescent="0.2">
      <c r="A16" s="15">
        <v>11</v>
      </c>
      <c r="B16" s="16" t="s">
        <v>24</v>
      </c>
      <c r="C16" s="26">
        <v>326281</v>
      </c>
      <c r="D16" s="17" t="s">
        <v>80</v>
      </c>
      <c r="E16" s="18">
        <v>41</v>
      </c>
      <c r="F16" s="24">
        <v>384</v>
      </c>
      <c r="G16" s="21">
        <f t="shared" si="0"/>
        <v>15744</v>
      </c>
      <c r="H16" s="21" t="s">
        <v>105</v>
      </c>
      <c r="I16" s="21" t="s">
        <v>106</v>
      </c>
      <c r="J16" s="25" t="s">
        <v>12</v>
      </c>
      <c r="K16" s="23">
        <f t="shared" si="1"/>
        <v>0.2</v>
      </c>
      <c r="O16" s="14"/>
    </row>
    <row r="17" spans="1:15" ht="33.75" x14ac:dyDescent="0.2">
      <c r="A17" s="15">
        <v>12</v>
      </c>
      <c r="B17" s="16" t="s">
        <v>25</v>
      </c>
      <c r="C17" s="26">
        <v>444859</v>
      </c>
      <c r="D17" s="17" t="s">
        <v>80</v>
      </c>
      <c r="E17" s="18">
        <v>40</v>
      </c>
      <c r="F17" s="24">
        <v>950.67</v>
      </c>
      <c r="G17" s="21">
        <f t="shared" si="0"/>
        <v>38026.799999999996</v>
      </c>
      <c r="H17" s="21" t="s">
        <v>105</v>
      </c>
      <c r="I17" s="21" t="s">
        <v>106</v>
      </c>
      <c r="J17" s="25" t="s">
        <v>12</v>
      </c>
      <c r="K17" s="23">
        <f t="shared" si="1"/>
        <v>0.4</v>
      </c>
      <c r="O17" s="14"/>
    </row>
    <row r="18" spans="1:15" ht="22.5" x14ac:dyDescent="0.2">
      <c r="A18" s="15">
        <v>13</v>
      </c>
      <c r="B18" s="16" t="s">
        <v>26</v>
      </c>
      <c r="C18" s="26">
        <v>326284</v>
      </c>
      <c r="D18" s="17" t="s">
        <v>80</v>
      </c>
      <c r="E18" s="18">
        <v>37</v>
      </c>
      <c r="F18" s="24">
        <v>492.19</v>
      </c>
      <c r="G18" s="21">
        <f t="shared" si="0"/>
        <v>18211.03</v>
      </c>
      <c r="H18" s="21" t="s">
        <v>105</v>
      </c>
      <c r="I18" s="21" t="s">
        <v>106</v>
      </c>
      <c r="J18" s="25" t="s">
        <v>12</v>
      </c>
      <c r="K18" s="23">
        <f t="shared" si="1"/>
        <v>0.2</v>
      </c>
      <c r="O18" s="14"/>
    </row>
    <row r="19" spans="1:15" ht="45" x14ac:dyDescent="0.2">
      <c r="A19" s="15">
        <v>14</v>
      </c>
      <c r="B19" s="16" t="s">
        <v>27</v>
      </c>
      <c r="C19" s="26" t="s">
        <v>92</v>
      </c>
      <c r="D19" s="17" t="s">
        <v>80</v>
      </c>
      <c r="E19" s="18">
        <v>97</v>
      </c>
      <c r="F19" s="24">
        <v>449.83</v>
      </c>
      <c r="G19" s="21">
        <f t="shared" si="0"/>
        <v>43633.51</v>
      </c>
      <c r="H19" s="21" t="s">
        <v>105</v>
      </c>
      <c r="I19" s="21" t="s">
        <v>106</v>
      </c>
      <c r="J19" s="25" t="s">
        <v>12</v>
      </c>
      <c r="K19" s="23">
        <f t="shared" si="1"/>
        <v>0.2</v>
      </c>
      <c r="O19" s="14"/>
    </row>
    <row r="20" spans="1:15" ht="22.5" x14ac:dyDescent="0.2">
      <c r="A20" s="15">
        <v>15</v>
      </c>
      <c r="B20" s="16" t="s">
        <v>28</v>
      </c>
      <c r="C20" s="26">
        <v>326297</v>
      </c>
      <c r="D20" s="17" t="s">
        <v>80</v>
      </c>
      <c r="E20" s="18">
        <v>23</v>
      </c>
      <c r="F20" s="24">
        <v>429.23</v>
      </c>
      <c r="G20" s="21">
        <f t="shared" si="0"/>
        <v>9872.2900000000009</v>
      </c>
      <c r="H20" s="21" t="s">
        <v>105</v>
      </c>
      <c r="I20" s="21" t="s">
        <v>106</v>
      </c>
      <c r="J20" s="25" t="s">
        <v>12</v>
      </c>
      <c r="K20" s="23">
        <f t="shared" si="1"/>
        <v>0.2</v>
      </c>
      <c r="O20" s="14"/>
    </row>
    <row r="21" spans="1:15" ht="22.5" x14ac:dyDescent="0.2">
      <c r="A21" s="15">
        <v>16</v>
      </c>
      <c r="B21" s="16" t="s">
        <v>29</v>
      </c>
      <c r="C21" s="26">
        <v>326298</v>
      </c>
      <c r="D21" s="17" t="s">
        <v>80</v>
      </c>
      <c r="E21" s="18">
        <v>41</v>
      </c>
      <c r="F21" s="24">
        <v>361.49</v>
      </c>
      <c r="G21" s="21">
        <f t="shared" si="0"/>
        <v>14821.09</v>
      </c>
      <c r="H21" s="21" t="s">
        <v>105</v>
      </c>
      <c r="I21" s="21" t="s">
        <v>106</v>
      </c>
      <c r="J21" s="25" t="s">
        <v>12</v>
      </c>
      <c r="K21" s="23">
        <f t="shared" si="1"/>
        <v>0.2</v>
      </c>
      <c r="O21" s="14"/>
    </row>
    <row r="22" spans="1:15" ht="22.5" x14ac:dyDescent="0.2">
      <c r="A22" s="15">
        <v>17</v>
      </c>
      <c r="B22" s="16" t="s">
        <v>30</v>
      </c>
      <c r="C22" s="26" t="s">
        <v>93</v>
      </c>
      <c r="D22" s="17" t="s">
        <v>80</v>
      </c>
      <c r="E22" s="18">
        <v>40</v>
      </c>
      <c r="F22" s="24">
        <v>327.9</v>
      </c>
      <c r="G22" s="21">
        <f t="shared" si="0"/>
        <v>13116</v>
      </c>
      <c r="H22" s="21" t="s">
        <v>105</v>
      </c>
      <c r="I22" s="21" t="s">
        <v>106</v>
      </c>
      <c r="J22" s="25" t="s">
        <v>12</v>
      </c>
      <c r="K22" s="23">
        <f t="shared" si="1"/>
        <v>0.2</v>
      </c>
      <c r="O22" s="14"/>
    </row>
    <row r="23" spans="1:15" ht="22.5" x14ac:dyDescent="0.3">
      <c r="A23" s="15">
        <v>18</v>
      </c>
      <c r="B23" s="16" t="s">
        <v>31</v>
      </c>
      <c r="C23" s="26">
        <v>471971</v>
      </c>
      <c r="D23" s="17" t="s">
        <v>80</v>
      </c>
      <c r="E23" s="18">
        <v>27</v>
      </c>
      <c r="F23" s="24">
        <v>530.33000000000004</v>
      </c>
      <c r="G23" s="21">
        <f t="shared" si="0"/>
        <v>14318.910000000002</v>
      </c>
      <c r="H23" s="21" t="s">
        <v>105</v>
      </c>
      <c r="I23" s="21" t="s">
        <v>106</v>
      </c>
      <c r="J23" s="25" t="s">
        <v>12</v>
      </c>
      <c r="K23" s="23">
        <f t="shared" si="1"/>
        <v>0.4</v>
      </c>
      <c r="L23" s="11"/>
      <c r="M23" s="13"/>
      <c r="O23" s="14"/>
    </row>
    <row r="24" spans="1:15" ht="56.25" x14ac:dyDescent="0.3">
      <c r="A24" s="15">
        <v>19</v>
      </c>
      <c r="B24" s="16" t="s">
        <v>32</v>
      </c>
      <c r="C24" s="26">
        <v>326277</v>
      </c>
      <c r="D24" s="17" t="s">
        <v>80</v>
      </c>
      <c r="E24" s="18">
        <v>30</v>
      </c>
      <c r="F24" s="24">
        <v>390.57</v>
      </c>
      <c r="G24" s="21">
        <f t="shared" si="0"/>
        <v>11717.1</v>
      </c>
      <c r="H24" s="21" t="s">
        <v>105</v>
      </c>
      <c r="I24" s="21" t="s">
        <v>106</v>
      </c>
      <c r="J24" s="25" t="s">
        <v>12</v>
      </c>
      <c r="K24" s="23">
        <f t="shared" si="1"/>
        <v>0.2</v>
      </c>
      <c r="L24" s="11"/>
      <c r="M24" s="13"/>
      <c r="O24" s="14"/>
    </row>
    <row r="25" spans="1:15" ht="22.5" x14ac:dyDescent="0.2">
      <c r="A25" s="15">
        <v>20</v>
      </c>
      <c r="B25" s="16" t="s">
        <v>112</v>
      </c>
      <c r="C25" s="26">
        <v>326877</v>
      </c>
      <c r="D25" s="17" t="s">
        <v>15</v>
      </c>
      <c r="E25" s="18">
        <v>27</v>
      </c>
      <c r="F25" s="24">
        <v>4.03</v>
      </c>
      <c r="G25" s="21">
        <f t="shared" si="0"/>
        <v>108.81</v>
      </c>
      <c r="H25" s="21" t="s">
        <v>105</v>
      </c>
      <c r="I25" s="21" t="s">
        <v>106</v>
      </c>
      <c r="J25" s="25" t="s">
        <v>12</v>
      </c>
      <c r="K25" s="23">
        <f t="shared" si="1"/>
        <v>0.01</v>
      </c>
      <c r="O25" s="14"/>
    </row>
    <row r="26" spans="1:15" ht="22.5" x14ac:dyDescent="0.2">
      <c r="A26" s="15">
        <v>21</v>
      </c>
      <c r="B26" s="16" t="s">
        <v>33</v>
      </c>
      <c r="C26" s="26">
        <v>326812</v>
      </c>
      <c r="D26" s="17" t="s">
        <v>80</v>
      </c>
      <c r="E26" s="18">
        <v>26</v>
      </c>
      <c r="F26" s="24">
        <v>605.41</v>
      </c>
      <c r="G26" s="21">
        <f t="shared" si="0"/>
        <v>15740.66</v>
      </c>
      <c r="H26" s="21" t="s">
        <v>105</v>
      </c>
      <c r="I26" s="21" t="s">
        <v>106</v>
      </c>
      <c r="J26" s="25" t="s">
        <v>12</v>
      </c>
      <c r="K26" s="23">
        <f t="shared" si="1"/>
        <v>0.4</v>
      </c>
      <c r="O26" s="14"/>
    </row>
    <row r="27" spans="1:15" ht="22.5" x14ac:dyDescent="0.2">
      <c r="A27" s="15">
        <v>22</v>
      </c>
      <c r="B27" s="16" t="s">
        <v>34</v>
      </c>
      <c r="C27" s="26">
        <v>326303</v>
      </c>
      <c r="D27" s="17" t="s">
        <v>80</v>
      </c>
      <c r="E27" s="18">
        <v>58</v>
      </c>
      <c r="F27" s="24">
        <v>483.12</v>
      </c>
      <c r="G27" s="21">
        <f t="shared" si="0"/>
        <v>28020.959999999999</v>
      </c>
      <c r="H27" s="21" t="s">
        <v>105</v>
      </c>
      <c r="I27" s="21" t="s">
        <v>106</v>
      </c>
      <c r="J27" s="25" t="s">
        <v>12</v>
      </c>
      <c r="K27" s="23">
        <f t="shared" si="1"/>
        <v>0.2</v>
      </c>
      <c r="O27" s="14"/>
    </row>
    <row r="28" spans="1:15" ht="22.5" x14ac:dyDescent="0.3">
      <c r="A28" s="15">
        <v>23</v>
      </c>
      <c r="B28" s="16" t="s">
        <v>35</v>
      </c>
      <c r="C28" s="26">
        <v>375655</v>
      </c>
      <c r="D28" s="17" t="s">
        <v>80</v>
      </c>
      <c r="E28" s="18">
        <v>31</v>
      </c>
      <c r="F28" s="24">
        <v>592.1</v>
      </c>
      <c r="G28" s="21">
        <f t="shared" si="0"/>
        <v>18355.100000000002</v>
      </c>
      <c r="H28" s="21" t="s">
        <v>105</v>
      </c>
      <c r="I28" s="21" t="s">
        <v>106</v>
      </c>
      <c r="J28" s="25" t="s">
        <v>12</v>
      </c>
      <c r="K28" s="23">
        <f t="shared" si="1"/>
        <v>0.4</v>
      </c>
      <c r="L28" s="11"/>
      <c r="M28" s="12"/>
      <c r="O28" s="14"/>
    </row>
    <row r="29" spans="1:15" ht="22.5" x14ac:dyDescent="0.2">
      <c r="A29" s="15">
        <v>24</v>
      </c>
      <c r="B29" s="16" t="s">
        <v>36</v>
      </c>
      <c r="C29" s="26">
        <v>326867</v>
      </c>
      <c r="D29" s="17" t="s">
        <v>80</v>
      </c>
      <c r="E29" s="18">
        <v>31</v>
      </c>
      <c r="F29" s="24">
        <v>586.34</v>
      </c>
      <c r="G29" s="21">
        <f t="shared" si="0"/>
        <v>18176.54</v>
      </c>
      <c r="H29" s="21" t="s">
        <v>105</v>
      </c>
      <c r="I29" s="21" t="s">
        <v>106</v>
      </c>
      <c r="J29" s="25" t="s">
        <v>12</v>
      </c>
      <c r="K29" s="23">
        <f t="shared" si="1"/>
        <v>0.4</v>
      </c>
      <c r="O29" s="14"/>
    </row>
    <row r="30" spans="1:15" ht="22.5" x14ac:dyDescent="0.2">
      <c r="A30" s="15">
        <v>25</v>
      </c>
      <c r="B30" s="16" t="s">
        <v>37</v>
      </c>
      <c r="C30" s="26">
        <v>326304</v>
      </c>
      <c r="D30" s="17" t="s">
        <v>80</v>
      </c>
      <c r="E30" s="18">
        <v>59</v>
      </c>
      <c r="F30" s="24">
        <v>549.9</v>
      </c>
      <c r="G30" s="21">
        <f t="shared" si="0"/>
        <v>32444.1</v>
      </c>
      <c r="H30" s="21" t="s">
        <v>105</v>
      </c>
      <c r="I30" s="21" t="s">
        <v>106</v>
      </c>
      <c r="J30" s="25" t="s">
        <v>12</v>
      </c>
      <c r="K30" s="23">
        <f t="shared" si="1"/>
        <v>0.4</v>
      </c>
      <c r="O30" s="14"/>
    </row>
    <row r="31" spans="1:15" ht="22.5" x14ac:dyDescent="0.2">
      <c r="A31" s="15">
        <v>26</v>
      </c>
      <c r="B31" s="16" t="s">
        <v>38</v>
      </c>
      <c r="C31" s="26" t="s">
        <v>94</v>
      </c>
      <c r="D31" s="17" t="s">
        <v>80</v>
      </c>
      <c r="E31" s="18">
        <v>31</v>
      </c>
      <c r="F31" s="24">
        <v>472.76</v>
      </c>
      <c r="G31" s="21">
        <f t="shared" si="0"/>
        <v>14655.56</v>
      </c>
      <c r="H31" s="21" t="s">
        <v>105</v>
      </c>
      <c r="I31" s="21" t="s">
        <v>106</v>
      </c>
      <c r="J31" s="25" t="s">
        <v>12</v>
      </c>
      <c r="K31" s="23">
        <f t="shared" si="1"/>
        <v>0.2</v>
      </c>
      <c r="O31" s="14"/>
    </row>
    <row r="32" spans="1:15" ht="22.5" x14ac:dyDescent="0.2">
      <c r="A32" s="15">
        <v>27</v>
      </c>
      <c r="B32" s="16" t="s">
        <v>39</v>
      </c>
      <c r="C32" s="26">
        <v>387015</v>
      </c>
      <c r="D32" s="17" t="s">
        <v>80</v>
      </c>
      <c r="E32" s="18">
        <v>52</v>
      </c>
      <c r="F32" s="24">
        <v>672.66</v>
      </c>
      <c r="G32" s="21">
        <f t="shared" si="0"/>
        <v>34978.32</v>
      </c>
      <c r="H32" s="21" t="s">
        <v>105</v>
      </c>
      <c r="I32" s="21" t="s">
        <v>106</v>
      </c>
      <c r="J32" s="25" t="s">
        <v>12</v>
      </c>
      <c r="K32" s="23">
        <f t="shared" si="1"/>
        <v>0.4</v>
      </c>
      <c r="O32" s="14"/>
    </row>
    <row r="33" spans="1:15" ht="45" x14ac:dyDescent="0.2">
      <c r="A33" s="15">
        <v>28</v>
      </c>
      <c r="B33" s="16" t="s">
        <v>40</v>
      </c>
      <c r="C33" s="26">
        <v>412320</v>
      </c>
      <c r="D33" s="17" t="s">
        <v>81</v>
      </c>
      <c r="E33" s="18">
        <v>86</v>
      </c>
      <c r="F33" s="24">
        <v>456</v>
      </c>
      <c r="G33" s="21">
        <f t="shared" si="0"/>
        <v>39216</v>
      </c>
      <c r="H33" s="21" t="s">
        <v>105</v>
      </c>
      <c r="I33" s="21" t="s">
        <v>106</v>
      </c>
      <c r="J33" s="25" t="s">
        <v>12</v>
      </c>
      <c r="K33" s="23">
        <f t="shared" si="1"/>
        <v>0.2</v>
      </c>
      <c r="O33" s="14"/>
    </row>
    <row r="34" spans="1:15" ht="33.75" x14ac:dyDescent="0.3">
      <c r="A34" s="15">
        <v>29</v>
      </c>
      <c r="B34" s="16" t="s">
        <v>108</v>
      </c>
      <c r="C34" s="32">
        <v>328135</v>
      </c>
      <c r="D34" s="17" t="s">
        <v>81</v>
      </c>
      <c r="E34" s="18">
        <v>22</v>
      </c>
      <c r="F34" s="27">
        <v>498.26</v>
      </c>
      <c r="G34" s="28">
        <f t="shared" si="0"/>
        <v>10961.72</v>
      </c>
      <c r="H34" s="21" t="s">
        <v>105</v>
      </c>
      <c r="I34" s="21" t="s">
        <v>106</v>
      </c>
      <c r="J34" s="29" t="s">
        <v>12</v>
      </c>
      <c r="K34" s="23">
        <f t="shared" si="1"/>
        <v>0.2</v>
      </c>
      <c r="L34" s="11"/>
      <c r="M34" s="13"/>
      <c r="O34" s="14"/>
    </row>
    <row r="35" spans="1:15" ht="22.5" x14ac:dyDescent="0.2">
      <c r="A35" s="15">
        <v>30</v>
      </c>
      <c r="B35" s="16" t="s">
        <v>113</v>
      </c>
      <c r="C35" s="30">
        <v>129178</v>
      </c>
      <c r="D35" s="17" t="s">
        <v>15</v>
      </c>
      <c r="E35" s="18">
        <v>18</v>
      </c>
      <c r="F35" s="19">
        <v>270.67</v>
      </c>
      <c r="G35" s="20">
        <f t="shared" si="0"/>
        <v>4872.0600000000004</v>
      </c>
      <c r="H35" s="21" t="s">
        <v>105</v>
      </c>
      <c r="I35" s="21" t="s">
        <v>106</v>
      </c>
      <c r="J35" s="22" t="s">
        <v>12</v>
      </c>
      <c r="K35" s="23">
        <f t="shared" si="1"/>
        <v>0.2</v>
      </c>
      <c r="O35" s="14"/>
    </row>
    <row r="36" spans="1:15" s="9" customFormat="1" ht="45" x14ac:dyDescent="0.2">
      <c r="A36" s="15">
        <v>31</v>
      </c>
      <c r="B36" s="33" t="s">
        <v>114</v>
      </c>
      <c r="C36" s="30">
        <v>422391</v>
      </c>
      <c r="D36" s="17" t="s">
        <v>15</v>
      </c>
      <c r="E36" s="18">
        <v>108</v>
      </c>
      <c r="F36" s="19">
        <v>366.95</v>
      </c>
      <c r="G36" s="20">
        <f t="shared" si="0"/>
        <v>39630.6</v>
      </c>
      <c r="H36" s="21" t="s">
        <v>105</v>
      </c>
      <c r="I36" s="21" t="s">
        <v>106</v>
      </c>
      <c r="J36" s="22" t="s">
        <v>12</v>
      </c>
      <c r="K36" s="23">
        <f t="shared" si="1"/>
        <v>0.2</v>
      </c>
      <c r="O36" s="14"/>
    </row>
    <row r="37" spans="1:15" ht="22.5" x14ac:dyDescent="0.2">
      <c r="A37" s="15">
        <v>32</v>
      </c>
      <c r="B37" s="16" t="s">
        <v>41</v>
      </c>
      <c r="C37" s="30" t="s">
        <v>95</v>
      </c>
      <c r="D37" s="17" t="s">
        <v>82</v>
      </c>
      <c r="E37" s="18">
        <v>101</v>
      </c>
      <c r="F37" s="19">
        <v>531.64</v>
      </c>
      <c r="G37" s="20">
        <f t="shared" si="0"/>
        <v>53695.64</v>
      </c>
      <c r="H37" s="21" t="s">
        <v>105</v>
      </c>
      <c r="I37" s="21" t="s">
        <v>106</v>
      </c>
      <c r="J37" s="22" t="s">
        <v>12</v>
      </c>
      <c r="K37" s="23">
        <f t="shared" si="1"/>
        <v>0.4</v>
      </c>
      <c r="O37" s="14"/>
    </row>
    <row r="38" spans="1:15" x14ac:dyDescent="0.2">
      <c r="A38" s="15">
        <v>33</v>
      </c>
      <c r="B38" s="16" t="s">
        <v>42</v>
      </c>
      <c r="C38" s="30" t="s">
        <v>96</v>
      </c>
      <c r="D38" s="17" t="s">
        <v>83</v>
      </c>
      <c r="E38" s="18">
        <v>46</v>
      </c>
      <c r="F38" s="19">
        <v>118.93</v>
      </c>
      <c r="G38" s="20">
        <f t="shared" si="0"/>
        <v>5470.7800000000007</v>
      </c>
      <c r="H38" s="21" t="s">
        <v>105</v>
      </c>
      <c r="I38" s="21" t="s">
        <v>106</v>
      </c>
      <c r="J38" s="22" t="s">
        <v>12</v>
      </c>
      <c r="K38" s="23">
        <f t="shared" si="1"/>
        <v>0.12</v>
      </c>
      <c r="O38" s="14"/>
    </row>
    <row r="39" spans="1:15" ht="22.5" x14ac:dyDescent="0.2">
      <c r="A39" s="15">
        <v>34</v>
      </c>
      <c r="B39" s="16" t="s">
        <v>43</v>
      </c>
      <c r="C39" s="30">
        <v>408315</v>
      </c>
      <c r="D39" s="17" t="s">
        <v>80</v>
      </c>
      <c r="E39" s="18">
        <v>38</v>
      </c>
      <c r="F39" s="19">
        <v>690.03</v>
      </c>
      <c r="G39" s="20">
        <f t="shared" si="0"/>
        <v>26221.14</v>
      </c>
      <c r="H39" s="21" t="s">
        <v>105</v>
      </c>
      <c r="I39" s="21" t="s">
        <v>106</v>
      </c>
      <c r="J39" s="22" t="s">
        <v>12</v>
      </c>
      <c r="K39" s="23">
        <f t="shared" si="1"/>
        <v>0.4</v>
      </c>
      <c r="O39" s="14"/>
    </row>
    <row r="40" spans="1:15" ht="22.5" x14ac:dyDescent="0.2">
      <c r="A40" s="15">
        <v>35</v>
      </c>
      <c r="B40" s="16" t="s">
        <v>44</v>
      </c>
      <c r="C40" s="30">
        <v>415901</v>
      </c>
      <c r="D40" s="17" t="s">
        <v>84</v>
      </c>
      <c r="E40" s="18">
        <v>35</v>
      </c>
      <c r="F40" s="19">
        <v>1360</v>
      </c>
      <c r="G40" s="20">
        <f t="shared" si="0"/>
        <v>47600</v>
      </c>
      <c r="H40" s="21" t="s">
        <v>105</v>
      </c>
      <c r="I40" s="21" t="s">
        <v>106</v>
      </c>
      <c r="J40" s="22" t="s">
        <v>12</v>
      </c>
      <c r="K40" s="23">
        <f t="shared" si="1"/>
        <v>0.5</v>
      </c>
      <c r="O40" s="14"/>
    </row>
    <row r="41" spans="1:15" ht="22.5" x14ac:dyDescent="0.2">
      <c r="A41" s="15">
        <v>36</v>
      </c>
      <c r="B41" s="16" t="s">
        <v>45</v>
      </c>
      <c r="C41" s="30">
        <v>354117</v>
      </c>
      <c r="D41" s="17" t="s">
        <v>80</v>
      </c>
      <c r="E41" s="18">
        <v>26</v>
      </c>
      <c r="F41" s="19">
        <v>577.65</v>
      </c>
      <c r="G41" s="20">
        <f t="shared" si="0"/>
        <v>15018.9</v>
      </c>
      <c r="H41" s="21" t="s">
        <v>105</v>
      </c>
      <c r="I41" s="21" t="s">
        <v>106</v>
      </c>
      <c r="J41" s="22" t="s">
        <v>12</v>
      </c>
      <c r="K41" s="23">
        <f t="shared" si="1"/>
        <v>0.4</v>
      </c>
      <c r="O41" s="14"/>
    </row>
    <row r="42" spans="1:15" ht="22.5" x14ac:dyDescent="0.2">
      <c r="A42" s="15">
        <v>37</v>
      </c>
      <c r="B42" s="16" t="s">
        <v>46</v>
      </c>
      <c r="C42" s="30" t="s">
        <v>97</v>
      </c>
      <c r="D42" s="17" t="s">
        <v>80</v>
      </c>
      <c r="E42" s="18">
        <v>27</v>
      </c>
      <c r="F42" s="19">
        <v>616.49</v>
      </c>
      <c r="G42" s="20">
        <f t="shared" si="0"/>
        <v>16645.23</v>
      </c>
      <c r="H42" s="21" t="s">
        <v>105</v>
      </c>
      <c r="I42" s="21" t="s">
        <v>106</v>
      </c>
      <c r="J42" s="22" t="s">
        <v>12</v>
      </c>
      <c r="K42" s="23">
        <f t="shared" si="1"/>
        <v>0.4</v>
      </c>
      <c r="O42" s="14"/>
    </row>
    <row r="43" spans="1:15" ht="22.5" x14ac:dyDescent="0.2">
      <c r="A43" s="15">
        <v>38</v>
      </c>
      <c r="B43" s="16" t="s">
        <v>47</v>
      </c>
      <c r="C43" s="30">
        <v>326281</v>
      </c>
      <c r="D43" s="17" t="s">
        <v>80</v>
      </c>
      <c r="E43" s="18">
        <f>32+2</f>
        <v>34</v>
      </c>
      <c r="F43" s="19">
        <v>314.99</v>
      </c>
      <c r="G43" s="20">
        <f t="shared" si="0"/>
        <v>10709.66</v>
      </c>
      <c r="H43" s="21" t="s">
        <v>105</v>
      </c>
      <c r="I43" s="21" t="s">
        <v>106</v>
      </c>
      <c r="J43" s="22" t="s">
        <v>12</v>
      </c>
      <c r="K43" s="23">
        <f t="shared" si="1"/>
        <v>0.2</v>
      </c>
      <c r="O43" s="14"/>
    </row>
    <row r="44" spans="1:15" ht="22.5" x14ac:dyDescent="0.2">
      <c r="A44" s="15">
        <v>39</v>
      </c>
      <c r="B44" s="16" t="s">
        <v>48</v>
      </c>
      <c r="C44" s="30">
        <v>364290</v>
      </c>
      <c r="D44" s="17" t="s">
        <v>80</v>
      </c>
      <c r="E44" s="18">
        <v>60</v>
      </c>
      <c r="F44" s="19">
        <v>494.79</v>
      </c>
      <c r="G44" s="20">
        <f t="shared" si="0"/>
        <v>29687.4</v>
      </c>
      <c r="H44" s="21" t="s">
        <v>105</v>
      </c>
      <c r="I44" s="21" t="s">
        <v>106</v>
      </c>
      <c r="J44" s="22" t="s">
        <v>12</v>
      </c>
      <c r="K44" s="23">
        <f t="shared" si="1"/>
        <v>0.2</v>
      </c>
      <c r="O44" s="14"/>
    </row>
    <row r="45" spans="1:15" ht="22.5" x14ac:dyDescent="0.2">
      <c r="A45" s="15">
        <v>40</v>
      </c>
      <c r="B45" s="16" t="s">
        <v>49</v>
      </c>
      <c r="C45" s="30">
        <v>414929</v>
      </c>
      <c r="D45" s="17" t="s">
        <v>80</v>
      </c>
      <c r="E45" s="18">
        <v>25</v>
      </c>
      <c r="F45" s="19">
        <v>314.77</v>
      </c>
      <c r="G45" s="20">
        <f t="shared" si="0"/>
        <v>7869.25</v>
      </c>
      <c r="H45" s="21" t="s">
        <v>105</v>
      </c>
      <c r="I45" s="21" t="s">
        <v>106</v>
      </c>
      <c r="J45" s="22" t="s">
        <v>12</v>
      </c>
      <c r="K45" s="23">
        <f t="shared" si="1"/>
        <v>0.2</v>
      </c>
      <c r="O45" s="14"/>
    </row>
    <row r="46" spans="1:15" ht="22.5" x14ac:dyDescent="0.2">
      <c r="A46" s="15">
        <v>41</v>
      </c>
      <c r="B46" s="16" t="s">
        <v>50</v>
      </c>
      <c r="C46" s="30">
        <v>326307</v>
      </c>
      <c r="D46" s="17" t="s">
        <v>80</v>
      </c>
      <c r="E46" s="18">
        <v>33</v>
      </c>
      <c r="F46" s="19">
        <v>323.67</v>
      </c>
      <c r="G46" s="20">
        <f t="shared" si="0"/>
        <v>10681.11</v>
      </c>
      <c r="H46" s="21" t="s">
        <v>105</v>
      </c>
      <c r="I46" s="21" t="s">
        <v>106</v>
      </c>
      <c r="J46" s="22" t="s">
        <v>12</v>
      </c>
      <c r="K46" s="23">
        <f t="shared" si="1"/>
        <v>0.2</v>
      </c>
      <c r="O46" s="14"/>
    </row>
    <row r="47" spans="1:15" ht="22.5" x14ac:dyDescent="0.2">
      <c r="A47" s="15">
        <v>42</v>
      </c>
      <c r="B47" s="16" t="s">
        <v>51</v>
      </c>
      <c r="C47" s="30" t="s">
        <v>98</v>
      </c>
      <c r="D47" s="17" t="s">
        <v>80</v>
      </c>
      <c r="E47" s="18">
        <v>31</v>
      </c>
      <c r="F47" s="19">
        <v>474.85</v>
      </c>
      <c r="G47" s="20">
        <f t="shared" si="0"/>
        <v>14720.35</v>
      </c>
      <c r="H47" s="21" t="s">
        <v>105</v>
      </c>
      <c r="I47" s="21" t="s">
        <v>106</v>
      </c>
      <c r="J47" s="22" t="s">
        <v>12</v>
      </c>
      <c r="K47" s="23">
        <f t="shared" si="1"/>
        <v>0.2</v>
      </c>
      <c r="O47" s="14"/>
    </row>
    <row r="48" spans="1:15" ht="45" x14ac:dyDescent="0.2">
      <c r="A48" s="15">
        <v>43</v>
      </c>
      <c r="B48" s="16" t="s">
        <v>52</v>
      </c>
      <c r="C48" s="30">
        <v>376046</v>
      </c>
      <c r="D48" s="17" t="s">
        <v>80</v>
      </c>
      <c r="E48" s="18">
        <v>4</v>
      </c>
      <c r="F48" s="19">
        <v>408.7</v>
      </c>
      <c r="G48" s="20">
        <f t="shared" si="0"/>
        <v>1634.8</v>
      </c>
      <c r="H48" s="21" t="s">
        <v>105</v>
      </c>
      <c r="I48" s="21" t="s">
        <v>106</v>
      </c>
      <c r="J48" s="22" t="s">
        <v>12</v>
      </c>
      <c r="K48" s="23">
        <f t="shared" si="1"/>
        <v>0.2</v>
      </c>
      <c r="O48" s="14"/>
    </row>
    <row r="49" spans="1:15" ht="22.5" x14ac:dyDescent="0.2">
      <c r="A49" s="15">
        <v>44</v>
      </c>
      <c r="B49" s="16" t="s">
        <v>53</v>
      </c>
      <c r="C49" s="30">
        <v>475511</v>
      </c>
      <c r="D49" s="17" t="s">
        <v>80</v>
      </c>
      <c r="E49" s="18">
        <v>25</v>
      </c>
      <c r="F49" s="19">
        <v>794.48</v>
      </c>
      <c r="G49" s="20">
        <f t="shared" si="0"/>
        <v>19862</v>
      </c>
      <c r="H49" s="21" t="s">
        <v>105</v>
      </c>
      <c r="I49" s="21" t="s">
        <v>106</v>
      </c>
      <c r="J49" s="22" t="s">
        <v>12</v>
      </c>
      <c r="K49" s="23">
        <f t="shared" si="1"/>
        <v>0.4</v>
      </c>
      <c r="O49" s="14"/>
    </row>
    <row r="50" spans="1:15" ht="22.5" x14ac:dyDescent="0.2">
      <c r="A50" s="15">
        <v>45</v>
      </c>
      <c r="B50" s="16" t="s">
        <v>54</v>
      </c>
      <c r="C50" s="30">
        <v>326366</v>
      </c>
      <c r="D50" s="17" t="s">
        <v>80</v>
      </c>
      <c r="E50" s="18">
        <v>65</v>
      </c>
      <c r="F50" s="19">
        <v>512.28</v>
      </c>
      <c r="G50" s="20">
        <f t="shared" si="0"/>
        <v>33298.199999999997</v>
      </c>
      <c r="H50" s="21" t="s">
        <v>105</v>
      </c>
      <c r="I50" s="21" t="s">
        <v>106</v>
      </c>
      <c r="J50" s="22" t="s">
        <v>12</v>
      </c>
      <c r="K50" s="23">
        <f t="shared" si="1"/>
        <v>0.4</v>
      </c>
      <c r="O50" s="14"/>
    </row>
    <row r="51" spans="1:15" ht="22.5" x14ac:dyDescent="0.2">
      <c r="A51" s="15">
        <v>46</v>
      </c>
      <c r="B51" s="16" t="s">
        <v>55</v>
      </c>
      <c r="C51" s="30">
        <v>429633</v>
      </c>
      <c r="D51" s="17" t="s">
        <v>80</v>
      </c>
      <c r="E51" s="18">
        <v>31</v>
      </c>
      <c r="F51" s="19">
        <v>272.64999999999998</v>
      </c>
      <c r="G51" s="20">
        <f t="shared" si="0"/>
        <v>8452.15</v>
      </c>
      <c r="H51" s="21" t="s">
        <v>105</v>
      </c>
      <c r="I51" s="21" t="s">
        <v>106</v>
      </c>
      <c r="J51" s="22" t="s">
        <v>12</v>
      </c>
      <c r="K51" s="23">
        <f t="shared" si="1"/>
        <v>0.2</v>
      </c>
      <c r="O51" s="14"/>
    </row>
    <row r="52" spans="1:15" ht="22.5" x14ac:dyDescent="0.2">
      <c r="A52" s="15">
        <v>47</v>
      </c>
      <c r="B52" s="16" t="s">
        <v>56</v>
      </c>
      <c r="C52" s="30">
        <v>326309</v>
      </c>
      <c r="D52" s="17" t="s">
        <v>80</v>
      </c>
      <c r="E52" s="18">
        <v>32</v>
      </c>
      <c r="F52" s="19">
        <v>390.33</v>
      </c>
      <c r="G52" s="20">
        <f t="shared" si="0"/>
        <v>12490.56</v>
      </c>
      <c r="H52" s="21" t="s">
        <v>105</v>
      </c>
      <c r="I52" s="21" t="s">
        <v>106</v>
      </c>
      <c r="J52" s="22" t="s">
        <v>12</v>
      </c>
      <c r="K52" s="23">
        <f t="shared" si="1"/>
        <v>0.2</v>
      </c>
      <c r="O52" s="14"/>
    </row>
    <row r="53" spans="1:15" ht="22.5" x14ac:dyDescent="0.2">
      <c r="A53" s="15">
        <v>48</v>
      </c>
      <c r="B53" s="16" t="s">
        <v>57</v>
      </c>
      <c r="C53" s="30">
        <v>326310</v>
      </c>
      <c r="D53" s="17" t="s">
        <v>80</v>
      </c>
      <c r="E53" s="18">
        <v>33</v>
      </c>
      <c r="F53" s="19">
        <v>350.05</v>
      </c>
      <c r="G53" s="20">
        <f t="shared" si="0"/>
        <v>11551.65</v>
      </c>
      <c r="H53" s="21" t="s">
        <v>105</v>
      </c>
      <c r="I53" s="21" t="s">
        <v>106</v>
      </c>
      <c r="J53" s="22" t="s">
        <v>12</v>
      </c>
      <c r="K53" s="23">
        <f t="shared" si="1"/>
        <v>0.2</v>
      </c>
      <c r="O53" s="14"/>
    </row>
    <row r="54" spans="1:15" ht="22.5" x14ac:dyDescent="0.2">
      <c r="A54" s="15">
        <v>49</v>
      </c>
      <c r="B54" s="16" t="s">
        <v>58</v>
      </c>
      <c r="C54" s="30">
        <v>326310</v>
      </c>
      <c r="D54" s="17" t="s">
        <v>80</v>
      </c>
      <c r="E54" s="18">
        <v>31</v>
      </c>
      <c r="F54" s="19">
        <v>473.4</v>
      </c>
      <c r="G54" s="20">
        <f t="shared" si="0"/>
        <v>14675.4</v>
      </c>
      <c r="H54" s="21" t="s">
        <v>105</v>
      </c>
      <c r="I54" s="21" t="s">
        <v>106</v>
      </c>
      <c r="J54" s="22" t="s">
        <v>12</v>
      </c>
      <c r="K54" s="23">
        <f t="shared" si="1"/>
        <v>0.2</v>
      </c>
      <c r="O54" s="14"/>
    </row>
    <row r="55" spans="1:15" ht="22.5" x14ac:dyDescent="0.2">
      <c r="A55" s="15">
        <v>50</v>
      </c>
      <c r="B55" s="16" t="s">
        <v>59</v>
      </c>
      <c r="C55" s="30">
        <v>456748</v>
      </c>
      <c r="D55" s="17" t="s">
        <v>80</v>
      </c>
      <c r="E55" s="18">
        <v>36</v>
      </c>
      <c r="F55" s="19">
        <v>355.8</v>
      </c>
      <c r="G55" s="20">
        <f t="shared" si="0"/>
        <v>12808.800000000001</v>
      </c>
      <c r="H55" s="21" t="s">
        <v>105</v>
      </c>
      <c r="I55" s="21" t="s">
        <v>106</v>
      </c>
      <c r="J55" s="22" t="s">
        <v>12</v>
      </c>
      <c r="K55" s="23">
        <f t="shared" si="1"/>
        <v>0.2</v>
      </c>
      <c r="O55" s="14"/>
    </row>
    <row r="56" spans="1:15" ht="22.5" x14ac:dyDescent="0.2">
      <c r="A56" s="15">
        <v>51</v>
      </c>
      <c r="B56" s="16" t="s">
        <v>60</v>
      </c>
      <c r="C56" s="30">
        <v>408283</v>
      </c>
      <c r="D56" s="17" t="s">
        <v>80</v>
      </c>
      <c r="E56" s="18">
        <v>26</v>
      </c>
      <c r="F56" s="19">
        <v>581.03</v>
      </c>
      <c r="G56" s="20">
        <f t="shared" si="0"/>
        <v>15106.779999999999</v>
      </c>
      <c r="H56" s="21" t="s">
        <v>105</v>
      </c>
      <c r="I56" s="21" t="s">
        <v>106</v>
      </c>
      <c r="J56" s="22" t="s">
        <v>12</v>
      </c>
      <c r="K56" s="23">
        <f t="shared" si="1"/>
        <v>0.4</v>
      </c>
      <c r="O56" s="14"/>
    </row>
    <row r="57" spans="1:15" ht="22.5" x14ac:dyDescent="0.2">
      <c r="A57" s="15">
        <v>52</v>
      </c>
      <c r="B57" s="16" t="s">
        <v>115</v>
      </c>
      <c r="C57" s="30">
        <v>413149</v>
      </c>
      <c r="D57" s="17" t="s">
        <v>116</v>
      </c>
      <c r="E57" s="18">
        <v>22</v>
      </c>
      <c r="F57" s="19">
        <v>90.47</v>
      </c>
      <c r="G57" s="20">
        <f t="shared" si="0"/>
        <v>1990.34</v>
      </c>
      <c r="H57" s="21" t="s">
        <v>105</v>
      </c>
      <c r="I57" s="21" t="s">
        <v>106</v>
      </c>
      <c r="J57" s="22" t="s">
        <v>12</v>
      </c>
      <c r="K57" s="23">
        <f t="shared" si="1"/>
        <v>0.1</v>
      </c>
      <c r="O57" s="14"/>
    </row>
    <row r="58" spans="1:15" ht="168.75" x14ac:dyDescent="0.2">
      <c r="A58" s="15">
        <v>53</v>
      </c>
      <c r="B58" s="16" t="s">
        <v>118</v>
      </c>
      <c r="C58" s="30">
        <v>27405</v>
      </c>
      <c r="D58" s="17" t="s">
        <v>117</v>
      </c>
      <c r="E58" s="18">
        <f>38+1</f>
        <v>39</v>
      </c>
      <c r="F58" s="19">
        <v>47.14</v>
      </c>
      <c r="G58" s="20">
        <f t="shared" si="0"/>
        <v>1838.46</v>
      </c>
      <c r="H58" s="21" t="s">
        <v>105</v>
      </c>
      <c r="I58" s="21" t="s">
        <v>106</v>
      </c>
      <c r="J58" s="22" t="s">
        <v>12</v>
      </c>
      <c r="K58" s="23">
        <f t="shared" si="1"/>
        <v>0.05</v>
      </c>
      <c r="O58" s="14"/>
    </row>
    <row r="59" spans="1:15" ht="22.5" x14ac:dyDescent="0.2">
      <c r="A59" s="15">
        <v>54</v>
      </c>
      <c r="B59" s="16" t="s">
        <v>119</v>
      </c>
      <c r="C59" s="30">
        <v>27405</v>
      </c>
      <c r="D59" s="17" t="s">
        <v>117</v>
      </c>
      <c r="E59" s="18">
        <v>42</v>
      </c>
      <c r="F59" s="19">
        <v>117.15</v>
      </c>
      <c r="G59" s="20">
        <f t="shared" si="0"/>
        <v>4920.3</v>
      </c>
      <c r="H59" s="21" t="s">
        <v>105</v>
      </c>
      <c r="I59" s="21" t="s">
        <v>106</v>
      </c>
      <c r="J59" s="22" t="s">
        <v>12</v>
      </c>
      <c r="K59" s="23">
        <f t="shared" si="1"/>
        <v>0.12</v>
      </c>
      <c r="O59" s="14"/>
    </row>
    <row r="60" spans="1:15" ht="45" x14ac:dyDescent="0.2">
      <c r="A60" s="15">
        <v>55</v>
      </c>
      <c r="B60" s="16" t="s">
        <v>61</v>
      </c>
      <c r="C60" s="30">
        <v>357801</v>
      </c>
      <c r="D60" s="17" t="s">
        <v>85</v>
      </c>
      <c r="E60" s="18">
        <v>12</v>
      </c>
      <c r="F60" s="19">
        <v>27.33</v>
      </c>
      <c r="G60" s="20">
        <f t="shared" si="0"/>
        <v>327.96</v>
      </c>
      <c r="H60" s="21" t="s">
        <v>105</v>
      </c>
      <c r="I60" s="21" t="s">
        <v>106</v>
      </c>
      <c r="J60" s="22" t="s">
        <v>12</v>
      </c>
      <c r="K60" s="23">
        <f t="shared" si="1"/>
        <v>0.05</v>
      </c>
      <c r="O60" s="14"/>
    </row>
    <row r="61" spans="1:15" ht="56.25" x14ac:dyDescent="0.2">
      <c r="A61" s="15">
        <v>56</v>
      </c>
      <c r="B61" s="16" t="s">
        <v>62</v>
      </c>
      <c r="C61" s="30">
        <v>407731</v>
      </c>
      <c r="D61" s="17" t="s">
        <v>86</v>
      </c>
      <c r="E61" s="18">
        <v>12</v>
      </c>
      <c r="F61" s="19">
        <v>1594.92</v>
      </c>
      <c r="G61" s="20">
        <f t="shared" si="0"/>
        <v>19139.04</v>
      </c>
      <c r="H61" s="21" t="s">
        <v>105</v>
      </c>
      <c r="I61" s="21" t="s">
        <v>106</v>
      </c>
      <c r="J61" s="22" t="s">
        <v>12</v>
      </c>
      <c r="K61" s="23">
        <f t="shared" si="1"/>
        <v>0.5</v>
      </c>
      <c r="O61" s="14"/>
    </row>
    <row r="62" spans="1:15" ht="45" x14ac:dyDescent="0.2">
      <c r="A62" s="15">
        <v>57</v>
      </c>
      <c r="B62" s="16" t="s">
        <v>120</v>
      </c>
      <c r="C62" s="30">
        <v>413318</v>
      </c>
      <c r="D62" s="17" t="s">
        <v>15</v>
      </c>
      <c r="E62" s="18">
        <v>22</v>
      </c>
      <c r="F62" s="19">
        <v>596.04</v>
      </c>
      <c r="G62" s="20">
        <f t="shared" si="0"/>
        <v>13112.88</v>
      </c>
      <c r="H62" s="21" t="s">
        <v>105</v>
      </c>
      <c r="I62" s="21" t="s">
        <v>106</v>
      </c>
      <c r="J62" s="22" t="s">
        <v>12</v>
      </c>
      <c r="K62" s="23">
        <f t="shared" si="1"/>
        <v>0.4</v>
      </c>
      <c r="O62" s="14"/>
    </row>
    <row r="63" spans="1:15" ht="33.75" x14ac:dyDescent="0.2">
      <c r="A63" s="15">
        <v>58</v>
      </c>
      <c r="B63" s="16" t="s">
        <v>63</v>
      </c>
      <c r="C63" s="30">
        <v>358624</v>
      </c>
      <c r="D63" s="17" t="s">
        <v>87</v>
      </c>
      <c r="E63" s="18">
        <v>12</v>
      </c>
      <c r="F63" s="19">
        <v>443.61</v>
      </c>
      <c r="G63" s="20">
        <f t="shared" si="0"/>
        <v>5323.32</v>
      </c>
      <c r="H63" s="21" t="s">
        <v>105</v>
      </c>
      <c r="I63" s="21" t="s">
        <v>106</v>
      </c>
      <c r="J63" s="22" t="s">
        <v>12</v>
      </c>
      <c r="K63" s="23">
        <f t="shared" si="1"/>
        <v>0.2</v>
      </c>
      <c r="O63" s="14"/>
    </row>
    <row r="64" spans="1:15" ht="22.5" x14ac:dyDescent="0.2">
      <c r="A64" s="15">
        <v>59</v>
      </c>
      <c r="B64" s="16" t="s">
        <v>121</v>
      </c>
      <c r="C64" s="30">
        <v>339102</v>
      </c>
      <c r="D64" s="17" t="s">
        <v>15</v>
      </c>
      <c r="E64" s="18">
        <v>67</v>
      </c>
      <c r="F64" s="19">
        <v>16.04</v>
      </c>
      <c r="G64" s="20">
        <f t="shared" si="0"/>
        <v>1074.6799999999998</v>
      </c>
      <c r="H64" s="21" t="s">
        <v>105</v>
      </c>
      <c r="I64" s="21" t="s">
        <v>106</v>
      </c>
      <c r="J64" s="22" t="s">
        <v>12</v>
      </c>
      <c r="K64" s="23">
        <f t="shared" si="1"/>
        <v>0.03</v>
      </c>
      <c r="O64" s="14"/>
    </row>
    <row r="65" spans="1:15" ht="33.75" x14ac:dyDescent="0.2">
      <c r="A65" s="15">
        <v>60</v>
      </c>
      <c r="B65" s="16" t="s">
        <v>122</v>
      </c>
      <c r="C65" s="30">
        <v>339536</v>
      </c>
      <c r="D65" s="17" t="s">
        <v>15</v>
      </c>
      <c r="E65" s="18">
        <f>70+1</f>
        <v>71</v>
      </c>
      <c r="F65" s="19">
        <v>22.87</v>
      </c>
      <c r="G65" s="20">
        <f t="shared" si="0"/>
        <v>1623.77</v>
      </c>
      <c r="H65" s="21" t="s">
        <v>105</v>
      </c>
      <c r="I65" s="21" t="s">
        <v>106</v>
      </c>
      <c r="J65" s="22" t="s">
        <v>12</v>
      </c>
      <c r="K65" s="23">
        <f t="shared" si="1"/>
        <v>0.05</v>
      </c>
      <c r="O65" s="14"/>
    </row>
    <row r="66" spans="1:15" ht="22.5" x14ac:dyDescent="0.2">
      <c r="A66" s="15">
        <v>61</v>
      </c>
      <c r="B66" s="16" t="s">
        <v>64</v>
      </c>
      <c r="C66" s="30">
        <v>349786</v>
      </c>
      <c r="D66" s="17" t="s">
        <v>15</v>
      </c>
      <c r="E66" s="18">
        <f>31+1</f>
        <v>32</v>
      </c>
      <c r="F66" s="19">
        <v>11.53</v>
      </c>
      <c r="G66" s="20">
        <f t="shared" si="0"/>
        <v>368.96</v>
      </c>
      <c r="H66" s="21" t="s">
        <v>105</v>
      </c>
      <c r="I66" s="21" t="s">
        <v>106</v>
      </c>
      <c r="J66" s="22" t="s">
        <v>12</v>
      </c>
      <c r="K66" s="23">
        <f t="shared" si="1"/>
        <v>0.03</v>
      </c>
      <c r="O66" s="14"/>
    </row>
    <row r="67" spans="1:15" ht="22.5" x14ac:dyDescent="0.2">
      <c r="A67" s="15">
        <v>62</v>
      </c>
      <c r="B67" s="16" t="s">
        <v>123</v>
      </c>
      <c r="C67" s="30">
        <v>340892</v>
      </c>
      <c r="D67" s="17" t="s">
        <v>15</v>
      </c>
      <c r="E67" s="18">
        <f>90+1</f>
        <v>91</v>
      </c>
      <c r="F67" s="19">
        <v>15.25</v>
      </c>
      <c r="G67" s="20">
        <f t="shared" si="0"/>
        <v>1387.75</v>
      </c>
      <c r="H67" s="21" t="s">
        <v>105</v>
      </c>
      <c r="I67" s="21" t="s">
        <v>106</v>
      </c>
      <c r="J67" s="22" t="s">
        <v>12</v>
      </c>
      <c r="K67" s="23">
        <f t="shared" si="1"/>
        <v>0.03</v>
      </c>
      <c r="O67" s="14"/>
    </row>
    <row r="68" spans="1:15" ht="22.5" x14ac:dyDescent="0.2">
      <c r="A68" s="15">
        <v>63</v>
      </c>
      <c r="B68" s="16" t="s">
        <v>124</v>
      </c>
      <c r="C68" s="30">
        <v>334972</v>
      </c>
      <c r="D68" s="17" t="s">
        <v>15</v>
      </c>
      <c r="E68" s="18">
        <f>35+1</f>
        <v>36</v>
      </c>
      <c r="F68" s="19">
        <v>21.88</v>
      </c>
      <c r="G68" s="20">
        <f t="shared" si="0"/>
        <v>787.68</v>
      </c>
      <c r="H68" s="21" t="s">
        <v>105</v>
      </c>
      <c r="I68" s="21" t="s">
        <v>106</v>
      </c>
      <c r="J68" s="22" t="s">
        <v>12</v>
      </c>
      <c r="K68" s="23">
        <f t="shared" si="1"/>
        <v>0.05</v>
      </c>
      <c r="O68" s="14"/>
    </row>
    <row r="69" spans="1:15" ht="22.5" x14ac:dyDescent="0.2">
      <c r="A69" s="15">
        <v>64</v>
      </c>
      <c r="B69" s="16" t="s">
        <v>125</v>
      </c>
      <c r="C69" s="30">
        <v>357311</v>
      </c>
      <c r="D69" s="17" t="s">
        <v>15</v>
      </c>
      <c r="E69" s="18">
        <v>87</v>
      </c>
      <c r="F69" s="19">
        <v>25.53</v>
      </c>
      <c r="G69" s="20">
        <f t="shared" si="0"/>
        <v>2221.11</v>
      </c>
      <c r="H69" s="21" t="s">
        <v>105</v>
      </c>
      <c r="I69" s="21" t="s">
        <v>106</v>
      </c>
      <c r="J69" s="22" t="s">
        <v>12</v>
      </c>
      <c r="K69" s="23">
        <f t="shared" si="1"/>
        <v>0.05</v>
      </c>
      <c r="O69" s="14"/>
    </row>
    <row r="70" spans="1:15" ht="22.5" x14ac:dyDescent="0.2">
      <c r="A70" s="15">
        <v>65</v>
      </c>
      <c r="B70" s="16" t="s">
        <v>126</v>
      </c>
      <c r="C70" s="30">
        <v>430689</v>
      </c>
      <c r="D70" s="17" t="s">
        <v>15</v>
      </c>
      <c r="E70" s="18">
        <v>87</v>
      </c>
      <c r="F70" s="19">
        <v>44.99</v>
      </c>
      <c r="G70" s="20">
        <f t="shared" si="0"/>
        <v>3914.13</v>
      </c>
      <c r="H70" s="21" t="s">
        <v>105</v>
      </c>
      <c r="I70" s="21" t="s">
        <v>106</v>
      </c>
      <c r="J70" s="22" t="s">
        <v>12</v>
      </c>
      <c r="K70" s="23">
        <f t="shared" si="1"/>
        <v>0.05</v>
      </c>
      <c r="O70" s="14"/>
    </row>
    <row r="71" spans="1:15" ht="22.5" x14ac:dyDescent="0.2">
      <c r="A71" s="15">
        <v>66</v>
      </c>
      <c r="B71" s="16" t="s">
        <v>127</v>
      </c>
      <c r="C71" s="30">
        <v>339696</v>
      </c>
      <c r="D71" s="17" t="s">
        <v>15</v>
      </c>
      <c r="E71" s="18">
        <f>95+1</f>
        <v>96</v>
      </c>
      <c r="F71" s="19">
        <v>22.52</v>
      </c>
      <c r="G71" s="20">
        <f t="shared" ref="G71:G121" si="2">F71*E71</f>
        <v>2161.92</v>
      </c>
      <c r="H71" s="21" t="s">
        <v>105</v>
      </c>
      <c r="I71" s="21" t="s">
        <v>106</v>
      </c>
      <c r="J71" s="22" t="s">
        <v>12</v>
      </c>
      <c r="K71" s="23">
        <f t="shared" ref="K71:K121" si="3">IF(F71&lt;0.01,"",IF(AND(F71&gt;=0.01,F71&lt;=5),0.01,IF(F71&lt;=10,0.02,IF(F71&lt;=20,0.03,IF(F71&lt;=50,0.05,IF(F71&lt;=100,0.1,IF(F71&lt;=200,0.12,IF(F71&lt;=500,0.2,IF(F71&lt;=1000,0.4,IF(F71&lt;=2000,0.5,IF(F71&lt;=5000,0.8,IF(F71&lt;=10000,F71*0.005,"Avaliação Específica"))))))))))))</f>
        <v>0.05</v>
      </c>
      <c r="O71" s="14"/>
    </row>
    <row r="72" spans="1:15" ht="22.5" x14ac:dyDescent="0.2">
      <c r="A72" s="15">
        <v>67</v>
      </c>
      <c r="B72" s="16" t="s">
        <v>128</v>
      </c>
      <c r="C72" s="30">
        <v>329745</v>
      </c>
      <c r="D72" s="17" t="s">
        <v>15</v>
      </c>
      <c r="E72" s="18">
        <f>93+1</f>
        <v>94</v>
      </c>
      <c r="F72" s="19">
        <v>18.13</v>
      </c>
      <c r="G72" s="20">
        <f t="shared" si="2"/>
        <v>1704.2199999999998</v>
      </c>
      <c r="H72" s="21" t="s">
        <v>105</v>
      </c>
      <c r="I72" s="21" t="s">
        <v>106</v>
      </c>
      <c r="J72" s="22" t="s">
        <v>12</v>
      </c>
      <c r="K72" s="23">
        <f t="shared" si="3"/>
        <v>0.03</v>
      </c>
      <c r="O72" s="14"/>
    </row>
    <row r="73" spans="1:15" ht="22.5" x14ac:dyDescent="0.2">
      <c r="A73" s="15">
        <v>68</v>
      </c>
      <c r="B73" s="16" t="s">
        <v>65</v>
      </c>
      <c r="C73" s="30">
        <v>339141</v>
      </c>
      <c r="D73" s="17" t="s">
        <v>15</v>
      </c>
      <c r="E73" s="18">
        <f>32+1</f>
        <v>33</v>
      </c>
      <c r="F73" s="19">
        <v>18.61</v>
      </c>
      <c r="G73" s="20">
        <f t="shared" si="2"/>
        <v>614.13</v>
      </c>
      <c r="H73" s="21" t="s">
        <v>105</v>
      </c>
      <c r="I73" s="21" t="s">
        <v>106</v>
      </c>
      <c r="J73" s="22" t="s">
        <v>12</v>
      </c>
      <c r="K73" s="23">
        <f t="shared" si="3"/>
        <v>0.03</v>
      </c>
      <c r="O73" s="14"/>
    </row>
    <row r="74" spans="1:15" ht="22.5" x14ac:dyDescent="0.3">
      <c r="A74" s="15">
        <v>69</v>
      </c>
      <c r="B74" s="16" t="s">
        <v>129</v>
      </c>
      <c r="C74" s="30">
        <v>410266</v>
      </c>
      <c r="D74" s="17" t="s">
        <v>15</v>
      </c>
      <c r="E74" s="18">
        <f>91+1</f>
        <v>92</v>
      </c>
      <c r="F74" s="19">
        <v>29.31</v>
      </c>
      <c r="G74" s="20">
        <f t="shared" si="2"/>
        <v>2696.52</v>
      </c>
      <c r="H74" s="21" t="s">
        <v>105</v>
      </c>
      <c r="I74" s="21" t="s">
        <v>106</v>
      </c>
      <c r="J74" s="22" t="s">
        <v>12</v>
      </c>
      <c r="K74" s="23">
        <f t="shared" si="3"/>
        <v>0.05</v>
      </c>
      <c r="L74" s="11"/>
      <c r="M74" s="13"/>
      <c r="O74" s="14"/>
    </row>
    <row r="75" spans="1:15" ht="22.5" x14ac:dyDescent="0.2">
      <c r="A75" s="15">
        <v>70</v>
      </c>
      <c r="B75" s="16" t="s">
        <v>130</v>
      </c>
      <c r="C75" s="30">
        <v>340913</v>
      </c>
      <c r="D75" s="17" t="s">
        <v>15</v>
      </c>
      <c r="E75" s="18">
        <f>90+1</f>
        <v>91</v>
      </c>
      <c r="F75" s="19">
        <v>24.42</v>
      </c>
      <c r="G75" s="20">
        <f t="shared" si="2"/>
        <v>2222.2200000000003</v>
      </c>
      <c r="H75" s="21" t="s">
        <v>105</v>
      </c>
      <c r="I75" s="21" t="s">
        <v>106</v>
      </c>
      <c r="J75" s="22" t="s">
        <v>12</v>
      </c>
      <c r="K75" s="23">
        <f t="shared" si="3"/>
        <v>0.05</v>
      </c>
      <c r="O75" s="14"/>
    </row>
    <row r="76" spans="1:15" ht="22.5" x14ac:dyDescent="0.2">
      <c r="A76" s="15">
        <v>71</v>
      </c>
      <c r="B76" s="16" t="s">
        <v>131</v>
      </c>
      <c r="C76" s="30">
        <v>464939</v>
      </c>
      <c r="D76" s="17" t="s">
        <v>15</v>
      </c>
      <c r="E76" s="18">
        <f>95+1</f>
        <v>96</v>
      </c>
      <c r="F76" s="19">
        <v>24</v>
      </c>
      <c r="G76" s="20">
        <f t="shared" si="2"/>
        <v>2304</v>
      </c>
      <c r="H76" s="21" t="s">
        <v>105</v>
      </c>
      <c r="I76" s="21" t="s">
        <v>106</v>
      </c>
      <c r="J76" s="22" t="s">
        <v>12</v>
      </c>
      <c r="K76" s="23">
        <f t="shared" si="3"/>
        <v>0.05</v>
      </c>
      <c r="O76" s="14"/>
    </row>
    <row r="77" spans="1:15" ht="22.5" x14ac:dyDescent="0.2">
      <c r="A77" s="15">
        <v>72</v>
      </c>
      <c r="B77" s="16" t="s">
        <v>132</v>
      </c>
      <c r="C77" s="30">
        <v>339706</v>
      </c>
      <c r="D77" s="17" t="s">
        <v>15</v>
      </c>
      <c r="E77" s="18">
        <f>32+1</f>
        <v>33</v>
      </c>
      <c r="F77" s="19">
        <v>16.13</v>
      </c>
      <c r="G77" s="20">
        <f t="shared" si="2"/>
        <v>532.29</v>
      </c>
      <c r="H77" s="21" t="s">
        <v>105</v>
      </c>
      <c r="I77" s="21" t="s">
        <v>106</v>
      </c>
      <c r="J77" s="22" t="s">
        <v>12</v>
      </c>
      <c r="K77" s="23">
        <f t="shared" si="3"/>
        <v>0.03</v>
      </c>
      <c r="O77" s="14"/>
    </row>
    <row r="78" spans="1:15" ht="22.5" x14ac:dyDescent="0.2">
      <c r="A78" s="15">
        <v>73</v>
      </c>
      <c r="B78" s="16" t="s">
        <v>133</v>
      </c>
      <c r="C78" s="30">
        <v>340898</v>
      </c>
      <c r="D78" s="17" t="s">
        <v>15</v>
      </c>
      <c r="E78" s="18">
        <f>32+1</f>
        <v>33</v>
      </c>
      <c r="F78" s="19">
        <v>12.47</v>
      </c>
      <c r="G78" s="20">
        <f t="shared" si="2"/>
        <v>411.51000000000005</v>
      </c>
      <c r="H78" s="21" t="s">
        <v>105</v>
      </c>
      <c r="I78" s="21" t="s">
        <v>106</v>
      </c>
      <c r="J78" s="22" t="s">
        <v>12</v>
      </c>
      <c r="K78" s="23">
        <f t="shared" si="3"/>
        <v>0.03</v>
      </c>
      <c r="O78" s="14"/>
    </row>
    <row r="79" spans="1:15" ht="22.5" x14ac:dyDescent="0.2">
      <c r="A79" s="15">
        <v>74</v>
      </c>
      <c r="B79" s="16" t="s">
        <v>134</v>
      </c>
      <c r="C79" s="30">
        <v>334988</v>
      </c>
      <c r="D79" s="17" t="s">
        <v>15</v>
      </c>
      <c r="E79" s="18">
        <f>32+1</f>
        <v>33</v>
      </c>
      <c r="F79" s="19">
        <v>9.27</v>
      </c>
      <c r="G79" s="20">
        <f t="shared" si="2"/>
        <v>305.90999999999997</v>
      </c>
      <c r="H79" s="21" t="s">
        <v>105</v>
      </c>
      <c r="I79" s="21" t="s">
        <v>106</v>
      </c>
      <c r="J79" s="22" t="s">
        <v>12</v>
      </c>
      <c r="K79" s="23">
        <f t="shared" si="3"/>
        <v>0.02</v>
      </c>
      <c r="O79" s="14"/>
    </row>
    <row r="80" spans="1:15" ht="22.5" x14ac:dyDescent="0.2">
      <c r="A80" s="15">
        <v>75</v>
      </c>
      <c r="B80" s="16" t="s">
        <v>135</v>
      </c>
      <c r="C80" s="30">
        <v>340905</v>
      </c>
      <c r="D80" s="17" t="s">
        <v>15</v>
      </c>
      <c r="E80" s="18">
        <f>96+1</f>
        <v>97</v>
      </c>
      <c r="F80" s="19">
        <v>21.57</v>
      </c>
      <c r="G80" s="20">
        <f t="shared" si="2"/>
        <v>2092.29</v>
      </c>
      <c r="H80" s="21" t="s">
        <v>105</v>
      </c>
      <c r="I80" s="21" t="s">
        <v>106</v>
      </c>
      <c r="J80" s="22" t="s">
        <v>12</v>
      </c>
      <c r="K80" s="23">
        <f t="shared" si="3"/>
        <v>0.05</v>
      </c>
      <c r="O80" s="14"/>
    </row>
    <row r="81" spans="1:15" ht="22.5" x14ac:dyDescent="0.2">
      <c r="A81" s="15">
        <v>76</v>
      </c>
      <c r="B81" s="16" t="s">
        <v>136</v>
      </c>
      <c r="C81" s="30">
        <v>371854</v>
      </c>
      <c r="D81" s="17" t="s">
        <v>15</v>
      </c>
      <c r="E81" s="18">
        <v>91</v>
      </c>
      <c r="F81" s="19">
        <v>18.53</v>
      </c>
      <c r="G81" s="20">
        <f t="shared" si="2"/>
        <v>1686.23</v>
      </c>
      <c r="H81" s="21" t="s">
        <v>105</v>
      </c>
      <c r="I81" s="21" t="s">
        <v>106</v>
      </c>
      <c r="J81" s="22" t="s">
        <v>12</v>
      </c>
      <c r="K81" s="23">
        <f t="shared" si="3"/>
        <v>0.03</v>
      </c>
      <c r="O81" s="14"/>
    </row>
    <row r="82" spans="1:15" ht="45" x14ac:dyDescent="0.2">
      <c r="A82" s="15">
        <v>77</v>
      </c>
      <c r="B82" s="16" t="s">
        <v>137</v>
      </c>
      <c r="C82" s="30">
        <v>135046</v>
      </c>
      <c r="D82" s="17" t="s">
        <v>15</v>
      </c>
      <c r="E82" s="18">
        <v>6</v>
      </c>
      <c r="F82" s="19">
        <v>676.09</v>
      </c>
      <c r="G82" s="20">
        <f t="shared" si="2"/>
        <v>4056.54</v>
      </c>
      <c r="H82" s="21" t="s">
        <v>105</v>
      </c>
      <c r="I82" s="21" t="s">
        <v>106</v>
      </c>
      <c r="J82" s="22" t="s">
        <v>12</v>
      </c>
      <c r="K82" s="23">
        <f t="shared" si="3"/>
        <v>0.4</v>
      </c>
      <c r="O82" s="14"/>
    </row>
    <row r="83" spans="1:15" ht="33.75" x14ac:dyDescent="0.2">
      <c r="A83" s="15">
        <v>78</v>
      </c>
      <c r="B83" s="16" t="s">
        <v>66</v>
      </c>
      <c r="C83" s="30" t="s">
        <v>99</v>
      </c>
      <c r="D83" s="17" t="s">
        <v>88</v>
      </c>
      <c r="E83" s="18">
        <v>233</v>
      </c>
      <c r="F83" s="19">
        <v>289.05</v>
      </c>
      <c r="G83" s="20">
        <f t="shared" si="2"/>
        <v>67348.650000000009</v>
      </c>
      <c r="H83" s="21" t="s">
        <v>105</v>
      </c>
      <c r="I83" s="21" t="s">
        <v>106</v>
      </c>
      <c r="J83" s="22" t="s">
        <v>12</v>
      </c>
      <c r="K83" s="23">
        <f t="shared" si="3"/>
        <v>0.2</v>
      </c>
      <c r="O83" s="14"/>
    </row>
    <row r="84" spans="1:15" ht="22.5" x14ac:dyDescent="0.2">
      <c r="A84" s="15">
        <v>79</v>
      </c>
      <c r="B84" s="16" t="s">
        <v>67</v>
      </c>
      <c r="C84" s="30">
        <v>440952</v>
      </c>
      <c r="D84" s="17" t="s">
        <v>80</v>
      </c>
      <c r="E84" s="18">
        <f>65+1</f>
        <v>66</v>
      </c>
      <c r="F84" s="19">
        <v>442.45</v>
      </c>
      <c r="G84" s="20">
        <f t="shared" si="2"/>
        <v>29201.7</v>
      </c>
      <c r="H84" s="21" t="s">
        <v>105</v>
      </c>
      <c r="I84" s="21" t="s">
        <v>106</v>
      </c>
      <c r="J84" s="22" t="s">
        <v>12</v>
      </c>
      <c r="K84" s="23">
        <f t="shared" si="3"/>
        <v>0.2</v>
      </c>
      <c r="O84" s="14"/>
    </row>
    <row r="85" spans="1:15" ht="22.5" x14ac:dyDescent="0.2">
      <c r="A85" s="15">
        <v>80</v>
      </c>
      <c r="B85" s="16" t="s">
        <v>68</v>
      </c>
      <c r="C85" s="30">
        <v>440945</v>
      </c>
      <c r="D85" s="17" t="s">
        <v>80</v>
      </c>
      <c r="E85" s="18">
        <f>80+1</f>
        <v>81</v>
      </c>
      <c r="F85" s="19">
        <v>317.5</v>
      </c>
      <c r="G85" s="20">
        <f t="shared" si="2"/>
        <v>25717.5</v>
      </c>
      <c r="H85" s="21" t="s">
        <v>105</v>
      </c>
      <c r="I85" s="21" t="s">
        <v>106</v>
      </c>
      <c r="J85" s="22" t="s">
        <v>12</v>
      </c>
      <c r="K85" s="23">
        <f t="shared" si="3"/>
        <v>0.2</v>
      </c>
      <c r="O85" s="14"/>
    </row>
    <row r="86" spans="1:15" ht="22.5" x14ac:dyDescent="0.2">
      <c r="A86" s="15">
        <v>81</v>
      </c>
      <c r="B86" s="16" t="s">
        <v>69</v>
      </c>
      <c r="C86" s="30" t="s">
        <v>100</v>
      </c>
      <c r="D86" s="17" t="s">
        <v>80</v>
      </c>
      <c r="E86" s="18">
        <v>31</v>
      </c>
      <c r="F86" s="19">
        <v>426.21</v>
      </c>
      <c r="G86" s="20">
        <f t="shared" si="2"/>
        <v>13212.51</v>
      </c>
      <c r="H86" s="21" t="s">
        <v>105</v>
      </c>
      <c r="I86" s="21" t="s">
        <v>106</v>
      </c>
      <c r="J86" s="22" t="s">
        <v>12</v>
      </c>
      <c r="K86" s="23">
        <f t="shared" si="3"/>
        <v>0.2</v>
      </c>
      <c r="O86" s="14"/>
    </row>
    <row r="87" spans="1:15" ht="22.5" x14ac:dyDescent="0.2">
      <c r="A87" s="15">
        <v>82</v>
      </c>
      <c r="B87" s="16" t="s">
        <v>138</v>
      </c>
      <c r="C87" s="30">
        <v>135046</v>
      </c>
      <c r="D87" s="17" t="s">
        <v>15</v>
      </c>
      <c r="E87" s="18">
        <v>32</v>
      </c>
      <c r="F87" s="19">
        <v>535.21</v>
      </c>
      <c r="G87" s="20">
        <f t="shared" si="2"/>
        <v>17126.72</v>
      </c>
      <c r="H87" s="21" t="s">
        <v>105</v>
      </c>
      <c r="I87" s="21" t="s">
        <v>106</v>
      </c>
      <c r="J87" s="22" t="s">
        <v>12</v>
      </c>
      <c r="K87" s="23">
        <f t="shared" si="3"/>
        <v>0.4</v>
      </c>
      <c r="O87" s="14"/>
    </row>
    <row r="88" spans="1:15" ht="45" x14ac:dyDescent="0.2">
      <c r="A88" s="15">
        <v>83</v>
      </c>
      <c r="B88" s="16" t="s">
        <v>139</v>
      </c>
      <c r="C88" s="30" t="s">
        <v>101</v>
      </c>
      <c r="D88" s="17" t="s">
        <v>15</v>
      </c>
      <c r="E88" s="18">
        <v>4</v>
      </c>
      <c r="F88" s="19">
        <v>70.7</v>
      </c>
      <c r="G88" s="20">
        <f t="shared" si="2"/>
        <v>282.8</v>
      </c>
      <c r="H88" s="21" t="s">
        <v>105</v>
      </c>
      <c r="I88" s="21" t="s">
        <v>106</v>
      </c>
      <c r="J88" s="22" t="s">
        <v>12</v>
      </c>
      <c r="K88" s="23">
        <f t="shared" si="3"/>
        <v>0.1</v>
      </c>
      <c r="O88" s="14"/>
    </row>
    <row r="89" spans="1:15" ht="78.75" x14ac:dyDescent="0.2">
      <c r="A89" s="15">
        <v>84</v>
      </c>
      <c r="B89" s="16" t="s">
        <v>140</v>
      </c>
      <c r="C89" s="30">
        <v>135046</v>
      </c>
      <c r="D89" s="17" t="s">
        <v>15</v>
      </c>
      <c r="E89" s="18">
        <v>4</v>
      </c>
      <c r="F89" s="19">
        <v>3914.3</v>
      </c>
      <c r="G89" s="20">
        <f t="shared" si="2"/>
        <v>15657.2</v>
      </c>
      <c r="H89" s="21" t="s">
        <v>105</v>
      </c>
      <c r="I89" s="21" t="s">
        <v>106</v>
      </c>
      <c r="J89" s="22" t="s">
        <v>12</v>
      </c>
      <c r="K89" s="23">
        <f t="shared" si="3"/>
        <v>0.8</v>
      </c>
      <c r="O89" s="14"/>
    </row>
    <row r="90" spans="1:15" ht="45" x14ac:dyDescent="0.2">
      <c r="A90" s="15">
        <v>85</v>
      </c>
      <c r="B90" s="16" t="s">
        <v>141</v>
      </c>
      <c r="C90" s="30" t="s">
        <v>102</v>
      </c>
      <c r="D90" s="17" t="s">
        <v>15</v>
      </c>
      <c r="E90" s="18">
        <v>37</v>
      </c>
      <c r="F90" s="19">
        <v>593.77</v>
      </c>
      <c r="G90" s="20">
        <f t="shared" si="2"/>
        <v>21969.489999999998</v>
      </c>
      <c r="H90" s="21" t="s">
        <v>105</v>
      </c>
      <c r="I90" s="21" t="s">
        <v>106</v>
      </c>
      <c r="J90" s="22" t="s">
        <v>12</v>
      </c>
      <c r="K90" s="23">
        <f t="shared" si="3"/>
        <v>0.4</v>
      </c>
      <c r="O90" s="14"/>
    </row>
    <row r="91" spans="1:15" ht="33.75" x14ac:dyDescent="0.2">
      <c r="A91" s="15">
        <v>86</v>
      </c>
      <c r="B91" s="16" t="s">
        <v>142</v>
      </c>
      <c r="C91" s="31">
        <v>478476</v>
      </c>
      <c r="D91" s="17" t="s">
        <v>15</v>
      </c>
      <c r="E91" s="18">
        <v>102</v>
      </c>
      <c r="F91" s="19">
        <v>300</v>
      </c>
      <c r="G91" s="20">
        <f t="shared" si="2"/>
        <v>30600</v>
      </c>
      <c r="H91" s="21" t="s">
        <v>105</v>
      </c>
      <c r="I91" s="21" t="s">
        <v>106</v>
      </c>
      <c r="J91" s="22" t="s">
        <v>12</v>
      </c>
      <c r="K91" s="23">
        <f t="shared" si="3"/>
        <v>0.2</v>
      </c>
      <c r="O91" s="14"/>
    </row>
    <row r="92" spans="1:15" ht="33.75" x14ac:dyDescent="0.2">
      <c r="A92" s="15">
        <v>87</v>
      </c>
      <c r="B92" s="16" t="s">
        <v>143</v>
      </c>
      <c r="C92" s="31">
        <v>327372</v>
      </c>
      <c r="D92" s="17" t="s">
        <v>117</v>
      </c>
      <c r="E92" s="18">
        <v>4</v>
      </c>
      <c r="F92" s="19">
        <v>526.82000000000005</v>
      </c>
      <c r="G92" s="20">
        <f t="shared" si="2"/>
        <v>2107.2800000000002</v>
      </c>
      <c r="H92" s="21" t="s">
        <v>105</v>
      </c>
      <c r="I92" s="21" t="s">
        <v>106</v>
      </c>
      <c r="J92" s="22" t="s">
        <v>12</v>
      </c>
      <c r="K92" s="23">
        <f t="shared" si="3"/>
        <v>0.4</v>
      </c>
      <c r="O92" s="14"/>
    </row>
    <row r="93" spans="1:15" ht="101.25" x14ac:dyDescent="0.2">
      <c r="A93" s="15">
        <v>88</v>
      </c>
      <c r="B93" s="16" t="s">
        <v>144</v>
      </c>
      <c r="C93" s="31">
        <v>374910</v>
      </c>
      <c r="D93" s="17" t="s">
        <v>15</v>
      </c>
      <c r="E93" s="18">
        <v>30</v>
      </c>
      <c r="F93" s="19">
        <v>1189.67</v>
      </c>
      <c r="G93" s="20">
        <f t="shared" si="2"/>
        <v>35690.100000000006</v>
      </c>
      <c r="H93" s="21" t="s">
        <v>105</v>
      </c>
      <c r="I93" s="21" t="s">
        <v>106</v>
      </c>
      <c r="J93" s="22" t="s">
        <v>12</v>
      </c>
      <c r="K93" s="23">
        <f t="shared" si="3"/>
        <v>0.5</v>
      </c>
      <c r="M93" s="13"/>
      <c r="O93" s="14"/>
    </row>
    <row r="94" spans="1:15" ht="33.75" x14ac:dyDescent="0.2">
      <c r="A94" s="15">
        <v>89</v>
      </c>
      <c r="B94" s="16" t="s">
        <v>145</v>
      </c>
      <c r="C94" s="31">
        <v>368632</v>
      </c>
      <c r="D94" s="17" t="s">
        <v>117</v>
      </c>
      <c r="E94" s="18">
        <v>118</v>
      </c>
      <c r="F94" s="19">
        <v>435.79</v>
      </c>
      <c r="G94" s="20">
        <f t="shared" si="2"/>
        <v>51423.22</v>
      </c>
      <c r="H94" s="21" t="s">
        <v>105</v>
      </c>
      <c r="I94" s="21" t="s">
        <v>106</v>
      </c>
      <c r="J94" s="22" t="s">
        <v>12</v>
      </c>
      <c r="K94" s="23">
        <f t="shared" si="3"/>
        <v>0.2</v>
      </c>
      <c r="O94" s="14"/>
    </row>
    <row r="95" spans="1:15" ht="67.5" x14ac:dyDescent="0.2">
      <c r="A95" s="15">
        <v>90</v>
      </c>
      <c r="B95" s="16" t="s">
        <v>146</v>
      </c>
      <c r="C95" s="31">
        <v>334463</v>
      </c>
      <c r="D95" s="17" t="s">
        <v>116</v>
      </c>
      <c r="E95" s="18">
        <f>13+2</f>
        <v>15</v>
      </c>
      <c r="F95" s="19">
        <v>115.66</v>
      </c>
      <c r="G95" s="20">
        <f t="shared" si="2"/>
        <v>1734.8999999999999</v>
      </c>
      <c r="H95" s="21" t="s">
        <v>105</v>
      </c>
      <c r="I95" s="21" t="s">
        <v>106</v>
      </c>
      <c r="J95" s="22" t="s">
        <v>12</v>
      </c>
      <c r="K95" s="23">
        <f t="shared" si="3"/>
        <v>0.12</v>
      </c>
      <c r="O95" s="14"/>
    </row>
    <row r="96" spans="1:15" ht="45" x14ac:dyDescent="0.2">
      <c r="A96" s="15">
        <v>91</v>
      </c>
      <c r="B96" s="16" t="s">
        <v>147</v>
      </c>
      <c r="C96" s="31">
        <v>332714</v>
      </c>
      <c r="D96" s="17" t="s">
        <v>15</v>
      </c>
      <c r="E96" s="18">
        <f>4+2</f>
        <v>6</v>
      </c>
      <c r="F96" s="19">
        <v>112.67</v>
      </c>
      <c r="G96" s="20">
        <f t="shared" si="2"/>
        <v>676.02</v>
      </c>
      <c r="H96" s="21" t="s">
        <v>105</v>
      </c>
      <c r="I96" s="21" t="s">
        <v>106</v>
      </c>
      <c r="J96" s="22" t="s">
        <v>12</v>
      </c>
      <c r="K96" s="23">
        <f t="shared" si="3"/>
        <v>0.12</v>
      </c>
      <c r="O96" s="14"/>
    </row>
    <row r="97" spans="1:15" ht="67.5" x14ac:dyDescent="0.2">
      <c r="A97" s="15">
        <v>92</v>
      </c>
      <c r="B97" s="16" t="s">
        <v>148</v>
      </c>
      <c r="C97" s="31">
        <v>333459</v>
      </c>
      <c r="D97" s="17" t="s">
        <v>15</v>
      </c>
      <c r="E97" s="18">
        <v>7</v>
      </c>
      <c r="F97" s="19">
        <v>104.01</v>
      </c>
      <c r="G97" s="20">
        <f t="shared" si="2"/>
        <v>728.07</v>
      </c>
      <c r="H97" s="21" t="s">
        <v>105</v>
      </c>
      <c r="I97" s="21" t="s">
        <v>106</v>
      </c>
      <c r="J97" s="22" t="s">
        <v>12</v>
      </c>
      <c r="K97" s="23">
        <f t="shared" si="3"/>
        <v>0.12</v>
      </c>
      <c r="O97" s="14"/>
    </row>
    <row r="98" spans="1:15" ht="67.5" x14ac:dyDescent="0.3">
      <c r="A98" s="15">
        <v>93</v>
      </c>
      <c r="B98" s="16" t="s">
        <v>149</v>
      </c>
      <c r="C98" s="31">
        <v>336253</v>
      </c>
      <c r="D98" s="17" t="s">
        <v>15</v>
      </c>
      <c r="E98" s="18">
        <v>5</v>
      </c>
      <c r="F98" s="19">
        <v>100.16</v>
      </c>
      <c r="G98" s="20">
        <f t="shared" si="2"/>
        <v>500.79999999999995</v>
      </c>
      <c r="H98" s="21" t="s">
        <v>105</v>
      </c>
      <c r="I98" s="21" t="s">
        <v>106</v>
      </c>
      <c r="J98" s="22" t="s">
        <v>12</v>
      </c>
      <c r="K98" s="23">
        <f t="shared" si="3"/>
        <v>0.12</v>
      </c>
      <c r="L98" s="11"/>
      <c r="M98" s="13"/>
      <c r="O98" s="14"/>
    </row>
    <row r="99" spans="1:15" ht="67.5" x14ac:dyDescent="0.3">
      <c r="A99" s="15">
        <v>94</v>
      </c>
      <c r="B99" s="16" t="s">
        <v>150</v>
      </c>
      <c r="C99" s="31">
        <v>336250</v>
      </c>
      <c r="D99" s="17" t="s">
        <v>15</v>
      </c>
      <c r="E99" s="18">
        <v>5</v>
      </c>
      <c r="F99" s="19">
        <v>117.61</v>
      </c>
      <c r="G99" s="20">
        <f t="shared" si="2"/>
        <v>588.04999999999995</v>
      </c>
      <c r="H99" s="21" t="s">
        <v>105</v>
      </c>
      <c r="I99" s="21" t="s">
        <v>106</v>
      </c>
      <c r="J99" s="22" t="s">
        <v>12</v>
      </c>
      <c r="K99" s="23">
        <f t="shared" si="3"/>
        <v>0.12</v>
      </c>
      <c r="L99" s="11"/>
      <c r="M99" s="13"/>
      <c r="O99" s="14"/>
    </row>
    <row r="100" spans="1:15" s="9" customFormat="1" ht="101.25" x14ac:dyDescent="0.2">
      <c r="A100" s="15">
        <v>95</v>
      </c>
      <c r="B100" s="16" t="s">
        <v>151</v>
      </c>
      <c r="C100" s="31">
        <v>333752</v>
      </c>
      <c r="D100" s="17" t="s">
        <v>15</v>
      </c>
      <c r="E100" s="18">
        <f>18+2+1</f>
        <v>21</v>
      </c>
      <c r="F100" s="19">
        <v>49.23</v>
      </c>
      <c r="G100" s="20">
        <f t="shared" si="2"/>
        <v>1033.83</v>
      </c>
      <c r="H100" s="21" t="s">
        <v>105</v>
      </c>
      <c r="I100" s="21" t="s">
        <v>106</v>
      </c>
      <c r="J100" s="22" t="s">
        <v>12</v>
      </c>
      <c r="K100" s="23">
        <f t="shared" si="3"/>
        <v>0.05</v>
      </c>
      <c r="O100" s="14"/>
    </row>
    <row r="101" spans="1:15" s="9" customFormat="1" ht="78.75" x14ac:dyDescent="0.2">
      <c r="A101" s="15">
        <v>96</v>
      </c>
      <c r="B101" s="16" t="s">
        <v>152</v>
      </c>
      <c r="C101" s="31">
        <v>331754</v>
      </c>
      <c r="D101" s="17" t="s">
        <v>15</v>
      </c>
      <c r="E101" s="18">
        <f>6+1</f>
        <v>7</v>
      </c>
      <c r="F101" s="19">
        <v>379.47</v>
      </c>
      <c r="G101" s="20">
        <f t="shared" si="2"/>
        <v>2656.29</v>
      </c>
      <c r="H101" s="21" t="s">
        <v>105</v>
      </c>
      <c r="I101" s="21" t="s">
        <v>106</v>
      </c>
      <c r="J101" s="22" t="s">
        <v>12</v>
      </c>
      <c r="K101" s="23">
        <f t="shared" si="3"/>
        <v>0.2</v>
      </c>
      <c r="O101" s="14"/>
    </row>
    <row r="102" spans="1:15" s="9" customFormat="1" ht="112.5" x14ac:dyDescent="0.2">
      <c r="A102" s="15">
        <v>97</v>
      </c>
      <c r="B102" s="16" t="s">
        <v>153</v>
      </c>
      <c r="C102" s="31">
        <v>331732</v>
      </c>
      <c r="D102" s="17" t="s">
        <v>15</v>
      </c>
      <c r="E102" s="18">
        <f>13+1</f>
        <v>14</v>
      </c>
      <c r="F102" s="19">
        <v>73.94</v>
      </c>
      <c r="G102" s="20">
        <f t="shared" si="2"/>
        <v>1035.1599999999999</v>
      </c>
      <c r="H102" s="21" t="s">
        <v>105</v>
      </c>
      <c r="I102" s="21" t="s">
        <v>106</v>
      </c>
      <c r="J102" s="22" t="s">
        <v>12</v>
      </c>
      <c r="K102" s="23">
        <f t="shared" si="3"/>
        <v>0.1</v>
      </c>
      <c r="O102" s="14"/>
    </row>
    <row r="103" spans="1:15" s="9" customFormat="1" ht="112.5" x14ac:dyDescent="0.2">
      <c r="A103" s="15">
        <v>98</v>
      </c>
      <c r="B103" s="16" t="s">
        <v>154</v>
      </c>
      <c r="C103" s="31">
        <v>333334</v>
      </c>
      <c r="D103" s="17" t="s">
        <v>15</v>
      </c>
      <c r="E103" s="18">
        <f>25+3</f>
        <v>28</v>
      </c>
      <c r="F103" s="19">
        <v>54.52</v>
      </c>
      <c r="G103" s="20">
        <f t="shared" si="2"/>
        <v>1526.5600000000002</v>
      </c>
      <c r="H103" s="21" t="s">
        <v>105</v>
      </c>
      <c r="I103" s="21" t="s">
        <v>106</v>
      </c>
      <c r="J103" s="22" t="s">
        <v>12</v>
      </c>
      <c r="K103" s="23">
        <f t="shared" si="3"/>
        <v>0.1</v>
      </c>
      <c r="O103" s="14"/>
    </row>
    <row r="104" spans="1:15" s="9" customFormat="1" ht="112.5" x14ac:dyDescent="0.2">
      <c r="A104" s="15">
        <v>99</v>
      </c>
      <c r="B104" s="16" t="s">
        <v>155</v>
      </c>
      <c r="C104" s="31">
        <v>331408</v>
      </c>
      <c r="D104" s="17" t="s">
        <v>15</v>
      </c>
      <c r="E104" s="18">
        <f>36+2</f>
        <v>38</v>
      </c>
      <c r="F104" s="19">
        <v>83.74</v>
      </c>
      <c r="G104" s="20">
        <f t="shared" si="2"/>
        <v>3182.12</v>
      </c>
      <c r="H104" s="21" t="s">
        <v>105</v>
      </c>
      <c r="I104" s="21" t="s">
        <v>106</v>
      </c>
      <c r="J104" s="22" t="s">
        <v>12</v>
      </c>
      <c r="K104" s="23">
        <f t="shared" si="3"/>
        <v>0.1</v>
      </c>
      <c r="O104" s="14"/>
    </row>
    <row r="105" spans="1:15" s="9" customFormat="1" ht="90" x14ac:dyDescent="0.2">
      <c r="A105" s="15">
        <v>100</v>
      </c>
      <c r="B105" s="16" t="s">
        <v>156</v>
      </c>
      <c r="C105" s="31">
        <v>419507</v>
      </c>
      <c r="D105" s="17" t="s">
        <v>15</v>
      </c>
      <c r="E105" s="18">
        <f>4+1</f>
        <v>5</v>
      </c>
      <c r="F105" s="19">
        <v>47.33</v>
      </c>
      <c r="G105" s="20">
        <f t="shared" si="2"/>
        <v>236.64999999999998</v>
      </c>
      <c r="H105" s="21" t="s">
        <v>105</v>
      </c>
      <c r="I105" s="21" t="s">
        <v>106</v>
      </c>
      <c r="J105" s="22" t="s">
        <v>12</v>
      </c>
      <c r="K105" s="23">
        <f t="shared" si="3"/>
        <v>0.05</v>
      </c>
      <c r="O105" s="14"/>
    </row>
    <row r="106" spans="1:15" ht="67.5" x14ac:dyDescent="0.2">
      <c r="A106" s="15">
        <v>101</v>
      </c>
      <c r="B106" s="16" t="s">
        <v>157</v>
      </c>
      <c r="C106" s="31">
        <v>333482</v>
      </c>
      <c r="D106" s="17" t="s">
        <v>15</v>
      </c>
      <c r="E106" s="18">
        <v>7</v>
      </c>
      <c r="F106" s="19">
        <v>76.77</v>
      </c>
      <c r="G106" s="20">
        <f t="shared" si="2"/>
        <v>537.39</v>
      </c>
      <c r="H106" s="21" t="s">
        <v>105</v>
      </c>
      <c r="I106" s="21" t="s">
        <v>106</v>
      </c>
      <c r="J106" s="22" t="s">
        <v>12</v>
      </c>
      <c r="K106" s="23">
        <f t="shared" si="3"/>
        <v>0.1</v>
      </c>
      <c r="O106" s="14"/>
    </row>
    <row r="107" spans="1:15" ht="33.75" x14ac:dyDescent="0.2">
      <c r="A107" s="15">
        <v>102</v>
      </c>
      <c r="B107" s="16" t="s">
        <v>158</v>
      </c>
      <c r="C107" s="31">
        <v>468779</v>
      </c>
      <c r="D107" s="17" t="s">
        <v>15</v>
      </c>
      <c r="E107" s="18">
        <v>10</v>
      </c>
      <c r="F107" s="19">
        <v>5797.16</v>
      </c>
      <c r="G107" s="20">
        <f t="shared" si="2"/>
        <v>57971.6</v>
      </c>
      <c r="H107" s="21" t="s">
        <v>105</v>
      </c>
      <c r="I107" s="21" t="s">
        <v>106</v>
      </c>
      <c r="J107" s="22" t="s">
        <v>12</v>
      </c>
      <c r="K107" s="23">
        <f t="shared" si="3"/>
        <v>28.985800000000001</v>
      </c>
      <c r="O107" s="14"/>
    </row>
    <row r="108" spans="1:15" ht="45" x14ac:dyDescent="0.2">
      <c r="A108" s="15">
        <v>103</v>
      </c>
      <c r="B108" s="16" t="s">
        <v>159</v>
      </c>
      <c r="C108" s="31">
        <v>351653</v>
      </c>
      <c r="D108" s="17" t="s">
        <v>15</v>
      </c>
      <c r="E108" s="18">
        <v>12</v>
      </c>
      <c r="F108" s="19">
        <v>43.73</v>
      </c>
      <c r="G108" s="20">
        <f t="shared" si="2"/>
        <v>524.76</v>
      </c>
      <c r="H108" s="21" t="s">
        <v>105</v>
      </c>
      <c r="I108" s="21" t="s">
        <v>106</v>
      </c>
      <c r="J108" s="22" t="s">
        <v>12</v>
      </c>
      <c r="K108" s="23">
        <f t="shared" si="3"/>
        <v>0.05</v>
      </c>
      <c r="O108" s="14"/>
    </row>
    <row r="109" spans="1:15" ht="101.25" x14ac:dyDescent="0.3">
      <c r="A109" s="15">
        <v>104</v>
      </c>
      <c r="B109" s="16" t="s">
        <v>160</v>
      </c>
      <c r="C109" s="31">
        <v>423229</v>
      </c>
      <c r="D109" s="17" t="s">
        <v>15</v>
      </c>
      <c r="E109" s="18">
        <v>8</v>
      </c>
      <c r="F109" s="19">
        <v>68.97</v>
      </c>
      <c r="G109" s="20">
        <f t="shared" si="2"/>
        <v>551.76</v>
      </c>
      <c r="H109" s="21" t="s">
        <v>105</v>
      </c>
      <c r="I109" s="21" t="s">
        <v>106</v>
      </c>
      <c r="J109" s="22" t="s">
        <v>12</v>
      </c>
      <c r="K109" s="23">
        <f t="shared" si="3"/>
        <v>0.1</v>
      </c>
      <c r="L109" s="11"/>
      <c r="M109" s="13"/>
      <c r="O109" s="14"/>
    </row>
    <row r="110" spans="1:15" ht="56.25" x14ac:dyDescent="0.2">
      <c r="A110" s="15">
        <v>105</v>
      </c>
      <c r="B110" s="16" t="s">
        <v>161</v>
      </c>
      <c r="C110" s="31">
        <v>334466</v>
      </c>
      <c r="D110" s="17" t="s">
        <v>15</v>
      </c>
      <c r="E110" s="18">
        <v>13</v>
      </c>
      <c r="F110" s="19">
        <v>166.63</v>
      </c>
      <c r="G110" s="20">
        <f t="shared" si="2"/>
        <v>2166.19</v>
      </c>
      <c r="H110" s="21" t="s">
        <v>105</v>
      </c>
      <c r="I110" s="21" t="s">
        <v>106</v>
      </c>
      <c r="J110" s="22" t="s">
        <v>12</v>
      </c>
      <c r="K110" s="23">
        <f t="shared" si="3"/>
        <v>0.12</v>
      </c>
      <c r="O110" s="14"/>
    </row>
    <row r="111" spans="1:15" s="9" customFormat="1" ht="112.5" x14ac:dyDescent="0.2">
      <c r="A111" s="15">
        <v>106</v>
      </c>
      <c r="B111" s="16" t="s">
        <v>90</v>
      </c>
      <c r="C111" s="31">
        <v>366227</v>
      </c>
      <c r="D111" s="17" t="s">
        <v>15</v>
      </c>
      <c r="E111" s="18">
        <f>5+1</f>
        <v>6</v>
      </c>
      <c r="F111" s="19">
        <v>40.08</v>
      </c>
      <c r="G111" s="20">
        <f t="shared" si="2"/>
        <v>240.48</v>
      </c>
      <c r="H111" s="21" t="s">
        <v>105</v>
      </c>
      <c r="I111" s="21" t="s">
        <v>106</v>
      </c>
      <c r="J111" s="22" t="s">
        <v>12</v>
      </c>
      <c r="K111" s="23">
        <f t="shared" si="3"/>
        <v>0.05</v>
      </c>
      <c r="O111" s="14"/>
    </row>
    <row r="112" spans="1:15" ht="33.75" x14ac:dyDescent="0.2">
      <c r="A112" s="15">
        <v>107</v>
      </c>
      <c r="B112" s="16" t="s">
        <v>70</v>
      </c>
      <c r="C112" s="31">
        <v>458292</v>
      </c>
      <c r="D112" s="17" t="s">
        <v>15</v>
      </c>
      <c r="E112" s="18">
        <v>51</v>
      </c>
      <c r="F112" s="19">
        <v>833.95</v>
      </c>
      <c r="G112" s="20">
        <f t="shared" si="2"/>
        <v>42531.450000000004</v>
      </c>
      <c r="H112" s="21" t="s">
        <v>105</v>
      </c>
      <c r="I112" s="21" t="s">
        <v>106</v>
      </c>
      <c r="J112" s="22" t="s">
        <v>12</v>
      </c>
      <c r="K112" s="23">
        <f t="shared" si="3"/>
        <v>0.4</v>
      </c>
      <c r="O112" s="14"/>
    </row>
    <row r="113" spans="1:15" ht="56.25" x14ac:dyDescent="0.2">
      <c r="A113" s="15">
        <v>108</v>
      </c>
      <c r="B113" s="16" t="s">
        <v>71</v>
      </c>
      <c r="C113" s="31">
        <v>450156</v>
      </c>
      <c r="D113" s="17" t="s">
        <v>15</v>
      </c>
      <c r="E113" s="18">
        <v>40</v>
      </c>
      <c r="F113" s="19">
        <v>946.67</v>
      </c>
      <c r="G113" s="20">
        <f t="shared" si="2"/>
        <v>37866.799999999996</v>
      </c>
      <c r="H113" s="21" t="s">
        <v>105</v>
      </c>
      <c r="I113" s="21" t="s">
        <v>106</v>
      </c>
      <c r="J113" s="22" t="s">
        <v>12</v>
      </c>
      <c r="K113" s="23">
        <f t="shared" si="3"/>
        <v>0.4</v>
      </c>
      <c r="O113" s="14"/>
    </row>
    <row r="114" spans="1:15" ht="45" x14ac:dyDescent="0.2">
      <c r="A114" s="15">
        <v>109</v>
      </c>
      <c r="B114" s="16" t="s">
        <v>72</v>
      </c>
      <c r="C114" s="31">
        <v>336292</v>
      </c>
      <c r="D114" s="17" t="s">
        <v>89</v>
      </c>
      <c r="E114" s="18">
        <v>4</v>
      </c>
      <c r="F114" s="19">
        <v>1024.77</v>
      </c>
      <c r="G114" s="20">
        <f t="shared" si="2"/>
        <v>4099.08</v>
      </c>
      <c r="H114" s="21" t="s">
        <v>105</v>
      </c>
      <c r="I114" s="21" t="s">
        <v>106</v>
      </c>
      <c r="J114" s="22" t="s">
        <v>12</v>
      </c>
      <c r="K114" s="23">
        <f t="shared" si="3"/>
        <v>0.5</v>
      </c>
      <c r="O114" s="14"/>
    </row>
    <row r="115" spans="1:15" ht="22.5" x14ac:dyDescent="0.2">
      <c r="A115" s="15">
        <v>110</v>
      </c>
      <c r="B115" s="16" t="s">
        <v>73</v>
      </c>
      <c r="C115" s="31">
        <v>326811</v>
      </c>
      <c r="D115" s="17" t="s">
        <v>80</v>
      </c>
      <c r="E115" s="18">
        <v>36</v>
      </c>
      <c r="F115" s="19">
        <v>557.80999999999995</v>
      </c>
      <c r="G115" s="20">
        <f t="shared" si="2"/>
        <v>20081.159999999996</v>
      </c>
      <c r="H115" s="21" t="s">
        <v>105</v>
      </c>
      <c r="I115" s="21" t="s">
        <v>106</v>
      </c>
      <c r="J115" s="22" t="s">
        <v>12</v>
      </c>
      <c r="K115" s="23">
        <f t="shared" si="3"/>
        <v>0.4</v>
      </c>
      <c r="O115" s="14"/>
    </row>
    <row r="116" spans="1:15" ht="22.5" x14ac:dyDescent="0.2">
      <c r="A116" s="15">
        <v>111</v>
      </c>
      <c r="B116" s="16" t="s">
        <v>74</v>
      </c>
      <c r="C116" s="31" t="s">
        <v>103</v>
      </c>
      <c r="D116" s="17" t="s">
        <v>80</v>
      </c>
      <c r="E116" s="18">
        <v>48</v>
      </c>
      <c r="F116" s="19">
        <v>221.74</v>
      </c>
      <c r="G116" s="20">
        <f t="shared" si="2"/>
        <v>10643.52</v>
      </c>
      <c r="H116" s="21" t="s">
        <v>105</v>
      </c>
      <c r="I116" s="21" t="s">
        <v>106</v>
      </c>
      <c r="J116" s="22" t="s">
        <v>12</v>
      </c>
      <c r="K116" s="23">
        <f t="shared" si="3"/>
        <v>0.2</v>
      </c>
      <c r="O116" s="14"/>
    </row>
    <row r="117" spans="1:15" ht="22.5" x14ac:dyDescent="0.2">
      <c r="A117" s="15">
        <v>112</v>
      </c>
      <c r="B117" s="16" t="s">
        <v>75</v>
      </c>
      <c r="C117" s="31">
        <v>326289</v>
      </c>
      <c r="D117" s="17" t="s">
        <v>80</v>
      </c>
      <c r="E117" s="18">
        <v>61</v>
      </c>
      <c r="F117" s="19">
        <v>535</v>
      </c>
      <c r="G117" s="20">
        <f t="shared" si="2"/>
        <v>32635</v>
      </c>
      <c r="H117" s="21" t="s">
        <v>105</v>
      </c>
      <c r="I117" s="21" t="s">
        <v>106</v>
      </c>
      <c r="J117" s="22" t="s">
        <v>12</v>
      </c>
      <c r="K117" s="23">
        <f t="shared" si="3"/>
        <v>0.4</v>
      </c>
      <c r="O117" s="14"/>
    </row>
    <row r="118" spans="1:15" ht="22.5" x14ac:dyDescent="0.2">
      <c r="A118" s="15">
        <v>113</v>
      </c>
      <c r="B118" s="16" t="s">
        <v>76</v>
      </c>
      <c r="C118" s="31">
        <v>335778</v>
      </c>
      <c r="D118" s="17" t="s">
        <v>80</v>
      </c>
      <c r="E118" s="18">
        <v>25</v>
      </c>
      <c r="F118" s="19">
        <v>663.12</v>
      </c>
      <c r="G118" s="20">
        <f t="shared" si="2"/>
        <v>16578</v>
      </c>
      <c r="H118" s="21" t="s">
        <v>105</v>
      </c>
      <c r="I118" s="21" t="s">
        <v>106</v>
      </c>
      <c r="J118" s="22" t="s">
        <v>12</v>
      </c>
      <c r="K118" s="23">
        <f t="shared" si="3"/>
        <v>0.4</v>
      </c>
      <c r="O118" s="14"/>
    </row>
    <row r="119" spans="1:15" ht="22.5" x14ac:dyDescent="0.2">
      <c r="A119" s="15">
        <v>114</v>
      </c>
      <c r="B119" s="16" t="s">
        <v>77</v>
      </c>
      <c r="C119" s="31">
        <v>326291</v>
      </c>
      <c r="D119" s="17" t="s">
        <v>80</v>
      </c>
      <c r="E119" s="18">
        <v>56</v>
      </c>
      <c r="F119" s="19">
        <v>433.6</v>
      </c>
      <c r="G119" s="20">
        <f t="shared" si="2"/>
        <v>24281.600000000002</v>
      </c>
      <c r="H119" s="21" t="s">
        <v>105</v>
      </c>
      <c r="I119" s="21" t="s">
        <v>106</v>
      </c>
      <c r="J119" s="22" t="s">
        <v>12</v>
      </c>
      <c r="K119" s="23">
        <f t="shared" si="3"/>
        <v>0.2</v>
      </c>
      <c r="O119" s="14"/>
    </row>
    <row r="120" spans="1:15" ht="22.5" x14ac:dyDescent="0.2">
      <c r="A120" s="15">
        <v>115</v>
      </c>
      <c r="B120" s="16" t="s">
        <v>78</v>
      </c>
      <c r="C120" s="31" t="s">
        <v>104</v>
      </c>
      <c r="D120" s="17" t="s">
        <v>80</v>
      </c>
      <c r="E120" s="18">
        <v>27</v>
      </c>
      <c r="F120" s="19">
        <v>698.75</v>
      </c>
      <c r="G120" s="20">
        <f t="shared" si="2"/>
        <v>18866.25</v>
      </c>
      <c r="H120" s="21" t="s">
        <v>105</v>
      </c>
      <c r="I120" s="21" t="s">
        <v>106</v>
      </c>
      <c r="J120" s="22" t="s">
        <v>12</v>
      </c>
      <c r="K120" s="23">
        <f t="shared" si="3"/>
        <v>0.4</v>
      </c>
      <c r="O120" s="14"/>
    </row>
    <row r="121" spans="1:15" ht="22.5" x14ac:dyDescent="0.2">
      <c r="A121" s="15">
        <v>116</v>
      </c>
      <c r="B121" s="16" t="s">
        <v>79</v>
      </c>
      <c r="C121" s="31">
        <v>456301</v>
      </c>
      <c r="D121" s="17" t="s">
        <v>80</v>
      </c>
      <c r="E121" s="18">
        <v>58</v>
      </c>
      <c r="F121" s="19">
        <v>652.23</v>
      </c>
      <c r="G121" s="20">
        <f t="shared" si="2"/>
        <v>37829.340000000004</v>
      </c>
      <c r="H121" s="21" t="s">
        <v>105</v>
      </c>
      <c r="I121" s="21" t="s">
        <v>106</v>
      </c>
      <c r="J121" s="22" t="s">
        <v>12</v>
      </c>
      <c r="K121" s="23">
        <f t="shared" si="3"/>
        <v>0.4</v>
      </c>
      <c r="O121" s="14"/>
    </row>
    <row r="122" spans="1:15" ht="22.5" x14ac:dyDescent="0.2">
      <c r="F122" s="6" t="s">
        <v>107</v>
      </c>
      <c r="G122" s="10">
        <f>SUM(G6:G121)</f>
        <v>1667047.6300000006</v>
      </c>
    </row>
  </sheetData>
  <mergeCells count="3">
    <mergeCell ref="A1:K1"/>
    <mergeCell ref="A2:K2"/>
    <mergeCell ref="A3:K3"/>
  </mergeCells>
  <pageMargins left="0.23622047244094491" right="0.23622047244094491" top="0.74803149606299213" bottom="0.74803149606299213" header="0.31496062992125984" footer="0.31496062992125984"/>
  <pageSetup paperSize="9" scale="93" fitToHeight="0" orientation="landscape" r:id="rId1"/>
  <headerFooter>
    <oddHeader>&amp;L&amp;G&amp;CPREGÃO ELETRÔNICO 41/2021  
&amp;R&amp;G</oddHeader>
    <oddFooter>&amp;L&amp;"-,Itálico"&amp;9ANEXO I-A- PLANILHA ESTIMATIVA DE QUANTIDADE E PREÇO&amp;R&amp;9&amp;P/&amp;N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Folha1</vt:lpstr>
      <vt:lpstr>Folha1!Print_Area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JoaoAranha</cp:lastModifiedBy>
  <cp:lastPrinted>2021-05-24T13:15:19Z</cp:lastPrinted>
  <dcterms:created xsi:type="dcterms:W3CDTF">2019-07-30T23:05:19Z</dcterms:created>
  <dcterms:modified xsi:type="dcterms:W3CDTF">2021-05-24T13:15:36Z</dcterms:modified>
</cp:coreProperties>
</file>