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>#REF!</definedName>
    <definedName name="_01_4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1">FisicoFinanceiro!$A$1:$J$93</definedName>
    <definedName name="_xlnm.Print_Area" localSheetId="0">Orçamento!$A$1:$N$263</definedName>
    <definedName name="_xlnm.Print_Area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1">FisicoFinanceiro!$1:$9</definedName>
    <definedName name="_xlnm.Print_Titles" localSheetId="0">Orçamento!$4:$9</definedName>
    <definedName name="Títulos_impressão_IM">#REF!</definedName>
    <definedName name="Títulos_impressão_IM_1">#REF!</definedName>
    <definedName name="Títulos_impressão_IM_1_4">'[2]ICEA - SJC'!#REF!</definedName>
    <definedName name="Títulos_impressão_IM_4">#REF!</definedName>
    <definedName name="TOTAL">#REF!</definedName>
  </definedNames>
  <calcPr calcId="125725"/>
</workbook>
</file>

<file path=xl/calcChain.xml><?xml version="1.0" encoding="utf-8"?>
<calcChain xmlns="http://schemas.openxmlformats.org/spreadsheetml/2006/main">
  <c r="C82" i="5"/>
  <c r="I83" s="1"/>
  <c r="C76"/>
  <c r="G77" s="1"/>
  <c r="C73"/>
  <c r="C70"/>
  <c r="C67"/>
  <c r="C64"/>
  <c r="G65" s="1"/>
  <c r="C61"/>
  <c r="G62" s="1"/>
  <c r="C58"/>
  <c r="C49"/>
  <c r="H50" s="1"/>
  <c r="C46"/>
  <c r="I47" s="1"/>
  <c r="C43"/>
  <c r="C40"/>
  <c r="C37"/>
  <c r="H38" s="1"/>
  <c r="C16"/>
  <c r="G17" s="1"/>
  <c r="C13"/>
  <c r="H14" s="1"/>
  <c r="C10"/>
  <c r="J20"/>
  <c r="J84"/>
  <c r="J81"/>
  <c r="J78"/>
  <c r="J75"/>
  <c r="G74"/>
  <c r="J72"/>
  <c r="I71"/>
  <c r="J69"/>
  <c r="J66"/>
  <c r="J63"/>
  <c r="J60"/>
  <c r="J57"/>
  <c r="J54"/>
  <c r="J51"/>
  <c r="J48"/>
  <c r="J45"/>
  <c r="J42"/>
  <c r="G41"/>
  <c r="J39"/>
  <c r="J36"/>
  <c r="J33"/>
  <c r="J30"/>
  <c r="J27"/>
  <c r="J24"/>
  <c r="J21"/>
  <c r="J18"/>
  <c r="J15"/>
  <c r="J12"/>
  <c r="N195" i="2"/>
  <c r="M196"/>
  <c r="M253"/>
  <c r="M246"/>
  <c r="M237"/>
  <c r="M197"/>
  <c r="N189"/>
  <c r="M189"/>
  <c r="N186"/>
  <c r="M186"/>
  <c r="N182"/>
  <c r="M182"/>
  <c r="N173"/>
  <c r="M173"/>
  <c r="N167"/>
  <c r="M167"/>
  <c r="N164"/>
  <c r="M165"/>
  <c r="N159"/>
  <c r="M159"/>
  <c r="N106"/>
  <c r="M152"/>
  <c r="M150"/>
  <c r="M132"/>
  <c r="M130"/>
  <c r="M127"/>
  <c r="M116"/>
  <c r="M110"/>
  <c r="M107"/>
  <c r="N100"/>
  <c r="M100"/>
  <c r="N87"/>
  <c r="M87"/>
  <c r="N62"/>
  <c r="M69"/>
  <c r="M66"/>
  <c r="M63"/>
  <c r="N42"/>
  <c r="M59"/>
  <c r="M56"/>
  <c r="M51"/>
  <c r="M47"/>
  <c r="M43"/>
  <c r="N19"/>
  <c r="M19"/>
  <c r="N17"/>
  <c r="M17"/>
  <c r="N11"/>
  <c r="M11"/>
  <c r="J254"/>
  <c r="K254" s="1"/>
  <c r="L254" s="1"/>
  <c r="J252"/>
  <c r="K252" s="1"/>
  <c r="L252" s="1"/>
  <c r="J251"/>
  <c r="K251" s="1"/>
  <c r="L251" s="1"/>
  <c r="J250"/>
  <c r="K250" s="1"/>
  <c r="L250" s="1"/>
  <c r="J249"/>
  <c r="K249" s="1"/>
  <c r="L249" s="1"/>
  <c r="J248"/>
  <c r="K248" s="1"/>
  <c r="L248" s="1"/>
  <c r="J247"/>
  <c r="K247" s="1"/>
  <c r="L247" s="1"/>
  <c r="J245"/>
  <c r="K245" s="1"/>
  <c r="L245" s="1"/>
  <c r="J244"/>
  <c r="K244" s="1"/>
  <c r="L244" s="1"/>
  <c r="J243"/>
  <c r="K243" s="1"/>
  <c r="L243" s="1"/>
  <c r="J242"/>
  <c r="K242" s="1"/>
  <c r="L242" s="1"/>
  <c r="J241"/>
  <c r="K241" s="1"/>
  <c r="L241" s="1"/>
  <c r="J240"/>
  <c r="K240" s="1"/>
  <c r="L240" s="1"/>
  <c r="J239"/>
  <c r="K239" s="1"/>
  <c r="L239" s="1"/>
  <c r="J238"/>
  <c r="K238" s="1"/>
  <c r="L238" s="1"/>
  <c r="J236"/>
  <c r="K236" s="1"/>
  <c r="L236" s="1"/>
  <c r="J235"/>
  <c r="K235" s="1"/>
  <c r="L235" s="1"/>
  <c r="J234"/>
  <c r="K234" s="1"/>
  <c r="L234" s="1"/>
  <c r="J233"/>
  <c r="K233" s="1"/>
  <c r="L233" s="1"/>
  <c r="J232"/>
  <c r="K232" s="1"/>
  <c r="L232" s="1"/>
  <c r="J231"/>
  <c r="K231" s="1"/>
  <c r="L231" s="1"/>
  <c r="J230"/>
  <c r="K230" s="1"/>
  <c r="L230" s="1"/>
  <c r="J229"/>
  <c r="K229" s="1"/>
  <c r="L229" s="1"/>
  <c r="J228"/>
  <c r="K228" s="1"/>
  <c r="L228" s="1"/>
  <c r="J227"/>
  <c r="K227" s="1"/>
  <c r="L227" s="1"/>
  <c r="J226"/>
  <c r="K226" s="1"/>
  <c r="L226" s="1"/>
  <c r="J225"/>
  <c r="K225" s="1"/>
  <c r="L225" s="1"/>
  <c r="J224"/>
  <c r="K224" s="1"/>
  <c r="L224" s="1"/>
  <c r="J223"/>
  <c r="K223" s="1"/>
  <c r="L223" s="1"/>
  <c r="J222"/>
  <c r="K222" s="1"/>
  <c r="L222" s="1"/>
  <c r="J221"/>
  <c r="K221" s="1"/>
  <c r="L221" s="1"/>
  <c r="J220"/>
  <c r="K220" s="1"/>
  <c r="L220" s="1"/>
  <c r="J219"/>
  <c r="K219" s="1"/>
  <c r="L219" s="1"/>
  <c r="J218"/>
  <c r="K218" s="1"/>
  <c r="L218" s="1"/>
  <c r="J217"/>
  <c r="K217" s="1"/>
  <c r="L217" s="1"/>
  <c r="J216"/>
  <c r="K216" s="1"/>
  <c r="L216" s="1"/>
  <c r="J215"/>
  <c r="K215" s="1"/>
  <c r="L215" s="1"/>
  <c r="J214"/>
  <c r="K214" s="1"/>
  <c r="L214" s="1"/>
  <c r="J213"/>
  <c r="K213" s="1"/>
  <c r="L213" s="1"/>
  <c r="J212"/>
  <c r="K212" s="1"/>
  <c r="L212" s="1"/>
  <c r="J211"/>
  <c r="K211" s="1"/>
  <c r="L211" s="1"/>
  <c r="J210"/>
  <c r="K210" s="1"/>
  <c r="L210" s="1"/>
  <c r="J209"/>
  <c r="K209" s="1"/>
  <c r="L209" s="1"/>
  <c r="J208"/>
  <c r="K208" s="1"/>
  <c r="L208" s="1"/>
  <c r="J207"/>
  <c r="K207" s="1"/>
  <c r="L207" s="1"/>
  <c r="J206"/>
  <c r="K206" s="1"/>
  <c r="L206" s="1"/>
  <c r="J205"/>
  <c r="K205" s="1"/>
  <c r="L205" s="1"/>
  <c r="J204"/>
  <c r="K204" s="1"/>
  <c r="L204" s="1"/>
  <c r="J203"/>
  <c r="K203" s="1"/>
  <c r="L203" s="1"/>
  <c r="J202"/>
  <c r="K202" s="1"/>
  <c r="L202" s="1"/>
  <c r="J201"/>
  <c r="K201" s="1"/>
  <c r="L201" s="1"/>
  <c r="J200"/>
  <c r="K200" s="1"/>
  <c r="L200" s="1"/>
  <c r="J199"/>
  <c r="K199" s="1"/>
  <c r="L199" s="1"/>
  <c r="J198"/>
  <c r="K198" s="1"/>
  <c r="L198" s="1"/>
  <c r="J192"/>
  <c r="K192" s="1"/>
  <c r="L192" s="1"/>
  <c r="J191"/>
  <c r="K191" s="1"/>
  <c r="L191" s="1"/>
  <c r="J190"/>
  <c r="K190" s="1"/>
  <c r="L190" s="1"/>
  <c r="J188"/>
  <c r="K188" s="1"/>
  <c r="L188" s="1"/>
  <c r="J187"/>
  <c r="K187" s="1"/>
  <c r="L187" s="1"/>
  <c r="J185"/>
  <c r="K185" s="1"/>
  <c r="L185" s="1"/>
  <c r="J184"/>
  <c r="K184" s="1"/>
  <c r="L184" s="1"/>
  <c r="J183"/>
  <c r="K183" s="1"/>
  <c r="L183" s="1"/>
  <c r="J181"/>
  <c r="K181" s="1"/>
  <c r="L181" s="1"/>
  <c r="J180"/>
  <c r="K180" s="1"/>
  <c r="L180" s="1"/>
  <c r="J179"/>
  <c r="K179" s="1"/>
  <c r="L179" s="1"/>
  <c r="J178"/>
  <c r="K178" s="1"/>
  <c r="L178" s="1"/>
  <c r="J177"/>
  <c r="K177" s="1"/>
  <c r="L177" s="1"/>
  <c r="J176"/>
  <c r="K176" s="1"/>
  <c r="L176" s="1"/>
  <c r="J175"/>
  <c r="K175" s="1"/>
  <c r="L175" s="1"/>
  <c r="J174"/>
  <c r="K174" s="1"/>
  <c r="L174" s="1"/>
  <c r="J172"/>
  <c r="K172" s="1"/>
  <c r="L172" s="1"/>
  <c r="J171"/>
  <c r="K171" s="1"/>
  <c r="L171" s="1"/>
  <c r="J170"/>
  <c r="K170" s="1"/>
  <c r="L170" s="1"/>
  <c r="J169"/>
  <c r="K169" s="1"/>
  <c r="L169" s="1"/>
  <c r="J168"/>
  <c r="K168" s="1"/>
  <c r="L168" s="1"/>
  <c r="J166"/>
  <c r="K166" s="1"/>
  <c r="L166" s="1"/>
  <c r="J163"/>
  <c r="K163" s="1"/>
  <c r="L163" s="1"/>
  <c r="J162"/>
  <c r="K162" s="1"/>
  <c r="L162" s="1"/>
  <c r="J161"/>
  <c r="K161" s="1"/>
  <c r="L161" s="1"/>
  <c r="J160"/>
  <c r="K160" s="1"/>
  <c r="L160" s="1"/>
  <c r="J154"/>
  <c r="K154" s="1"/>
  <c r="L154" s="1"/>
  <c r="J153"/>
  <c r="K153" s="1"/>
  <c r="L153" s="1"/>
  <c r="J151"/>
  <c r="K151" s="1"/>
  <c r="L151" s="1"/>
  <c r="J149"/>
  <c r="K149" s="1"/>
  <c r="L149" s="1"/>
  <c r="J148"/>
  <c r="K148" s="1"/>
  <c r="L148" s="1"/>
  <c r="J147"/>
  <c r="K147" s="1"/>
  <c r="L147" s="1"/>
  <c r="J146"/>
  <c r="K146" s="1"/>
  <c r="L146" s="1"/>
  <c r="J145"/>
  <c r="K145" s="1"/>
  <c r="L145" s="1"/>
  <c r="J144"/>
  <c r="K144" s="1"/>
  <c r="L144" s="1"/>
  <c r="J143"/>
  <c r="K143" s="1"/>
  <c r="L143" s="1"/>
  <c r="J142"/>
  <c r="K142" s="1"/>
  <c r="L142" s="1"/>
  <c r="J141"/>
  <c r="K141" s="1"/>
  <c r="L141" s="1"/>
  <c r="J140"/>
  <c r="K140" s="1"/>
  <c r="L140" s="1"/>
  <c r="J139"/>
  <c r="K139" s="1"/>
  <c r="L139" s="1"/>
  <c r="J138"/>
  <c r="K138" s="1"/>
  <c r="L138" s="1"/>
  <c r="J137"/>
  <c r="K137" s="1"/>
  <c r="L137" s="1"/>
  <c r="J136"/>
  <c r="K136" s="1"/>
  <c r="L136" s="1"/>
  <c r="J135"/>
  <c r="K135" s="1"/>
  <c r="L135" s="1"/>
  <c r="J134"/>
  <c r="K134" s="1"/>
  <c r="L134" s="1"/>
  <c r="J133"/>
  <c r="K133" s="1"/>
  <c r="L133" s="1"/>
  <c r="J131"/>
  <c r="K131" s="1"/>
  <c r="L131" s="1"/>
  <c r="J129"/>
  <c r="K129" s="1"/>
  <c r="L129" s="1"/>
  <c r="J128"/>
  <c r="K128" s="1"/>
  <c r="L128" s="1"/>
  <c r="J126"/>
  <c r="K126" s="1"/>
  <c r="L126" s="1"/>
  <c r="J125"/>
  <c r="K125" s="1"/>
  <c r="L125" s="1"/>
  <c r="J124"/>
  <c r="K124" s="1"/>
  <c r="L124" s="1"/>
  <c r="J123"/>
  <c r="K123" s="1"/>
  <c r="L123" s="1"/>
  <c r="J122"/>
  <c r="K122" s="1"/>
  <c r="L122" s="1"/>
  <c r="J121"/>
  <c r="K121" s="1"/>
  <c r="L121" s="1"/>
  <c r="J120"/>
  <c r="K120" s="1"/>
  <c r="L120" s="1"/>
  <c r="J119"/>
  <c r="K119" s="1"/>
  <c r="L119" s="1"/>
  <c r="J118"/>
  <c r="K118" s="1"/>
  <c r="L118" s="1"/>
  <c r="J117"/>
  <c r="K117" s="1"/>
  <c r="L117" s="1"/>
  <c r="J115"/>
  <c r="K115" s="1"/>
  <c r="L115" s="1"/>
  <c r="J114"/>
  <c r="K114" s="1"/>
  <c r="L114" s="1"/>
  <c r="J113"/>
  <c r="K113" s="1"/>
  <c r="L113" s="1"/>
  <c r="J112"/>
  <c r="K112" s="1"/>
  <c r="L112" s="1"/>
  <c r="J111"/>
  <c r="K111" s="1"/>
  <c r="L111" s="1"/>
  <c r="J109"/>
  <c r="K109" s="1"/>
  <c r="L109" s="1"/>
  <c r="J108"/>
  <c r="K108" s="1"/>
  <c r="L108" s="1"/>
  <c r="J105"/>
  <c r="K105" s="1"/>
  <c r="L105" s="1"/>
  <c r="J104"/>
  <c r="K104" s="1"/>
  <c r="L104" s="1"/>
  <c r="J103"/>
  <c r="K103" s="1"/>
  <c r="L103" s="1"/>
  <c r="J102"/>
  <c r="K102" s="1"/>
  <c r="L102" s="1"/>
  <c r="J101"/>
  <c r="K101" s="1"/>
  <c r="L101" s="1"/>
  <c r="J99"/>
  <c r="K99" s="1"/>
  <c r="L99" s="1"/>
  <c r="J98"/>
  <c r="K98" s="1"/>
  <c r="L98" s="1"/>
  <c r="J97"/>
  <c r="K97" s="1"/>
  <c r="L97" s="1"/>
  <c r="J96"/>
  <c r="K96" s="1"/>
  <c r="L96" s="1"/>
  <c r="J95"/>
  <c r="K95" s="1"/>
  <c r="L95" s="1"/>
  <c r="J94"/>
  <c r="K94" s="1"/>
  <c r="L94" s="1"/>
  <c r="J93"/>
  <c r="K93" s="1"/>
  <c r="L93" s="1"/>
  <c r="J92"/>
  <c r="K92" s="1"/>
  <c r="L92" s="1"/>
  <c r="J91"/>
  <c r="K91" s="1"/>
  <c r="L91" s="1"/>
  <c r="J90"/>
  <c r="K90" s="1"/>
  <c r="L90" s="1"/>
  <c r="J89"/>
  <c r="K89" s="1"/>
  <c r="L89" s="1"/>
  <c r="J88"/>
  <c r="K88" s="1"/>
  <c r="L88" s="1"/>
  <c r="J86"/>
  <c r="K86" s="1"/>
  <c r="L86" s="1"/>
  <c r="J85"/>
  <c r="K85" s="1"/>
  <c r="L85" s="1"/>
  <c r="J84"/>
  <c r="K84" s="1"/>
  <c r="L84" s="1"/>
  <c r="J83"/>
  <c r="K83" s="1"/>
  <c r="L83" s="1"/>
  <c r="J82"/>
  <c r="K82" s="1"/>
  <c r="L82" s="1"/>
  <c r="J81"/>
  <c r="K81" s="1"/>
  <c r="L81" s="1"/>
  <c r="J80"/>
  <c r="K80" s="1"/>
  <c r="L80" s="1"/>
  <c r="J79"/>
  <c r="K79" s="1"/>
  <c r="L79" s="1"/>
  <c r="J78"/>
  <c r="K78" s="1"/>
  <c r="L78" s="1"/>
  <c r="J77"/>
  <c r="K77" s="1"/>
  <c r="L77" s="1"/>
  <c r="J76"/>
  <c r="K76" s="1"/>
  <c r="L76" s="1"/>
  <c r="J75"/>
  <c r="K75" s="1"/>
  <c r="L75" s="1"/>
  <c r="J74"/>
  <c r="K74" s="1"/>
  <c r="L74" s="1"/>
  <c r="J73"/>
  <c r="K73" s="1"/>
  <c r="L73" s="1"/>
  <c r="J72"/>
  <c r="K72" s="1"/>
  <c r="L72" s="1"/>
  <c r="J71"/>
  <c r="K71" s="1"/>
  <c r="L71" s="1"/>
  <c r="J70"/>
  <c r="K70" s="1"/>
  <c r="L70" s="1"/>
  <c r="J68"/>
  <c r="K68" s="1"/>
  <c r="L68" s="1"/>
  <c r="J67"/>
  <c r="K67" s="1"/>
  <c r="L67" s="1"/>
  <c r="J65"/>
  <c r="K65" s="1"/>
  <c r="L65" s="1"/>
  <c r="J64"/>
  <c r="K64" s="1"/>
  <c r="L64" s="1"/>
  <c r="J61"/>
  <c r="K61" s="1"/>
  <c r="L61" s="1"/>
  <c r="J60"/>
  <c r="K60" s="1"/>
  <c r="L60" s="1"/>
  <c r="J58"/>
  <c r="K58" s="1"/>
  <c r="L58" s="1"/>
  <c r="J57"/>
  <c r="K57" s="1"/>
  <c r="L57" s="1"/>
  <c r="J55"/>
  <c r="K55" s="1"/>
  <c r="L55" s="1"/>
  <c r="J54"/>
  <c r="K54" s="1"/>
  <c r="L54" s="1"/>
  <c r="J53"/>
  <c r="K53" s="1"/>
  <c r="L53" s="1"/>
  <c r="J52"/>
  <c r="K52" s="1"/>
  <c r="L52" s="1"/>
  <c r="J50"/>
  <c r="K50" s="1"/>
  <c r="L50" s="1"/>
  <c r="J49"/>
  <c r="K49" s="1"/>
  <c r="L49" s="1"/>
  <c r="J48"/>
  <c r="K48" s="1"/>
  <c r="L48" s="1"/>
  <c r="J46"/>
  <c r="K46" s="1"/>
  <c r="L46" s="1"/>
  <c r="J45"/>
  <c r="K45" s="1"/>
  <c r="L45" s="1"/>
  <c r="J44"/>
  <c r="K44" s="1"/>
  <c r="L44" s="1"/>
  <c r="J29"/>
  <c r="K29" s="1"/>
  <c r="L29" s="1"/>
  <c r="J28"/>
  <c r="K28" s="1"/>
  <c r="L28" s="1"/>
  <c r="J27"/>
  <c r="K27" s="1"/>
  <c r="L27" s="1"/>
  <c r="J26"/>
  <c r="K26" s="1"/>
  <c r="L26" s="1"/>
  <c r="J25"/>
  <c r="K25" s="1"/>
  <c r="L25" s="1"/>
  <c r="J24"/>
  <c r="K24" s="1"/>
  <c r="L24" s="1"/>
  <c r="J23"/>
  <c r="K23" s="1"/>
  <c r="L23" s="1"/>
  <c r="J22"/>
  <c r="K22" s="1"/>
  <c r="L22" s="1"/>
  <c r="J21"/>
  <c r="K21" s="1"/>
  <c r="L21" s="1"/>
  <c r="J20"/>
  <c r="K20" s="1"/>
  <c r="L20" s="1"/>
  <c r="J18"/>
  <c r="K18" s="1"/>
  <c r="L18" s="1"/>
  <c r="J16"/>
  <c r="K16" s="1"/>
  <c r="L16" s="1"/>
  <c r="J15"/>
  <c r="K15" s="1"/>
  <c r="L15" s="1"/>
  <c r="J14"/>
  <c r="K14" s="1"/>
  <c r="L14" s="1"/>
  <c r="J12"/>
  <c r="K12" s="1"/>
  <c r="L12" s="1"/>
  <c r="H77" i="5" l="1"/>
  <c r="J41"/>
  <c r="I14"/>
  <c r="H41"/>
  <c r="H62"/>
  <c r="J74"/>
  <c r="J62"/>
  <c r="H68"/>
  <c r="I50"/>
  <c r="H65"/>
  <c r="D11"/>
  <c r="G14"/>
  <c r="J17"/>
  <c r="G38"/>
  <c r="I44"/>
  <c r="H47"/>
  <c r="G50"/>
  <c r="H59"/>
  <c r="I68"/>
  <c r="H71"/>
  <c r="J77"/>
  <c r="H83"/>
  <c r="C89"/>
  <c r="H44"/>
  <c r="G47"/>
  <c r="G59"/>
  <c r="G71"/>
  <c r="G83"/>
  <c r="F11"/>
  <c r="G44"/>
  <c r="G68"/>
  <c r="J68" s="1"/>
  <c r="J80"/>
  <c r="E11"/>
  <c r="J53" l="1"/>
  <c r="J29"/>
  <c r="I85"/>
  <c r="I87" s="1"/>
  <c r="F85"/>
  <c r="F87" s="1"/>
  <c r="J83"/>
  <c r="J65"/>
  <c r="J56"/>
  <c r="J23"/>
  <c r="J11"/>
  <c r="D85"/>
  <c r="J47"/>
  <c r="J44"/>
  <c r="J59"/>
  <c r="J35"/>
  <c r="J50"/>
  <c r="J26"/>
  <c r="J32"/>
  <c r="G85"/>
  <c r="G87" s="1"/>
  <c r="J71"/>
  <c r="H85"/>
  <c r="H87" s="1"/>
  <c r="E85"/>
  <c r="E87" s="1"/>
  <c r="J38"/>
  <c r="J14"/>
  <c r="J13" i="2"/>
  <c r="K13" s="1"/>
  <c r="L13" s="1"/>
  <c r="D86" i="5" l="1"/>
  <c r="E86" s="1"/>
  <c r="F86" s="1"/>
  <c r="G86" s="1"/>
  <c r="H86" s="1"/>
  <c r="I86" s="1"/>
  <c r="D87"/>
  <c r="D88" s="1"/>
  <c r="E88" s="1"/>
  <c r="F88" s="1"/>
  <c r="G88" s="1"/>
  <c r="H88" s="1"/>
  <c r="I88" s="1"/>
  <c r="M255" i="2"/>
</calcChain>
</file>

<file path=xl/sharedStrings.xml><?xml version="1.0" encoding="utf-8"?>
<sst xmlns="http://schemas.openxmlformats.org/spreadsheetml/2006/main" count="1071" uniqueCount="694">
  <si>
    <t>ITEM</t>
  </si>
  <si>
    <t>DESCRIÇÃO DO ITEM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</si>
  <si>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</si>
  <si>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</si>
  <si>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</si>
  <si>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</si>
  <si>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</si>
  <si>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</si>
  <si>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</si>
  <si>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</si>
  <si>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</si>
  <si>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</si>
  <si>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</si>
  <si>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</si>
  <si>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</si>
  <si>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</si>
  <si>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</si>
  <si>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</si>
  <si>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</si>
  <si>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</si>
  <si>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</si>
  <si>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08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</si>
  <si>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</si>
  <si>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</si>
  <si>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</si>
  <si>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</si>
  <si>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</si>
  <si>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</si>
  <si>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</si>
  <si>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</si>
  <si>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</si>
  <si>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</si>
  <si>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</si>
  <si>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%</t>
  </si>
  <si>
    <t>09</t>
  </si>
  <si>
    <t>- A planilha deve ser assinada pelo responsável técnico pela sua confecção (Art. 14 Lei 5.194/66), identificado através de carimbo com número do CREA/CAU</t>
  </si>
  <si>
    <t>01.00.000</t>
  </si>
  <si>
    <t>PROJETOS</t>
  </si>
  <si>
    <t>01.01.001</t>
  </si>
  <si>
    <t>SBC</t>
  </si>
  <si>
    <t>0089</t>
  </si>
  <si>
    <t>PROJETO "AS BUILT".</t>
  </si>
  <si>
    <t>M2</t>
  </si>
  <si>
    <t>01.01.002</t>
  </si>
  <si>
    <t>CREA</t>
  </si>
  <si>
    <t>UFF-002-OBR-001-I</t>
  </si>
  <si>
    <t>ANOTAÇÕES ART CREA</t>
  </si>
  <si>
    <t>UN.</t>
  </si>
  <si>
    <t>01.01.003</t>
  </si>
  <si>
    <t>SCO</t>
  </si>
  <si>
    <t>SE 24.40.0050 (A)</t>
  </si>
  <si>
    <t>Fornecimento de projeto executivo de instalacao de incêndio em Autocad aprovado no CBMERJ, considerando a àrea acima de 3.000 m2.. A Contratada deverá aprovar o PCIP junto ao CBMERJ e apresentar o Laudo de Exigências da edificação. / Fornecimento de projeto executivo de instalacao de incendio em Autocad aprovado na concessionaria em predios escolares e administrativos com ate 500m2 de area.(desonerado)</t>
  </si>
  <si>
    <t>01.01.004</t>
  </si>
  <si>
    <t>SE 24.40.0100 (A)</t>
  </si>
  <si>
    <t>Fornecimento de projeto executivo de instalacao de incendio em Autocad aprovado na concessionaria em predios escolares e administrativos, com 500 a 3000m2 de area, sendo os primeiros 500m2 medidos como o item SE 25.40.0050.(desonerado)</t>
  </si>
  <si>
    <t>01.01.005</t>
  </si>
  <si>
    <t>SE 24.40.0150 (A)</t>
  </si>
  <si>
    <t>Fornecimento de projeto executivo de instalacao de incendio em Autocad aprovado na concessionaria em predios escolares e administrativos, considerando a area acima de 3000m2, sendo os primeiros 500m2 medidos como o item SE 25.40.0050 e de 501 a 3000m2 como o item SE 25.40.0100.(desonerado)</t>
  </si>
  <si>
    <t>02.00.000</t>
  </si>
  <si>
    <t>GERENCIAMENTO DE OBRAS / FISCALIZAÇÃO</t>
  </si>
  <si>
    <t>02.01.001</t>
  </si>
  <si>
    <t>Composição</t>
  </si>
  <si>
    <t>UFF-ADM- 23069.154507/2020-45</t>
  </si>
  <si>
    <t>Administração Local da Obra</t>
  </si>
  <si>
    <t>03.00.000</t>
  </si>
  <si>
    <t>SERVIÇOS PRELIMINARES</t>
  </si>
  <si>
    <t>03.01.001</t>
  </si>
  <si>
    <t>16500</t>
  </si>
  <si>
    <t>PLACA DE RESPONSABILIDADE TÉCNICA EM OBRAS (1,20m x 2,40)</t>
  </si>
  <si>
    <t>03.01.002</t>
  </si>
  <si>
    <t>SINAPI</t>
  </si>
  <si>
    <t>97631</t>
  </si>
  <si>
    <t xml:space="preserve"> DEMOLIÇÃO DE ARGAMASSAS, DE FORMA MANUAL, SEM REAPROVEITAMENTO. AF_12/2017
</t>
  </si>
  <si>
    <t>03.01.003</t>
  </si>
  <si>
    <t>97633</t>
  </si>
  <si>
    <t xml:space="preserve">DEMOLIÇÃO DE REVESTIMENTO CERÂMICO, DE FORMA MANUAL, SEM REAPROVEITAMENTO. AF_12/2017
</t>
  </si>
  <si>
    <t>03.01.004</t>
  </si>
  <si>
    <t>SC0-RIO</t>
  </si>
  <si>
    <t>SC 04.05.0800 (A)</t>
  </si>
  <si>
    <t>Demolicao manual de base suporte, contrapiso, camada regularizadora ou de assentamento de tacos, ceramicas e azulejos, exclusive estes revestimentos.(desonerado)</t>
  </si>
  <si>
    <t>03.01.005</t>
  </si>
  <si>
    <t>90438</t>
  </si>
  <si>
    <t xml:space="preserve">FURO EM ALVENARIA PARA DIÂMETROS MAIORES QUE 75 MM. AF_05/2015
</t>
  </si>
  <si>
    <t>03.01.006</t>
  </si>
  <si>
    <t>88309</t>
  </si>
  <si>
    <t>ARREMATE DOS FUROS APOS ASSENTAMENTO DAS PRUMADAS - 1 H DE PEDREIRO POR FURO / PEDREIRO COM ENCARGOS COMPLEMENTARES</t>
  </si>
  <si>
    <t>03.01.007</t>
  </si>
  <si>
    <t>17361</t>
  </si>
  <si>
    <t>TRANSPORTE HORIZONTAL DE MATERIAIS DIVERSOS A 100 M</t>
  </si>
  <si>
    <t>M3</t>
  </si>
  <si>
    <t>03.01.008</t>
  </si>
  <si>
    <t>17065</t>
  </si>
  <si>
    <t>TRANSPORTE VERTICAL MANUAL DE MATERIAIS DIVERSOS A 2ª LAJE</t>
  </si>
  <si>
    <t>03.01.010</t>
  </si>
  <si>
    <t xml:space="preserve">TRANSPORTE HORIZONTAL DE MATERIAIS DIVERSOS A 60 M </t>
  </si>
  <si>
    <t>03.01.011</t>
  </si>
  <si>
    <t>SCO-RIO</t>
  </si>
  <si>
    <t>TC 04.15.0100 (/)</t>
  </si>
  <si>
    <t>RETIRADA DE ENTULHO COM CAÇAMBA = 15 M3  PROCURAR CAÇAMBA 5 m³ /  Retirada de entulho de obra em cacamba de aco com 5m3 de capacidade, inclusive carregamento do container, transporte e descarga, exclusive tarifa de disposicao final.(desonerado</t>
  </si>
  <si>
    <t>04.00.000</t>
  </si>
  <si>
    <t>MOVIMENTO DE TERRA</t>
  </si>
  <si>
    <t>05.00.000</t>
  </si>
  <si>
    <t>INFRAESTRUTURA: FUNDAÇÕES SIMPLES (OU DIRETAS)</t>
  </si>
  <si>
    <t>06.00.000</t>
  </si>
  <si>
    <t>INFRAESTRUTURA: FUNDAÇÕES ESPECIAIS (OU INDIRETAS)</t>
  </si>
  <si>
    <t>07.00.000</t>
  </si>
  <si>
    <t>SUPERESTRUTURA</t>
  </si>
  <si>
    <t>08.00.000</t>
  </si>
  <si>
    <t>ALVENARIA / VEDAÇÃO / DIVISÓRIA</t>
  </si>
  <si>
    <t>09.00.000</t>
  </si>
  <si>
    <t>COBERTURAS</t>
  </si>
  <si>
    <t>10.00.000</t>
  </si>
  <si>
    <t>ESQUADRIAS</t>
  </si>
  <si>
    <t>10.01.000</t>
  </si>
  <si>
    <t>FERRO</t>
  </si>
  <si>
    <t>10.01.001</t>
  </si>
  <si>
    <t>111612</t>
  </si>
  <si>
    <t>CORRIMÃO TUBO DE AÇO GALVANIZADO 2"</t>
  </si>
  <si>
    <t>M</t>
  </si>
  <si>
    <t>10.01.002</t>
  </si>
  <si>
    <t>111590</t>
  </si>
  <si>
    <t>GUARDA CORPO EM TUBOS DE FERRO (AÇO GALVANIZADO DIN 2440 NBR 5580 2")</t>
  </si>
  <si>
    <t>10.01.003</t>
  </si>
  <si>
    <t>111409</t>
  </si>
  <si>
    <t>ALÇAPÃO EM FERRO 1,7 M x 1,1 M , INCLUSO FERRAGENS - CASA DE MÁQUINAS / PORTA CHAPA DE AÇO DOBRADO DE ABRIR COM PINTURA ESMALTE</t>
  </si>
  <si>
    <t>10.02.000</t>
  </si>
  <si>
    <t>ALUMÍNIO</t>
  </si>
  <si>
    <t>10.02.001</t>
  </si>
  <si>
    <t>112410</t>
  </si>
  <si>
    <t>PORTA DE ALUMÍNIO ANODIZADO, MED. 60 X 1,60M; COM ACRÍLICO NA COR BRANCA (P05) /  PORTA DE BOX EM ALUMÍNIO ANODIZADO</t>
  </si>
  <si>
    <t>10.02.002</t>
  </si>
  <si>
    <t>112227</t>
  </si>
  <si>
    <t xml:space="preserve">PORTA  EM ALUMÍNIO TIPO VENEZIANA, PERFIL SERIE 25, COM GUARNIÇÕES (P9, P14, P15) + P13 + P16 + SHAFTS / PORTA ALUMINIO 1 FOLHA DE CORRER
</t>
  </si>
  <si>
    <t>10.02.003</t>
  </si>
  <si>
    <t>112800</t>
  </si>
  <si>
    <t>JANELA VENEZIANA DE ALUMÍNIO ANODIZADO (J06, V02 e V03) / CAIXILHO DE ALUMINIO VENEZIANA FIXA</t>
  </si>
  <si>
    <t>10.03.000</t>
  </si>
  <si>
    <t>MADEIRA</t>
  </si>
  <si>
    <t>10.03.001</t>
  </si>
  <si>
    <t>COMPOSIÇÃO</t>
  </si>
  <si>
    <t>PORTA COMPENSADO LISO REVESTIDO EM FORMICA NAS DUAS FACES, INCLUSO ADUELA E ALISAR (P02, P03, P03a, P7, P8)</t>
  </si>
  <si>
    <t>10.03.002</t>
  </si>
  <si>
    <t>110230</t>
  </si>
  <si>
    <t>BANDEIRA SOBRE PORTAS COM CAIXILHO PARA VIDRO (P02, P03, P03a, P7, P8) / BANDEIRA SOBRE PORTAS COM CAIXILHO PARA VIDRO</t>
  </si>
  <si>
    <t>10.03.003</t>
  </si>
  <si>
    <t>72117</t>
  </si>
  <si>
    <t>VISOR EM MADEIRA COM VIDRO (P02, P03, P7, P8) / VIDRO LISO COMUM TRANSPARENTE, ESPESSURA 4MM</t>
  </si>
  <si>
    <t>10.03.004</t>
  </si>
  <si>
    <t>110307</t>
  </si>
  <si>
    <t>PORTA DE MADEIRA PARA BANHEIRO EM COMPENSADO COM LAMINADO TEXTURIZADO 0,80X1,60M, INCLUSO MARCO, DOBRADIÇAS E TARJETA TIPO LIVRE/OCUPADO (P06) / PORTA WC DEF. FISICO 0,80x1,50m COMP/LAMINADO/FERRAGENS W.C.</t>
  </si>
  <si>
    <t>10.04.000</t>
  </si>
  <si>
    <t>FERRAGENS</t>
  </si>
  <si>
    <t>10.04.001</t>
  </si>
  <si>
    <t>140227</t>
  </si>
  <si>
    <t>CONJUNTO FERRAGENS CILINDRO 330/ROSETA 303/MAÇANETA TIPO ALAVANCA LATÃO CROMADO LA FONTE / FECHADURA 656 ST2 E FERRAGENS LA FONTE PARA PORTAS 80cm</t>
  </si>
  <si>
    <t>10.04.002</t>
  </si>
  <si>
    <t>ES 39.05.0473 (/)</t>
  </si>
  <si>
    <t>DOBRADIÇA LATÃO CROMADO 3 X 3" /  Dobradica 3"x3" de latao cromado referencia 344 da Page ou similar, com pino, bolas e aneis de latao. Fornecimento da peca.(desonerado)</t>
  </si>
  <si>
    <t>10.05.000</t>
  </si>
  <si>
    <t>ACABAMENTO</t>
  </si>
  <si>
    <t>10.05.001</t>
  </si>
  <si>
    <t>RV 19.05.0150 (A)</t>
  </si>
  <si>
    <t>ESTUCAMENTO DE CONCRETO APARENTE SENDO A ARGAMASSA DE CIMENTO, CAL E AREIA FINA NO TRAÇO 1:3:5, COM ESPESSURA DE 2MM, SOBRE SUPERFÍCIE LIMPA</t>
  </si>
  <si>
    <t>10.05.002</t>
  </si>
  <si>
    <t>RV 19.05.0250 (/)</t>
  </si>
  <si>
    <t>RECOMPOSIÇÃO DE CAMADA DE CAPEAMENTO DE CONCRETO DE PEQUENAS ESPESSURAS EM SERVIÇOS DE RECUPERAÇÃO ESTRUTURAL, EXCLUSIVE O MATERIAL</t>
  </si>
  <si>
    <t>11.00.000</t>
  </si>
  <si>
    <t>INSTALAÇÕES HIDRÁULICAS E SANITÁRIAS</t>
  </si>
  <si>
    <t>11.01.000</t>
  </si>
  <si>
    <t>Instalação de Água Fria</t>
  </si>
  <si>
    <t>11.01.001</t>
  </si>
  <si>
    <t>4311</t>
  </si>
  <si>
    <t>ACABAMENTOS PARA REGISTROS GLOBO ¾” / ACABAMENTO DE REGISTRO 1", 1/2" E 3/4" LEVEL MIX CROMADO</t>
  </si>
  <si>
    <t>11.01.002</t>
  </si>
  <si>
    <t>2271</t>
  </si>
  <si>
    <t>ACABAMENTOS PARA REGISTROS DE GAVETA  ¾” / ACABAMENTO DE REGISTRO GAVETA BRONZE CROMADO 1/2'', 3/4'' E 1'' POLO DECA</t>
  </si>
  <si>
    <t>11.02.000</t>
  </si>
  <si>
    <t>Instalação de Esgoto Sanitário</t>
  </si>
  <si>
    <t>11.02.001</t>
  </si>
  <si>
    <t>53039</t>
  </si>
  <si>
    <t xml:space="preserve">RALO HEMISFÉRICO 100mm PVC (RALO ABACAXI) </t>
  </si>
  <si>
    <t>11.02.002</t>
  </si>
  <si>
    <t>53527</t>
  </si>
  <si>
    <t>GRELHA E PORTA GRELHA / PORTA GRELHA + GRELHA 150mm</t>
  </si>
  <si>
    <t>11.03.000</t>
  </si>
  <si>
    <t>Louças e Metais</t>
  </si>
  <si>
    <t>11.03.001</t>
  </si>
  <si>
    <t>86937</t>
  </si>
  <si>
    <t xml:space="preserve">CUBA LOUCA BRANCA EM BANCADA INCLUSIVE TORNEIRA E COMPLEMENTOS (VÁLVULA, SIFÃO E RABICHO) / CUBA DE EMBUTIR OVAL EM LOUÇA BRANCA, 35 X 50CM OU EQUIVALENTE, INCLUSO VÁLVULA EM METAL CROMADO E SIFÃO FLEXÍVEL EM PVC - FORNECIMENTO E INSTALAÇÃO. AF_01/2020
</t>
  </si>
  <si>
    <t>11.03.002</t>
  </si>
  <si>
    <t>86887</t>
  </si>
  <si>
    <t xml:space="preserve">ENGATE FLEXÍVEL EM INOX, 1/2  X 40CM - FORNECIMENTO E INSTALAÇÃO. AF_01/2020
</t>
  </si>
  <si>
    <t>11.03.003</t>
  </si>
  <si>
    <t>VÁLVULAS FLUXÍVEIS (DESCARGA), COM REGISTRO INTEGRADO, COM ALAVANCA,  ACABAMENTO CROMADO COM CUNHA ELÁSTICA,  COM DUAS VAZÕES, ACABAMENTO PARA VÁLVULA FLUXÍVEL DOCOL  / ACABAMENTO PARA VALVULA DE DESCARGA BENEFIT 00184906 DOCOL (PARA PCD)</t>
  </si>
  <si>
    <t>11.03.004</t>
  </si>
  <si>
    <t>DUCHINHA HIGIÊNICA C/REGISTRO DE PRESSÃO 1/2" MANGUEIRA CROMADA SUPORTE BUCHAS E PARAFUSO P/FIXAÇÃO – FORNECIMENTO E INSTALAÇÃO</t>
  </si>
  <si>
    <t>11.03.005</t>
  </si>
  <si>
    <t>COMPOSICAO</t>
  </si>
  <si>
    <t>INSTALAÇÃO DE TANQUE DE LOUÇA COM COLUNA</t>
  </si>
  <si>
    <t>11.03.006</t>
  </si>
  <si>
    <t>86913</t>
  </si>
  <si>
    <t>TORNEIRA CROMADA 1/2" OU 3/4" DE PAREDE PARA TANQUE - FORNECIMENTO E INSTALAÇÃO</t>
  </si>
  <si>
    <t>11.03.007</t>
  </si>
  <si>
    <t>86900</t>
  </si>
  <si>
    <t>CUBA DE AÇO INOX 400X340X110MM (NUM 3) EM CHAPA 20.304 VÁLVULA DE ESCOAMENTO TP AMERICANA 1623 SIFÃO 1680 1 1/2"X1 1/2" EXCL TORNEIRA FORNECIMENTO E COLOCAÇÃO</t>
  </si>
  <si>
    <t>11.03.008</t>
  </si>
  <si>
    <t>86911</t>
  </si>
  <si>
    <t>TORNEIRA CROMADA LONGA 1/2" OU 3/4" DE PAREDE PARA PIA DE COZINHA COM AREJADOR, PADRÃO MÉDIO - FORNECIMENTO E INSTALAÇÃO</t>
  </si>
  <si>
    <t>11.03.009</t>
  </si>
  <si>
    <t>100860</t>
  </si>
  <si>
    <t>CHUVEIRO ELÉTRICO PLÁSTICO 110/220V C/BRACO 1/2"/CANOPLA FORNECIMENTO E INSTALAÇÃO</t>
  </si>
  <si>
    <t>11.03.010</t>
  </si>
  <si>
    <t>AP 49.05.0500 (/)</t>
  </si>
  <si>
    <t>GRANITO CINZA POLIDO PARA BANCADA E=2,5 CM, LARGURA 60CM - FORNECIMENTO E INSTALAÇÃO</t>
  </si>
  <si>
    <t>m</t>
  </si>
  <si>
    <t>11.03.011</t>
  </si>
  <si>
    <t>86906</t>
  </si>
  <si>
    <t>TORNEIRA USO GERAL DECA 1152 CR PARA LAVATÓRIO</t>
  </si>
  <si>
    <t>11.03.012</t>
  </si>
  <si>
    <t>202347</t>
  </si>
  <si>
    <t>TORNEIRA PARA LAVATÓRIO PNE / TORNEIRA ALAVANCA PARA PCD AUTOMÁTICA NBR9050</t>
  </si>
  <si>
    <t>11.03.013</t>
  </si>
  <si>
    <t>95544</t>
  </si>
  <si>
    <t>PORTA-PAPEL TOALHA CAIXA DE ALUMÍNIO</t>
  </si>
  <si>
    <t>11.03.014</t>
  </si>
  <si>
    <t>95547</t>
  </si>
  <si>
    <t>SABONETEIRA EM VIDRO COM SUPORTE EM AÇO INOX PARA SABÃO LIQUIDO - FORNECIMENTO E INSTALAÇÃO</t>
  </si>
  <si>
    <t>11.03.015</t>
  </si>
  <si>
    <t>SBC-I</t>
  </si>
  <si>
    <t>40393</t>
  </si>
  <si>
    <t>BARRA DE APOIO RETA 40cm – FORNECIMENTO</t>
  </si>
  <si>
    <t>11.03.016</t>
  </si>
  <si>
    <t>BARRA DE APOIO RETA 40 cm – INSTALAÇÃO</t>
  </si>
  <si>
    <t>11.03.017</t>
  </si>
  <si>
    <t xml:space="preserve">INSTALAÇÃO DE BEBEDOUROS </t>
  </si>
  <si>
    <t>12.00.000</t>
  </si>
  <si>
    <t>INSTALAÇÕES ELÉTRICAS</t>
  </si>
  <si>
    <t>12.01.001</t>
  </si>
  <si>
    <t>91926</t>
  </si>
  <si>
    <t>FIO ISOLADO PVC 750V 2,5 MM²</t>
  </si>
  <si>
    <t>12.01.002</t>
  </si>
  <si>
    <t>91928</t>
  </si>
  <si>
    <t>FIO ISOLADO PVC 750V 4 MM²</t>
  </si>
  <si>
    <t>12.01.003</t>
  </si>
  <si>
    <t>72343</t>
  </si>
  <si>
    <t>CONTATOR TRIPOLAR NOMINAL 12 A</t>
  </si>
  <si>
    <t>12.01.004</t>
  </si>
  <si>
    <t>97597</t>
  </si>
  <si>
    <t>SENSOR DE TETO ART BIV 3F C/FT 360 QTNX</t>
  </si>
  <si>
    <t>12.01.005</t>
  </si>
  <si>
    <t>95805</t>
  </si>
  <si>
    <t>CONDULETE PVC ¾” SEM TAMPA, FORNECIMENTO E INSTALAÇÃO</t>
  </si>
  <si>
    <t>12.01.006</t>
  </si>
  <si>
    <t>95730</t>
  </si>
  <si>
    <t xml:space="preserve">ELETRODUTO PVC RÍGIDO 25MM APARENTE, FORNECIMENTO E INSTALAÇÃO </t>
  </si>
  <si>
    <t>12.01.007</t>
  </si>
  <si>
    <t>93661</t>
  </si>
  <si>
    <t xml:space="preserve">DISJUNTOR BIPOLAR 20 A </t>
  </si>
  <si>
    <t>12.01.008</t>
  </si>
  <si>
    <t>97595</t>
  </si>
  <si>
    <t>INTERRUPTOR TIPO FOTOCÉLULA 220 V 500 W</t>
  </si>
  <si>
    <t>12.01.009</t>
  </si>
  <si>
    <t>IT 29.15.0100 (/)</t>
  </si>
  <si>
    <t>LUMINÁRIA COMPLETA EM CALHA SOBREPOR 2x32W COM REATORES  (FORNECIMENTO E INSTALAÇÃO)</t>
  </si>
  <si>
    <t>12.01.010</t>
  </si>
  <si>
    <t>IT 29.10.0100 (/)</t>
  </si>
  <si>
    <t>LUMINÁRIA FLUORESCENTE DE EMBUTIR 2x32W (FORNECIMENTO E INSTALAÇÃO)</t>
  </si>
  <si>
    <t>12.01.011</t>
  </si>
  <si>
    <t xml:space="preserve">LUMINÁRIA EMERGÊNCIA AVISO INDICATIVO DE ESCAPE CIRCUITO 12V </t>
  </si>
  <si>
    <t>12.01.012</t>
  </si>
  <si>
    <t>100902</t>
  </si>
  <si>
    <t>LAMPADA LED TUBULAR 9 W</t>
  </si>
  <si>
    <t>13.00.000</t>
  </si>
  <si>
    <t>INSTALAÇÕES LÓGICA / TELEFONIA</t>
  </si>
  <si>
    <t>13.01.001</t>
  </si>
  <si>
    <t xml:space="preserve">COMPOSIÇÃO </t>
  </si>
  <si>
    <t xml:space="preserve">INSTALAÇÃO - SWITCH 24 PORTAS 10/100 GERENCIÁVEL E EMPILHÁVEL </t>
  </si>
  <si>
    <t>13.01.002</t>
  </si>
  <si>
    <t xml:space="preserve">INSTALAÇÃO - PATCH PANEL 24 PORTAS RJ-45 CAT 5E  </t>
  </si>
  <si>
    <t>13.01.003</t>
  </si>
  <si>
    <t xml:space="preserve">30 CONECTORES RJ-45 - INSTALAÇÃO </t>
  </si>
  <si>
    <t>13.01.004</t>
  </si>
  <si>
    <t>59442</t>
  </si>
  <si>
    <t>PATCH CORDS RJ-45/RJ-45 CAT 5E DE 1,50M – FORNECIMENTO E INSTALAÇÃO</t>
  </si>
  <si>
    <t>13.01.005</t>
  </si>
  <si>
    <t>Preço MXM</t>
  </si>
  <si>
    <t>Residual</t>
  </si>
  <si>
    <t>TESTES E ENSAIOS</t>
  </si>
  <si>
    <t>14.00.000</t>
  </si>
  <si>
    <t>INSTALAÇÕES DE COMBATE A INCÊNDIO</t>
  </si>
  <si>
    <t>14.01.000</t>
  </si>
  <si>
    <t>EXTINTORES PORTÁTEIS</t>
  </si>
  <si>
    <t>14.01.001</t>
  </si>
  <si>
    <t>73775/001</t>
  </si>
  <si>
    <t>Extintor Manual de Água Pressurizada - Carga 10 Litros / AP 10L. Fornecimento e Instalação.</t>
  </si>
  <si>
    <t>14.01.002</t>
  </si>
  <si>
    <t>Extintor Manual de Gás de Carbônico / CO2 - Carga 06 Kg . Fornecimento e Instalação.</t>
  </si>
  <si>
    <t>14.02.000</t>
  </si>
  <si>
    <t>SISTEMAS DE HIDRANTES</t>
  </si>
  <si>
    <t>14.02.001</t>
  </si>
  <si>
    <t>Serviço de Pintura esmalte na cor vermelha nas tubulações de Incêndio de aço galvanizado e conexões (Ø 65 mm), arremates em geral.</t>
  </si>
  <si>
    <t>14.02.002</t>
  </si>
  <si>
    <t>Mangueira para Combate a Incêndio de 1.1/2" -Tipo 2, na cor branca, revestida externamente com reforço têxtil  em poliéster de alta tenacidade e internamente com tubo de borracha sintética na cor preta; montada com união em latão tipo engate rápido (storz) conforme NBR 14349. Em conformidade com a norma ABNT-NBR 11861 e com certificado da marca de conformidade ABNT.</t>
  </si>
  <si>
    <t>14.02.003</t>
  </si>
  <si>
    <t>Adaptador Storz em Latão- 2.1/2" x 1.1/2" (diâmetro de 38mm), para engate em válvula globo, sendo um lado com rosca BSP e outro lado engate rápido (STORZ).</t>
  </si>
  <si>
    <t>UN</t>
  </si>
  <si>
    <t>14.02.004</t>
  </si>
  <si>
    <t>Chave para Engate Rápido (Storz) 1.1/2″. Espessura de 5,5mm, material em latão fundido e acabamento bicromatizado.</t>
  </si>
  <si>
    <t>14.02.005</t>
  </si>
  <si>
    <t>Esguicho Jato Regulável em Latão 1.1/2". Com três regulagens: fechado, jato sólido e jato neblina. Fabricado conforme Norma ABNT EB 1099, corpo e bocal em Latão, acabamento polido e protetor do bocal em borracha de Neoprene. Formação da cortina de aproximação com 120º.</t>
  </si>
  <si>
    <t>14.03.000</t>
  </si>
  <si>
    <t>CASA DE MÁQUINAS DE INCÊNDIO</t>
  </si>
  <si>
    <t>14.03.001</t>
  </si>
  <si>
    <t>Instalação de Vidros 4mm (90 cm x 15 cm) transparentes na esquadria da Janela tipo basculhante instalada na Casa de Máquinas de Incêndio, conforme projeto arquitetura (J06). Fornecimento e instalação de vidros.</t>
  </si>
  <si>
    <t>14.03.002</t>
  </si>
  <si>
    <t>11</t>
  </si>
  <si>
    <t>PAINEL DE COMANDO DAS BOMBAS DE INCÊNDIO  (PAINEL BOMBA DE INCENDIO ESTRELA TRIANGULO WEG 10CV 220V) / Painel de Comando das Bombas de Incêndio, em chapa de ferro, de 40cm x 30cm x20 cm, com Chave magnética que atenda a potência para 02 eletrobombas de 5 CV, disjuntor tripolar para atender o sistema, botoeira dupla liga/desliga verde/vermelho, peça de cabo PP reforçado anti-chama e instalação de campainha de Alarme. Fornecimento e instalação.</t>
  </si>
  <si>
    <t>14.03.003</t>
  </si>
  <si>
    <t>55303</t>
  </si>
  <si>
    <t>REGISTRO GAVETA ROSCA BRONZE  2.1/2" (SUCÇÃO/RECALQUE)</t>
  </si>
  <si>
    <t>14.03.004</t>
  </si>
  <si>
    <t>55320</t>
  </si>
  <si>
    <t>VALVULA GAVETA ROSCA BRONZE (REFORÇADO Ø2.1/2”, ROSCA BSP)</t>
  </si>
  <si>
    <t>14.03.005</t>
  </si>
  <si>
    <t>99624</t>
  </si>
  <si>
    <t>VÁLVULA DE RETENÇÃO HORIZONTAL, DE BRONZE, ROSCÁVEL COM ROSCA BSP, 2 1/2" - FORNECIMENTO E INSTALAÇÃO. AF_01/2019</t>
  </si>
  <si>
    <t>14.03.006</t>
  </si>
  <si>
    <t>55700</t>
  </si>
  <si>
    <t>PRESSOSTATO ALTA/BAIXA COM REARME MANUAL REF. KP15 / Pressostato ajuste simples com faixa de regulagem de 1 a 10 BAR, saída vertical Ø1/2”, rosca BSP;</t>
  </si>
  <si>
    <t>14.03.007</t>
  </si>
  <si>
    <t>55053</t>
  </si>
  <si>
    <t>CONJUNTO PRESSURIZAÇÃO PARA REDE DE INCÊNDIO (MANOMETRO 0/60 PSI+TANQUE DE PRESSAO TAP35 LITROS SCHNEIDER)</t>
  </si>
  <si>
    <t>14.03.008</t>
  </si>
  <si>
    <t>55530</t>
  </si>
  <si>
    <t>SIRENE AUDIO VISUAL ALARME DE INCENDIO ILUMAC SAF-C 24VCC (SIRENE TIPO GONGO/CMI)</t>
  </si>
  <si>
    <t>14.03.009</t>
  </si>
  <si>
    <t>55063</t>
  </si>
  <si>
    <t>BOMBA INCENDIO 616 TJM 5,0CV, 220/380V TRIFASICA, DANCOR, COM ACIONAMENTO DIRETO SEM INTERPOSIÇÃO DE CORREIOS.</t>
  </si>
  <si>
    <t>14.03.010</t>
  </si>
  <si>
    <t>180787</t>
  </si>
  <si>
    <t>Serviço de pintura da tubulação de Incêndio de aço galvanizado e conexões (Ø 65 mm), em esmalte vermelho, presente dentro da CMI/ PINTURA ESMALTE TUBULAÇÃO APARENTE (2" a 2 1/2")</t>
  </si>
  <si>
    <t xml:space="preserve">M </t>
  </si>
  <si>
    <t>14.04.000</t>
  </si>
  <si>
    <t>REGISTRO DE RECALQUE E ENSAIOS</t>
  </si>
  <si>
    <t>14.04.001</t>
  </si>
  <si>
    <t>83633</t>
  </si>
  <si>
    <t>Instalação de hidrante de recalque no passeio com Ø 65 mm (2 1/2"), incluindo caixa em alvenaria com dimensões de  0,30 m x 0,40 m x 0,40m, com Tampa de ferro fundido 0,60 m × 0,40m cm com inscrição “INCÊNDIO”, tampão storz 2 1/2", adaptador storz 2 1/2" e registro de globo angular 45º 2 1/2", com brita no fundo, conforme especificações em projeto e caderno de encargos. Fornecimento e instalação. / HIDRANTE SUBTERRANEO FERRO FUNDIDO C/ CURVA LONGA E CAIXA DN=75MM</t>
  </si>
  <si>
    <t>14.04.002</t>
  </si>
  <si>
    <t>COTAÇÃO</t>
  </si>
  <si>
    <t>Testes e Ensaios de estanqueidade da rede de hidrantes, com emissão de Laudo Técnico validando as  condições operacionais da Rede de Canalização Preventiva e Casa de Máquinas de Incêndio. Fornecimento.</t>
  </si>
  <si>
    <t>14.05.000</t>
  </si>
  <si>
    <t>SISTEMA DE ILUMINAÇÃO DE EMERGÊNCIA</t>
  </si>
  <si>
    <t>14.05.001</t>
  </si>
  <si>
    <t>Bloco Autônomo de Iluminação de Emergência, com lâmpadas de LED, 200 Lúmens de fluxo luminoso, autonomia mínima de 02 horas e IP20 de proteção.</t>
  </si>
  <si>
    <t>14.06.000</t>
  </si>
  <si>
    <t>SISTEMA DE ALARME E DETECÇÃO DE INCÊNDIO</t>
  </si>
  <si>
    <t>14.06.001</t>
  </si>
  <si>
    <t>058111</t>
  </si>
  <si>
    <t>Central de sistema de alarme de detecção de Incêndio digital microprocessada, com capacidade para 04 laços, 127 pontos por laço, com sistema com sistema endereçável, com 2 baterias de 12V. / CENTRAL DE DETECCAO E ALARME DE INCENDIO ENDERECAVEL 4 LACOS</t>
  </si>
  <si>
    <t>14.06.002</t>
  </si>
  <si>
    <t>55650</t>
  </si>
  <si>
    <t>Acionador manual (botoeira) tipo quebra-vidro, p/instal. Incendio. Endereçavel. / BOTAO DE ALARME INCENDIO ACIONAMENTO MANUAL COM QUEBRA VIDRO</t>
  </si>
  <si>
    <t>14.06.003</t>
  </si>
  <si>
    <t>058090</t>
  </si>
  <si>
    <t>Sirene eletrônica Audio-Visual de 120 db, com estrobe, para alarme de incêndio endereçável. / SIRENE AUDIOVISUAL CONVENCIONAL 12VCC SAV-C ILUMAC</t>
  </si>
  <si>
    <t>14.06.004</t>
  </si>
  <si>
    <t>067651</t>
  </si>
  <si>
    <t>Detector Ótico de fumaça analógico endereçável (inteligente) com base, faixa de endereços 1 a 250, norma aplicada NBR 7240-7 e tensão de operação 20 a 30 Vcc. / DETECTOR (SENSOR) DE FUMACA COM BASE ENDERECAVEL dti-700 jfl</t>
  </si>
  <si>
    <t>14.06.005</t>
  </si>
  <si>
    <t>Módulo de saída supervisionada, classe de instalação A ou B, faixa de endereços 1 a 250, Tensão de operação 8 a 30 Vdc.</t>
  </si>
  <si>
    <t>14.06.006</t>
  </si>
  <si>
    <t>Módulo endereçador de entrada, tensão de operação 8 a 30 Vdc, Classe de instalação A ou B, faixa de endereços 1 a 250.</t>
  </si>
  <si>
    <t>14.06.007</t>
  </si>
  <si>
    <t>91924</t>
  </si>
  <si>
    <t>CABO DE COBRE FLEXÍVEL ISOLADO, 1,5 MM², ANTI-CHAMA 450/750 V, PARA CIRCUITOS TERMINAIS - FORNECIMENTO E INSTALAÇÃO. AF_12/201</t>
  </si>
  <si>
    <t>14.06.008</t>
  </si>
  <si>
    <t>10</t>
  </si>
  <si>
    <t xml:space="preserve">CABO BLINDADO PARA ALARME DE INCENDIO 105GRAUS 2x1,5mm / Cabo blindado 2 x 1,5mm², vermelho + preto, para alimentação Avisador. ABNT NBR 17240. Condutor encordoado formado por fios de cobre eletrolítico classe 2 NBR NM 280. Isolação em cloreto de polivinila (PVC/A) 70° C, e tensão de isolamento de 300V. </t>
  </si>
  <si>
    <t>14.06.009</t>
  </si>
  <si>
    <t>Condulete de PVC, Tipo B, para eletroduto de PVC Soldável DN 25 mm (3/4''). Aparente. / CONDULETE DE PVC, TIPO B, PARA ELETRODUTO DE PVC SOLDÁVEL DN 25 MM (3/4''), APARENTE - FORNECIMENTO E INSTALAÇÃO. AF_11/2016</t>
  </si>
  <si>
    <t>14.06.010</t>
  </si>
  <si>
    <t>Eletroduto Rígido Soldável na Cor Vermelha, PVC, DN 25 mm (3/4''), Aparente, instalado em parede sobre o forro. / ELETRODUTO RÍGIDO SOLDÁVEL, PVC, DN 25 MM (3/4_x005F_x0092__x005F_x0092_), APARENTE, INSTALADO EM PAREDE - FORNECIMENTO E INSTALAÇÃO. AF_11/2016_P</t>
  </si>
  <si>
    <t>14.06.011</t>
  </si>
  <si>
    <t>91914</t>
  </si>
  <si>
    <t xml:space="preserve">Curva para eletroduto de pvc rígido roscável, diâm = 25mm (3/4") / CURVA 90 GRAUS PARA ELETRODUTO, PVC, ROSCÁVEL, DN 25 MM (3/4"), PARA CIRCUITOS TERMINAIS, INSTALADA EM PAREDE - FORNECIMENTO E INSTALAÇÃO. AF_12/2015
</t>
  </si>
  <si>
    <t>14.06.012</t>
  </si>
  <si>
    <t>91884</t>
  </si>
  <si>
    <t>Luva para eletroduto de pvc rígido roscável, diâm = 25mm (3/4") / LUVA PARA ELETRODUTO, PVC, ROSCÁVEL, DN 25 MM (3/4"), PARA CIRCUITOS TERMINAIS, INSTALADA EM PAREDE - FORNECIMENTO E INSTALAÇÃO. AF_12/2015</t>
  </si>
  <si>
    <t>14.06.013</t>
  </si>
  <si>
    <t>058006</t>
  </si>
  <si>
    <t>Caixa Metálica de Passagem, 200 mm x 200 mm (4''x4''), ou dimensão indicada. / CAIXA FERRO ESMALTADA 4x4"" OCTOGONAL FUNDO MOVEL</t>
  </si>
  <si>
    <t>14.06.014</t>
  </si>
  <si>
    <t>067565</t>
  </si>
  <si>
    <t>Sinalização / Placas conforme ABNT NBR 13434-2 e NT CBMERJ 2-05/2019. Dimensão Quadrada / 15cm x 25cm - PLACA - ACIONADOR DO ALARME DE INCÊNDIO. (Fotoluminescente).Fornecimento e instalação. / PLACA FOTOLUMINESCENTE PARA NUMERO DO PAVIMENTO 15x15cm</t>
  </si>
  <si>
    <t>14.06.015</t>
  </si>
  <si>
    <t>Sinalização / Placas conforme ABNT NBR 13434-2 e NT CBMERJ 2-05/2019. Dimensão Quadrada / 15cm x 25cm - PLACA - SIRENE ELETRÔNICA. PICTOGRAMA - (Fotoluminescente).Fornecimento e instalação. / PLACA FOTOLUMINESCENTE PARA NUMERO DO PAVIMENTO 15x15cm</t>
  </si>
  <si>
    <t>14.06.016</t>
  </si>
  <si>
    <t>Sinalização / Placas conforme ABNT NBR 13434-2 e NT CBMERJ 2-05/2019. Dimensão Quadrada / 25cm x 35cm - PLACA - CENTRAL DE ALARME DE INCÊNDIO. (Fotoluminescente).Fornecimento e instalação. / PLACA FOTOLUMINESCENTE PARA NUMERO DO PAVIMENTO 15x15cm</t>
  </si>
  <si>
    <t>14.06.017</t>
  </si>
  <si>
    <t>90778</t>
  </si>
  <si>
    <t>Treinamento operacional, teórico e prático, do Sistema de Alarme e detecção de Incêndio. / Engenheiro com Encargos Complementares</t>
  </si>
  <si>
    <t>H</t>
  </si>
  <si>
    <t>14.07.000</t>
  </si>
  <si>
    <t>SISTEMAS DE PORTA CORTA FOGO</t>
  </si>
  <si>
    <t>14.07.001</t>
  </si>
  <si>
    <t>Serviço de Pintura esmalte sintético brilhante na cor cinza escuro, sobre fundo galvanizado, nas Portas Corta Fogo das escadas, antecâmaras dos pavimentos, casa de máquinas de incêndio e casa de máquinas de elevador. Porta Corta Fogo (PCF-90) de abrir, uma folha, dimensões 0,90m x 2,10 m, conforme projeto.</t>
  </si>
  <si>
    <t>14.08.000</t>
  </si>
  <si>
    <t>SISTEMA DE SINALIZAÇÃO DE SEGURANÇA</t>
  </si>
  <si>
    <t>14.08.001</t>
  </si>
  <si>
    <t>Sinalização / Placas conforme ABNT NBR 13434-2 e NT CBMERJ 2-05/2019. Dimensão Quadrada / 15cm x 25cm - PLACA - CASA DE MÁQUINAS DE INCÊNDIO. (Fotoluminescente).Fornecimento e instalação. / PLACA FOTOLUMINESCENTE PARA NUMERO DO PAVIMENTO 15x15cm</t>
  </si>
  <si>
    <t>14.08.002</t>
  </si>
  <si>
    <t>Sinalização / Placas conforme ABNT NBR 13434-2 e NT CBMERJ 2-05/2019. Dimensão Quadrada / 15cm x 25cm - PLACA - CASA DE MÁQUINAS DE ELEVADOR. (Fotoluminescente).Fornecimento e instalação. / PLACA FOTOLUMINESCENTE PARA NUMERO DO PAVIMENTO 15x15cm</t>
  </si>
  <si>
    <t>15.00.000</t>
  </si>
  <si>
    <t>INSTALAÇÕES ESPECIAIS (GASES, SOM, ALARME, CFTV, ETC.)</t>
  </si>
  <si>
    <t>16.00.000</t>
  </si>
  <si>
    <t>AR CONDICIONADO</t>
  </si>
  <si>
    <t>17.00.000</t>
  </si>
  <si>
    <t>REVESTIMENTO</t>
  </si>
  <si>
    <t>17.01.001</t>
  </si>
  <si>
    <t>120126</t>
  </si>
  <si>
    <t>PASTILHA CERÂMICA TIPO "JATOBÁ" 2,5 X 5,0 / PASTILHA 5x5cm BRANCO NEVE JATOBA COLADA EM PAREDE</t>
  </si>
  <si>
    <t>17.01.002</t>
  </si>
  <si>
    <t>87266</t>
  </si>
  <si>
    <t>CERÂMICA ESMALTADA P/PAREDE 20X20CM PADRÃO MÉDIO PEI-4 C/CIMENTO/AREIA SAIBRO 1:2:3 COM REJUNTAMENTO CIMENTO BRANCO / REVESTIMENTO CERÂMICO PARA PAREDES INTERNAS COM PLACAS TIPO ESMALTADA EXTRA DE DIMENSÕES 20X20 CM APLICADAS EM AMBIENTES DE ÁREA MENOR QUE 5 M² A MEIA ALTURA DAS PAREDES. AF_06/2014</t>
  </si>
  <si>
    <t>17.01.003</t>
  </si>
  <si>
    <t>87878</t>
  </si>
  <si>
    <t>CHAPISCO ARGAMASSA CIMENTO/AREIA 1:3 E=1,0CM / CHAPISCO APLICADO EM ALVENARIAS E ESTRUTURAS DE CONCRETO INTERNAS, COM COLHER DE PEDREIRO.  ARGAMASSA TRAÇO 1:3 COM PREPARO MANUAL. AF_06/2014</t>
  </si>
  <si>
    <t>17.01.004</t>
  </si>
  <si>
    <t>94224</t>
  </si>
  <si>
    <t>EMBOCO PAULISTA CIMENTO/CAL/AREIA 1:3:10 E=1,5CM / EMBOÇAMENTO COM ARGAMASSA TRAÇO 1:2:9 (CIMENTO, CAL E AREIA). AF_07/2019</t>
  </si>
  <si>
    <t>18.00.000</t>
  </si>
  <si>
    <t>IMPERMEABILIZAÇÃO, ISOLAMENTO TÉRMICO E ACÚSTICO</t>
  </si>
  <si>
    <t>18.01.000</t>
  </si>
  <si>
    <t>IMPERMEABILIZAÇÃO</t>
  </si>
  <si>
    <t>18.01.001</t>
  </si>
  <si>
    <t>98563</t>
  </si>
  <si>
    <t>CAMADA DE PROTEÇÃO C/ARG. CIM/AREIA PENEIRADA 1:3 E=1,5CM / PROTEÇÃO MECÂNICA DE SUPERFÍCIE HORIZONTAL COM ARGAMASSA DE CIMENTO E AREIA, TRAÇO 1:3, E=2CM. AF_06/2018</t>
  </si>
  <si>
    <t>19.00.000</t>
  </si>
  <si>
    <t>PISO</t>
  </si>
  <si>
    <t>19.01.001</t>
  </si>
  <si>
    <t>93390</t>
  </si>
  <si>
    <t xml:space="preserve">PISO CERAM ESMALT(POPUL)SOBRE BASE REGUL C/ARG CIM/CAL/AREIA S/PENEIRAR 1:0,5:5 E=2,5CM INCL REJUNTE/RODAPÉ / REVESTIMENTO CERÂMICO PARA PISO COM PLACAS TIPO ESMALTADA PADRÃO POPULAR DE DIMENSÕES 35X35 CM APLICADA EM AMBIENTES DE ÁREA ENTRE 5 M2 E 10 M2. AF_06/2014
</t>
  </si>
  <si>
    <t>19.01.002</t>
  </si>
  <si>
    <t>98695</t>
  </si>
  <si>
    <t xml:space="preserve">SOLEIRA DE MÁRMORE / SOLEIRA EM MÁRMORE, LARGURA 15 CM, ESPESSURA 2,0 CM. AF_06/2018
</t>
  </si>
  <si>
    <t>19.01.003</t>
  </si>
  <si>
    <t>98680</t>
  </si>
  <si>
    <t>PISO CIMENTADO LISO (QUEIMADO) C/ IMPERM ARG.CIM/AREIA 1:3 E=3,0CM / PISO CIMENTADO, TRAÇO 1:3 (CIMENTO E AREIA), ACABAMENTO LISO, ESPESSURA 3,0 CM, PREPARO MECÂNICO DA ARGAMASSA. AF_06/2018</t>
  </si>
  <si>
    <t>19.01.004</t>
  </si>
  <si>
    <t>98673</t>
  </si>
  <si>
    <t>PISO VINÍLICO SEMIFLEXÍVEL PADRÃO LISO, ESPESSURA 3,2MM, FIXADO COM COLA / PISO VINÍLICO SEMI-FLEXÍVEL EM PLACAS, PADRÃO LISO, ESPESSURA 3,2 MM, FIXADO COM COLA. AF_06/2018</t>
  </si>
  <si>
    <t>19.01.005</t>
  </si>
  <si>
    <t>130302</t>
  </si>
  <si>
    <t>RODAPÉ VINÍLICO ALTURA 5CM, ESPESSURA 1MM, FIXADO COM COLA / RODAPÉ 7,5cm VINILICO CURVO FADEMAC</t>
  </si>
  <si>
    <t>20.00.000</t>
  </si>
  <si>
    <t>PINTURA</t>
  </si>
  <si>
    <t>20.01.001</t>
  </si>
  <si>
    <t>88484</t>
  </si>
  <si>
    <t xml:space="preserve">EMASSAMENTO COM MASSA PARA GESSO ACARTONADO (480 m DE SANCA DE GESSO 20cm x 20cm) / APLICAÇÃO DE FUNDO SELADOR ACRÍLICO EM TETO, UMA DEMÃO. AF_06/2014
</t>
  </si>
  <si>
    <t>20.01.002</t>
  </si>
  <si>
    <t>88488</t>
  </si>
  <si>
    <t xml:space="preserve">PINTURA ACRÍLICA (480 m DE SANCA DE GESSO 20cm x 20cm) / APLICAÇÃO MANUAL DE PINTURA COM TINTA LÁTEX ACRÍLICA EM TETO, DUAS DEMÃOS. AF_06/2014
</t>
  </si>
  <si>
    <t>20.01.003</t>
  </si>
  <si>
    <t>88486</t>
  </si>
  <si>
    <t xml:space="preserve">PINTURA INTERNA DE PRÉDIOS/PAR – LÁTEX PVA (FORRO) / APLICAÇÃO MANUAL DE PINTURA COM TINTA LÁTEX PVA EM TETO, DUAS DEMÃOS. AF_06/2014
</t>
  </si>
  <si>
    <t>20.01.004</t>
  </si>
  <si>
    <t>88489</t>
  </si>
  <si>
    <t xml:space="preserve">PINTURA LÁTEX ACRÍLICA PAREDE INTERNA OU EXTERNA 3 DEMÃOS / APLICAÇÃO MANUAL DE PINTURA COM TINTA LÁTEX ACRÍLICA EM PAREDES, DUAS DEMÃOS. AF_06/2014
</t>
  </si>
  <si>
    <t>20.01.005</t>
  </si>
  <si>
    <t>180788</t>
  </si>
  <si>
    <t>PINTURAS DE TUBULAÇÕES E ARREMATES EM GERAL / PINTURA ESMALTE EM TUBULAÇÕES APARENTES (ATÉ 4")</t>
  </si>
  <si>
    <t>20.01.006</t>
  </si>
  <si>
    <t>180111</t>
  </si>
  <si>
    <t>PINTURA ESMALTE 2 DEMÃOS C/1 DEMÃO ZARCÃO P/ESQUADRIA FERRO / PINTURA ESMALTE 2 DEMÃOS CAIXILHO DE FERRO C/ MASSA E ZARCÃO</t>
  </si>
  <si>
    <t>20.01.007</t>
  </si>
  <si>
    <t>74065/003</t>
  </si>
  <si>
    <t>PINTURA EM ESMALTE SINTÉTICO BRILHANTE EM MADEIRA, TRÊS DEMÃOS / PINTURA ESMALTE BRILHANTE PARA MADEIRA, DUAS DEMAOS, SOBRE FUNDO NIVELADOR BRANCO</t>
  </si>
  <si>
    <t>20.01.008</t>
  </si>
  <si>
    <t>88416</t>
  </si>
  <si>
    <t>CRISTAIS DE QUARTZO NA FACHADA NA COR CONCRETO / APLICAÇÃO MANUAL DE PINTURA COM TINTA TEXTURIZADA ACRÍLICA EM PANOS COM PRESENÇA DE VÃOS DE EDIFÍCIOS DE MÚLTIPLOS PAVIMENTOS, UMA COR. AF_06/2014</t>
  </si>
  <si>
    <t>21.00.000</t>
  </si>
  <si>
    <t>VIDROS</t>
  </si>
  <si>
    <t>21.01.001</t>
  </si>
  <si>
    <t>74125/002</t>
  </si>
  <si>
    <t xml:space="preserve">ESPELHO DE CRISTAL E=4MM C/MOLDURA ALUMÍNIO E COMPENSADO 6MM PLASTIFICADO, COLADO / ESPELHO CRISTAL ESPESSURA 4MM, COM MOLDURA EM ALUMINIO E COMPENSADO 6MM PLASTIFICADO COLADO
</t>
  </si>
  <si>
    <t>21.01.002</t>
  </si>
  <si>
    <t>84959</t>
  </si>
  <si>
    <t xml:space="preserve">VIDRO PLANO TRANSPARENTE COMUM E=6MM P/VÃOS ATE 2,10X1,40M COLOCADO / VIDRO LISO COMUM TRANSPARENTE, ESPESSURA 6MM
</t>
  </si>
  <si>
    <t>21.01.003</t>
  </si>
  <si>
    <t>85004</t>
  </si>
  <si>
    <t xml:space="preserve">VIDRO TRANSPARENTE FANTASIA E=4MM MARTELAD0 ÁRTICO OU LIXA COLOCAD0 / VIDRO FANTASIA MARTELADO 4MM
</t>
  </si>
  <si>
    <t>22.00.000</t>
  </si>
  <si>
    <t>EQUIPAMENTOS</t>
  </si>
  <si>
    <t>22.01.001</t>
  </si>
  <si>
    <t>080314</t>
  </si>
  <si>
    <t xml:space="preserve">ELEVADOR 16 PESSOAS 1120Kgf 105mpm ATE 15 PAVIMENTOS COMERCIAL / ELEVADOR 16 PESSOAS 1120Kgf 105mpm ATE 20 PAVIMENTOS COMERCIAL </t>
  </si>
  <si>
    <t>22.01.002</t>
  </si>
  <si>
    <t>073893</t>
  </si>
  <si>
    <t>EXAUSTORES PARA SANITÁRIO + COPA / MICRO VENTILADOR EXAUSTOR PARA BANHEIRO 10cm VENTISOL - EXB100</t>
  </si>
  <si>
    <t>23.00.000</t>
  </si>
  <si>
    <t>FORRO</t>
  </si>
  <si>
    <t>23.01.001</t>
  </si>
  <si>
    <t>96114</t>
  </si>
  <si>
    <t xml:space="preserve">REBAIXAMENTO TETO PLACAS GESSO ACARTONADO LAFARGE GYPSUN (REMOVÍVEIS) / 
FORRO EM DRYWALL, PARA AMBIENTES COMERCIAIS, INCLUSIVE ESTRUTURA DE FIXAÇÃO. AF_05/2017_P
</t>
  </si>
  <si>
    <t>23.01.002</t>
  </si>
  <si>
    <t>07</t>
  </si>
  <si>
    <t xml:space="preserve">CANTONEIRAS EM PVC BRANCO 38X38 MM </t>
  </si>
  <si>
    <t>23.01.003</t>
  </si>
  <si>
    <t>90805</t>
  </si>
  <si>
    <t>VISITAS DE ACESSO A ELETROCALHAS NO FORRO DE GESSO ACARTONADO /  FORRO DE GESSO ACARTONADO LAFARGE GYPSUM FGE</t>
  </si>
  <si>
    <t>24.00.000</t>
  </si>
  <si>
    <t>PAISAGISMO / URBANIZAÇÃO</t>
  </si>
  <si>
    <t>25.00.000</t>
  </si>
  <si>
    <t>SERVIÇOS COMPLEMENTARES</t>
  </si>
  <si>
    <t>25.01.000</t>
  </si>
  <si>
    <t>COMUNICAÇÃO VISUAL</t>
  </si>
  <si>
    <t>25.01.01.000</t>
  </si>
  <si>
    <t>SINALIZAÇÃO INTERNA</t>
  </si>
  <si>
    <t>25.01.01.001</t>
  </si>
  <si>
    <t>Placa numeração sala de aula (fixa) - 20x20cm - MOD. A</t>
  </si>
  <si>
    <t>un.</t>
  </si>
  <si>
    <t>25.01.01.002</t>
  </si>
  <si>
    <t>Numeração sala de aula (lateral) - 20x20cm - MOD. A1</t>
  </si>
  <si>
    <t>25.01.01.003</t>
  </si>
  <si>
    <t>Painel identificação andares (hall internos das escadas) - 30x50cm - MOD. A2</t>
  </si>
  <si>
    <t>25.01.01.004</t>
  </si>
  <si>
    <t>Placa de circulação para direcionar salas (suspensa) - várx25cm - MOD. A3</t>
  </si>
  <si>
    <t>25.01.01.005</t>
  </si>
  <si>
    <t>Painel identificação andares + Painel lateral para avisos - 30 x 100cm + 150 x 100cm MOD. A4.1</t>
  </si>
  <si>
    <t>25.01.01.006</t>
  </si>
  <si>
    <t>Painel identificação andares + Painel A5 - 31 x 100cm + 70 x 100cm MOD. A4.2</t>
  </si>
  <si>
    <t>25.01.01.007</t>
  </si>
  <si>
    <t>Painel com réguas cambiáveis - 70 x 100cmMOD. A5</t>
  </si>
  <si>
    <t>25.01.01.008</t>
  </si>
  <si>
    <t>Texto 1 linha (fixa) - 20 x 3cm MOD.B</t>
  </si>
  <si>
    <t>25.01.01.009</t>
  </si>
  <si>
    <t>Texto 2 linhas (fixa) - 20 x 6cm  MOD. B1</t>
  </si>
  <si>
    <t>25.01.01.010</t>
  </si>
  <si>
    <t>Texto 2 linhas (fixa) - 35 x 6cm MOD. B2</t>
  </si>
  <si>
    <t>25.01.01.011</t>
  </si>
  <si>
    <t>Identificação de portas (2 linhas de texto) - 30 x 6cm MOD. C</t>
  </si>
  <si>
    <t>25.01.01.012</t>
  </si>
  <si>
    <t>Identificação de portas (1 linha de texto) - 30 x 3cm MOD. C1</t>
  </si>
  <si>
    <t>25.01.01.013</t>
  </si>
  <si>
    <t>Identificação de portas (3 linhas de texto) - 30 x 9cm MOD C2</t>
  </si>
  <si>
    <t>25.01.01.014</t>
  </si>
  <si>
    <t>Placa gabinete professor, salas de aula e lab. (fixa) - 30 x 9cm MOD.I</t>
  </si>
  <si>
    <t>25.01.01.015</t>
  </si>
  <si>
    <t>Orientação em caso de emergência (fixa) - 25 x 15cm MOD IN 1</t>
  </si>
  <si>
    <t>25.01.01.016</t>
  </si>
  <si>
    <t>Identificação de porta corta-fogo (fixa) - 25 x 15cm   MOD. IN 2</t>
  </si>
  <si>
    <t>25.01.01.017</t>
  </si>
  <si>
    <t>Indicação saída de emergência (fixa) +IN4  15 x 10cm MOD. IN 3</t>
  </si>
  <si>
    <t>25.01.01.018</t>
  </si>
  <si>
    <t>Direcionamento de saída de emergência (fixa) -  20 x 9cm   MOD. IN 4</t>
  </si>
  <si>
    <t>25.01.01.019</t>
  </si>
  <si>
    <t>Placa de circulação para direcionar salas (fixa) -  80 x 25cm   MOD. J</t>
  </si>
  <si>
    <t>25.01.01.020</t>
  </si>
  <si>
    <t>Pictograma – Escada de incêndio (fixa) - 20 x 20cm   MOD. P1</t>
  </si>
  <si>
    <t>25.01.01.021</t>
  </si>
  <si>
    <t>Pictograma – Saída de emergência (fixa)  - 20 x 20cm   MOD. P2</t>
  </si>
  <si>
    <t>25.01.01.022</t>
  </si>
  <si>
    <t>Pictograma – Saída de emergência à direita (fixa)  -  20 x 20cm  MOD. P2.1</t>
  </si>
  <si>
    <t>25.01.01.023</t>
  </si>
  <si>
    <t>Pictograma – Saída de emergência à esquerda (fixa)  -  20 x 20cm  MOD. P2.2</t>
  </si>
  <si>
    <t>25.01.01.024</t>
  </si>
  <si>
    <t>Pictograma – Lixeira  -  20 x 20cm  MOD. P3</t>
  </si>
  <si>
    <t>25.01.01.025</t>
  </si>
  <si>
    <t>Pictograma – Banheiro Masculino  - 20 x 20cm  MOD. P4</t>
  </si>
  <si>
    <t>25.01.01.026</t>
  </si>
  <si>
    <t>Pictograma – Banheiro Feminino  -  20 x 20cm  MOD. P5</t>
  </si>
  <si>
    <t>25.01.01.027</t>
  </si>
  <si>
    <t>Pictograma – Acesso aos banheiros -  20 x 20cm   MOD. P6</t>
  </si>
  <si>
    <t>25.01.01.028</t>
  </si>
  <si>
    <t>Pictograma – Hidrante  -  20 x 20cm  MOD. P7</t>
  </si>
  <si>
    <t>25.01.01.029</t>
  </si>
  <si>
    <t>Pictograma – Bebedouro  -  20 x 20cm  MOD. P8</t>
  </si>
  <si>
    <t>25.01.01.030</t>
  </si>
  <si>
    <t>Pictograma – Perigo Inflamável  -  40 x 30cm  MOD. P9</t>
  </si>
  <si>
    <t>25.01.01.031</t>
  </si>
  <si>
    <t>Pictograma – Copa  -  20 x 20cm  MOD. P10</t>
  </si>
  <si>
    <t>25.01.01.032</t>
  </si>
  <si>
    <t>Pictograma – Banheiro PNE Masculino  -  20 x 20cm  MOD. P11</t>
  </si>
  <si>
    <t>25.01.01.033</t>
  </si>
  <si>
    <t>Pictograma – Banheiro PNE Feminino  - 20 x 20cm  MOD. P12</t>
  </si>
  <si>
    <t>25.01.01.034</t>
  </si>
  <si>
    <t>Pictograma – Proibido fumar  -  20 x 20cm  MOD. P13</t>
  </si>
  <si>
    <t>25.01.01.035</t>
  </si>
  <si>
    <t>Pictograma – Simbologia PNE (visual)  -  20 x 20cm  MOD. P14</t>
  </si>
  <si>
    <t>25.01.01.036</t>
  </si>
  <si>
    <t>Pictograma – Conjunto de placas para extintores de incêndio  -  2 x (15 x 25cm)  MOD. P15</t>
  </si>
  <si>
    <t>25.01.01.037</t>
  </si>
  <si>
    <t>Composição em Vinil – Porta em vidro temperado  - vár x 52cm  MOD. AD</t>
  </si>
  <si>
    <t>25.01.01.038</t>
  </si>
  <si>
    <t>Identificação para acesso principal (vidro temperado)  - vár x 30cm  MOD. AD1</t>
  </si>
  <si>
    <t>25.01.01.039</t>
  </si>
  <si>
    <t>Identificação para guichê atendimento (vidro temperado)  -  125 x 20cm  MOD. AD2</t>
  </si>
  <si>
    <t>25.01.02.000</t>
  </si>
  <si>
    <t>SINALIZAÇÃO EXTERNA</t>
  </si>
  <si>
    <t>25.01.02.001</t>
  </si>
  <si>
    <t>Orientação e identificação para bicicletário  -  40 x 18cm  MOD. PE1</t>
  </si>
  <si>
    <t>25.01.02.002</t>
  </si>
  <si>
    <t>Placa de identificação da entrada principal  -  130 x 50cm  MOD. PE2</t>
  </si>
  <si>
    <t>25.01.02.003</t>
  </si>
  <si>
    <t>Placa de orientação para a entrada principal  -  50 x 10cm  MOD. PE3</t>
  </si>
  <si>
    <t>25.01.02.004</t>
  </si>
  <si>
    <t>Placa de identificação do bloco  -  130 x 80cm  MOD. PE4</t>
  </si>
  <si>
    <t>25.01.02.005</t>
  </si>
  <si>
    <t>Proibido estacionar  -  40 x 50cm  MOD. PE5</t>
  </si>
  <si>
    <t>25.01.02.006</t>
  </si>
  <si>
    <t xml:space="preserve">Acesso restrito  - 50 x 40cm  MOD. PE6 </t>
  </si>
  <si>
    <t>25.01.02.007</t>
  </si>
  <si>
    <t>Perigo – Alta Tensão  -  40 x 30cm  MOD. PE7</t>
  </si>
  <si>
    <t>25.01.02.008</t>
  </si>
  <si>
    <t>Placa de identificação do bloco  -  338 x 251cm  MOD. PE8</t>
  </si>
  <si>
    <t>ACESSIBILIDADE</t>
  </si>
  <si>
    <t>25.02.001</t>
  </si>
  <si>
    <t>200589</t>
  </si>
  <si>
    <t>Sinalização Tátil (batente das portas)  - 10 x 15cm  MOD. BRA / PLACA DE SINALIZAÇÃO TÁTIL EM BRAILLE 20X8cm  (PARA PORTAS AÇO INOX)</t>
  </si>
  <si>
    <t>25.02.002</t>
  </si>
  <si>
    <t>202330</t>
  </si>
  <si>
    <t>Mapa tátil – Suporte  70 x 50cm / MAPA TÁTIL BRAILLE/RELEVO AÇO INOX 44x1.30cm (COMPLETO- MAPA 40X60+PEDESTAL)</t>
  </si>
  <si>
    <t>25.02.003</t>
  </si>
  <si>
    <t>202303</t>
  </si>
  <si>
    <t>Pisos podotáteis – Direcional e alerta  25 x 25cm / PISO TATIL OU ALERTA DIRECIONAL EM BORRACHA COR 25X25</t>
  </si>
  <si>
    <t>25.02.004</t>
  </si>
  <si>
    <t>PLACA TÁTIL BRAILLE EM ACRÍLICO 7,5x2,5cm COM 3mm DE ESPESSURA - USO CORRIMÃO. (EX: INICIO OU FINAL)</t>
  </si>
  <si>
    <t>PÇ</t>
  </si>
  <si>
    <t>25.02.005</t>
  </si>
  <si>
    <t>SINALIZADOR VISUAL DE DEGRAUS TOTAL WALK 7x3cm (VERMELHO)</t>
  </si>
  <si>
    <t>25.02.006</t>
  </si>
  <si>
    <t>ANEL DE TEXTURA PARA CORRIMÃO DE ATÉ 2.1/2" DE DIÂMETRO - EM BORRACHA FLEXIVEL PRETO</t>
  </si>
  <si>
    <t>OUTROS SERVIÇOS</t>
  </si>
  <si>
    <t>25.03.001</t>
  </si>
  <si>
    <t>LIMPEZA FINAL DA OBRA</t>
  </si>
  <si>
    <t>-</t>
  </si>
  <si>
    <t>25.02.00</t>
  </si>
  <si>
    <t>25.03.00</t>
  </si>
  <si>
    <t xml:space="preserve"> - Mês de Referência: Mai/2020</t>
  </si>
  <si>
    <t xml:space="preserve"> - Incluso BDI (desonerado) sobre preço unitário de: 26,44 %</t>
  </si>
  <si>
    <t xml:space="preserve">As composições que não constam no SINAPI, procedeu-se a obtenção da composição em outra fonte e utilizou-se como base de cálculo os insumos do SINAPI. </t>
  </si>
  <si>
    <t>No caso de não haver o insumo no SINAPI, foi mantido a referência de valor indicada na composição do SCO ou SBC, e ainda de cotação.</t>
  </si>
  <si>
    <t>A referência utilizada como base de custos é a planilha do Sistema Nacional de Pesquisa de Custos e Índices da Construção Civil (SINAPI), SBC e SCO Rio;</t>
  </si>
  <si>
    <t>(n.º do CNPJ)</t>
  </si>
  <si>
    <t>ANEXO III-A DO EDITAL DE LICITAÇÃO POR RDC ELETRÔNICO N.º 11/2020</t>
  </si>
  <si>
    <t>OBRA: Conclusão de remanescente de obra do prédio destinado aos labortórios de Geoquímica e Geofísica do Petroleo do Instituto de Geociências da UFF.</t>
  </si>
  <si>
    <t>LOCAL: Campus Praia Vermelha Av. Gal. Milton Tavares de Souza, s/nº, bairro da Boa Viagem - Niterói – RJ.</t>
  </si>
  <si>
    <t>TOTAL POR ETAPA</t>
  </si>
  <si>
    <t>01 Mês</t>
  </si>
  <si>
    <t>02 Meses</t>
  </si>
  <si>
    <t>03 Meses</t>
  </si>
  <si>
    <t>04 Meses</t>
  </si>
  <si>
    <t>05 Meses</t>
  </si>
  <si>
    <t>06 Meses</t>
  </si>
  <si>
    <t>1ª Medição</t>
  </si>
  <si>
    <t>2ª Medição</t>
  </si>
  <si>
    <t>3ª Medição</t>
  </si>
  <si>
    <t>4ª Medição</t>
  </si>
  <si>
    <t>5ª Medição</t>
  </si>
  <si>
    <t>6ª Medição</t>
  </si>
  <si>
    <t>Projetos</t>
  </si>
  <si>
    <t>Gerenciamento de obras / Fiscalização</t>
  </si>
  <si>
    <t>Serviços Preliminares</t>
  </si>
  <si>
    <t>Movimento de Terra</t>
  </si>
  <si>
    <t>Infraestrutura: Fundações simples</t>
  </si>
  <si>
    <t>Infraestrutura: Fundações especiais</t>
  </si>
  <si>
    <t>(Super)Estrutura</t>
  </si>
  <si>
    <t>Alvenaria/Vedação/ Divisória</t>
  </si>
  <si>
    <t>Coberturas</t>
  </si>
  <si>
    <t>Esquadrias</t>
  </si>
  <si>
    <t>Instalações Hidráulicas e Sanitárias</t>
  </si>
  <si>
    <t>Instalações Elétricas</t>
  </si>
  <si>
    <t>Instalações Lógica/Telefonia</t>
  </si>
  <si>
    <t>Instalações de Combate a Incêndio</t>
  </si>
  <si>
    <t>Instalações Especiais (Gases, Som, Alarme, CFTV)</t>
  </si>
  <si>
    <t>Ar Condicionado</t>
  </si>
  <si>
    <t>Revestimento</t>
  </si>
  <si>
    <t>Impermeabilização, Isolam.Térmico e Acústico</t>
  </si>
  <si>
    <t>Piso</t>
  </si>
  <si>
    <t>Pintura</t>
  </si>
  <si>
    <t>Vidros</t>
  </si>
  <si>
    <t>Equipamentos</t>
  </si>
  <si>
    <t>Forro</t>
  </si>
  <si>
    <t>Paisagismo/ Urbanização</t>
  </si>
  <si>
    <t>Serviços Complementares</t>
  </si>
  <si>
    <t>Medição Mensal</t>
  </si>
  <si>
    <t>Acumulado</t>
  </si>
  <si>
    <t>% Mensal</t>
  </si>
  <si>
    <t>% Acumulado</t>
  </si>
  <si>
    <t>TOTAL GERAL</t>
  </si>
  <si>
    <t>ANEXO III-B DO EDITAL DE LICITAÇÃO POR RDC ELETRÔNICO N.º 11/2020</t>
  </si>
  <si>
    <t>MODELO DE PLANILHA DE CRONOGRAMA FÍSICO E FINANCEIRO</t>
  </si>
  <si>
    <t>TOTAL DAS PARCELAS</t>
  </si>
  <si>
    <t>Assinatura do Responsável Legal da empresa c/ CNPJ</t>
  </si>
</sst>
</file>

<file path=xl/styles.xml><?xml version="1.0" encoding="utf-8"?>
<styleSheet xmlns="http://schemas.openxmlformats.org/spreadsheetml/2006/main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2" formatCode="[$R$ -416]#,##0.00"/>
    <numFmt numFmtId="173" formatCode="&quot;R$ &quot;#,##0.00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color rgb="FFFF0000"/>
      <name val="Arial"/>
      <family val="2"/>
    </font>
    <font>
      <b/>
      <sz val="10"/>
      <color rgb="FFFF000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rgb="FF99999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indexed="64"/>
      </left>
      <right style="hair">
        <color indexed="64"/>
      </right>
      <top style="double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8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6" fillId="0" borderId="0"/>
  </cellStyleXfs>
  <cellXfs count="193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4" fontId="34" fillId="0" borderId="0" xfId="0" applyNumberFormat="1" applyFont="1"/>
    <xf numFmtId="0" fontId="5" fillId="18" borderId="1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vertical="distributed" wrapText="1"/>
    </xf>
    <xf numFmtId="4" fontId="3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33" fillId="0" borderId="0" xfId="0" applyFont="1" applyAlignment="1">
      <alignment vertical="center" wrapText="1"/>
    </xf>
    <xf numFmtId="168" fontId="5" fillId="17" borderId="10" xfId="6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left" wrapText="1"/>
    </xf>
    <xf numFmtId="44" fontId="40" fillId="18" borderId="10" xfId="38" applyFont="1" applyFill="1" applyBorder="1" applyAlignment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2" fontId="5" fillId="18" borderId="10" xfId="0" applyNumberFormat="1" applyFont="1" applyFill="1" applyBorder="1" applyAlignment="1" applyProtection="1">
      <alignment horizontal="left" vertical="center" wrapText="1"/>
    </xf>
    <xf numFmtId="0" fontId="3" fillId="18" borderId="0" xfId="0" applyFont="1" applyFill="1"/>
    <xf numFmtId="0" fontId="5" fillId="18" borderId="0" xfId="0" applyFont="1" applyFill="1"/>
    <xf numFmtId="0" fontId="6" fillId="21" borderId="10" xfId="0" applyFont="1" applyFill="1" applyBorder="1" applyAlignment="1" applyProtection="1">
      <alignment horizontal="center" vertical="center" wrapText="1"/>
    </xf>
    <xf numFmtId="0" fontId="5" fillId="21" borderId="10" xfId="0" applyFont="1" applyFill="1" applyBorder="1" applyAlignment="1" applyProtection="1">
      <alignment horizontal="center" vertical="center" wrapText="1"/>
    </xf>
    <xf numFmtId="2" fontId="5" fillId="21" borderId="10" xfId="0" applyNumberFormat="1" applyFont="1" applyFill="1" applyBorder="1" applyAlignment="1" applyProtection="1">
      <alignment horizontal="left" vertical="center" wrapText="1"/>
    </xf>
    <xf numFmtId="0" fontId="5" fillId="21" borderId="10" xfId="0" applyFont="1" applyFill="1" applyBorder="1" applyAlignment="1">
      <alignment horizontal="center" vertical="center" wrapText="1"/>
    </xf>
    <xf numFmtId="2" fontId="5" fillId="21" borderId="10" xfId="0" applyNumberFormat="1" applyFont="1" applyFill="1" applyBorder="1" applyAlignment="1">
      <alignment horizontal="center" vertical="center" wrapText="1"/>
    </xf>
    <xf numFmtId="4" fontId="37" fillId="18" borderId="10" xfId="0" applyNumberFormat="1" applyFont="1" applyFill="1" applyBorder="1" applyAlignment="1">
      <alignment horizontal="right" vertical="center"/>
    </xf>
    <xf numFmtId="2" fontId="41" fillId="21" borderId="10" xfId="0" applyNumberFormat="1" applyFont="1" applyFill="1" applyBorder="1" applyAlignment="1">
      <alignment horizontal="right"/>
    </xf>
    <xf numFmtId="44" fontId="41" fillId="21" borderId="10" xfId="38" applyFont="1" applyFill="1" applyBorder="1"/>
    <xf numFmtId="44" fontId="42" fillId="21" borderId="10" xfId="38" applyFont="1" applyFill="1" applyBorder="1"/>
    <xf numFmtId="0" fontId="41" fillId="21" borderId="10" xfId="0" applyFont="1" applyFill="1" applyBorder="1"/>
    <xf numFmtId="0" fontId="5" fillId="0" borderId="10" xfId="0" applyFont="1" applyBorder="1"/>
    <xf numFmtId="4" fontId="5" fillId="0" borderId="10" xfId="0" applyNumberFormat="1" applyFont="1" applyBorder="1"/>
    <xf numFmtId="0" fontId="6" fillId="18" borderId="0" xfId="0" applyFont="1" applyFill="1" applyBorder="1" applyAlignment="1">
      <alignment vertical="center" wrapText="1"/>
    </xf>
    <xf numFmtId="10" fontId="6" fillId="18" borderId="18" xfId="60" applyNumberFormat="1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vertical="center" wrapText="1"/>
    </xf>
    <xf numFmtId="169" fontId="6" fillId="18" borderId="10" xfId="60" applyNumberFormat="1" applyFont="1" applyFill="1" applyBorder="1" applyAlignment="1">
      <alignment horizontal="right" vertical="center"/>
    </xf>
    <xf numFmtId="0" fontId="6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/>
    <xf numFmtId="0" fontId="5" fillId="0" borderId="15" xfId="0" applyFont="1" applyBorder="1" applyAlignment="1"/>
    <xf numFmtId="4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44" fontId="40" fillId="18" borderId="10" xfId="38" applyFont="1" applyFill="1" applyBorder="1" applyAlignment="1">
      <alignment horizontal="center" vertical="center" wrapText="1"/>
    </xf>
    <xf numFmtId="4" fontId="6" fillId="18" borderId="11" xfId="38" applyNumberFormat="1" applyFont="1" applyFill="1" applyBorder="1" applyAlignment="1">
      <alignment horizontal="center" vertical="center"/>
    </xf>
    <xf numFmtId="4" fontId="6" fillId="18" borderId="13" xfId="38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2" fillId="20" borderId="0" xfId="0" applyFont="1" applyFill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1" fillId="0" borderId="0" xfId="0" quotePrefix="1" applyFont="1" applyBorder="1" applyAlignment="1">
      <alignment horizontal="left" vertical="distributed" wrapText="1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12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 wrapText="1"/>
    </xf>
    <xf numFmtId="4" fontId="40" fillId="18" borderId="10" xfId="38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 applyProtection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2" fontId="40" fillId="18" borderId="10" xfId="0" applyNumberFormat="1" applyFont="1" applyFill="1" applyBorder="1" applyAlignment="1">
      <alignment horizontal="center" vertical="center"/>
    </xf>
    <xf numFmtId="2" fontId="40" fillId="18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6" fillId="0" borderId="0" xfId="0" applyFont="1" applyAlignment="1"/>
    <xf numFmtId="0" fontId="6" fillId="18" borderId="16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0" fontId="31" fillId="0" borderId="0" xfId="0" quotePrefix="1" applyFont="1" applyBorder="1" applyAlignment="1">
      <alignment horizontal="center" vertical="distributed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3" fontId="5" fillId="17" borderId="10" xfId="79" applyFont="1" applyFill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2" fontId="5" fillId="18" borderId="10" xfId="38" applyNumberFormat="1" applyFont="1" applyFill="1" applyBorder="1" applyAlignment="1">
      <alignment vertical="center"/>
    </xf>
    <xf numFmtId="10" fontId="5" fillId="0" borderId="10" xfId="60" applyNumberFormat="1" applyFont="1" applyBorder="1" applyAlignment="1">
      <alignment vertical="center"/>
    </xf>
    <xf numFmtId="2" fontId="5" fillId="0" borderId="10" xfId="38" applyNumberFormat="1" applyFont="1" applyBorder="1" applyAlignment="1">
      <alignment vertical="center"/>
    </xf>
    <xf numFmtId="4" fontId="5" fillId="18" borderId="10" xfId="0" applyNumberFormat="1" applyFont="1" applyFill="1" applyBorder="1"/>
    <xf numFmtId="2" fontId="5" fillId="17" borderId="10" xfId="0" applyNumberFormat="1" applyFont="1" applyFill="1" applyBorder="1" applyAlignment="1">
      <alignment vertical="center"/>
    </xf>
    <xf numFmtId="2" fontId="5" fillId="17" borderId="10" xfId="38" applyNumberFormat="1" applyFont="1" applyFill="1" applyBorder="1" applyAlignment="1">
      <alignment vertical="center"/>
    </xf>
    <xf numFmtId="4" fontId="5" fillId="17" borderId="10" xfId="0" applyNumberFormat="1" applyFont="1" applyFill="1" applyBorder="1"/>
    <xf numFmtId="2" fontId="5" fillId="17" borderId="10" xfId="79" applyNumberFormat="1" applyFont="1" applyFill="1" applyBorder="1" applyAlignment="1">
      <alignment vertical="center" wrapText="1"/>
    </xf>
    <xf numFmtId="2" fontId="6" fillId="21" borderId="10" xfId="0" applyNumberFormat="1" applyFont="1" applyFill="1" applyBorder="1" applyAlignment="1" applyProtection="1">
      <alignment horizontal="left" vertical="center" wrapText="1"/>
    </xf>
    <xf numFmtId="43" fontId="6" fillId="21" borderId="10" xfId="79" applyFont="1" applyFill="1" applyBorder="1" applyAlignment="1">
      <alignment vertical="center" wrapText="1"/>
    </xf>
    <xf numFmtId="4" fontId="38" fillId="21" borderId="10" xfId="0" applyNumberFormat="1" applyFont="1" applyFill="1" applyBorder="1" applyAlignment="1">
      <alignment vertical="center"/>
    </xf>
    <xf numFmtId="10" fontId="6" fillId="21" borderId="10" xfId="60" applyNumberFormat="1" applyFont="1" applyFill="1" applyBorder="1" applyAlignment="1">
      <alignment vertical="center"/>
    </xf>
    <xf numFmtId="2" fontId="6" fillId="21" borderId="10" xfId="38" applyNumberFormat="1" applyFont="1" applyFill="1" applyBorder="1" applyAlignment="1">
      <alignment vertical="center"/>
    </xf>
    <xf numFmtId="168" fontId="6" fillId="21" borderId="10" xfId="60" applyNumberFormat="1" applyFont="1" applyFill="1" applyBorder="1" applyAlignment="1">
      <alignment horizontal="center" vertical="center" wrapText="1"/>
    </xf>
    <xf numFmtId="4" fontId="38" fillId="21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vertical="center"/>
    </xf>
    <xf numFmtId="2" fontId="6" fillId="21" borderId="10" xfId="79" applyNumberFormat="1" applyFont="1" applyFill="1" applyBorder="1" applyAlignment="1">
      <alignment vertical="center" wrapText="1"/>
    </xf>
    <xf numFmtId="2" fontId="5" fillId="18" borderId="10" xfId="79" applyNumberFormat="1" applyFont="1" applyFill="1" applyBorder="1" applyAlignment="1">
      <alignment vertical="center" wrapText="1"/>
    </xf>
    <xf numFmtId="4" fontId="37" fillId="18" borderId="10" xfId="0" applyNumberFormat="1" applyFont="1" applyFill="1" applyBorder="1" applyAlignment="1">
      <alignment vertical="center"/>
    </xf>
    <xf numFmtId="10" fontId="5" fillId="18" borderId="10" xfId="60" applyNumberFormat="1" applyFont="1" applyFill="1" applyBorder="1" applyAlignment="1">
      <alignment vertical="center"/>
    </xf>
    <xf numFmtId="168" fontId="5" fillId="18" borderId="10" xfId="6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 applyAlignment="1">
      <alignment vertical="center"/>
    </xf>
    <xf numFmtId="4" fontId="5" fillId="21" borderId="10" xfId="0" applyNumberFormat="1" applyFont="1" applyFill="1" applyBorder="1"/>
    <xf numFmtId="4" fontId="6" fillId="21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21" borderId="10" xfId="0" applyFont="1" applyFill="1" applyBorder="1" applyAlignment="1">
      <alignment horizontal="right" vertical="center"/>
    </xf>
    <xf numFmtId="43" fontId="30" fillId="0" borderId="0" xfId="79" applyFont="1"/>
    <xf numFmtId="0" fontId="45" fillId="0" borderId="0" xfId="0" applyFont="1" applyBorder="1" applyAlignment="1">
      <alignment horizontal="center"/>
    </xf>
    <xf numFmtId="0" fontId="46" fillId="0" borderId="0" xfId="80" applyFont="1" applyAlignment="1"/>
    <xf numFmtId="0" fontId="47" fillId="19" borderId="0" xfId="80" applyFont="1" applyFill="1" applyBorder="1" applyAlignment="1">
      <alignment horizontal="center"/>
    </xf>
    <xf numFmtId="0" fontId="29" fillId="17" borderId="0" xfId="80" applyFont="1" applyFill="1" applyBorder="1"/>
    <xf numFmtId="0" fontId="45" fillId="0" borderId="0" xfId="0" applyFont="1" applyBorder="1" applyAlignment="1"/>
    <xf numFmtId="0" fontId="32" fillId="20" borderId="0" xfId="0" applyFont="1" applyFill="1" applyBorder="1" applyAlignment="1"/>
    <xf numFmtId="0" fontId="46" fillId="0" borderId="19" xfId="80" applyFont="1" applyBorder="1" applyAlignment="1">
      <alignment horizontal="center"/>
    </xf>
    <xf numFmtId="0" fontId="29" fillId="0" borderId="20" xfId="80" applyFont="1" applyBorder="1" applyAlignment="1">
      <alignment vertical="center"/>
    </xf>
    <xf numFmtId="0" fontId="46" fillId="0" borderId="20" xfId="80" applyFont="1" applyBorder="1" applyAlignment="1">
      <alignment horizontal="center"/>
    </xf>
    <xf numFmtId="0" fontId="46" fillId="0" borderId="20" xfId="80" applyFont="1" applyBorder="1" applyAlignment="1">
      <alignment horizontal="center" vertical="center" wrapText="1"/>
    </xf>
    <xf numFmtId="0" fontId="46" fillId="0" borderId="21" xfId="80" applyFont="1" applyBorder="1" applyAlignment="1">
      <alignment horizontal="center" vertical="center"/>
    </xf>
    <xf numFmtId="0" fontId="46" fillId="0" borderId="22" xfId="80" applyFont="1" applyBorder="1" applyAlignment="1">
      <alignment horizontal="center" vertical="center"/>
    </xf>
    <xf numFmtId="0" fontId="46" fillId="0" borderId="22" xfId="80" applyFont="1" applyBorder="1" applyAlignment="1">
      <alignment horizontal="center"/>
    </xf>
    <xf numFmtId="0" fontId="46" fillId="0" borderId="22" xfId="80" applyFont="1" applyBorder="1" applyAlignment="1">
      <alignment horizontal="center" vertical="center" wrapText="1"/>
    </xf>
    <xf numFmtId="0" fontId="46" fillId="0" borderId="23" xfId="80" applyFont="1" applyBorder="1" applyAlignment="1">
      <alignment horizontal="center" vertical="center" wrapText="1"/>
    </xf>
    <xf numFmtId="0" fontId="29" fillId="0" borderId="24" xfId="80" applyFont="1" applyBorder="1" applyAlignment="1">
      <alignment vertical="center"/>
    </xf>
    <xf numFmtId="0" fontId="29" fillId="0" borderId="25" xfId="80" applyFont="1" applyBorder="1"/>
    <xf numFmtId="0" fontId="46" fillId="0" borderId="19" xfId="80" applyFont="1" applyBorder="1" applyAlignment="1">
      <alignment horizontal="center"/>
    </xf>
    <xf numFmtId="4" fontId="46" fillId="0" borderId="19" xfId="79" applyNumberFormat="1" applyFont="1" applyBorder="1" applyAlignment="1">
      <alignment horizontal="center" vertical="center"/>
    </xf>
    <xf numFmtId="172" fontId="46" fillId="0" borderId="27" xfId="80" applyNumberFormat="1" applyFont="1" applyBorder="1" applyAlignment="1">
      <alignment horizontal="center" vertical="center"/>
    </xf>
    <xf numFmtId="0" fontId="29" fillId="0" borderId="28" xfId="80" applyFont="1" applyBorder="1"/>
    <xf numFmtId="0" fontId="46" fillId="0" borderId="17" xfId="80" applyFont="1" applyBorder="1" applyAlignment="1">
      <alignment horizontal="center"/>
    </xf>
    <xf numFmtId="4" fontId="46" fillId="0" borderId="17" xfId="79" applyNumberFormat="1" applyFont="1" applyBorder="1" applyAlignment="1">
      <alignment horizontal="center" vertical="center"/>
    </xf>
    <xf numFmtId="4" fontId="47" fillId="0" borderId="17" xfId="79" applyNumberFormat="1" applyFont="1" applyBorder="1" applyAlignment="1">
      <alignment horizontal="center" vertical="center"/>
    </xf>
    <xf numFmtId="172" fontId="46" fillId="0" borderId="29" xfId="80" applyNumberFormat="1" applyFont="1" applyBorder="1" applyAlignment="1">
      <alignment horizontal="center"/>
    </xf>
    <xf numFmtId="10" fontId="46" fillId="0" borderId="17" xfId="80" applyNumberFormat="1" applyFont="1" applyBorder="1" applyAlignment="1">
      <alignment horizontal="center"/>
    </xf>
    <xf numFmtId="10" fontId="46" fillId="0" borderId="17" xfId="80" applyNumberFormat="1" applyFont="1" applyBorder="1" applyAlignment="1">
      <alignment horizontal="center"/>
    </xf>
    <xf numFmtId="10" fontId="46" fillId="0" borderId="29" xfId="80" applyNumberFormat="1" applyFont="1" applyBorder="1" applyAlignment="1">
      <alignment horizontal="center"/>
    </xf>
    <xf numFmtId="10" fontId="47" fillId="0" borderId="17" xfId="80" applyNumberFormat="1" applyFont="1" applyBorder="1" applyAlignment="1">
      <alignment horizontal="center"/>
    </xf>
    <xf numFmtId="0" fontId="46" fillId="0" borderId="31" xfId="80" applyFont="1" applyBorder="1"/>
    <xf numFmtId="172" fontId="47" fillId="0" borderId="32" xfId="80" applyNumberFormat="1" applyFont="1" applyBorder="1" applyAlignment="1">
      <alignment horizontal="center"/>
    </xf>
    <xf numFmtId="0" fontId="46" fillId="0" borderId="17" xfId="80" applyFont="1" applyBorder="1" applyAlignment="1">
      <alignment horizontal="center"/>
    </xf>
    <xf numFmtId="0" fontId="47" fillId="17" borderId="31" xfId="80" applyFont="1" applyFill="1" applyBorder="1" applyAlignment="1">
      <alignment horizontal="center"/>
    </xf>
    <xf numFmtId="0" fontId="46" fillId="0" borderId="26" xfId="80" applyFont="1" applyBorder="1" applyAlignment="1">
      <alignment horizontal="center"/>
    </xf>
    <xf numFmtId="0" fontId="46" fillId="0" borderId="28" xfId="80" applyFont="1" applyBorder="1" applyAlignment="1">
      <alignment horizontal="center"/>
    </xf>
    <xf numFmtId="10" fontId="46" fillId="0" borderId="28" xfId="80" applyNumberFormat="1" applyFont="1" applyBorder="1" applyAlignment="1">
      <alignment horizontal="center"/>
    </xf>
    <xf numFmtId="0" fontId="47" fillId="17" borderId="30" xfId="80" applyFont="1" applyFill="1" applyBorder="1" applyAlignment="1">
      <alignment horizontal="center"/>
    </xf>
    <xf numFmtId="0" fontId="46" fillId="0" borderId="26" xfId="80" applyFont="1" applyBorder="1" applyAlignment="1">
      <alignment horizontal="center" vertical="center"/>
    </xf>
    <xf numFmtId="4" fontId="47" fillId="23" borderId="19" xfId="80" applyNumberFormat="1" applyFont="1" applyFill="1" applyBorder="1" applyAlignment="1">
      <alignment horizontal="center" vertical="center"/>
    </xf>
    <xf numFmtId="0" fontId="46" fillId="22" borderId="19" xfId="80" applyFont="1" applyFill="1" applyBorder="1" applyAlignment="1">
      <alignment horizontal="center"/>
    </xf>
    <xf numFmtId="0" fontId="46" fillId="0" borderId="27" xfId="8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" fontId="46" fillId="0" borderId="17" xfId="80" applyNumberFormat="1" applyFont="1" applyBorder="1" applyAlignment="1">
      <alignment horizontal="center"/>
    </xf>
    <xf numFmtId="4" fontId="46" fillId="0" borderId="29" xfId="80" applyNumberFormat="1" applyFont="1" applyBorder="1" applyAlignment="1">
      <alignment horizontal="center" vertical="center"/>
    </xf>
    <xf numFmtId="10" fontId="46" fillId="0" borderId="17" xfId="80" applyNumberFormat="1" applyFont="1" applyBorder="1" applyAlignment="1">
      <alignment horizontal="center" vertical="center"/>
    </xf>
    <xf numFmtId="10" fontId="46" fillId="0" borderId="29" xfId="80" applyNumberFormat="1" applyFont="1" applyBorder="1" applyAlignment="1">
      <alignment horizontal="center" vertical="center"/>
    </xf>
    <xf numFmtId="0" fontId="46" fillId="0" borderId="28" xfId="80" applyFont="1" applyBorder="1" applyAlignment="1">
      <alignment horizontal="center" vertical="center"/>
    </xf>
    <xf numFmtId="0" fontId="46" fillId="17" borderId="17" xfId="80" applyFont="1" applyFill="1" applyBorder="1" applyAlignment="1">
      <alignment horizontal="center" vertical="center" wrapText="1"/>
    </xf>
    <xf numFmtId="4" fontId="47" fillId="23" borderId="17" xfId="80" applyNumberFormat="1" applyFont="1" applyFill="1" applyBorder="1" applyAlignment="1">
      <alignment horizontal="center" vertical="center"/>
    </xf>
    <xf numFmtId="10" fontId="46" fillId="22" borderId="17" xfId="80" applyNumberFormat="1" applyFont="1" applyFill="1" applyBorder="1" applyAlignment="1">
      <alignment horizontal="center" vertical="center"/>
    </xf>
    <xf numFmtId="4" fontId="47" fillId="23" borderId="17" xfId="80" applyNumberFormat="1" applyFont="1" applyFill="1" applyBorder="1" applyAlignment="1">
      <alignment horizontal="center" vertical="center" wrapText="1"/>
    </xf>
    <xf numFmtId="173" fontId="46" fillId="0" borderId="17" xfId="8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46" fillId="0" borderId="17" xfId="80" applyNumberFormat="1" applyFont="1" applyBorder="1" applyAlignment="1">
      <alignment horizontal="center" vertical="center"/>
    </xf>
    <xf numFmtId="0" fontId="48" fillId="17" borderId="17" xfId="80" applyFont="1" applyFill="1" applyBorder="1" applyAlignment="1">
      <alignment horizontal="center" vertical="center" wrapText="1"/>
    </xf>
    <xf numFmtId="0" fontId="46" fillId="22" borderId="17" xfId="80" applyFont="1" applyFill="1" applyBorder="1"/>
    <xf numFmtId="0" fontId="46" fillId="0" borderId="17" xfId="80" applyFont="1" applyBorder="1" applyAlignment="1">
      <alignment horizontal="center" vertical="center"/>
    </xf>
    <xf numFmtId="0" fontId="29" fillId="0" borderId="24" xfId="80" applyFont="1" applyBorder="1"/>
    <xf numFmtId="0" fontId="0" fillId="0" borderId="20" xfId="0" applyBorder="1" applyAlignment="1">
      <alignment horizontal="center" vertical="center" wrapText="1"/>
    </xf>
    <xf numFmtId="10" fontId="46" fillId="0" borderId="20" xfId="80" applyNumberFormat="1" applyFont="1" applyBorder="1" applyAlignment="1">
      <alignment horizontal="center" vertical="center"/>
    </xf>
    <xf numFmtId="10" fontId="46" fillId="0" borderId="25" xfId="80" applyNumberFormat="1" applyFont="1" applyBorder="1" applyAlignment="1">
      <alignment horizontal="center" vertical="center"/>
    </xf>
    <xf numFmtId="4" fontId="47" fillId="23" borderId="31" xfId="8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9" fillId="0" borderId="33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46" fillId="0" borderId="34" xfId="80" applyFont="1" applyBorder="1" applyAlignment="1">
      <alignment horizontal="center" vertical="center" wrapText="1"/>
    </xf>
    <xf numFmtId="0" fontId="46" fillId="0" borderId="35" xfId="80" applyFont="1" applyBorder="1" applyAlignment="1">
      <alignment horizontal="center" vertical="center" wrapText="1"/>
    </xf>
    <xf numFmtId="0" fontId="46" fillId="17" borderId="19" xfId="80" applyFont="1" applyFill="1" applyBorder="1" applyAlignment="1">
      <alignment horizontal="center" vertical="center" wrapText="1"/>
    </xf>
    <xf numFmtId="0" fontId="29" fillId="17" borderId="17" xfId="80" applyFont="1" applyFill="1" applyBorder="1" applyAlignment="1">
      <alignment wrapText="1"/>
    </xf>
    <xf numFmtId="0" fontId="29" fillId="17" borderId="20" xfId="80" applyFont="1" applyFill="1" applyBorder="1" applyAlignment="1">
      <alignment wrapText="1"/>
    </xf>
    <xf numFmtId="0" fontId="32" fillId="2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46" fillId="17" borderId="36" xfId="80" applyFont="1" applyFill="1" applyBorder="1" applyAlignment="1">
      <alignment horizontal="center" vertical="center" wrapText="1"/>
    </xf>
    <xf numFmtId="0" fontId="29" fillId="17" borderId="37" xfId="80" applyFont="1" applyFill="1" applyBorder="1" applyAlignment="1">
      <alignment wrapText="1"/>
    </xf>
    <xf numFmtId="0" fontId="29" fillId="17" borderId="38" xfId="80" applyFont="1" applyFill="1" applyBorder="1" applyAlignment="1">
      <alignment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rmal 7" xfId="80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parador de milhares" xfId="79" builtinId="3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2"/>
  <sheetViews>
    <sheetView tabSelected="1" zoomScaleNormal="100" workbookViewId="0">
      <selection sqref="A1:N1"/>
    </sheetView>
  </sheetViews>
  <sheetFormatPr defaultRowHeight="15.75"/>
  <cols>
    <col min="1" max="1" width="13" style="1" customWidth="1"/>
    <col min="2" max="2" width="13.140625" style="1" customWidth="1"/>
    <col min="3" max="3" width="12.7109375" style="1" customWidth="1"/>
    <col min="4" max="4" width="45.28515625" style="2" customWidth="1"/>
    <col min="5" max="5" width="7.140625" style="3" customWidth="1"/>
    <col min="6" max="6" width="10.140625" style="5" bestFit="1" customWidth="1"/>
    <col min="7" max="7" width="10.42578125" style="5" customWidth="1"/>
    <col min="8" max="8" width="8.7109375" style="5" bestFit="1" customWidth="1"/>
    <col min="9" max="9" width="10.42578125" style="18" bestFit="1" customWidth="1"/>
    <col min="10" max="10" width="10.42578125" style="19" customWidth="1"/>
    <col min="11" max="11" width="10.7109375" style="4" bestFit="1" customWidth="1"/>
    <col min="12" max="12" width="11.28515625" style="4" customWidth="1"/>
    <col min="13" max="13" width="11.28515625" style="4" bestFit="1" customWidth="1"/>
    <col min="14" max="14" width="13.140625" style="4" customWidth="1"/>
    <col min="15" max="15" width="9.140625" style="4"/>
    <col min="16" max="16" width="14" style="4" customWidth="1"/>
    <col min="17" max="17" width="13.42578125" style="4" customWidth="1"/>
    <col min="18" max="16384" width="9.140625" style="4"/>
  </cols>
  <sheetData>
    <row r="1" spans="1:16" ht="15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6" ht="15.75" customHeight="1">
      <c r="A2" s="118" t="s">
        <v>643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6" ht="15">
      <c r="A3" s="66" t="s">
        <v>644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ht="15">
      <c r="A4" s="67" t="s">
        <v>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" ht="23.25" customHeight="1">
      <c r="A5" s="68" t="s">
        <v>645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6" ht="15">
      <c r="A6" s="69" t="s">
        <v>646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6" ht="15">
      <c r="A7" s="4"/>
      <c r="B7" s="4"/>
      <c r="C7" s="4"/>
      <c r="D7" s="4"/>
      <c r="E7" s="4"/>
      <c r="F7" s="4"/>
      <c r="G7" s="4"/>
      <c r="H7" s="4"/>
      <c r="I7" s="57"/>
      <c r="J7" s="57"/>
      <c r="K7" s="57"/>
      <c r="L7" s="10"/>
    </row>
    <row r="8" spans="1:16" ht="15.75" customHeight="1">
      <c r="A8" s="32"/>
      <c r="B8" s="32"/>
      <c r="C8" s="32"/>
      <c r="D8" s="33"/>
      <c r="E8" s="72" t="s">
        <v>22</v>
      </c>
      <c r="F8" s="73"/>
      <c r="G8" s="73"/>
      <c r="H8" s="73"/>
      <c r="I8" s="74"/>
      <c r="J8" s="75" t="s">
        <v>32</v>
      </c>
      <c r="K8" s="75"/>
      <c r="L8" s="75"/>
      <c r="M8" s="75"/>
      <c r="N8" s="75"/>
    </row>
    <row r="9" spans="1:16" ht="15">
      <c r="A9" s="76" t="s">
        <v>0</v>
      </c>
      <c r="B9" s="76" t="s">
        <v>14</v>
      </c>
      <c r="C9" s="77" t="s">
        <v>23</v>
      </c>
      <c r="D9" s="78" t="s">
        <v>1</v>
      </c>
      <c r="E9" s="79" t="s">
        <v>2</v>
      </c>
      <c r="F9" s="79" t="s">
        <v>3</v>
      </c>
      <c r="G9" s="78" t="s">
        <v>24</v>
      </c>
      <c r="H9" s="78" t="s">
        <v>25</v>
      </c>
      <c r="I9" s="78" t="s">
        <v>26</v>
      </c>
      <c r="J9" s="80" t="s">
        <v>27</v>
      </c>
      <c r="K9" s="60" t="s">
        <v>28</v>
      </c>
      <c r="L9" s="60"/>
      <c r="M9" s="60"/>
      <c r="N9" s="60" t="s">
        <v>29</v>
      </c>
    </row>
    <row r="10" spans="1:16" ht="15">
      <c r="A10" s="76"/>
      <c r="B10" s="76"/>
      <c r="C10" s="77"/>
      <c r="D10" s="78"/>
      <c r="E10" s="79"/>
      <c r="F10" s="79"/>
      <c r="G10" s="78"/>
      <c r="H10" s="78"/>
      <c r="I10" s="78"/>
      <c r="J10" s="80"/>
      <c r="K10" s="34" t="s">
        <v>4</v>
      </c>
      <c r="L10" s="34" t="s">
        <v>30</v>
      </c>
      <c r="M10" s="34" t="s">
        <v>10</v>
      </c>
      <c r="N10" s="60"/>
    </row>
    <row r="11" spans="1:16" ht="15">
      <c r="A11" s="39" t="s">
        <v>36</v>
      </c>
      <c r="B11" s="40"/>
      <c r="C11" s="40"/>
      <c r="D11" s="41" t="s">
        <v>37</v>
      </c>
      <c r="E11" s="42"/>
      <c r="F11" s="43"/>
      <c r="G11" s="45"/>
      <c r="H11" s="45"/>
      <c r="I11" s="46"/>
      <c r="J11" s="47"/>
      <c r="K11" s="48"/>
      <c r="L11" s="48"/>
      <c r="M11" s="113">
        <f>SUM(L12:L16)</f>
        <v>41655.129986559994</v>
      </c>
      <c r="N11" s="114">
        <f>M11</f>
        <v>41655.129986559994</v>
      </c>
    </row>
    <row r="12" spans="1:16" ht="15">
      <c r="A12" s="14" t="s">
        <v>38</v>
      </c>
      <c r="B12" s="14" t="s">
        <v>39</v>
      </c>
      <c r="C12" s="14" t="s">
        <v>40</v>
      </c>
      <c r="D12" s="16" t="s">
        <v>41</v>
      </c>
      <c r="E12" s="15" t="s">
        <v>42</v>
      </c>
      <c r="F12" s="89">
        <v>1200</v>
      </c>
      <c r="G12" s="95">
        <v>9.1999999999999993</v>
      </c>
      <c r="H12" s="95">
        <v>0.26440000000000002</v>
      </c>
      <c r="I12" s="96">
        <v>11.632479999999999</v>
      </c>
      <c r="J12" s="31">
        <f>$J$255</f>
        <v>0</v>
      </c>
      <c r="K12" s="27">
        <f>I12*(1-J12)</f>
        <v>11.632479999999999</v>
      </c>
      <c r="L12" s="58">
        <f>K12*F12</f>
        <v>13958.975999999999</v>
      </c>
      <c r="M12" s="97"/>
      <c r="N12" s="115"/>
      <c r="P12" s="117"/>
    </row>
    <row r="13" spans="1:16" ht="22.5">
      <c r="A13" s="14" t="s">
        <v>43</v>
      </c>
      <c r="B13" s="14" t="s">
        <v>44</v>
      </c>
      <c r="C13" s="14" t="s">
        <v>45</v>
      </c>
      <c r="D13" s="16" t="s">
        <v>46</v>
      </c>
      <c r="E13" s="15" t="s">
        <v>47</v>
      </c>
      <c r="F13" s="89">
        <v>3</v>
      </c>
      <c r="G13" s="90">
        <v>233.94</v>
      </c>
      <c r="H13" s="92">
        <v>0.26440000000000002</v>
      </c>
      <c r="I13" s="93">
        <v>295.79373599999997</v>
      </c>
      <c r="J13" s="31">
        <f>$J$255</f>
        <v>0</v>
      </c>
      <c r="K13" s="27">
        <f>I13*(1-J13)</f>
        <v>295.79373599999997</v>
      </c>
      <c r="L13" s="58">
        <f>K13*F13</f>
        <v>887.3812079999999</v>
      </c>
      <c r="M13" s="49"/>
      <c r="N13" s="115"/>
      <c r="P13" s="117"/>
    </row>
    <row r="14" spans="1:16" ht="112.5">
      <c r="A14" s="14" t="s">
        <v>48</v>
      </c>
      <c r="B14" s="14" t="s">
        <v>49</v>
      </c>
      <c r="C14" s="14" t="s">
        <v>50</v>
      </c>
      <c r="D14" s="16" t="s">
        <v>51</v>
      </c>
      <c r="E14" s="15" t="s">
        <v>42</v>
      </c>
      <c r="F14" s="89">
        <v>500</v>
      </c>
      <c r="G14" s="90">
        <v>8.2100000000000009</v>
      </c>
      <c r="H14" s="92">
        <v>0.26440000000000002</v>
      </c>
      <c r="I14" s="93">
        <v>10.380724000000001</v>
      </c>
      <c r="J14" s="31">
        <f>$J$255</f>
        <v>0</v>
      </c>
      <c r="K14" s="27">
        <f t="shared" ref="K14:K16" si="0">I14*(1-J14)</f>
        <v>10.380724000000001</v>
      </c>
      <c r="L14" s="58">
        <f t="shared" ref="L14:L16" si="1">K14*F14</f>
        <v>5190.3620000000001</v>
      </c>
      <c r="M14" s="49"/>
      <c r="N14" s="115"/>
      <c r="P14" s="117"/>
    </row>
    <row r="15" spans="1:16" ht="67.5">
      <c r="A15" s="14" t="s">
        <v>52</v>
      </c>
      <c r="B15" s="14" t="s">
        <v>49</v>
      </c>
      <c r="C15" s="14" t="s">
        <v>53</v>
      </c>
      <c r="D15" s="16" t="s">
        <v>54</v>
      </c>
      <c r="E15" s="15" t="s">
        <v>42</v>
      </c>
      <c r="F15" s="89">
        <v>2500</v>
      </c>
      <c r="G15" s="90">
        <v>4.49</v>
      </c>
      <c r="H15" s="92">
        <v>0.26440000000000002</v>
      </c>
      <c r="I15" s="93">
        <v>5.6771560000000001</v>
      </c>
      <c r="J15" s="31">
        <f>$J$255</f>
        <v>0</v>
      </c>
      <c r="K15" s="27">
        <f t="shared" si="0"/>
        <v>5.6771560000000001</v>
      </c>
      <c r="L15" s="58">
        <f t="shared" si="1"/>
        <v>14192.89</v>
      </c>
      <c r="M15" s="49"/>
      <c r="N15" s="115"/>
      <c r="P15" s="117"/>
    </row>
    <row r="16" spans="1:16" ht="78.75">
      <c r="A16" s="14" t="s">
        <v>55</v>
      </c>
      <c r="B16" s="14" t="s">
        <v>49</v>
      </c>
      <c r="C16" s="14" t="s">
        <v>56</v>
      </c>
      <c r="D16" s="16" t="s">
        <v>57</v>
      </c>
      <c r="E16" s="15" t="s">
        <v>42</v>
      </c>
      <c r="F16" s="89">
        <v>2587.12</v>
      </c>
      <c r="G16" s="90">
        <v>2.27</v>
      </c>
      <c r="H16" s="92">
        <v>0.26440000000000002</v>
      </c>
      <c r="I16" s="93">
        <v>2.8701879999999997</v>
      </c>
      <c r="J16" s="31">
        <f>$J$255</f>
        <v>0</v>
      </c>
      <c r="K16" s="27">
        <f t="shared" si="0"/>
        <v>2.8701879999999997</v>
      </c>
      <c r="L16" s="58">
        <f t="shared" si="1"/>
        <v>7425.5207785599987</v>
      </c>
      <c r="M16" s="49"/>
      <c r="N16" s="115"/>
      <c r="P16" s="117"/>
    </row>
    <row r="17" spans="1:17" ht="22.5">
      <c r="A17" s="39" t="s">
        <v>58</v>
      </c>
      <c r="B17" s="39"/>
      <c r="C17" s="39"/>
      <c r="D17" s="99" t="s">
        <v>59</v>
      </c>
      <c r="E17" s="55"/>
      <c r="F17" s="100"/>
      <c r="G17" s="101"/>
      <c r="H17" s="102"/>
      <c r="I17" s="103"/>
      <c r="J17" s="104"/>
      <c r="K17" s="105"/>
      <c r="L17" s="106"/>
      <c r="M17" s="113">
        <f>SUM(L18)</f>
        <v>62732.472647999995</v>
      </c>
      <c r="N17" s="114">
        <f>M17</f>
        <v>62732.472647999995</v>
      </c>
      <c r="Q17" s="117"/>
    </row>
    <row r="18" spans="1:17" ht="33.75">
      <c r="A18" s="14" t="s">
        <v>60</v>
      </c>
      <c r="B18" s="14" t="s">
        <v>61</v>
      </c>
      <c r="C18" s="14" t="s">
        <v>62</v>
      </c>
      <c r="D18" s="16" t="s">
        <v>63</v>
      </c>
      <c r="E18" s="15" t="s">
        <v>33</v>
      </c>
      <c r="F18" s="89">
        <v>1</v>
      </c>
      <c r="G18" s="90">
        <v>49614.42</v>
      </c>
      <c r="H18" s="92">
        <v>0.26440000000000002</v>
      </c>
      <c r="I18" s="93">
        <v>62732.472647999995</v>
      </c>
      <c r="J18" s="31">
        <f>$J$255</f>
        <v>0</v>
      </c>
      <c r="K18" s="27">
        <f>I18*(1-J18)</f>
        <v>62732.472647999995</v>
      </c>
      <c r="L18" s="58">
        <f>K18*F18</f>
        <v>62732.472647999995</v>
      </c>
      <c r="M18" s="49"/>
      <c r="N18" s="115"/>
      <c r="P18" s="117"/>
    </row>
    <row r="19" spans="1:17" ht="15">
      <c r="A19" s="39" t="s">
        <v>64</v>
      </c>
      <c r="B19" s="39"/>
      <c r="C19" s="39"/>
      <c r="D19" s="99" t="s">
        <v>65</v>
      </c>
      <c r="E19" s="55"/>
      <c r="F19" s="100"/>
      <c r="G19" s="101"/>
      <c r="H19" s="102"/>
      <c r="I19" s="103"/>
      <c r="J19" s="104"/>
      <c r="K19" s="105"/>
      <c r="L19" s="106"/>
      <c r="M19" s="113">
        <f>SUM(L20:L29)</f>
        <v>5516.4785768000002</v>
      </c>
      <c r="N19" s="114">
        <f>M19</f>
        <v>5516.4785768000002</v>
      </c>
      <c r="Q19" s="117"/>
    </row>
    <row r="20" spans="1:17" ht="22.5">
      <c r="A20" s="14" t="s">
        <v>66</v>
      </c>
      <c r="B20" s="14" t="s">
        <v>39</v>
      </c>
      <c r="C20" s="14" t="s">
        <v>67</v>
      </c>
      <c r="D20" s="16" t="s">
        <v>68</v>
      </c>
      <c r="E20" s="15" t="s">
        <v>42</v>
      </c>
      <c r="F20" s="89">
        <v>2.88</v>
      </c>
      <c r="G20" s="90">
        <v>349.14</v>
      </c>
      <c r="H20" s="92">
        <v>0.26440000000000002</v>
      </c>
      <c r="I20" s="93">
        <v>441.45261599999998</v>
      </c>
      <c r="J20" s="31">
        <f>$J$255</f>
        <v>0</v>
      </c>
      <c r="K20" s="27">
        <f t="shared" ref="K20:K29" si="2">I20*(1-J20)</f>
        <v>441.45261599999998</v>
      </c>
      <c r="L20" s="58">
        <f t="shared" ref="L20:L29" si="3">K20*F20</f>
        <v>1271.3835340799999</v>
      </c>
      <c r="M20" s="49"/>
      <c r="N20" s="115"/>
      <c r="P20" s="117"/>
    </row>
    <row r="21" spans="1:17" ht="45">
      <c r="A21" s="14" t="s">
        <v>69</v>
      </c>
      <c r="B21" s="14" t="s">
        <v>70</v>
      </c>
      <c r="C21" s="14" t="s">
        <v>71</v>
      </c>
      <c r="D21" s="16" t="s">
        <v>72</v>
      </c>
      <c r="E21" s="15" t="s">
        <v>42</v>
      </c>
      <c r="F21" s="89">
        <v>60</v>
      </c>
      <c r="G21" s="90">
        <v>3.05</v>
      </c>
      <c r="H21" s="92">
        <v>0.26440000000000002</v>
      </c>
      <c r="I21" s="93">
        <v>3.8564199999999995</v>
      </c>
      <c r="J21" s="31">
        <f>$J$255</f>
        <v>0</v>
      </c>
      <c r="K21" s="27">
        <f t="shared" si="2"/>
        <v>3.8564199999999995</v>
      </c>
      <c r="L21" s="58">
        <f t="shared" si="3"/>
        <v>231.38519999999997</v>
      </c>
      <c r="M21" s="49"/>
      <c r="N21" s="115"/>
      <c r="P21" s="117"/>
    </row>
    <row r="22" spans="1:17" ht="45">
      <c r="A22" s="14" t="s">
        <v>73</v>
      </c>
      <c r="B22" s="14" t="s">
        <v>70</v>
      </c>
      <c r="C22" s="14" t="s">
        <v>74</v>
      </c>
      <c r="D22" s="16" t="s">
        <v>75</v>
      </c>
      <c r="E22" s="15" t="s">
        <v>42</v>
      </c>
      <c r="F22" s="89">
        <v>8.4</v>
      </c>
      <c r="G22" s="90">
        <v>21.24</v>
      </c>
      <c r="H22" s="92">
        <v>0.26440000000000002</v>
      </c>
      <c r="I22" s="93">
        <v>26.855855999999996</v>
      </c>
      <c r="J22" s="31">
        <f>$J$255</f>
        <v>0</v>
      </c>
      <c r="K22" s="27">
        <f t="shared" si="2"/>
        <v>26.855855999999996</v>
      </c>
      <c r="L22" s="58">
        <f t="shared" si="3"/>
        <v>225.58919039999998</v>
      </c>
      <c r="M22" s="49"/>
      <c r="N22" s="115"/>
      <c r="P22" s="117"/>
    </row>
    <row r="23" spans="1:17" ht="45">
      <c r="A23" s="14" t="s">
        <v>76</v>
      </c>
      <c r="B23" s="14" t="s">
        <v>77</v>
      </c>
      <c r="C23" s="14" t="s">
        <v>78</v>
      </c>
      <c r="D23" s="16" t="s">
        <v>79</v>
      </c>
      <c r="E23" s="15" t="s">
        <v>42</v>
      </c>
      <c r="F23" s="89">
        <v>8.4</v>
      </c>
      <c r="G23" s="90">
        <v>9.85</v>
      </c>
      <c r="H23" s="92">
        <v>0.26440000000000002</v>
      </c>
      <c r="I23" s="93">
        <v>12.454339999999998</v>
      </c>
      <c r="J23" s="31">
        <f>$J$255</f>
        <v>0</v>
      </c>
      <c r="K23" s="27">
        <f t="shared" si="2"/>
        <v>12.454339999999998</v>
      </c>
      <c r="L23" s="58">
        <f t="shared" si="3"/>
        <v>104.61645599999999</v>
      </c>
      <c r="M23" s="49"/>
      <c r="N23" s="115"/>
      <c r="P23" s="117"/>
    </row>
    <row r="24" spans="1:17" ht="33.75">
      <c r="A24" s="14" t="s">
        <v>80</v>
      </c>
      <c r="B24" s="14" t="s">
        <v>70</v>
      </c>
      <c r="C24" s="14" t="s">
        <v>81</v>
      </c>
      <c r="D24" s="16" t="s">
        <v>82</v>
      </c>
      <c r="E24" s="15" t="s">
        <v>47</v>
      </c>
      <c r="F24" s="89">
        <v>18</v>
      </c>
      <c r="G24" s="90">
        <v>47.92</v>
      </c>
      <c r="H24" s="92">
        <v>0.26440000000000002</v>
      </c>
      <c r="I24" s="93">
        <v>60.590048000000003</v>
      </c>
      <c r="J24" s="31">
        <f>$J$255</f>
        <v>0</v>
      </c>
      <c r="K24" s="27">
        <f t="shared" si="2"/>
        <v>60.590048000000003</v>
      </c>
      <c r="L24" s="58">
        <f t="shared" si="3"/>
        <v>1090.620864</v>
      </c>
      <c r="M24" s="49"/>
      <c r="N24" s="115"/>
      <c r="P24" s="117"/>
    </row>
    <row r="25" spans="1:17" ht="33.75">
      <c r="A25" s="14" t="s">
        <v>83</v>
      </c>
      <c r="B25" s="14" t="s">
        <v>70</v>
      </c>
      <c r="C25" s="14" t="s">
        <v>84</v>
      </c>
      <c r="D25" s="16" t="s">
        <v>85</v>
      </c>
      <c r="E25" s="15" t="s">
        <v>47</v>
      </c>
      <c r="F25" s="89">
        <v>12</v>
      </c>
      <c r="G25" s="90">
        <v>25.27</v>
      </c>
      <c r="H25" s="92">
        <v>0.26440000000000002</v>
      </c>
      <c r="I25" s="93">
        <v>31.951387999999998</v>
      </c>
      <c r="J25" s="31">
        <f>$J$255</f>
        <v>0</v>
      </c>
      <c r="K25" s="27">
        <f t="shared" si="2"/>
        <v>31.951387999999998</v>
      </c>
      <c r="L25" s="58">
        <f t="shared" si="3"/>
        <v>383.41665599999999</v>
      </c>
      <c r="M25" s="49"/>
      <c r="N25" s="115"/>
      <c r="P25" s="117"/>
    </row>
    <row r="26" spans="1:17" ht="22.5">
      <c r="A26" s="14" t="s">
        <v>86</v>
      </c>
      <c r="B26" s="14" t="s">
        <v>39</v>
      </c>
      <c r="C26" s="14" t="s">
        <v>87</v>
      </c>
      <c r="D26" s="16" t="s">
        <v>88</v>
      </c>
      <c r="E26" s="15" t="s">
        <v>89</v>
      </c>
      <c r="F26" s="89">
        <v>3.12</v>
      </c>
      <c r="G26" s="90">
        <v>149.44</v>
      </c>
      <c r="H26" s="92">
        <v>0.26440000000000002</v>
      </c>
      <c r="I26" s="93">
        <v>188.95193599999999</v>
      </c>
      <c r="J26" s="31">
        <f>$J$255</f>
        <v>0</v>
      </c>
      <c r="K26" s="27">
        <f t="shared" si="2"/>
        <v>188.95193599999999</v>
      </c>
      <c r="L26" s="58">
        <f t="shared" si="3"/>
        <v>589.53004032000001</v>
      </c>
      <c r="M26" s="49"/>
      <c r="N26" s="115"/>
      <c r="P26" s="117"/>
    </row>
    <row r="27" spans="1:17" ht="22.5">
      <c r="A27" s="14" t="s">
        <v>90</v>
      </c>
      <c r="B27" s="14" t="s">
        <v>39</v>
      </c>
      <c r="C27" s="14" t="s">
        <v>91</v>
      </c>
      <c r="D27" s="16" t="s">
        <v>92</v>
      </c>
      <c r="E27" s="15" t="s">
        <v>89</v>
      </c>
      <c r="F27" s="89">
        <v>8.35</v>
      </c>
      <c r="G27" s="90">
        <v>118.43</v>
      </c>
      <c r="H27" s="92">
        <v>0.26440000000000002</v>
      </c>
      <c r="I27" s="93">
        <v>149.74289200000001</v>
      </c>
      <c r="J27" s="31">
        <f>$J$255</f>
        <v>0</v>
      </c>
      <c r="K27" s="27">
        <f t="shared" si="2"/>
        <v>149.74289200000001</v>
      </c>
      <c r="L27" s="58">
        <f t="shared" si="3"/>
        <v>1250.3531482000001</v>
      </c>
      <c r="M27" s="49"/>
      <c r="N27" s="115"/>
      <c r="P27" s="117"/>
    </row>
    <row r="28" spans="1:17" ht="22.5">
      <c r="A28" s="14" t="s">
        <v>93</v>
      </c>
      <c r="B28" s="14" t="s">
        <v>39</v>
      </c>
      <c r="C28" s="14" t="s">
        <v>87</v>
      </c>
      <c r="D28" s="16" t="s">
        <v>94</v>
      </c>
      <c r="E28" s="15" t="s">
        <v>89</v>
      </c>
      <c r="F28" s="89">
        <v>0.55000000000000004</v>
      </c>
      <c r="G28" s="90">
        <v>149.44</v>
      </c>
      <c r="H28" s="92">
        <v>0.26440000000000002</v>
      </c>
      <c r="I28" s="93">
        <v>188.95193599999999</v>
      </c>
      <c r="J28" s="31">
        <f>$J$255</f>
        <v>0</v>
      </c>
      <c r="K28" s="27">
        <f t="shared" si="2"/>
        <v>188.95193599999999</v>
      </c>
      <c r="L28" s="58">
        <f t="shared" si="3"/>
        <v>103.92356480000001</v>
      </c>
      <c r="M28" s="49"/>
      <c r="N28" s="115"/>
      <c r="P28" s="117"/>
    </row>
    <row r="29" spans="1:17" ht="67.5">
      <c r="A29" s="14" t="s">
        <v>95</v>
      </c>
      <c r="B29" s="14" t="s">
        <v>96</v>
      </c>
      <c r="C29" s="14" t="s">
        <v>97</v>
      </c>
      <c r="D29" s="16" t="s">
        <v>98</v>
      </c>
      <c r="E29" s="15" t="s">
        <v>89</v>
      </c>
      <c r="F29" s="89">
        <v>3.67</v>
      </c>
      <c r="G29" s="90">
        <v>57.25</v>
      </c>
      <c r="H29" s="92">
        <v>0.26440000000000002</v>
      </c>
      <c r="I29" s="93">
        <v>72.386899999999997</v>
      </c>
      <c r="J29" s="31">
        <f>$J$255</f>
        <v>0</v>
      </c>
      <c r="K29" s="27">
        <f t="shared" si="2"/>
        <v>72.386899999999997</v>
      </c>
      <c r="L29" s="58">
        <f t="shared" si="3"/>
        <v>265.65992299999999</v>
      </c>
      <c r="M29" s="49"/>
      <c r="N29" s="115"/>
      <c r="P29" s="117"/>
    </row>
    <row r="30" spans="1:17" ht="15">
      <c r="A30" s="39" t="s">
        <v>99</v>
      </c>
      <c r="B30" s="39"/>
      <c r="C30" s="39"/>
      <c r="D30" s="99" t="s">
        <v>100</v>
      </c>
      <c r="E30" s="55"/>
      <c r="F30" s="100"/>
      <c r="G30" s="101"/>
      <c r="H30" s="102"/>
      <c r="I30" s="103"/>
      <c r="J30" s="104"/>
      <c r="K30" s="105"/>
      <c r="L30" s="106"/>
      <c r="M30" s="56"/>
      <c r="N30" s="116"/>
      <c r="P30" s="117"/>
    </row>
    <row r="31" spans="1:17" ht="15">
      <c r="A31" s="14"/>
      <c r="B31" s="14"/>
      <c r="C31" s="14"/>
      <c r="D31" s="16"/>
      <c r="E31" s="15" t="s">
        <v>635</v>
      </c>
      <c r="F31" s="98">
        <v>0</v>
      </c>
      <c r="G31" s="90">
        <v>0</v>
      </c>
      <c r="H31" s="98">
        <v>0</v>
      </c>
      <c r="I31" s="90">
        <v>0</v>
      </c>
      <c r="J31" s="90">
        <v>0</v>
      </c>
      <c r="K31" s="98">
        <v>0</v>
      </c>
      <c r="L31" s="90">
        <v>0</v>
      </c>
      <c r="M31" s="49"/>
      <c r="N31" s="115"/>
      <c r="P31" s="117"/>
    </row>
    <row r="32" spans="1:17" ht="22.5">
      <c r="A32" s="39" t="s">
        <v>101</v>
      </c>
      <c r="B32" s="39"/>
      <c r="C32" s="39"/>
      <c r="D32" s="99" t="s">
        <v>102</v>
      </c>
      <c r="E32" s="55"/>
      <c r="F32" s="107"/>
      <c r="G32" s="101"/>
      <c r="H32" s="102"/>
      <c r="I32" s="103"/>
      <c r="J32" s="104"/>
      <c r="K32" s="105"/>
      <c r="L32" s="106"/>
      <c r="M32" s="56"/>
      <c r="N32" s="116"/>
      <c r="P32" s="117"/>
    </row>
    <row r="33" spans="1:17" ht="15">
      <c r="A33" s="14"/>
      <c r="B33" s="14"/>
      <c r="C33" s="14"/>
      <c r="D33" s="16"/>
      <c r="E33" s="15" t="s">
        <v>635</v>
      </c>
      <c r="F33" s="98">
        <v>0</v>
      </c>
      <c r="G33" s="90">
        <v>0</v>
      </c>
      <c r="H33" s="98">
        <v>0</v>
      </c>
      <c r="I33" s="90">
        <v>0</v>
      </c>
      <c r="J33" s="90">
        <v>0</v>
      </c>
      <c r="K33" s="98">
        <v>0</v>
      </c>
      <c r="L33" s="90">
        <v>0</v>
      </c>
      <c r="M33" s="49"/>
      <c r="N33" s="115"/>
      <c r="P33" s="117"/>
    </row>
    <row r="34" spans="1:17" ht="22.5">
      <c r="A34" s="39" t="s">
        <v>103</v>
      </c>
      <c r="B34" s="39"/>
      <c r="C34" s="39"/>
      <c r="D34" s="99" t="s">
        <v>104</v>
      </c>
      <c r="E34" s="55"/>
      <c r="F34" s="107"/>
      <c r="G34" s="101"/>
      <c r="H34" s="102"/>
      <c r="I34" s="103"/>
      <c r="J34" s="104"/>
      <c r="K34" s="105"/>
      <c r="L34" s="106"/>
      <c r="M34" s="56"/>
      <c r="N34" s="116"/>
      <c r="P34" s="117"/>
    </row>
    <row r="35" spans="1:17" ht="15">
      <c r="A35" s="14"/>
      <c r="B35" s="14"/>
      <c r="C35" s="14"/>
      <c r="D35" s="16"/>
      <c r="E35" s="15" t="s">
        <v>635</v>
      </c>
      <c r="F35" s="98">
        <v>0</v>
      </c>
      <c r="G35" s="90">
        <v>0</v>
      </c>
      <c r="H35" s="98">
        <v>0</v>
      </c>
      <c r="I35" s="90">
        <v>0</v>
      </c>
      <c r="J35" s="90">
        <v>0</v>
      </c>
      <c r="K35" s="98">
        <v>0</v>
      </c>
      <c r="L35" s="90">
        <v>0</v>
      </c>
      <c r="M35" s="49"/>
      <c r="N35" s="115"/>
      <c r="P35" s="117"/>
    </row>
    <row r="36" spans="1:17" ht="15">
      <c r="A36" s="39" t="s">
        <v>105</v>
      </c>
      <c r="B36" s="39"/>
      <c r="C36" s="39"/>
      <c r="D36" s="99" t="s">
        <v>106</v>
      </c>
      <c r="E36" s="55"/>
      <c r="F36" s="107"/>
      <c r="G36" s="101"/>
      <c r="H36" s="102"/>
      <c r="I36" s="103"/>
      <c r="J36" s="104"/>
      <c r="K36" s="105"/>
      <c r="L36" s="106"/>
      <c r="M36" s="56"/>
      <c r="N36" s="116"/>
      <c r="P36" s="117"/>
    </row>
    <row r="37" spans="1:17" ht="15">
      <c r="A37" s="14"/>
      <c r="B37" s="14"/>
      <c r="C37" s="14"/>
      <c r="D37" s="16"/>
      <c r="E37" s="15" t="s">
        <v>635</v>
      </c>
      <c r="F37" s="98">
        <v>0</v>
      </c>
      <c r="G37" s="90">
        <v>0</v>
      </c>
      <c r="H37" s="98">
        <v>0</v>
      </c>
      <c r="I37" s="90">
        <v>0</v>
      </c>
      <c r="J37" s="90">
        <v>0</v>
      </c>
      <c r="K37" s="98">
        <v>0</v>
      </c>
      <c r="L37" s="90">
        <v>0</v>
      </c>
      <c r="M37" s="49"/>
      <c r="N37" s="115"/>
      <c r="P37" s="117"/>
    </row>
    <row r="38" spans="1:17" ht="15">
      <c r="A38" s="39" t="s">
        <v>107</v>
      </c>
      <c r="B38" s="39"/>
      <c r="C38" s="39"/>
      <c r="D38" s="99" t="s">
        <v>108</v>
      </c>
      <c r="E38" s="55"/>
      <c r="F38" s="107"/>
      <c r="G38" s="101"/>
      <c r="H38" s="102"/>
      <c r="I38" s="103"/>
      <c r="J38" s="104"/>
      <c r="K38" s="105"/>
      <c r="L38" s="106"/>
      <c r="M38" s="56"/>
      <c r="N38" s="116"/>
      <c r="P38" s="117"/>
    </row>
    <row r="39" spans="1:17" ht="15">
      <c r="A39" s="14"/>
      <c r="B39" s="14"/>
      <c r="C39" s="14"/>
      <c r="D39" s="16"/>
      <c r="E39" s="15" t="s">
        <v>635</v>
      </c>
      <c r="F39" s="98">
        <v>0</v>
      </c>
      <c r="G39" s="90">
        <v>0</v>
      </c>
      <c r="H39" s="98">
        <v>0</v>
      </c>
      <c r="I39" s="90">
        <v>0</v>
      </c>
      <c r="J39" s="90">
        <v>0</v>
      </c>
      <c r="K39" s="98">
        <v>0</v>
      </c>
      <c r="L39" s="90">
        <v>0</v>
      </c>
      <c r="M39" s="49"/>
      <c r="N39" s="115"/>
      <c r="P39" s="117"/>
    </row>
    <row r="40" spans="1:17" ht="15">
      <c r="A40" s="39" t="s">
        <v>109</v>
      </c>
      <c r="B40" s="39"/>
      <c r="C40" s="39"/>
      <c r="D40" s="99" t="s">
        <v>110</v>
      </c>
      <c r="E40" s="55"/>
      <c r="F40" s="107"/>
      <c r="G40" s="101"/>
      <c r="H40" s="102"/>
      <c r="I40" s="103"/>
      <c r="J40" s="104"/>
      <c r="K40" s="105"/>
      <c r="L40" s="106"/>
      <c r="M40" s="56"/>
      <c r="N40" s="116"/>
      <c r="P40" s="117"/>
    </row>
    <row r="41" spans="1:17" ht="15">
      <c r="A41" s="14"/>
      <c r="B41" s="14"/>
      <c r="C41" s="14"/>
      <c r="D41" s="16"/>
      <c r="E41" s="15" t="s">
        <v>635</v>
      </c>
      <c r="F41" s="98">
        <v>0</v>
      </c>
      <c r="G41" s="90">
        <v>0</v>
      </c>
      <c r="H41" s="98">
        <v>0</v>
      </c>
      <c r="I41" s="90">
        <v>0</v>
      </c>
      <c r="J41" s="90">
        <v>0</v>
      </c>
      <c r="K41" s="98">
        <v>0</v>
      </c>
      <c r="L41" s="90">
        <v>0</v>
      </c>
      <c r="M41" s="49"/>
      <c r="N41" s="115"/>
      <c r="P41" s="117"/>
    </row>
    <row r="42" spans="1:17" ht="15">
      <c r="A42" s="39" t="s">
        <v>111</v>
      </c>
      <c r="B42" s="39"/>
      <c r="C42" s="39"/>
      <c r="D42" s="99" t="s">
        <v>112</v>
      </c>
      <c r="E42" s="55"/>
      <c r="F42" s="107"/>
      <c r="G42" s="101"/>
      <c r="H42" s="102"/>
      <c r="I42" s="103"/>
      <c r="J42" s="104"/>
      <c r="K42" s="105"/>
      <c r="L42" s="106"/>
      <c r="M42" s="56"/>
      <c r="N42" s="114">
        <f>SUM(M43:M59)</f>
        <v>55438.250705759994</v>
      </c>
      <c r="P42" s="117"/>
    </row>
    <row r="43" spans="1:17" ht="15">
      <c r="A43" s="35" t="s">
        <v>113</v>
      </c>
      <c r="B43" s="35"/>
      <c r="C43" s="35"/>
      <c r="D43" s="36" t="s">
        <v>114</v>
      </c>
      <c r="E43" s="21"/>
      <c r="F43" s="108"/>
      <c r="G43" s="109"/>
      <c r="H43" s="110"/>
      <c r="I43" s="91"/>
      <c r="J43" s="111"/>
      <c r="K43" s="44"/>
      <c r="L43" s="112"/>
      <c r="M43" s="94">
        <f>SUM(L44:L46)</f>
        <v>4384.4587279999996</v>
      </c>
      <c r="N43" s="115"/>
      <c r="Q43" s="117"/>
    </row>
    <row r="44" spans="1:17" ht="15">
      <c r="A44" s="14" t="s">
        <v>115</v>
      </c>
      <c r="B44" s="14" t="s">
        <v>39</v>
      </c>
      <c r="C44" s="14" t="s">
        <v>116</v>
      </c>
      <c r="D44" s="16" t="s">
        <v>117</v>
      </c>
      <c r="E44" s="15" t="s">
        <v>118</v>
      </c>
      <c r="F44" s="98">
        <v>15</v>
      </c>
      <c r="G44" s="90">
        <v>73.53</v>
      </c>
      <c r="H44" s="92">
        <v>0.26440000000000002</v>
      </c>
      <c r="I44" s="93">
        <v>92.971332000000004</v>
      </c>
      <c r="J44" s="31">
        <f>$J$255</f>
        <v>0</v>
      </c>
      <c r="K44" s="27">
        <f t="shared" ref="K44:K46" si="4">I44*(1-J44)</f>
        <v>92.971332000000004</v>
      </c>
      <c r="L44" s="58">
        <f t="shared" ref="L44:L46" si="5">K44*F44</f>
        <v>1394.56998</v>
      </c>
      <c r="M44" s="49"/>
      <c r="N44" s="115"/>
      <c r="P44" s="117"/>
    </row>
    <row r="45" spans="1:17" ht="22.5">
      <c r="A45" s="14" t="s">
        <v>119</v>
      </c>
      <c r="B45" s="14" t="s">
        <v>39</v>
      </c>
      <c r="C45" s="14" t="s">
        <v>120</v>
      </c>
      <c r="D45" s="16" t="s">
        <v>121</v>
      </c>
      <c r="E45" s="15" t="s">
        <v>118</v>
      </c>
      <c r="F45" s="98">
        <v>9</v>
      </c>
      <c r="G45" s="90">
        <v>123.53</v>
      </c>
      <c r="H45" s="92">
        <v>0.26440000000000002</v>
      </c>
      <c r="I45" s="93">
        <v>156.19133199999999</v>
      </c>
      <c r="J45" s="31">
        <f>$J$255</f>
        <v>0</v>
      </c>
      <c r="K45" s="27">
        <f t="shared" si="4"/>
        <v>156.19133199999999</v>
      </c>
      <c r="L45" s="58">
        <f t="shared" si="5"/>
        <v>1405.7219879999998</v>
      </c>
      <c r="M45" s="49"/>
      <c r="N45" s="115"/>
      <c r="P45" s="117"/>
    </row>
    <row r="46" spans="1:17" ht="45">
      <c r="A46" s="14" t="s">
        <v>122</v>
      </c>
      <c r="B46" s="14" t="s">
        <v>39</v>
      </c>
      <c r="C46" s="14" t="s">
        <v>123</v>
      </c>
      <c r="D46" s="16" t="s">
        <v>124</v>
      </c>
      <c r="E46" s="15" t="s">
        <v>42</v>
      </c>
      <c r="F46" s="98">
        <v>1.87</v>
      </c>
      <c r="G46" s="90">
        <v>670</v>
      </c>
      <c r="H46" s="92">
        <v>0.26440000000000002</v>
      </c>
      <c r="I46" s="93">
        <v>847.14800000000002</v>
      </c>
      <c r="J46" s="31">
        <f>$J$255</f>
        <v>0</v>
      </c>
      <c r="K46" s="27">
        <f t="shared" si="4"/>
        <v>847.14800000000002</v>
      </c>
      <c r="L46" s="58">
        <f t="shared" si="5"/>
        <v>1584.1667600000001</v>
      </c>
      <c r="M46" s="49"/>
      <c r="N46" s="115"/>
      <c r="P46" s="117"/>
    </row>
    <row r="47" spans="1:17" ht="15">
      <c r="A47" s="35" t="s">
        <v>125</v>
      </c>
      <c r="B47" s="35"/>
      <c r="C47" s="35"/>
      <c r="D47" s="36" t="s">
        <v>126</v>
      </c>
      <c r="E47" s="21"/>
      <c r="F47" s="108"/>
      <c r="G47" s="109"/>
      <c r="H47" s="110"/>
      <c r="I47" s="91"/>
      <c r="J47" s="111"/>
      <c r="K47" s="44"/>
      <c r="L47" s="112"/>
      <c r="M47" s="94">
        <f>SUM(L48:L50)</f>
        <v>27142.954204319994</v>
      </c>
      <c r="N47" s="115"/>
      <c r="P47" s="117"/>
    </row>
    <row r="48" spans="1:17" ht="33.75">
      <c r="A48" s="14" t="s">
        <v>127</v>
      </c>
      <c r="B48" s="14" t="s">
        <v>39</v>
      </c>
      <c r="C48" s="14" t="s">
        <v>128</v>
      </c>
      <c r="D48" s="16" t="s">
        <v>129</v>
      </c>
      <c r="E48" s="15" t="s">
        <v>42</v>
      </c>
      <c r="F48" s="98">
        <v>8</v>
      </c>
      <c r="G48" s="90">
        <v>486.33</v>
      </c>
      <c r="H48" s="92">
        <v>0.26440000000000002</v>
      </c>
      <c r="I48" s="93">
        <v>614.91565199999991</v>
      </c>
      <c r="J48" s="31">
        <f>$J$255</f>
        <v>0</v>
      </c>
      <c r="K48" s="27">
        <f t="shared" ref="K48:K50" si="6">I48*(1-J48)</f>
        <v>614.91565199999991</v>
      </c>
      <c r="L48" s="58">
        <f t="shared" ref="L48:L50" si="7">K48*F48</f>
        <v>4919.3252159999993</v>
      </c>
      <c r="M48" s="49"/>
      <c r="N48" s="115"/>
      <c r="P48" s="117"/>
    </row>
    <row r="49" spans="1:16" ht="56.25">
      <c r="A49" s="14" t="s">
        <v>130</v>
      </c>
      <c r="B49" s="14" t="s">
        <v>39</v>
      </c>
      <c r="C49" s="14" t="s">
        <v>131</v>
      </c>
      <c r="D49" s="16" t="s">
        <v>132</v>
      </c>
      <c r="E49" s="15" t="s">
        <v>42</v>
      </c>
      <c r="F49" s="98">
        <v>27</v>
      </c>
      <c r="G49" s="90">
        <v>508.26</v>
      </c>
      <c r="H49" s="92">
        <v>0.26440000000000002</v>
      </c>
      <c r="I49" s="93">
        <v>642.64394399999992</v>
      </c>
      <c r="J49" s="31">
        <f>$J$255</f>
        <v>0</v>
      </c>
      <c r="K49" s="27">
        <f t="shared" si="6"/>
        <v>642.64394399999992</v>
      </c>
      <c r="L49" s="58">
        <f t="shared" si="7"/>
        <v>17351.386487999996</v>
      </c>
      <c r="M49" s="49"/>
      <c r="N49" s="115"/>
      <c r="P49" s="117"/>
    </row>
    <row r="50" spans="1:16" ht="33.75">
      <c r="A50" s="14" t="s">
        <v>133</v>
      </c>
      <c r="B50" s="14" t="s">
        <v>39</v>
      </c>
      <c r="C50" s="14" t="s">
        <v>134</v>
      </c>
      <c r="D50" s="16" t="s">
        <v>135</v>
      </c>
      <c r="E50" s="15" t="s">
        <v>42</v>
      </c>
      <c r="F50" s="98">
        <v>10.14</v>
      </c>
      <c r="G50" s="90">
        <v>380.02</v>
      </c>
      <c r="H50" s="92">
        <v>0.26440000000000002</v>
      </c>
      <c r="I50" s="93">
        <v>480.49728799999997</v>
      </c>
      <c r="J50" s="31">
        <f>$J$255</f>
        <v>0</v>
      </c>
      <c r="K50" s="27">
        <f t="shared" si="6"/>
        <v>480.49728799999997</v>
      </c>
      <c r="L50" s="58">
        <f t="shared" si="7"/>
        <v>4872.2425003199996</v>
      </c>
      <c r="M50" s="49"/>
      <c r="N50" s="115"/>
      <c r="P50" s="117"/>
    </row>
    <row r="51" spans="1:16" ht="15">
      <c r="A51" s="35" t="s">
        <v>136</v>
      </c>
      <c r="B51" s="35"/>
      <c r="C51" s="35"/>
      <c r="D51" s="36" t="s">
        <v>137</v>
      </c>
      <c r="E51" s="21"/>
      <c r="F51" s="108"/>
      <c r="G51" s="109"/>
      <c r="H51" s="110"/>
      <c r="I51" s="91"/>
      <c r="J51" s="111"/>
      <c r="K51" s="44"/>
      <c r="L51" s="112"/>
      <c r="M51" s="94">
        <f>SUM(L52:L55)</f>
        <v>14584.679007039998</v>
      </c>
      <c r="N51" s="115"/>
      <c r="P51" s="117"/>
    </row>
    <row r="52" spans="1:16" ht="33.75">
      <c r="A52" s="14" t="s">
        <v>138</v>
      </c>
      <c r="B52" s="14" t="s">
        <v>139</v>
      </c>
      <c r="C52" s="14" t="s">
        <v>19</v>
      </c>
      <c r="D52" s="16" t="s">
        <v>140</v>
      </c>
      <c r="E52" s="15" t="s">
        <v>42</v>
      </c>
      <c r="F52" s="98">
        <v>3.36</v>
      </c>
      <c r="G52" s="90">
        <v>721.29499999999996</v>
      </c>
      <c r="H52" s="92">
        <v>0.26440000000000002</v>
      </c>
      <c r="I52" s="93">
        <v>912.0053979999999</v>
      </c>
      <c r="J52" s="31">
        <f>$J$255</f>
        <v>0</v>
      </c>
      <c r="K52" s="27">
        <f t="shared" ref="K52:K55" si="8">I52*(1-J52)</f>
        <v>912.0053979999999</v>
      </c>
      <c r="L52" s="58">
        <f t="shared" ref="L52:L55" si="9">K52*F52</f>
        <v>3064.3381372799995</v>
      </c>
      <c r="M52" s="49"/>
      <c r="N52" s="115"/>
      <c r="P52" s="117"/>
    </row>
    <row r="53" spans="1:16" ht="33.75">
      <c r="A53" s="14" t="s">
        <v>141</v>
      </c>
      <c r="B53" s="14" t="s">
        <v>39</v>
      </c>
      <c r="C53" s="14" t="s">
        <v>142</v>
      </c>
      <c r="D53" s="16" t="s">
        <v>143</v>
      </c>
      <c r="E53" s="15" t="s">
        <v>42</v>
      </c>
      <c r="F53" s="98">
        <v>0.64</v>
      </c>
      <c r="G53" s="90">
        <v>324.45999999999998</v>
      </c>
      <c r="H53" s="92">
        <v>0.26440000000000002</v>
      </c>
      <c r="I53" s="93">
        <v>410.24722399999996</v>
      </c>
      <c r="J53" s="31">
        <f>$J$255</f>
        <v>0</v>
      </c>
      <c r="K53" s="27">
        <f t="shared" si="8"/>
        <v>410.24722399999996</v>
      </c>
      <c r="L53" s="58">
        <f t="shared" si="9"/>
        <v>262.55822336</v>
      </c>
      <c r="M53" s="49"/>
      <c r="N53" s="115"/>
      <c r="P53" s="117"/>
    </row>
    <row r="54" spans="1:16" ht="33.75">
      <c r="A54" s="14" t="s">
        <v>144</v>
      </c>
      <c r="B54" s="14" t="s">
        <v>70</v>
      </c>
      <c r="C54" s="14" t="s">
        <v>145</v>
      </c>
      <c r="D54" s="16" t="s">
        <v>146</v>
      </c>
      <c r="E54" s="15" t="s">
        <v>42</v>
      </c>
      <c r="F54" s="98">
        <v>0.4</v>
      </c>
      <c r="G54" s="90">
        <v>100.24</v>
      </c>
      <c r="H54" s="92">
        <v>0.26440000000000002</v>
      </c>
      <c r="I54" s="93">
        <v>126.74345599999999</v>
      </c>
      <c r="J54" s="31">
        <f>$J$255</f>
        <v>0</v>
      </c>
      <c r="K54" s="27">
        <f t="shared" si="8"/>
        <v>126.74345599999999</v>
      </c>
      <c r="L54" s="58">
        <f t="shared" si="9"/>
        <v>50.697382400000002</v>
      </c>
      <c r="M54" s="49"/>
      <c r="N54" s="115"/>
      <c r="P54" s="117"/>
    </row>
    <row r="55" spans="1:16" ht="67.5">
      <c r="A55" s="14" t="s">
        <v>147</v>
      </c>
      <c r="B55" s="14" t="s">
        <v>39</v>
      </c>
      <c r="C55" s="14" t="s">
        <v>148</v>
      </c>
      <c r="D55" s="16" t="s">
        <v>149</v>
      </c>
      <c r="E55" s="15" t="s">
        <v>47</v>
      </c>
      <c r="F55" s="98">
        <v>12</v>
      </c>
      <c r="G55" s="90">
        <v>738.63</v>
      </c>
      <c r="H55" s="92">
        <v>0.26440000000000002</v>
      </c>
      <c r="I55" s="93">
        <v>933.92377199999999</v>
      </c>
      <c r="J55" s="31">
        <f>$J$255</f>
        <v>0</v>
      </c>
      <c r="K55" s="27">
        <f t="shared" si="8"/>
        <v>933.92377199999999</v>
      </c>
      <c r="L55" s="58">
        <f t="shared" si="9"/>
        <v>11207.085263999999</v>
      </c>
      <c r="M55" s="49"/>
      <c r="N55" s="115"/>
      <c r="P55" s="117"/>
    </row>
    <row r="56" spans="1:16" ht="15">
      <c r="A56" s="35" t="s">
        <v>150</v>
      </c>
      <c r="B56" s="35"/>
      <c r="C56" s="35"/>
      <c r="D56" s="36" t="s">
        <v>151</v>
      </c>
      <c r="E56" s="21"/>
      <c r="F56" s="108"/>
      <c r="G56" s="109"/>
      <c r="H56" s="110"/>
      <c r="I56" s="91"/>
      <c r="J56" s="111"/>
      <c r="K56" s="44"/>
      <c r="L56" s="112"/>
      <c r="M56" s="94">
        <f>SUM(L57:L58)</f>
        <v>1807.1057679999999</v>
      </c>
      <c r="N56" s="115"/>
      <c r="P56" s="117"/>
    </row>
    <row r="57" spans="1:16" ht="45">
      <c r="A57" s="14" t="s">
        <v>152</v>
      </c>
      <c r="B57" s="14" t="s">
        <v>39</v>
      </c>
      <c r="C57" s="14" t="s">
        <v>153</v>
      </c>
      <c r="D57" s="16" t="s">
        <v>154</v>
      </c>
      <c r="E57" s="15" t="s">
        <v>47</v>
      </c>
      <c r="F57" s="98">
        <v>2</v>
      </c>
      <c r="G57" s="90">
        <v>624.49</v>
      </c>
      <c r="H57" s="92">
        <v>0.26440000000000002</v>
      </c>
      <c r="I57" s="93">
        <v>789.60515599999997</v>
      </c>
      <c r="J57" s="31">
        <f>$J$255</f>
        <v>0</v>
      </c>
      <c r="K57" s="27">
        <f t="shared" ref="K57:K58" si="10">I57*(1-J57)</f>
        <v>789.60515599999997</v>
      </c>
      <c r="L57" s="58">
        <f t="shared" ref="L57:L58" si="11">K57*F57</f>
        <v>1579.2103119999999</v>
      </c>
      <c r="M57" s="49"/>
      <c r="N57" s="115"/>
      <c r="P57" s="117"/>
    </row>
    <row r="58" spans="1:16" ht="45">
      <c r="A58" s="14" t="s">
        <v>155</v>
      </c>
      <c r="B58" s="14" t="s">
        <v>96</v>
      </c>
      <c r="C58" s="14" t="s">
        <v>156</v>
      </c>
      <c r="D58" s="16" t="s">
        <v>157</v>
      </c>
      <c r="E58" s="15" t="s">
        <v>47</v>
      </c>
      <c r="F58" s="98">
        <v>6</v>
      </c>
      <c r="G58" s="90">
        <v>30.04</v>
      </c>
      <c r="H58" s="92">
        <v>0.26440000000000002</v>
      </c>
      <c r="I58" s="93">
        <v>37.982575999999995</v>
      </c>
      <c r="J58" s="31">
        <f>$J$255</f>
        <v>0</v>
      </c>
      <c r="K58" s="27">
        <f t="shared" si="10"/>
        <v>37.982575999999995</v>
      </c>
      <c r="L58" s="58">
        <f t="shared" si="11"/>
        <v>227.89545599999997</v>
      </c>
      <c r="M58" s="49"/>
      <c r="N58" s="115"/>
      <c r="P58" s="117"/>
    </row>
    <row r="59" spans="1:16" ht="15">
      <c r="A59" s="35" t="s">
        <v>158</v>
      </c>
      <c r="B59" s="35"/>
      <c r="C59" s="35"/>
      <c r="D59" s="36" t="s">
        <v>159</v>
      </c>
      <c r="E59" s="21"/>
      <c r="F59" s="108"/>
      <c r="G59" s="109"/>
      <c r="H59" s="110"/>
      <c r="I59" s="91"/>
      <c r="J59" s="111"/>
      <c r="K59" s="44"/>
      <c r="L59" s="112"/>
      <c r="M59" s="94">
        <f>SUM(L60:L61)</f>
        <v>7519.0529984000004</v>
      </c>
      <c r="N59" s="115"/>
      <c r="P59" s="117"/>
    </row>
    <row r="60" spans="1:16" ht="45">
      <c r="A60" s="14" t="s">
        <v>160</v>
      </c>
      <c r="B60" s="14" t="s">
        <v>96</v>
      </c>
      <c r="C60" s="14" t="s">
        <v>161</v>
      </c>
      <c r="D60" s="16" t="s">
        <v>162</v>
      </c>
      <c r="E60" s="15" t="s">
        <v>42</v>
      </c>
      <c r="F60" s="98">
        <v>523.20000000000005</v>
      </c>
      <c r="G60" s="90">
        <v>9.23</v>
      </c>
      <c r="H60" s="92">
        <v>0.26440000000000002</v>
      </c>
      <c r="I60" s="93">
        <v>11.670412000000001</v>
      </c>
      <c r="J60" s="31">
        <f>$J$255</f>
        <v>0</v>
      </c>
      <c r="K60" s="27">
        <f t="shared" ref="K60:K61" si="12">I60*(1-J60)</f>
        <v>11.670412000000001</v>
      </c>
      <c r="L60" s="58">
        <f t="shared" ref="L60:L61" si="13">K60*F60</f>
        <v>6105.9595584000008</v>
      </c>
      <c r="M60" s="49"/>
      <c r="N60" s="115"/>
      <c r="P60" s="117"/>
    </row>
    <row r="61" spans="1:16" ht="45">
      <c r="A61" s="14" t="s">
        <v>163</v>
      </c>
      <c r="B61" s="14" t="s">
        <v>96</v>
      </c>
      <c r="C61" s="14" t="s">
        <v>164</v>
      </c>
      <c r="D61" s="16" t="s">
        <v>165</v>
      </c>
      <c r="E61" s="15" t="s">
        <v>42</v>
      </c>
      <c r="F61" s="98">
        <v>40</v>
      </c>
      <c r="G61" s="90">
        <v>27.94</v>
      </c>
      <c r="H61" s="92">
        <v>0.26440000000000002</v>
      </c>
      <c r="I61" s="93">
        <v>35.327336000000003</v>
      </c>
      <c r="J61" s="31">
        <f>$J$255</f>
        <v>0</v>
      </c>
      <c r="K61" s="27">
        <f t="shared" si="12"/>
        <v>35.327336000000003</v>
      </c>
      <c r="L61" s="58">
        <f t="shared" si="13"/>
        <v>1413.0934400000001</v>
      </c>
      <c r="M61" s="49"/>
      <c r="N61" s="115"/>
      <c r="P61" s="117"/>
    </row>
    <row r="62" spans="1:16" ht="15">
      <c r="A62" s="39" t="s">
        <v>166</v>
      </c>
      <c r="B62" s="39"/>
      <c r="C62" s="39"/>
      <c r="D62" s="99" t="s">
        <v>167</v>
      </c>
      <c r="E62" s="55"/>
      <c r="F62" s="107"/>
      <c r="G62" s="101"/>
      <c r="H62" s="102"/>
      <c r="I62" s="103"/>
      <c r="J62" s="104"/>
      <c r="K62" s="105"/>
      <c r="L62" s="106"/>
      <c r="M62" s="56"/>
      <c r="N62" s="114">
        <f>SUM(M63:M69)</f>
        <v>30496.073057711998</v>
      </c>
      <c r="P62" s="117"/>
    </row>
    <row r="63" spans="1:16" ht="15">
      <c r="A63" s="35" t="s">
        <v>168</v>
      </c>
      <c r="B63" s="35"/>
      <c r="C63" s="35"/>
      <c r="D63" s="36" t="s">
        <v>169</v>
      </c>
      <c r="E63" s="21"/>
      <c r="F63" s="108"/>
      <c r="G63" s="109"/>
      <c r="H63" s="110"/>
      <c r="I63" s="91"/>
      <c r="J63" s="111"/>
      <c r="K63" s="44"/>
      <c r="L63" s="112"/>
      <c r="M63" s="94">
        <f>SUM(L64:L65)</f>
        <v>11325.736559999999</v>
      </c>
      <c r="N63" s="115"/>
      <c r="P63" s="117"/>
    </row>
    <row r="64" spans="1:16" ht="33.75">
      <c r="A64" s="14" t="s">
        <v>170</v>
      </c>
      <c r="B64" s="14" t="s">
        <v>39</v>
      </c>
      <c r="C64" s="14" t="s">
        <v>171</v>
      </c>
      <c r="D64" s="16" t="s">
        <v>172</v>
      </c>
      <c r="E64" s="15" t="s">
        <v>47</v>
      </c>
      <c r="F64" s="98">
        <v>8</v>
      </c>
      <c r="G64" s="90">
        <v>111.99</v>
      </c>
      <c r="H64" s="92">
        <v>0.26440000000000002</v>
      </c>
      <c r="I64" s="93">
        <v>141.600156</v>
      </c>
      <c r="J64" s="31">
        <f>$J$255</f>
        <v>0</v>
      </c>
      <c r="K64" s="27">
        <f t="shared" ref="K64:K65" si="14">I64*(1-J64)</f>
        <v>141.600156</v>
      </c>
      <c r="L64" s="58">
        <f t="shared" ref="L64:L65" si="15">K64*F64</f>
        <v>1132.801248</v>
      </c>
      <c r="M64" s="49"/>
      <c r="N64" s="115"/>
      <c r="P64" s="117"/>
    </row>
    <row r="65" spans="1:16" ht="33.75">
      <c r="A65" s="14" t="s">
        <v>173</v>
      </c>
      <c r="B65" s="14" t="s">
        <v>39</v>
      </c>
      <c r="C65" s="14" t="s">
        <v>174</v>
      </c>
      <c r="D65" s="16" t="s">
        <v>175</v>
      </c>
      <c r="E65" s="15" t="s">
        <v>47</v>
      </c>
      <c r="F65" s="98">
        <v>36</v>
      </c>
      <c r="G65" s="90">
        <v>223.93</v>
      </c>
      <c r="H65" s="92">
        <v>0.26440000000000002</v>
      </c>
      <c r="I65" s="93">
        <v>283.137092</v>
      </c>
      <c r="J65" s="31">
        <f>$J$255</f>
        <v>0</v>
      </c>
      <c r="K65" s="27">
        <f t="shared" si="14"/>
        <v>283.137092</v>
      </c>
      <c r="L65" s="58">
        <f t="shared" si="15"/>
        <v>10192.935312</v>
      </c>
      <c r="M65" s="49"/>
      <c r="N65" s="115"/>
      <c r="P65" s="117"/>
    </row>
    <row r="66" spans="1:16" ht="15">
      <c r="A66" s="35" t="s">
        <v>176</v>
      </c>
      <c r="B66" s="35"/>
      <c r="C66" s="35"/>
      <c r="D66" s="36" t="s">
        <v>177</v>
      </c>
      <c r="E66" s="21"/>
      <c r="F66" s="108"/>
      <c r="G66" s="109"/>
      <c r="H66" s="110"/>
      <c r="I66" s="91"/>
      <c r="J66" s="111"/>
      <c r="K66" s="44"/>
      <c r="L66" s="112"/>
      <c r="M66" s="94">
        <f>SUM(L67:L68)</f>
        <v>1846.011356</v>
      </c>
      <c r="N66" s="115"/>
      <c r="P66" s="117"/>
    </row>
    <row r="67" spans="1:16" ht="22.5">
      <c r="A67" s="14" t="s">
        <v>178</v>
      </c>
      <c r="B67" s="14" t="s">
        <v>39</v>
      </c>
      <c r="C67" s="14" t="s">
        <v>179</v>
      </c>
      <c r="D67" s="16" t="s">
        <v>180</v>
      </c>
      <c r="E67" s="15" t="s">
        <v>47</v>
      </c>
      <c r="F67" s="98">
        <v>11</v>
      </c>
      <c r="G67" s="90">
        <v>59.13</v>
      </c>
      <c r="H67" s="92">
        <v>0.26440000000000002</v>
      </c>
      <c r="I67" s="93">
        <v>74.763971999999995</v>
      </c>
      <c r="J67" s="31">
        <f>$J$255</f>
        <v>0</v>
      </c>
      <c r="K67" s="27">
        <f t="shared" ref="K67:K68" si="16">I67*(1-J67)</f>
        <v>74.763971999999995</v>
      </c>
      <c r="L67" s="58">
        <f t="shared" ref="L67:L68" si="17">K67*F67</f>
        <v>822.40369199999998</v>
      </c>
      <c r="M67" s="49"/>
      <c r="N67" s="115"/>
      <c r="P67" s="117"/>
    </row>
    <row r="68" spans="1:16" ht="22.5">
      <c r="A68" s="14" t="s">
        <v>181</v>
      </c>
      <c r="B68" s="14" t="s">
        <v>39</v>
      </c>
      <c r="C68" s="14" t="s">
        <v>182</v>
      </c>
      <c r="D68" s="16" t="s">
        <v>183</v>
      </c>
      <c r="E68" s="15" t="s">
        <v>47</v>
      </c>
      <c r="F68" s="98">
        <v>37</v>
      </c>
      <c r="G68" s="90">
        <v>21.88</v>
      </c>
      <c r="H68" s="92">
        <v>0.26440000000000002</v>
      </c>
      <c r="I68" s="93">
        <v>27.665071999999999</v>
      </c>
      <c r="J68" s="31">
        <f>$J$255</f>
        <v>0</v>
      </c>
      <c r="K68" s="27">
        <f t="shared" si="16"/>
        <v>27.665071999999999</v>
      </c>
      <c r="L68" s="58">
        <f t="shared" si="17"/>
        <v>1023.607664</v>
      </c>
      <c r="M68" s="49"/>
      <c r="N68" s="115"/>
      <c r="P68" s="117"/>
    </row>
    <row r="69" spans="1:16" ht="15">
      <c r="A69" s="35" t="s">
        <v>184</v>
      </c>
      <c r="B69" s="35"/>
      <c r="C69" s="35"/>
      <c r="D69" s="36" t="s">
        <v>185</v>
      </c>
      <c r="E69" s="21"/>
      <c r="F69" s="108"/>
      <c r="G69" s="109"/>
      <c r="H69" s="110"/>
      <c r="I69" s="91"/>
      <c r="J69" s="111"/>
      <c r="K69" s="44"/>
      <c r="L69" s="112"/>
      <c r="M69" s="94">
        <f>SUM(L70:L86)</f>
        <v>17324.325141711997</v>
      </c>
      <c r="N69" s="115"/>
      <c r="P69" s="117"/>
    </row>
    <row r="70" spans="1:16" ht="101.25">
      <c r="A70" s="14" t="s">
        <v>186</v>
      </c>
      <c r="B70" s="14" t="s">
        <v>70</v>
      </c>
      <c r="C70" s="14" t="s">
        <v>187</v>
      </c>
      <c r="D70" s="16" t="s">
        <v>188</v>
      </c>
      <c r="E70" s="15" t="s">
        <v>47</v>
      </c>
      <c r="F70" s="98">
        <v>4</v>
      </c>
      <c r="G70" s="90">
        <v>167.07</v>
      </c>
      <c r="H70" s="92">
        <v>0.26440000000000002</v>
      </c>
      <c r="I70" s="93">
        <v>211.24330799999998</v>
      </c>
      <c r="J70" s="31">
        <f>$J$255</f>
        <v>0</v>
      </c>
      <c r="K70" s="27">
        <f t="shared" ref="K70:K86" si="18">I70*(1-J70)</f>
        <v>211.24330799999998</v>
      </c>
      <c r="L70" s="58">
        <f t="shared" ref="L70:L86" si="19">K70*F70</f>
        <v>844.97323199999994</v>
      </c>
      <c r="M70" s="49"/>
      <c r="N70" s="115"/>
      <c r="P70" s="117"/>
    </row>
    <row r="71" spans="1:16" ht="33.75">
      <c r="A71" s="14" t="s">
        <v>189</v>
      </c>
      <c r="B71" s="14" t="s">
        <v>70</v>
      </c>
      <c r="C71" s="14" t="s">
        <v>190</v>
      </c>
      <c r="D71" s="16" t="s">
        <v>191</v>
      </c>
      <c r="E71" s="15" t="s">
        <v>47</v>
      </c>
      <c r="F71" s="98">
        <v>6</v>
      </c>
      <c r="G71" s="90">
        <v>41.19</v>
      </c>
      <c r="H71" s="92">
        <v>0.26440000000000002</v>
      </c>
      <c r="I71" s="93">
        <v>52.080635999999998</v>
      </c>
      <c r="J71" s="31">
        <f>$J$255</f>
        <v>0</v>
      </c>
      <c r="K71" s="27">
        <f t="shared" si="18"/>
        <v>52.080635999999998</v>
      </c>
      <c r="L71" s="58">
        <f t="shared" si="19"/>
        <v>312.48381599999999</v>
      </c>
      <c r="M71" s="49"/>
      <c r="N71" s="115"/>
      <c r="P71" s="117"/>
    </row>
    <row r="72" spans="1:16" ht="78.75">
      <c r="A72" s="14" t="s">
        <v>192</v>
      </c>
      <c r="B72" s="14" t="s">
        <v>39</v>
      </c>
      <c r="C72" s="14">
        <v>190874</v>
      </c>
      <c r="D72" s="16" t="s">
        <v>193</v>
      </c>
      <c r="E72" s="15" t="s">
        <v>47</v>
      </c>
      <c r="F72" s="98">
        <v>8</v>
      </c>
      <c r="G72" s="90">
        <v>512.39</v>
      </c>
      <c r="H72" s="92">
        <v>0.26440000000000002</v>
      </c>
      <c r="I72" s="93">
        <v>647.86591599999997</v>
      </c>
      <c r="J72" s="31">
        <f>$J$255</f>
        <v>0</v>
      </c>
      <c r="K72" s="27">
        <f t="shared" si="18"/>
        <v>647.86591599999997</v>
      </c>
      <c r="L72" s="58">
        <f t="shared" si="19"/>
        <v>5182.9273279999998</v>
      </c>
      <c r="M72" s="49"/>
      <c r="N72" s="115"/>
      <c r="P72" s="117"/>
    </row>
    <row r="73" spans="1:16" ht="45">
      <c r="A73" s="14" t="s">
        <v>194</v>
      </c>
      <c r="B73" s="14" t="s">
        <v>39</v>
      </c>
      <c r="C73" s="14">
        <v>190332</v>
      </c>
      <c r="D73" s="16" t="s">
        <v>195</v>
      </c>
      <c r="E73" s="15" t="s">
        <v>47</v>
      </c>
      <c r="F73" s="98">
        <v>8</v>
      </c>
      <c r="G73" s="90">
        <v>145.80000000000001</v>
      </c>
      <c r="H73" s="92">
        <v>0.26440000000000002</v>
      </c>
      <c r="I73" s="93">
        <v>184.34952000000001</v>
      </c>
      <c r="J73" s="31">
        <f>$J$255</f>
        <v>0</v>
      </c>
      <c r="K73" s="27">
        <f t="shared" si="18"/>
        <v>184.34952000000001</v>
      </c>
      <c r="L73" s="58">
        <f t="shared" si="19"/>
        <v>1474.7961600000001</v>
      </c>
      <c r="M73" s="49"/>
      <c r="N73" s="115"/>
      <c r="P73" s="117"/>
    </row>
    <row r="74" spans="1:16" ht="22.5">
      <c r="A74" s="14" t="s">
        <v>196</v>
      </c>
      <c r="B74" s="14" t="s">
        <v>197</v>
      </c>
      <c r="C74" s="14" t="s">
        <v>18</v>
      </c>
      <c r="D74" s="16" t="s">
        <v>198</v>
      </c>
      <c r="E74" s="15" t="s">
        <v>47</v>
      </c>
      <c r="F74" s="98">
        <v>3</v>
      </c>
      <c r="G74" s="90">
        <v>123.7299999999999</v>
      </c>
      <c r="H74" s="92">
        <v>0.26440000000000002</v>
      </c>
      <c r="I74" s="93">
        <v>156.44421199999988</v>
      </c>
      <c r="J74" s="31">
        <f>$J$255</f>
        <v>0</v>
      </c>
      <c r="K74" s="27">
        <f t="shared" si="18"/>
        <v>156.44421199999988</v>
      </c>
      <c r="L74" s="58">
        <f t="shared" si="19"/>
        <v>469.33263599999964</v>
      </c>
      <c r="M74" s="49"/>
      <c r="N74" s="115"/>
      <c r="P74" s="117"/>
    </row>
    <row r="75" spans="1:16" ht="22.5">
      <c r="A75" s="14" t="s">
        <v>199</v>
      </c>
      <c r="B75" s="14" t="s">
        <v>70</v>
      </c>
      <c r="C75" s="14" t="s">
        <v>200</v>
      </c>
      <c r="D75" s="16" t="s">
        <v>201</v>
      </c>
      <c r="E75" s="15" t="s">
        <v>47</v>
      </c>
      <c r="F75" s="98">
        <v>4</v>
      </c>
      <c r="G75" s="90">
        <v>17.420000000000002</v>
      </c>
      <c r="H75" s="92">
        <v>0.26440000000000002</v>
      </c>
      <c r="I75" s="93">
        <v>22.025848</v>
      </c>
      <c r="J75" s="31">
        <f>$J$255</f>
        <v>0</v>
      </c>
      <c r="K75" s="27">
        <f t="shared" si="18"/>
        <v>22.025848</v>
      </c>
      <c r="L75" s="58">
        <f t="shared" si="19"/>
        <v>88.103391999999999</v>
      </c>
      <c r="M75" s="49"/>
      <c r="N75" s="115"/>
      <c r="P75" s="117"/>
    </row>
    <row r="76" spans="1:16" ht="45">
      <c r="A76" s="14" t="s">
        <v>202</v>
      </c>
      <c r="B76" s="14" t="s">
        <v>70</v>
      </c>
      <c r="C76" s="14" t="s">
        <v>203</v>
      </c>
      <c r="D76" s="16" t="s">
        <v>204</v>
      </c>
      <c r="E76" s="15" t="s">
        <v>47</v>
      </c>
      <c r="F76" s="98">
        <v>2</v>
      </c>
      <c r="G76" s="90">
        <v>167.01</v>
      </c>
      <c r="H76" s="92">
        <v>0.26440000000000002</v>
      </c>
      <c r="I76" s="93">
        <v>211.16744399999999</v>
      </c>
      <c r="J76" s="31">
        <f>$J$255</f>
        <v>0</v>
      </c>
      <c r="K76" s="27">
        <f t="shared" si="18"/>
        <v>211.16744399999999</v>
      </c>
      <c r="L76" s="58">
        <f t="shared" si="19"/>
        <v>422.33488799999998</v>
      </c>
      <c r="M76" s="49"/>
      <c r="N76" s="115"/>
      <c r="P76" s="117"/>
    </row>
    <row r="77" spans="1:16" ht="45">
      <c r="A77" s="14" t="s">
        <v>205</v>
      </c>
      <c r="B77" s="14" t="s">
        <v>70</v>
      </c>
      <c r="C77" s="14" t="s">
        <v>206</v>
      </c>
      <c r="D77" s="16" t="s">
        <v>207</v>
      </c>
      <c r="E77" s="15" t="s">
        <v>47</v>
      </c>
      <c r="F77" s="98">
        <v>4</v>
      </c>
      <c r="G77" s="90">
        <v>36.72</v>
      </c>
      <c r="H77" s="92">
        <v>0.26440000000000002</v>
      </c>
      <c r="I77" s="93">
        <v>46.428767999999998</v>
      </c>
      <c r="J77" s="31">
        <f>$J$255</f>
        <v>0</v>
      </c>
      <c r="K77" s="27">
        <f t="shared" si="18"/>
        <v>46.428767999999998</v>
      </c>
      <c r="L77" s="58">
        <f t="shared" si="19"/>
        <v>185.71507199999999</v>
      </c>
      <c r="M77" s="49"/>
      <c r="N77" s="115"/>
      <c r="P77" s="117"/>
    </row>
    <row r="78" spans="1:16" ht="33.75">
      <c r="A78" s="14" t="s">
        <v>208</v>
      </c>
      <c r="B78" s="14" t="s">
        <v>70</v>
      </c>
      <c r="C78" s="14" t="s">
        <v>209</v>
      </c>
      <c r="D78" s="16" t="s">
        <v>210</v>
      </c>
      <c r="E78" s="15" t="s">
        <v>47</v>
      </c>
      <c r="F78" s="98">
        <v>6</v>
      </c>
      <c r="G78" s="90">
        <v>69.87</v>
      </c>
      <c r="H78" s="92">
        <v>0.26440000000000002</v>
      </c>
      <c r="I78" s="93">
        <v>88.34362800000001</v>
      </c>
      <c r="J78" s="31">
        <f>$J$255</f>
        <v>0</v>
      </c>
      <c r="K78" s="27">
        <f t="shared" si="18"/>
        <v>88.34362800000001</v>
      </c>
      <c r="L78" s="58">
        <f t="shared" si="19"/>
        <v>530.06176800000003</v>
      </c>
      <c r="M78" s="49"/>
      <c r="N78" s="115"/>
      <c r="P78" s="117"/>
    </row>
    <row r="79" spans="1:16" ht="33.75">
      <c r="A79" s="14" t="s">
        <v>211</v>
      </c>
      <c r="B79" s="14" t="s">
        <v>49</v>
      </c>
      <c r="C79" s="14" t="s">
        <v>212</v>
      </c>
      <c r="D79" s="16" t="s">
        <v>213</v>
      </c>
      <c r="E79" s="15" t="s">
        <v>214</v>
      </c>
      <c r="F79" s="98">
        <v>6.1000000000000005</v>
      </c>
      <c r="G79" s="90">
        <v>291.41000000000003</v>
      </c>
      <c r="H79" s="92">
        <v>0.26440000000000002</v>
      </c>
      <c r="I79" s="93">
        <v>368.45880400000004</v>
      </c>
      <c r="J79" s="31">
        <f>$J$255</f>
        <v>0</v>
      </c>
      <c r="K79" s="27">
        <f t="shared" si="18"/>
        <v>368.45880400000004</v>
      </c>
      <c r="L79" s="58">
        <f t="shared" si="19"/>
        <v>2247.5987044000003</v>
      </c>
      <c r="M79" s="49"/>
      <c r="N79" s="115"/>
      <c r="P79" s="117"/>
    </row>
    <row r="80" spans="1:16" ht="22.5">
      <c r="A80" s="14" t="s">
        <v>215</v>
      </c>
      <c r="B80" s="14" t="s">
        <v>70</v>
      </c>
      <c r="C80" s="14" t="s">
        <v>216</v>
      </c>
      <c r="D80" s="16" t="s">
        <v>217</v>
      </c>
      <c r="E80" s="15" t="s">
        <v>47</v>
      </c>
      <c r="F80" s="98">
        <v>6</v>
      </c>
      <c r="G80" s="90">
        <v>42.94</v>
      </c>
      <c r="H80" s="92">
        <v>0.26440000000000002</v>
      </c>
      <c r="I80" s="93">
        <v>54.293335999999996</v>
      </c>
      <c r="J80" s="31">
        <f>$J$255</f>
        <v>0</v>
      </c>
      <c r="K80" s="27">
        <f t="shared" si="18"/>
        <v>54.293335999999996</v>
      </c>
      <c r="L80" s="58">
        <f t="shared" si="19"/>
        <v>325.76001599999995</v>
      </c>
      <c r="M80" s="49"/>
      <c r="N80" s="115"/>
      <c r="P80" s="117"/>
    </row>
    <row r="81" spans="1:16" ht="22.5">
      <c r="A81" s="14" t="s">
        <v>218</v>
      </c>
      <c r="B81" s="14" t="s">
        <v>39</v>
      </c>
      <c r="C81" s="14" t="s">
        <v>219</v>
      </c>
      <c r="D81" s="16" t="s">
        <v>220</v>
      </c>
      <c r="E81" s="15" t="s">
        <v>47</v>
      </c>
      <c r="F81" s="98">
        <v>1</v>
      </c>
      <c r="G81" s="90">
        <v>104.81</v>
      </c>
      <c r="H81" s="92">
        <v>0.26440000000000002</v>
      </c>
      <c r="I81" s="93">
        <v>132.52176399999999</v>
      </c>
      <c r="J81" s="31">
        <f>$J$255</f>
        <v>0</v>
      </c>
      <c r="K81" s="27">
        <f t="shared" si="18"/>
        <v>132.52176399999999</v>
      </c>
      <c r="L81" s="58">
        <f t="shared" si="19"/>
        <v>132.52176399999999</v>
      </c>
      <c r="M81" s="49"/>
      <c r="N81" s="115"/>
      <c r="P81" s="117"/>
    </row>
    <row r="82" spans="1:16" ht="15">
      <c r="A82" s="14" t="s">
        <v>221</v>
      </c>
      <c r="B82" s="14" t="s">
        <v>70</v>
      </c>
      <c r="C82" s="14" t="s">
        <v>222</v>
      </c>
      <c r="D82" s="16" t="s">
        <v>223</v>
      </c>
      <c r="E82" s="15" t="s">
        <v>47</v>
      </c>
      <c r="F82" s="98">
        <v>24</v>
      </c>
      <c r="G82" s="90">
        <v>45.65</v>
      </c>
      <c r="H82" s="92">
        <v>0.26440000000000002</v>
      </c>
      <c r="I82" s="93">
        <v>57.719859999999997</v>
      </c>
      <c r="J82" s="31">
        <f>$J$255</f>
        <v>0</v>
      </c>
      <c r="K82" s="27">
        <f t="shared" si="18"/>
        <v>57.719859999999997</v>
      </c>
      <c r="L82" s="58">
        <f t="shared" si="19"/>
        <v>1385.27664</v>
      </c>
      <c r="M82" s="49"/>
      <c r="N82" s="115"/>
      <c r="P82" s="117"/>
    </row>
    <row r="83" spans="1:16" ht="33.75">
      <c r="A83" s="14" t="s">
        <v>224</v>
      </c>
      <c r="B83" s="14" t="s">
        <v>70</v>
      </c>
      <c r="C83" s="14" t="s">
        <v>225</v>
      </c>
      <c r="D83" s="16" t="s">
        <v>226</v>
      </c>
      <c r="E83" s="15" t="s">
        <v>47</v>
      </c>
      <c r="F83" s="98">
        <v>32</v>
      </c>
      <c r="G83" s="90">
        <v>47.85</v>
      </c>
      <c r="H83" s="92">
        <v>0.26440000000000002</v>
      </c>
      <c r="I83" s="93">
        <v>60.501539999999999</v>
      </c>
      <c r="J83" s="31">
        <f>$J$255</f>
        <v>0</v>
      </c>
      <c r="K83" s="27">
        <f t="shared" si="18"/>
        <v>60.501539999999999</v>
      </c>
      <c r="L83" s="58">
        <f t="shared" si="19"/>
        <v>1936.04928</v>
      </c>
      <c r="M83" s="49"/>
      <c r="N83" s="115"/>
      <c r="P83" s="117"/>
    </row>
    <row r="84" spans="1:16" ht="15">
      <c r="A84" s="14" t="s">
        <v>227</v>
      </c>
      <c r="B84" s="14" t="s">
        <v>228</v>
      </c>
      <c r="C84" s="14" t="s">
        <v>229</v>
      </c>
      <c r="D84" s="16" t="s">
        <v>230</v>
      </c>
      <c r="E84" s="15" t="s">
        <v>47</v>
      </c>
      <c r="F84" s="98">
        <v>5</v>
      </c>
      <c r="G84" s="90">
        <v>102.5</v>
      </c>
      <c r="H84" s="92">
        <v>0.26440000000000002</v>
      </c>
      <c r="I84" s="93">
        <v>129.601</v>
      </c>
      <c r="J84" s="31">
        <f>$J$255</f>
        <v>0</v>
      </c>
      <c r="K84" s="27">
        <f t="shared" si="18"/>
        <v>129.601</v>
      </c>
      <c r="L84" s="58">
        <f t="shared" si="19"/>
        <v>648.005</v>
      </c>
      <c r="M84" s="49"/>
      <c r="N84" s="115"/>
      <c r="P84" s="117"/>
    </row>
    <row r="85" spans="1:16" ht="22.5">
      <c r="A85" s="14" t="s">
        <v>231</v>
      </c>
      <c r="B85" s="14" t="s">
        <v>197</v>
      </c>
      <c r="C85" s="14" t="s">
        <v>16</v>
      </c>
      <c r="D85" s="16" t="s">
        <v>232</v>
      </c>
      <c r="E85" s="15" t="s">
        <v>47</v>
      </c>
      <c r="F85" s="98">
        <v>8</v>
      </c>
      <c r="G85" s="90">
        <v>22.689999999999998</v>
      </c>
      <c r="H85" s="92">
        <v>0.26440000000000002</v>
      </c>
      <c r="I85" s="93">
        <v>28.689235999999998</v>
      </c>
      <c r="J85" s="31">
        <f>$J$255</f>
        <v>0</v>
      </c>
      <c r="K85" s="27">
        <f t="shared" si="18"/>
        <v>28.689235999999998</v>
      </c>
      <c r="L85" s="58">
        <f t="shared" si="19"/>
        <v>229.51388799999998</v>
      </c>
      <c r="M85" s="49"/>
      <c r="N85" s="115"/>
      <c r="P85" s="117"/>
    </row>
    <row r="86" spans="1:16" ht="22.5">
      <c r="A86" s="14" t="s">
        <v>233</v>
      </c>
      <c r="B86" s="14" t="s">
        <v>197</v>
      </c>
      <c r="C86" s="14" t="s">
        <v>17</v>
      </c>
      <c r="D86" s="16" t="s">
        <v>234</v>
      </c>
      <c r="E86" s="15" t="s">
        <v>47</v>
      </c>
      <c r="F86" s="98">
        <v>8</v>
      </c>
      <c r="G86" s="90">
        <v>89.852059999999994</v>
      </c>
      <c r="H86" s="92">
        <v>0.26440000000000002</v>
      </c>
      <c r="I86" s="93">
        <v>113.60894466399999</v>
      </c>
      <c r="J86" s="31">
        <f>$J$255</f>
        <v>0</v>
      </c>
      <c r="K86" s="27">
        <f t="shared" si="18"/>
        <v>113.60894466399999</v>
      </c>
      <c r="L86" s="58">
        <f t="shared" si="19"/>
        <v>908.87155731199994</v>
      </c>
      <c r="M86" s="49"/>
      <c r="N86" s="115"/>
      <c r="P86" s="117"/>
    </row>
    <row r="87" spans="1:16" ht="15">
      <c r="A87" s="39" t="s">
        <v>235</v>
      </c>
      <c r="B87" s="39"/>
      <c r="C87" s="39"/>
      <c r="D87" s="99" t="s">
        <v>236</v>
      </c>
      <c r="E87" s="55"/>
      <c r="F87" s="107"/>
      <c r="G87" s="101"/>
      <c r="H87" s="102"/>
      <c r="I87" s="103"/>
      <c r="J87" s="104"/>
      <c r="K87" s="105"/>
      <c r="L87" s="106"/>
      <c r="M87" s="113">
        <f>SUM(L88:L99)</f>
        <v>34577.205412000003</v>
      </c>
      <c r="N87" s="114">
        <f>M87</f>
        <v>34577.205412000003</v>
      </c>
      <c r="P87" s="117"/>
    </row>
    <row r="88" spans="1:16" ht="15">
      <c r="A88" s="14" t="s">
        <v>237</v>
      </c>
      <c r="B88" s="14" t="s">
        <v>70</v>
      </c>
      <c r="C88" s="14" t="s">
        <v>238</v>
      </c>
      <c r="D88" s="16" t="s">
        <v>239</v>
      </c>
      <c r="E88" s="15" t="s">
        <v>118</v>
      </c>
      <c r="F88" s="98">
        <v>2400</v>
      </c>
      <c r="G88" s="90">
        <v>2.98</v>
      </c>
      <c r="H88" s="92">
        <v>0.26440000000000002</v>
      </c>
      <c r="I88" s="93">
        <v>3.7679119999999999</v>
      </c>
      <c r="J88" s="31">
        <f>$J$255</f>
        <v>0</v>
      </c>
      <c r="K88" s="27">
        <f t="shared" ref="K88:K99" si="20">I88*(1-J88)</f>
        <v>3.7679119999999999</v>
      </c>
      <c r="L88" s="58">
        <f t="shared" ref="L88:L99" si="21">K88*F88</f>
        <v>9042.9887999999992</v>
      </c>
      <c r="M88" s="49"/>
      <c r="N88" s="115"/>
      <c r="P88" s="117"/>
    </row>
    <row r="89" spans="1:16" ht="15">
      <c r="A89" s="14" t="s">
        <v>240</v>
      </c>
      <c r="B89" s="14" t="s">
        <v>70</v>
      </c>
      <c r="C89" s="14" t="s">
        <v>241</v>
      </c>
      <c r="D89" s="16" t="s">
        <v>242</v>
      </c>
      <c r="E89" s="15" t="s">
        <v>118</v>
      </c>
      <c r="F89" s="98">
        <v>1050</v>
      </c>
      <c r="G89" s="90">
        <v>4.68</v>
      </c>
      <c r="H89" s="92">
        <v>0.26440000000000002</v>
      </c>
      <c r="I89" s="93">
        <v>5.9173919999999995</v>
      </c>
      <c r="J89" s="31">
        <f>$J$255</f>
        <v>0</v>
      </c>
      <c r="K89" s="27">
        <f t="shared" si="20"/>
        <v>5.9173919999999995</v>
      </c>
      <c r="L89" s="58">
        <f t="shared" si="21"/>
        <v>6213.2615999999998</v>
      </c>
      <c r="M89" s="49"/>
      <c r="N89" s="115"/>
      <c r="P89" s="117"/>
    </row>
    <row r="90" spans="1:16" ht="15">
      <c r="A90" s="14" t="s">
        <v>243</v>
      </c>
      <c r="B90" s="14" t="s">
        <v>70</v>
      </c>
      <c r="C90" s="14" t="s">
        <v>244</v>
      </c>
      <c r="D90" s="16" t="s">
        <v>245</v>
      </c>
      <c r="E90" s="15" t="s">
        <v>47</v>
      </c>
      <c r="F90" s="98">
        <v>31</v>
      </c>
      <c r="G90" s="90">
        <v>213.88</v>
      </c>
      <c r="H90" s="92">
        <v>0.26440000000000002</v>
      </c>
      <c r="I90" s="93">
        <v>270.42987199999999</v>
      </c>
      <c r="J90" s="31">
        <f>$J$255</f>
        <v>0</v>
      </c>
      <c r="K90" s="27">
        <f t="shared" si="20"/>
        <v>270.42987199999999</v>
      </c>
      <c r="L90" s="58">
        <f t="shared" si="21"/>
        <v>8383.326031999999</v>
      </c>
      <c r="M90" s="49"/>
      <c r="N90" s="115"/>
      <c r="P90" s="117"/>
    </row>
    <row r="91" spans="1:16" ht="15">
      <c r="A91" s="14" t="s">
        <v>246</v>
      </c>
      <c r="B91" s="14" t="s">
        <v>70</v>
      </c>
      <c r="C91" s="14" t="s">
        <v>247</v>
      </c>
      <c r="D91" s="16" t="s">
        <v>248</v>
      </c>
      <c r="E91" s="15" t="s">
        <v>47</v>
      </c>
      <c r="F91" s="98">
        <v>87</v>
      </c>
      <c r="G91" s="90">
        <v>38.74</v>
      </c>
      <c r="H91" s="92">
        <v>0.26440000000000002</v>
      </c>
      <c r="I91" s="93">
        <v>48.982855999999998</v>
      </c>
      <c r="J91" s="31">
        <f>$J$255</f>
        <v>0</v>
      </c>
      <c r="K91" s="27">
        <f t="shared" si="20"/>
        <v>48.982855999999998</v>
      </c>
      <c r="L91" s="58">
        <f t="shared" si="21"/>
        <v>4261.5084719999995</v>
      </c>
      <c r="M91" s="49"/>
      <c r="N91" s="115"/>
      <c r="P91" s="117"/>
    </row>
    <row r="92" spans="1:16" ht="22.5">
      <c r="A92" s="14" t="s">
        <v>249</v>
      </c>
      <c r="B92" s="14" t="s">
        <v>70</v>
      </c>
      <c r="C92" s="14" t="s">
        <v>250</v>
      </c>
      <c r="D92" s="16" t="s">
        <v>251</v>
      </c>
      <c r="E92" s="15" t="s">
        <v>47</v>
      </c>
      <c r="F92" s="98">
        <v>14</v>
      </c>
      <c r="G92" s="90">
        <v>21.38</v>
      </c>
      <c r="H92" s="92">
        <v>0.26440000000000002</v>
      </c>
      <c r="I92" s="93">
        <v>27.032871999999998</v>
      </c>
      <c r="J92" s="31">
        <f>$J$255</f>
        <v>0</v>
      </c>
      <c r="K92" s="27">
        <f t="shared" si="20"/>
        <v>27.032871999999998</v>
      </c>
      <c r="L92" s="58">
        <f t="shared" si="21"/>
        <v>378.46020799999997</v>
      </c>
      <c r="M92" s="49"/>
      <c r="N92" s="115"/>
      <c r="P92" s="117"/>
    </row>
    <row r="93" spans="1:16" ht="22.5">
      <c r="A93" s="14" t="s">
        <v>252</v>
      </c>
      <c r="B93" s="14" t="s">
        <v>70</v>
      </c>
      <c r="C93" s="14" t="s">
        <v>253</v>
      </c>
      <c r="D93" s="16" t="s">
        <v>254</v>
      </c>
      <c r="E93" s="15" t="s">
        <v>118</v>
      </c>
      <c r="F93" s="98">
        <v>70</v>
      </c>
      <c r="G93" s="90">
        <v>7.82</v>
      </c>
      <c r="H93" s="92">
        <v>0.26440000000000002</v>
      </c>
      <c r="I93" s="93">
        <v>9.8876080000000002</v>
      </c>
      <c r="J93" s="31">
        <f>$J$255</f>
        <v>0</v>
      </c>
      <c r="K93" s="27">
        <f t="shared" si="20"/>
        <v>9.8876080000000002</v>
      </c>
      <c r="L93" s="58">
        <f t="shared" si="21"/>
        <v>692.13256000000001</v>
      </c>
      <c r="M93" s="49"/>
      <c r="N93" s="115"/>
      <c r="P93" s="117"/>
    </row>
    <row r="94" spans="1:16" ht="15">
      <c r="A94" s="14" t="s">
        <v>255</v>
      </c>
      <c r="B94" s="14" t="s">
        <v>70</v>
      </c>
      <c r="C94" s="14" t="s">
        <v>256</v>
      </c>
      <c r="D94" s="16" t="s">
        <v>257</v>
      </c>
      <c r="E94" s="15" t="s">
        <v>47</v>
      </c>
      <c r="F94" s="98">
        <v>2</v>
      </c>
      <c r="G94" s="90">
        <v>53.99</v>
      </c>
      <c r="H94" s="92">
        <v>0.26440000000000002</v>
      </c>
      <c r="I94" s="93">
        <v>68.264955999999998</v>
      </c>
      <c r="J94" s="31">
        <f>$J$255</f>
        <v>0</v>
      </c>
      <c r="K94" s="27">
        <f t="shared" si="20"/>
        <v>68.264955999999998</v>
      </c>
      <c r="L94" s="58">
        <f t="shared" si="21"/>
        <v>136.529912</v>
      </c>
      <c r="M94" s="49"/>
      <c r="N94" s="115"/>
      <c r="P94" s="117"/>
    </row>
    <row r="95" spans="1:16" ht="15">
      <c r="A95" s="14" t="s">
        <v>258</v>
      </c>
      <c r="B95" s="14" t="s">
        <v>70</v>
      </c>
      <c r="C95" s="14" t="s">
        <v>259</v>
      </c>
      <c r="D95" s="16" t="s">
        <v>260</v>
      </c>
      <c r="E95" s="15" t="s">
        <v>47</v>
      </c>
      <c r="F95" s="98">
        <v>2</v>
      </c>
      <c r="G95" s="90">
        <v>57</v>
      </c>
      <c r="H95" s="92">
        <v>0.26440000000000002</v>
      </c>
      <c r="I95" s="93">
        <v>72.070799999999991</v>
      </c>
      <c r="J95" s="31">
        <f>$J$255</f>
        <v>0</v>
      </c>
      <c r="K95" s="27">
        <f t="shared" si="20"/>
        <v>72.070799999999991</v>
      </c>
      <c r="L95" s="58">
        <f t="shared" si="21"/>
        <v>144.14159999999998</v>
      </c>
      <c r="M95" s="49"/>
      <c r="N95" s="115"/>
      <c r="P95" s="117"/>
    </row>
    <row r="96" spans="1:16" ht="33.75">
      <c r="A96" s="14" t="s">
        <v>261</v>
      </c>
      <c r="B96" s="14" t="s">
        <v>96</v>
      </c>
      <c r="C96" s="14" t="s">
        <v>262</v>
      </c>
      <c r="D96" s="16" t="s">
        <v>263</v>
      </c>
      <c r="E96" s="15" t="s">
        <v>47</v>
      </c>
      <c r="F96" s="98">
        <v>1</v>
      </c>
      <c r="G96" s="90">
        <v>147.53</v>
      </c>
      <c r="H96" s="92">
        <v>0.26440000000000002</v>
      </c>
      <c r="I96" s="93">
        <v>186.53693200000001</v>
      </c>
      <c r="J96" s="31">
        <f>$J$255</f>
        <v>0</v>
      </c>
      <c r="K96" s="27">
        <f t="shared" si="20"/>
        <v>186.53693200000001</v>
      </c>
      <c r="L96" s="58">
        <f t="shared" si="21"/>
        <v>186.53693200000001</v>
      </c>
      <c r="M96" s="49"/>
      <c r="N96" s="115"/>
      <c r="P96" s="117"/>
    </row>
    <row r="97" spans="1:16" ht="33.75">
      <c r="A97" s="14" t="s">
        <v>264</v>
      </c>
      <c r="B97" s="14" t="s">
        <v>96</v>
      </c>
      <c r="C97" s="14" t="s">
        <v>265</v>
      </c>
      <c r="D97" s="16" t="s">
        <v>266</v>
      </c>
      <c r="E97" s="15" t="s">
        <v>47</v>
      </c>
      <c r="F97" s="98">
        <v>18</v>
      </c>
      <c r="G97" s="90">
        <v>201.63</v>
      </c>
      <c r="H97" s="92">
        <v>0.26440000000000002</v>
      </c>
      <c r="I97" s="93">
        <v>254.94097199999999</v>
      </c>
      <c r="J97" s="31">
        <f>$J$255</f>
        <v>0</v>
      </c>
      <c r="K97" s="27">
        <f t="shared" si="20"/>
        <v>254.94097199999999</v>
      </c>
      <c r="L97" s="58">
        <f t="shared" si="21"/>
        <v>4588.9374959999996</v>
      </c>
      <c r="M97" s="49"/>
      <c r="N97" s="115"/>
      <c r="P97" s="117"/>
    </row>
    <row r="98" spans="1:16" ht="22.5">
      <c r="A98" s="14" t="s">
        <v>267</v>
      </c>
      <c r="B98" s="14" t="s">
        <v>70</v>
      </c>
      <c r="C98" s="14">
        <v>97599</v>
      </c>
      <c r="D98" s="16" t="s">
        <v>268</v>
      </c>
      <c r="E98" s="15" t="s">
        <v>47</v>
      </c>
      <c r="F98" s="98">
        <v>4</v>
      </c>
      <c r="G98" s="90">
        <v>26.13</v>
      </c>
      <c r="H98" s="92">
        <v>0.26440000000000002</v>
      </c>
      <c r="I98" s="93">
        <v>33.038771999999994</v>
      </c>
      <c r="J98" s="31">
        <f>$J$255</f>
        <v>0</v>
      </c>
      <c r="K98" s="27">
        <f t="shared" si="20"/>
        <v>33.038771999999994</v>
      </c>
      <c r="L98" s="58">
        <f t="shared" si="21"/>
        <v>132.15508799999998</v>
      </c>
      <c r="M98" s="49"/>
      <c r="N98" s="115"/>
      <c r="P98" s="117"/>
    </row>
    <row r="99" spans="1:16" ht="15">
      <c r="A99" s="14" t="s">
        <v>269</v>
      </c>
      <c r="B99" s="14" t="s">
        <v>70</v>
      </c>
      <c r="C99" s="14" t="s">
        <v>270</v>
      </c>
      <c r="D99" s="16" t="s">
        <v>271</v>
      </c>
      <c r="E99" s="15" t="s">
        <v>47</v>
      </c>
      <c r="F99" s="98">
        <v>14</v>
      </c>
      <c r="G99" s="90">
        <v>23.57</v>
      </c>
      <c r="H99" s="92">
        <v>0.26440000000000002</v>
      </c>
      <c r="I99" s="93">
        <v>29.801908000000001</v>
      </c>
      <c r="J99" s="31">
        <f>$J$255</f>
        <v>0</v>
      </c>
      <c r="K99" s="27">
        <f t="shared" si="20"/>
        <v>29.801908000000001</v>
      </c>
      <c r="L99" s="58">
        <f t="shared" si="21"/>
        <v>417.22671200000002</v>
      </c>
      <c r="M99" s="49"/>
      <c r="N99" s="115"/>
      <c r="P99" s="117"/>
    </row>
    <row r="100" spans="1:16" ht="15">
      <c r="A100" s="39" t="s">
        <v>272</v>
      </c>
      <c r="B100" s="39"/>
      <c r="C100" s="39"/>
      <c r="D100" s="99" t="s">
        <v>273</v>
      </c>
      <c r="E100" s="55"/>
      <c r="F100" s="107"/>
      <c r="G100" s="101"/>
      <c r="H100" s="102"/>
      <c r="I100" s="103"/>
      <c r="J100" s="104"/>
      <c r="K100" s="105"/>
      <c r="L100" s="106"/>
      <c r="M100" s="113">
        <f>SUM(L101:L105)</f>
        <v>2795.601044</v>
      </c>
      <c r="N100" s="114">
        <f>M100</f>
        <v>2795.601044</v>
      </c>
      <c r="P100" s="117"/>
    </row>
    <row r="101" spans="1:16" ht="22.5">
      <c r="A101" s="14" t="s">
        <v>274</v>
      </c>
      <c r="B101" s="14" t="s">
        <v>275</v>
      </c>
      <c r="C101" s="14" t="s">
        <v>34</v>
      </c>
      <c r="D101" s="16" t="s">
        <v>276</v>
      </c>
      <c r="E101" s="15" t="s">
        <v>47</v>
      </c>
      <c r="F101" s="98">
        <v>1</v>
      </c>
      <c r="G101" s="90">
        <v>74.2</v>
      </c>
      <c r="H101" s="92">
        <v>0.26440000000000002</v>
      </c>
      <c r="I101" s="93">
        <v>93.818480000000008</v>
      </c>
      <c r="J101" s="31">
        <f>$J$255</f>
        <v>0</v>
      </c>
      <c r="K101" s="27">
        <f t="shared" ref="K101:K105" si="22">I101*(1-J101)</f>
        <v>93.818480000000008</v>
      </c>
      <c r="L101" s="58">
        <f t="shared" ref="L101:L105" si="23">K101*F101</f>
        <v>93.818480000000008</v>
      </c>
      <c r="M101" s="49"/>
      <c r="N101" s="115"/>
      <c r="P101" s="117"/>
    </row>
    <row r="102" spans="1:16" ht="22.5">
      <c r="A102" s="14" t="s">
        <v>277</v>
      </c>
      <c r="B102" s="14" t="s">
        <v>139</v>
      </c>
      <c r="C102" s="14" t="s">
        <v>21</v>
      </c>
      <c r="D102" s="16" t="s">
        <v>278</v>
      </c>
      <c r="E102" s="15" t="s">
        <v>47</v>
      </c>
      <c r="F102" s="98">
        <v>1</v>
      </c>
      <c r="G102" s="90">
        <v>281.75</v>
      </c>
      <c r="H102" s="92">
        <v>0.26440000000000002</v>
      </c>
      <c r="I102" s="93">
        <v>356.24469999999997</v>
      </c>
      <c r="J102" s="31">
        <f>$J$255</f>
        <v>0</v>
      </c>
      <c r="K102" s="27">
        <f t="shared" si="22"/>
        <v>356.24469999999997</v>
      </c>
      <c r="L102" s="58">
        <f t="shared" si="23"/>
        <v>356.24469999999997</v>
      </c>
      <c r="M102" s="49"/>
      <c r="N102" s="115"/>
      <c r="P102" s="117"/>
    </row>
    <row r="103" spans="1:16" ht="22.5">
      <c r="A103" s="14" t="s">
        <v>279</v>
      </c>
      <c r="B103" s="14" t="s">
        <v>139</v>
      </c>
      <c r="C103" s="14" t="s">
        <v>20</v>
      </c>
      <c r="D103" s="16" t="s">
        <v>280</v>
      </c>
      <c r="E103" s="15" t="s">
        <v>47</v>
      </c>
      <c r="F103" s="98">
        <v>30</v>
      </c>
      <c r="G103" s="90">
        <v>9.36</v>
      </c>
      <c r="H103" s="92">
        <v>0.26440000000000002</v>
      </c>
      <c r="I103" s="93">
        <v>11.834783999999999</v>
      </c>
      <c r="J103" s="31">
        <f>$J$255</f>
        <v>0</v>
      </c>
      <c r="K103" s="27">
        <f t="shared" si="22"/>
        <v>11.834783999999999</v>
      </c>
      <c r="L103" s="58">
        <f t="shared" si="23"/>
        <v>355.04351999999994</v>
      </c>
      <c r="M103" s="49"/>
      <c r="N103" s="115"/>
      <c r="P103" s="117"/>
    </row>
    <row r="104" spans="1:16" ht="22.5">
      <c r="A104" s="14" t="s">
        <v>281</v>
      </c>
      <c r="B104" s="14" t="s">
        <v>39</v>
      </c>
      <c r="C104" s="14" t="s">
        <v>282</v>
      </c>
      <c r="D104" s="16" t="s">
        <v>283</v>
      </c>
      <c r="E104" s="15" t="s">
        <v>47</v>
      </c>
      <c r="F104" s="98">
        <v>30</v>
      </c>
      <c r="G104" s="90">
        <v>17.690000000000001</v>
      </c>
      <c r="H104" s="92">
        <v>0.26440000000000002</v>
      </c>
      <c r="I104" s="93">
        <v>22.367236000000002</v>
      </c>
      <c r="J104" s="31">
        <f>$J$255</f>
        <v>0</v>
      </c>
      <c r="K104" s="27">
        <f t="shared" si="22"/>
        <v>22.367236000000002</v>
      </c>
      <c r="L104" s="58">
        <f t="shared" si="23"/>
        <v>671.01708000000008</v>
      </c>
      <c r="M104" s="49"/>
      <c r="N104" s="115"/>
      <c r="P104" s="117"/>
    </row>
    <row r="105" spans="1:16" ht="15">
      <c r="A105" s="14" t="s">
        <v>284</v>
      </c>
      <c r="B105" s="14" t="s">
        <v>285</v>
      </c>
      <c r="C105" s="14" t="s">
        <v>286</v>
      </c>
      <c r="D105" s="16" t="s">
        <v>287</v>
      </c>
      <c r="E105" s="15" t="s">
        <v>47</v>
      </c>
      <c r="F105" s="98">
        <v>0.5</v>
      </c>
      <c r="G105" s="90">
        <v>2087.12</v>
      </c>
      <c r="H105" s="92">
        <v>0.26440000000000002</v>
      </c>
      <c r="I105" s="93">
        <v>2638.9545279999998</v>
      </c>
      <c r="J105" s="31">
        <f>$J$255</f>
        <v>0</v>
      </c>
      <c r="K105" s="27">
        <f t="shared" si="22"/>
        <v>2638.9545279999998</v>
      </c>
      <c r="L105" s="58">
        <f t="shared" si="23"/>
        <v>1319.4772639999999</v>
      </c>
      <c r="M105" s="49"/>
      <c r="N105" s="115"/>
      <c r="P105" s="117"/>
    </row>
    <row r="106" spans="1:16" ht="15">
      <c r="A106" s="39" t="s">
        <v>288</v>
      </c>
      <c r="B106" s="39"/>
      <c r="C106" s="39"/>
      <c r="D106" s="99" t="s">
        <v>289</v>
      </c>
      <c r="E106" s="55"/>
      <c r="F106" s="107"/>
      <c r="G106" s="101"/>
      <c r="H106" s="102"/>
      <c r="I106" s="103"/>
      <c r="J106" s="104"/>
      <c r="K106" s="105"/>
      <c r="L106" s="106"/>
      <c r="M106" s="56"/>
      <c r="N106" s="114">
        <f>SUM(M107:M152)</f>
        <v>202936.617252</v>
      </c>
      <c r="P106" s="117"/>
    </row>
    <row r="107" spans="1:16" ht="15">
      <c r="A107" s="35" t="s">
        <v>290</v>
      </c>
      <c r="B107" s="35"/>
      <c r="C107" s="35"/>
      <c r="D107" s="36" t="s">
        <v>291</v>
      </c>
      <c r="E107" s="21"/>
      <c r="F107" s="108"/>
      <c r="G107" s="109"/>
      <c r="H107" s="110"/>
      <c r="I107" s="91"/>
      <c r="J107" s="111"/>
      <c r="K107" s="44"/>
      <c r="L107" s="112"/>
      <c r="M107" s="94">
        <f>SUM(L108:L109)</f>
        <v>23404.549760000002</v>
      </c>
      <c r="N107" s="115"/>
      <c r="P107" s="117"/>
    </row>
    <row r="108" spans="1:16" ht="22.5">
      <c r="A108" s="14" t="s">
        <v>292</v>
      </c>
      <c r="B108" s="14" t="s">
        <v>70</v>
      </c>
      <c r="C108" s="14" t="s">
        <v>293</v>
      </c>
      <c r="D108" s="16" t="s">
        <v>294</v>
      </c>
      <c r="E108" s="15" t="s">
        <v>47</v>
      </c>
      <c r="F108" s="98">
        <v>22</v>
      </c>
      <c r="G108" s="90">
        <v>181.49</v>
      </c>
      <c r="H108" s="92">
        <v>0.26440000000000002</v>
      </c>
      <c r="I108" s="93">
        <v>229.475956</v>
      </c>
      <c r="J108" s="31">
        <f>$J$255</f>
        <v>0</v>
      </c>
      <c r="K108" s="27">
        <f t="shared" ref="K108:K109" si="24">I108*(1-J108)</f>
        <v>229.475956</v>
      </c>
      <c r="L108" s="58">
        <f t="shared" ref="L108:L109" si="25">K108*F108</f>
        <v>5048.4710319999995</v>
      </c>
      <c r="M108" s="49"/>
      <c r="N108" s="115"/>
      <c r="P108" s="117"/>
    </row>
    <row r="109" spans="1:16" ht="22.5">
      <c r="A109" s="14" t="s">
        <v>295</v>
      </c>
      <c r="B109" s="14" t="s">
        <v>70</v>
      </c>
      <c r="C109" s="14">
        <v>72554</v>
      </c>
      <c r="D109" s="16" t="s">
        <v>296</v>
      </c>
      <c r="E109" s="15" t="s">
        <v>47</v>
      </c>
      <c r="F109" s="98">
        <v>26</v>
      </c>
      <c r="G109" s="90">
        <v>558.37</v>
      </c>
      <c r="H109" s="92">
        <v>0.26440000000000002</v>
      </c>
      <c r="I109" s="93">
        <v>706.00302799999997</v>
      </c>
      <c r="J109" s="31">
        <f>$J$255</f>
        <v>0</v>
      </c>
      <c r="K109" s="27">
        <f t="shared" si="24"/>
        <v>706.00302799999997</v>
      </c>
      <c r="L109" s="58">
        <f t="shared" si="25"/>
        <v>18356.078728</v>
      </c>
      <c r="M109" s="49"/>
      <c r="N109" s="115"/>
      <c r="P109" s="117"/>
    </row>
    <row r="110" spans="1:16" ht="15">
      <c r="A110" s="35" t="s">
        <v>297</v>
      </c>
      <c r="B110" s="35"/>
      <c r="C110" s="35"/>
      <c r="D110" s="36" t="s">
        <v>298</v>
      </c>
      <c r="E110" s="21"/>
      <c r="F110" s="108"/>
      <c r="G110" s="109"/>
      <c r="H110" s="110"/>
      <c r="I110" s="91"/>
      <c r="J110" s="111"/>
      <c r="K110" s="44"/>
      <c r="L110" s="112"/>
      <c r="M110" s="94">
        <f>SUM(L111:L115)</f>
        <v>33636.327440000001</v>
      </c>
      <c r="N110" s="115"/>
      <c r="P110" s="117"/>
    </row>
    <row r="111" spans="1:16" ht="33.75">
      <c r="A111" s="14" t="s">
        <v>299</v>
      </c>
      <c r="B111" s="14" t="s">
        <v>39</v>
      </c>
      <c r="C111" s="14">
        <v>180222</v>
      </c>
      <c r="D111" s="16" t="s">
        <v>300</v>
      </c>
      <c r="E111" s="15" t="s">
        <v>118</v>
      </c>
      <c r="F111" s="98">
        <v>25</v>
      </c>
      <c r="G111" s="90">
        <v>46.39</v>
      </c>
      <c r="H111" s="92">
        <v>0.26440000000000002</v>
      </c>
      <c r="I111" s="93">
        <v>58.655515999999999</v>
      </c>
      <c r="J111" s="31">
        <f>$J$255</f>
        <v>0</v>
      </c>
      <c r="K111" s="27">
        <f t="shared" ref="K111:K115" si="26">I111*(1-J111)</f>
        <v>58.655515999999999</v>
      </c>
      <c r="L111" s="58">
        <f t="shared" ref="L111:L115" si="27">K111*F111</f>
        <v>1466.3878999999999</v>
      </c>
      <c r="M111" s="49"/>
      <c r="N111" s="115"/>
      <c r="P111" s="117"/>
    </row>
    <row r="112" spans="1:16" ht="101.25">
      <c r="A112" s="14" t="s">
        <v>301</v>
      </c>
      <c r="B112" s="14" t="s">
        <v>39</v>
      </c>
      <c r="C112" s="14">
        <v>55501</v>
      </c>
      <c r="D112" s="16" t="s">
        <v>302</v>
      </c>
      <c r="E112" s="15" t="s">
        <v>47</v>
      </c>
      <c r="F112" s="98">
        <v>30</v>
      </c>
      <c r="G112" s="90">
        <v>540.19000000000005</v>
      </c>
      <c r="H112" s="92">
        <v>0.26440000000000002</v>
      </c>
      <c r="I112" s="93">
        <v>683.01623600000005</v>
      </c>
      <c r="J112" s="31">
        <f>$J$255</f>
        <v>0</v>
      </c>
      <c r="K112" s="27">
        <f t="shared" si="26"/>
        <v>683.01623600000005</v>
      </c>
      <c r="L112" s="58">
        <f t="shared" si="27"/>
        <v>20490.487080000003</v>
      </c>
      <c r="M112" s="49"/>
      <c r="N112" s="115"/>
      <c r="P112" s="117"/>
    </row>
    <row r="113" spans="1:16" ht="45">
      <c r="A113" s="14" t="s">
        <v>303</v>
      </c>
      <c r="B113" s="14" t="s">
        <v>39</v>
      </c>
      <c r="C113" s="14">
        <v>55295</v>
      </c>
      <c r="D113" s="16" t="s">
        <v>304</v>
      </c>
      <c r="E113" s="15" t="s">
        <v>305</v>
      </c>
      <c r="F113" s="98">
        <v>15</v>
      </c>
      <c r="G113" s="90">
        <v>143.12</v>
      </c>
      <c r="H113" s="92">
        <v>0.26440000000000002</v>
      </c>
      <c r="I113" s="93">
        <v>180.960928</v>
      </c>
      <c r="J113" s="31">
        <f>$J$255</f>
        <v>0</v>
      </c>
      <c r="K113" s="27">
        <f t="shared" si="26"/>
        <v>180.960928</v>
      </c>
      <c r="L113" s="58">
        <f t="shared" si="27"/>
        <v>2714.41392</v>
      </c>
      <c r="M113" s="49"/>
      <c r="N113" s="115"/>
      <c r="P113" s="117"/>
    </row>
    <row r="114" spans="1:16" ht="33.75">
      <c r="A114" s="14" t="s">
        <v>306</v>
      </c>
      <c r="B114" s="14" t="s">
        <v>39</v>
      </c>
      <c r="C114" s="14">
        <v>55503</v>
      </c>
      <c r="D114" s="16" t="s">
        <v>307</v>
      </c>
      <c r="E114" s="15" t="s">
        <v>305</v>
      </c>
      <c r="F114" s="98">
        <v>15</v>
      </c>
      <c r="G114" s="90">
        <v>167.64</v>
      </c>
      <c r="H114" s="92">
        <v>0.26440000000000002</v>
      </c>
      <c r="I114" s="93">
        <v>211.96401599999999</v>
      </c>
      <c r="J114" s="31">
        <f>$J$255</f>
        <v>0</v>
      </c>
      <c r="K114" s="27">
        <f t="shared" si="26"/>
        <v>211.96401599999999</v>
      </c>
      <c r="L114" s="58">
        <f t="shared" si="27"/>
        <v>3179.4602399999999</v>
      </c>
      <c r="M114" s="49"/>
      <c r="N114" s="115"/>
      <c r="P114" s="117"/>
    </row>
    <row r="115" spans="1:16" ht="78.75">
      <c r="A115" s="14" t="s">
        <v>308</v>
      </c>
      <c r="B115" s="14" t="s">
        <v>39</v>
      </c>
      <c r="C115" s="14">
        <v>55286</v>
      </c>
      <c r="D115" s="16" t="s">
        <v>309</v>
      </c>
      <c r="E115" s="15" t="s">
        <v>305</v>
      </c>
      <c r="F115" s="98">
        <v>15</v>
      </c>
      <c r="G115" s="90">
        <v>305.05</v>
      </c>
      <c r="H115" s="92">
        <v>0.26440000000000002</v>
      </c>
      <c r="I115" s="93">
        <v>385.70522</v>
      </c>
      <c r="J115" s="31">
        <f>$J$255</f>
        <v>0</v>
      </c>
      <c r="K115" s="27">
        <f t="shared" si="26"/>
        <v>385.70522</v>
      </c>
      <c r="L115" s="58">
        <f t="shared" si="27"/>
        <v>5785.5783000000001</v>
      </c>
      <c r="M115" s="49"/>
      <c r="N115" s="115"/>
      <c r="P115" s="117"/>
    </row>
    <row r="116" spans="1:16" ht="15">
      <c r="A116" s="35" t="s">
        <v>310</v>
      </c>
      <c r="B116" s="35"/>
      <c r="C116" s="35"/>
      <c r="D116" s="36" t="s">
        <v>311</v>
      </c>
      <c r="E116" s="21"/>
      <c r="F116" s="108"/>
      <c r="G116" s="109"/>
      <c r="H116" s="110"/>
      <c r="I116" s="91"/>
      <c r="J116" s="111"/>
      <c r="K116" s="44"/>
      <c r="L116" s="112"/>
      <c r="M116" s="94">
        <f>SUM(L117:L126)</f>
        <v>12970.253131999998</v>
      </c>
      <c r="N116" s="115"/>
      <c r="P116" s="117"/>
    </row>
    <row r="117" spans="1:16" ht="56.25">
      <c r="A117" s="14" t="s">
        <v>312</v>
      </c>
      <c r="B117" s="14" t="s">
        <v>70</v>
      </c>
      <c r="C117" s="14">
        <v>72116</v>
      </c>
      <c r="D117" s="16" t="s">
        <v>313</v>
      </c>
      <c r="E117" s="15" t="s">
        <v>305</v>
      </c>
      <c r="F117" s="98">
        <v>5</v>
      </c>
      <c r="G117" s="90">
        <v>79.349999999999994</v>
      </c>
      <c r="H117" s="92">
        <v>0.26440000000000002</v>
      </c>
      <c r="I117" s="93">
        <v>100.33013999999999</v>
      </c>
      <c r="J117" s="31">
        <f>$J$255</f>
        <v>0</v>
      </c>
      <c r="K117" s="27">
        <f t="shared" ref="K117:K126" si="28">I117*(1-J117)</f>
        <v>100.33013999999999</v>
      </c>
      <c r="L117" s="58">
        <f t="shared" ref="L117:L126" si="29">K117*F117</f>
        <v>501.65069999999992</v>
      </c>
      <c r="M117" s="49"/>
      <c r="N117" s="115"/>
      <c r="P117" s="117"/>
    </row>
    <row r="118" spans="1:16" ht="135">
      <c r="A118" s="14" t="s">
        <v>314</v>
      </c>
      <c r="B118" s="14" t="s">
        <v>275</v>
      </c>
      <c r="C118" s="14" t="s">
        <v>315</v>
      </c>
      <c r="D118" s="16" t="s">
        <v>316</v>
      </c>
      <c r="E118" s="15" t="s">
        <v>47</v>
      </c>
      <c r="F118" s="98">
        <v>1</v>
      </c>
      <c r="G118" s="90">
        <v>1531.19</v>
      </c>
      <c r="H118" s="92">
        <v>0.26440000000000002</v>
      </c>
      <c r="I118" s="93">
        <v>1936.036636</v>
      </c>
      <c r="J118" s="31">
        <f>$J$255</f>
        <v>0</v>
      </c>
      <c r="K118" s="27">
        <f t="shared" si="28"/>
        <v>1936.036636</v>
      </c>
      <c r="L118" s="58">
        <f t="shared" si="29"/>
        <v>1936.036636</v>
      </c>
      <c r="M118" s="49"/>
      <c r="N118" s="115"/>
      <c r="P118" s="117"/>
    </row>
    <row r="119" spans="1:16" ht="22.5">
      <c r="A119" s="14" t="s">
        <v>317</v>
      </c>
      <c r="B119" s="14" t="s">
        <v>39</v>
      </c>
      <c r="C119" s="14" t="s">
        <v>318</v>
      </c>
      <c r="D119" s="16" t="s">
        <v>319</v>
      </c>
      <c r="E119" s="15" t="s">
        <v>305</v>
      </c>
      <c r="F119" s="98">
        <v>2</v>
      </c>
      <c r="G119" s="90">
        <v>291.27</v>
      </c>
      <c r="H119" s="92">
        <v>0.26440000000000002</v>
      </c>
      <c r="I119" s="93">
        <v>368.28178799999995</v>
      </c>
      <c r="J119" s="31">
        <f>$J$255</f>
        <v>0</v>
      </c>
      <c r="K119" s="27">
        <f t="shared" si="28"/>
        <v>368.28178799999995</v>
      </c>
      <c r="L119" s="58">
        <f t="shared" si="29"/>
        <v>736.5635759999999</v>
      </c>
      <c r="M119" s="49"/>
      <c r="N119" s="115"/>
      <c r="P119" s="117"/>
    </row>
    <row r="120" spans="1:16" ht="22.5">
      <c r="A120" s="14" t="s">
        <v>320</v>
      </c>
      <c r="B120" s="14" t="s">
        <v>39</v>
      </c>
      <c r="C120" s="14" t="s">
        <v>321</v>
      </c>
      <c r="D120" s="16" t="s">
        <v>322</v>
      </c>
      <c r="E120" s="15" t="s">
        <v>305</v>
      </c>
      <c r="F120" s="98">
        <v>1</v>
      </c>
      <c r="G120" s="90">
        <v>253.31</v>
      </c>
      <c r="H120" s="92">
        <v>0.26440000000000002</v>
      </c>
      <c r="I120" s="93">
        <v>320.28516400000001</v>
      </c>
      <c r="J120" s="31">
        <f>$J$255</f>
        <v>0</v>
      </c>
      <c r="K120" s="27">
        <f t="shared" si="28"/>
        <v>320.28516400000001</v>
      </c>
      <c r="L120" s="58">
        <f t="shared" si="29"/>
        <v>320.28516400000001</v>
      </c>
      <c r="M120" s="49"/>
      <c r="N120" s="115"/>
      <c r="P120" s="117"/>
    </row>
    <row r="121" spans="1:16" ht="33.75">
      <c r="A121" s="14" t="s">
        <v>323</v>
      </c>
      <c r="B121" s="14" t="s">
        <v>70</v>
      </c>
      <c r="C121" s="14" t="s">
        <v>324</v>
      </c>
      <c r="D121" s="16" t="s">
        <v>325</v>
      </c>
      <c r="E121" s="15" t="s">
        <v>305</v>
      </c>
      <c r="F121" s="98">
        <v>1</v>
      </c>
      <c r="G121" s="90">
        <v>287.99</v>
      </c>
      <c r="H121" s="92">
        <v>0.26440000000000002</v>
      </c>
      <c r="I121" s="93">
        <v>364.13455599999998</v>
      </c>
      <c r="J121" s="31">
        <f>$J$255</f>
        <v>0</v>
      </c>
      <c r="K121" s="27">
        <f t="shared" si="28"/>
        <v>364.13455599999998</v>
      </c>
      <c r="L121" s="58">
        <f t="shared" si="29"/>
        <v>364.13455599999998</v>
      </c>
      <c r="M121" s="49"/>
      <c r="N121" s="115"/>
      <c r="P121" s="117"/>
    </row>
    <row r="122" spans="1:16" ht="45">
      <c r="A122" s="14" t="s">
        <v>326</v>
      </c>
      <c r="B122" s="14" t="s">
        <v>39</v>
      </c>
      <c r="C122" s="14" t="s">
        <v>327</v>
      </c>
      <c r="D122" s="16" t="s">
        <v>328</v>
      </c>
      <c r="E122" s="15" t="s">
        <v>305</v>
      </c>
      <c r="F122" s="98">
        <v>1</v>
      </c>
      <c r="G122" s="90">
        <v>434.71</v>
      </c>
      <c r="H122" s="92">
        <v>0.26440000000000002</v>
      </c>
      <c r="I122" s="93">
        <v>549.64732399999991</v>
      </c>
      <c r="J122" s="31">
        <f>$J$255</f>
        <v>0</v>
      </c>
      <c r="K122" s="27">
        <f t="shared" si="28"/>
        <v>549.64732399999991</v>
      </c>
      <c r="L122" s="58">
        <f t="shared" si="29"/>
        <v>549.64732399999991</v>
      </c>
      <c r="M122" s="49"/>
      <c r="N122" s="115"/>
      <c r="P122" s="117"/>
    </row>
    <row r="123" spans="1:16" ht="33.75">
      <c r="A123" s="14" t="s">
        <v>329</v>
      </c>
      <c r="B123" s="14" t="s">
        <v>39</v>
      </c>
      <c r="C123" s="14" t="s">
        <v>330</v>
      </c>
      <c r="D123" s="16" t="s">
        <v>331</v>
      </c>
      <c r="E123" s="15" t="s">
        <v>305</v>
      </c>
      <c r="F123" s="98">
        <v>1</v>
      </c>
      <c r="G123" s="90">
        <v>837.98</v>
      </c>
      <c r="H123" s="92">
        <v>0.26440000000000002</v>
      </c>
      <c r="I123" s="93">
        <v>1059.5419119999999</v>
      </c>
      <c r="J123" s="31">
        <f>$J$255</f>
        <v>0</v>
      </c>
      <c r="K123" s="27">
        <f t="shared" si="28"/>
        <v>1059.5419119999999</v>
      </c>
      <c r="L123" s="58">
        <f t="shared" si="29"/>
        <v>1059.5419119999999</v>
      </c>
      <c r="M123" s="49"/>
      <c r="N123" s="115"/>
      <c r="P123" s="117"/>
    </row>
    <row r="124" spans="1:16" ht="33.75">
      <c r="A124" s="14" t="s">
        <v>332</v>
      </c>
      <c r="B124" s="14" t="s">
        <v>39</v>
      </c>
      <c r="C124" s="14" t="s">
        <v>333</v>
      </c>
      <c r="D124" s="16" t="s">
        <v>334</v>
      </c>
      <c r="E124" s="15" t="s">
        <v>47</v>
      </c>
      <c r="F124" s="98">
        <v>1</v>
      </c>
      <c r="G124" s="90">
        <v>171.98</v>
      </c>
      <c r="H124" s="92">
        <v>0.26440000000000002</v>
      </c>
      <c r="I124" s="93">
        <v>217.45151199999998</v>
      </c>
      <c r="J124" s="31">
        <f>$J$255</f>
        <v>0</v>
      </c>
      <c r="K124" s="27">
        <f t="shared" si="28"/>
        <v>217.45151199999998</v>
      </c>
      <c r="L124" s="58">
        <f t="shared" si="29"/>
        <v>217.45151199999998</v>
      </c>
      <c r="M124" s="49"/>
      <c r="N124" s="115"/>
      <c r="P124" s="117"/>
    </row>
    <row r="125" spans="1:16" ht="33.75">
      <c r="A125" s="14" t="s">
        <v>335</v>
      </c>
      <c r="B125" s="14" t="s">
        <v>39</v>
      </c>
      <c r="C125" s="14" t="s">
        <v>336</v>
      </c>
      <c r="D125" s="16" t="s">
        <v>337</v>
      </c>
      <c r="E125" s="15" t="s">
        <v>47</v>
      </c>
      <c r="F125" s="98">
        <v>2</v>
      </c>
      <c r="G125" s="90">
        <v>2791.24</v>
      </c>
      <c r="H125" s="92">
        <v>0.26440000000000002</v>
      </c>
      <c r="I125" s="93">
        <v>3529.2438559999996</v>
      </c>
      <c r="J125" s="31">
        <f>$J$255</f>
        <v>0</v>
      </c>
      <c r="K125" s="27">
        <f t="shared" si="28"/>
        <v>3529.2438559999996</v>
      </c>
      <c r="L125" s="58">
        <f t="shared" si="29"/>
        <v>7058.4877119999992</v>
      </c>
      <c r="M125" s="49"/>
      <c r="N125" s="115"/>
      <c r="P125" s="117"/>
    </row>
    <row r="126" spans="1:16" ht="56.25">
      <c r="A126" s="14" t="s">
        <v>338</v>
      </c>
      <c r="B126" s="14" t="s">
        <v>39</v>
      </c>
      <c r="C126" s="14" t="s">
        <v>339</v>
      </c>
      <c r="D126" s="16" t="s">
        <v>340</v>
      </c>
      <c r="E126" s="15" t="s">
        <v>341</v>
      </c>
      <c r="F126" s="98">
        <v>15</v>
      </c>
      <c r="G126" s="90">
        <v>11.94</v>
      </c>
      <c r="H126" s="92">
        <v>0.26440000000000002</v>
      </c>
      <c r="I126" s="93">
        <v>15.096935999999999</v>
      </c>
      <c r="J126" s="31">
        <f>$J$255</f>
        <v>0</v>
      </c>
      <c r="K126" s="27">
        <f t="shared" si="28"/>
        <v>15.096935999999999</v>
      </c>
      <c r="L126" s="58">
        <f t="shared" si="29"/>
        <v>226.45403999999999</v>
      </c>
      <c r="M126" s="49"/>
      <c r="N126" s="115"/>
      <c r="P126" s="117"/>
    </row>
    <row r="127" spans="1:16" ht="15">
      <c r="A127" s="35" t="s">
        <v>342</v>
      </c>
      <c r="B127" s="35"/>
      <c r="C127" s="35"/>
      <c r="D127" s="36" t="s">
        <v>343</v>
      </c>
      <c r="E127" s="21"/>
      <c r="F127" s="108"/>
      <c r="G127" s="109"/>
      <c r="H127" s="110"/>
      <c r="I127" s="91"/>
      <c r="J127" s="111"/>
      <c r="K127" s="44"/>
      <c r="L127" s="112"/>
      <c r="M127" s="94">
        <f>SUM(L128:L129)</f>
        <v>8238.2614199999989</v>
      </c>
      <c r="N127" s="115"/>
      <c r="P127" s="117"/>
    </row>
    <row r="128" spans="1:16" ht="123.75">
      <c r="A128" s="14" t="s">
        <v>344</v>
      </c>
      <c r="B128" s="14" t="s">
        <v>70</v>
      </c>
      <c r="C128" s="14" t="s">
        <v>345</v>
      </c>
      <c r="D128" s="16" t="s">
        <v>346</v>
      </c>
      <c r="E128" s="15" t="s">
        <v>47</v>
      </c>
      <c r="F128" s="98">
        <v>1</v>
      </c>
      <c r="G128" s="90">
        <v>1915.55</v>
      </c>
      <c r="H128" s="92">
        <v>0.26440000000000002</v>
      </c>
      <c r="I128" s="93">
        <v>2422.02142</v>
      </c>
      <c r="J128" s="31">
        <f>$J$255</f>
        <v>0</v>
      </c>
      <c r="K128" s="27">
        <f t="shared" ref="K128:K129" si="30">I128*(1-J128)</f>
        <v>2422.02142</v>
      </c>
      <c r="L128" s="58">
        <f t="shared" ref="L128:L129" si="31">K128*F128</f>
        <v>2422.02142</v>
      </c>
      <c r="M128" s="49"/>
      <c r="N128" s="115"/>
      <c r="P128" s="117"/>
    </row>
    <row r="129" spans="1:16" ht="56.25">
      <c r="A129" s="14" t="s">
        <v>347</v>
      </c>
      <c r="B129" s="14" t="s">
        <v>348</v>
      </c>
      <c r="C129" s="14"/>
      <c r="D129" s="16" t="s">
        <v>349</v>
      </c>
      <c r="E129" s="15" t="s">
        <v>47</v>
      </c>
      <c r="F129" s="98">
        <v>1</v>
      </c>
      <c r="G129" s="90">
        <v>4600</v>
      </c>
      <c r="H129" s="92">
        <v>0.26440000000000002</v>
      </c>
      <c r="I129" s="93">
        <v>5816.24</v>
      </c>
      <c r="J129" s="31">
        <f>$J$255</f>
        <v>0</v>
      </c>
      <c r="K129" s="27">
        <f t="shared" si="30"/>
        <v>5816.24</v>
      </c>
      <c r="L129" s="58">
        <f t="shared" si="31"/>
        <v>5816.24</v>
      </c>
      <c r="M129" s="49"/>
      <c r="N129" s="115"/>
      <c r="P129" s="117"/>
    </row>
    <row r="130" spans="1:16" ht="15">
      <c r="A130" s="35" t="s">
        <v>350</v>
      </c>
      <c r="B130" s="35"/>
      <c r="C130" s="35"/>
      <c r="D130" s="36" t="s">
        <v>351</v>
      </c>
      <c r="E130" s="21"/>
      <c r="F130" s="108"/>
      <c r="G130" s="109"/>
      <c r="H130" s="110"/>
      <c r="I130" s="91"/>
      <c r="J130" s="111"/>
      <c r="K130" s="44"/>
      <c r="L130" s="112"/>
      <c r="M130" s="94">
        <f>SUM(L131)</f>
        <v>3327.2053799999999</v>
      </c>
      <c r="N130" s="115"/>
      <c r="P130" s="117"/>
    </row>
    <row r="131" spans="1:16" ht="45">
      <c r="A131" s="14" t="s">
        <v>352</v>
      </c>
      <c r="B131" s="14" t="s">
        <v>39</v>
      </c>
      <c r="C131" s="14">
        <v>60871</v>
      </c>
      <c r="D131" s="16" t="s">
        <v>353</v>
      </c>
      <c r="E131" s="15" t="s">
        <v>305</v>
      </c>
      <c r="F131" s="98">
        <v>15</v>
      </c>
      <c r="G131" s="90">
        <v>175.43</v>
      </c>
      <c r="H131" s="92">
        <v>0.26440000000000002</v>
      </c>
      <c r="I131" s="93">
        <v>221.813692</v>
      </c>
      <c r="J131" s="31">
        <f>$J$255</f>
        <v>0</v>
      </c>
      <c r="K131" s="27">
        <f t="shared" ref="K131" si="32">I131*(1-J131)</f>
        <v>221.813692</v>
      </c>
      <c r="L131" s="58">
        <f t="shared" ref="L131" si="33">K131*F131</f>
        <v>3327.2053799999999</v>
      </c>
      <c r="M131" s="49"/>
      <c r="N131" s="115"/>
      <c r="P131" s="117"/>
    </row>
    <row r="132" spans="1:16" ht="15">
      <c r="A132" s="35" t="s">
        <v>354</v>
      </c>
      <c r="B132" s="35"/>
      <c r="C132" s="35"/>
      <c r="D132" s="36" t="s">
        <v>355</v>
      </c>
      <c r="E132" s="21"/>
      <c r="F132" s="108"/>
      <c r="G132" s="109"/>
      <c r="H132" s="110"/>
      <c r="I132" s="91"/>
      <c r="J132" s="111"/>
      <c r="K132" s="44"/>
      <c r="L132" s="112"/>
      <c r="M132" s="94">
        <f>SUM(L133:L149)</f>
        <v>120276.17644000001</v>
      </c>
      <c r="N132" s="115"/>
      <c r="P132" s="117"/>
    </row>
    <row r="133" spans="1:16" ht="67.5">
      <c r="A133" s="14" t="s">
        <v>356</v>
      </c>
      <c r="B133" s="14" t="s">
        <v>39</v>
      </c>
      <c r="C133" s="14" t="s">
        <v>357</v>
      </c>
      <c r="D133" s="16" t="s">
        <v>358</v>
      </c>
      <c r="E133" s="15" t="s">
        <v>305</v>
      </c>
      <c r="F133" s="98">
        <v>1</v>
      </c>
      <c r="G133" s="90">
        <v>2587.2600000000002</v>
      </c>
      <c r="H133" s="92">
        <v>0.26440000000000002</v>
      </c>
      <c r="I133" s="93">
        <v>3271.3315440000001</v>
      </c>
      <c r="J133" s="31">
        <f>$J$255</f>
        <v>0</v>
      </c>
      <c r="K133" s="27">
        <f t="shared" ref="K133:K149" si="34">I133*(1-J133)</f>
        <v>3271.3315440000001</v>
      </c>
      <c r="L133" s="58">
        <f t="shared" ref="L133:L149" si="35">K133*F133</f>
        <v>3271.3315440000001</v>
      </c>
      <c r="M133" s="49"/>
      <c r="N133" s="115"/>
      <c r="P133" s="117"/>
    </row>
    <row r="134" spans="1:16" ht="45">
      <c r="A134" s="14" t="s">
        <v>359</v>
      </c>
      <c r="B134" s="14" t="s">
        <v>39</v>
      </c>
      <c r="C134" s="14" t="s">
        <v>360</v>
      </c>
      <c r="D134" s="16" t="s">
        <v>361</v>
      </c>
      <c r="E134" s="15" t="s">
        <v>305</v>
      </c>
      <c r="F134" s="98">
        <v>15</v>
      </c>
      <c r="G134" s="90">
        <v>125.27</v>
      </c>
      <c r="H134" s="92">
        <v>0.26440000000000002</v>
      </c>
      <c r="I134" s="93">
        <v>158.39138799999998</v>
      </c>
      <c r="J134" s="31">
        <f>$J$255</f>
        <v>0</v>
      </c>
      <c r="K134" s="27">
        <f t="shared" si="34"/>
        <v>158.39138799999998</v>
      </c>
      <c r="L134" s="58">
        <f t="shared" si="35"/>
        <v>2375.8708199999996</v>
      </c>
      <c r="M134" s="49"/>
      <c r="N134" s="115"/>
      <c r="P134" s="117"/>
    </row>
    <row r="135" spans="1:16" ht="45">
      <c r="A135" s="14" t="s">
        <v>362</v>
      </c>
      <c r="B135" s="14" t="s">
        <v>39</v>
      </c>
      <c r="C135" s="14" t="s">
        <v>363</v>
      </c>
      <c r="D135" s="16" t="s">
        <v>364</v>
      </c>
      <c r="E135" s="15" t="s">
        <v>305</v>
      </c>
      <c r="F135" s="98">
        <v>15</v>
      </c>
      <c r="G135" s="90">
        <v>175.52</v>
      </c>
      <c r="H135" s="92">
        <v>0.26440000000000002</v>
      </c>
      <c r="I135" s="93">
        <v>221.92748800000001</v>
      </c>
      <c r="J135" s="31">
        <f>$J$255</f>
        <v>0</v>
      </c>
      <c r="K135" s="27">
        <f t="shared" si="34"/>
        <v>221.92748800000001</v>
      </c>
      <c r="L135" s="58">
        <f t="shared" si="35"/>
        <v>3328.9123200000004</v>
      </c>
      <c r="M135" s="49"/>
      <c r="N135" s="115"/>
      <c r="P135" s="117"/>
    </row>
    <row r="136" spans="1:16" ht="67.5">
      <c r="A136" s="14" t="s">
        <v>365</v>
      </c>
      <c r="B136" s="14" t="s">
        <v>39</v>
      </c>
      <c r="C136" s="14" t="s">
        <v>366</v>
      </c>
      <c r="D136" s="16" t="s">
        <v>367</v>
      </c>
      <c r="E136" s="15" t="s">
        <v>305</v>
      </c>
      <c r="F136" s="98">
        <v>237</v>
      </c>
      <c r="G136" s="90">
        <v>269</v>
      </c>
      <c r="H136" s="92">
        <v>0.26440000000000002</v>
      </c>
      <c r="I136" s="93">
        <v>340.12360000000001</v>
      </c>
      <c r="J136" s="31">
        <f>$J$255</f>
        <v>0</v>
      </c>
      <c r="K136" s="27">
        <f t="shared" si="34"/>
        <v>340.12360000000001</v>
      </c>
      <c r="L136" s="58">
        <f t="shared" si="35"/>
        <v>80609.2932</v>
      </c>
      <c r="M136" s="49"/>
      <c r="N136" s="115"/>
      <c r="P136" s="117"/>
    </row>
    <row r="137" spans="1:16" ht="33.75">
      <c r="A137" s="14" t="s">
        <v>368</v>
      </c>
      <c r="B137" s="14" t="s">
        <v>348</v>
      </c>
      <c r="C137" s="14"/>
      <c r="D137" s="16" t="s">
        <v>369</v>
      </c>
      <c r="E137" s="15" t="s">
        <v>305</v>
      </c>
      <c r="F137" s="98">
        <v>15</v>
      </c>
      <c r="G137" s="90">
        <v>231.63</v>
      </c>
      <c r="H137" s="92">
        <v>0.26440000000000002</v>
      </c>
      <c r="I137" s="93">
        <v>292.872972</v>
      </c>
      <c r="J137" s="31">
        <f>$J$255</f>
        <v>0</v>
      </c>
      <c r="K137" s="27">
        <f t="shared" si="34"/>
        <v>292.872972</v>
      </c>
      <c r="L137" s="58">
        <f t="shared" si="35"/>
        <v>4393.09458</v>
      </c>
      <c r="M137" s="49"/>
      <c r="N137" s="115"/>
      <c r="P137" s="117"/>
    </row>
    <row r="138" spans="1:16" ht="33.75">
      <c r="A138" s="14" t="s">
        <v>370</v>
      </c>
      <c r="B138" s="14" t="s">
        <v>348</v>
      </c>
      <c r="C138" s="14"/>
      <c r="D138" s="16" t="s">
        <v>371</v>
      </c>
      <c r="E138" s="15" t="s">
        <v>305</v>
      </c>
      <c r="F138" s="98">
        <v>21</v>
      </c>
      <c r="G138" s="90">
        <v>188.88</v>
      </c>
      <c r="H138" s="92">
        <v>0.26440000000000002</v>
      </c>
      <c r="I138" s="93">
        <v>238.81987199999998</v>
      </c>
      <c r="J138" s="31">
        <f>$J$255</f>
        <v>0</v>
      </c>
      <c r="K138" s="27">
        <f t="shared" si="34"/>
        <v>238.81987199999998</v>
      </c>
      <c r="L138" s="58">
        <f t="shared" si="35"/>
        <v>5015.2173119999998</v>
      </c>
      <c r="M138" s="49"/>
      <c r="N138" s="115"/>
      <c r="P138" s="117"/>
    </row>
    <row r="139" spans="1:16" ht="45">
      <c r="A139" s="14" t="s">
        <v>372</v>
      </c>
      <c r="B139" s="14" t="s">
        <v>70</v>
      </c>
      <c r="C139" s="14" t="s">
        <v>373</v>
      </c>
      <c r="D139" s="16" t="s">
        <v>374</v>
      </c>
      <c r="E139" s="15" t="s">
        <v>118</v>
      </c>
      <c r="F139" s="98">
        <v>1310</v>
      </c>
      <c r="G139" s="90">
        <v>2.11</v>
      </c>
      <c r="H139" s="92">
        <v>0.26440000000000002</v>
      </c>
      <c r="I139" s="93">
        <v>2.6678839999999999</v>
      </c>
      <c r="J139" s="31">
        <f>$J$255</f>
        <v>0</v>
      </c>
      <c r="K139" s="27">
        <f t="shared" si="34"/>
        <v>2.6678839999999999</v>
      </c>
      <c r="L139" s="58">
        <f t="shared" si="35"/>
        <v>3494.9280399999998</v>
      </c>
      <c r="M139" s="49"/>
      <c r="N139" s="115"/>
      <c r="P139" s="117"/>
    </row>
    <row r="140" spans="1:16" ht="90">
      <c r="A140" s="14" t="s">
        <v>375</v>
      </c>
      <c r="B140" s="14" t="s">
        <v>139</v>
      </c>
      <c r="C140" s="14" t="s">
        <v>376</v>
      </c>
      <c r="D140" s="16" t="s">
        <v>377</v>
      </c>
      <c r="E140" s="15" t="s">
        <v>118</v>
      </c>
      <c r="F140" s="98">
        <v>460</v>
      </c>
      <c r="G140" s="90">
        <v>5.2</v>
      </c>
      <c r="H140" s="92">
        <v>0.26440000000000002</v>
      </c>
      <c r="I140" s="93">
        <v>6.5748800000000003</v>
      </c>
      <c r="J140" s="31">
        <f>$J$255</f>
        <v>0</v>
      </c>
      <c r="K140" s="27">
        <f t="shared" si="34"/>
        <v>6.5748800000000003</v>
      </c>
      <c r="L140" s="58">
        <f t="shared" si="35"/>
        <v>3024.4448000000002</v>
      </c>
      <c r="M140" s="49"/>
      <c r="N140" s="115"/>
      <c r="P140" s="117"/>
    </row>
    <row r="141" spans="1:16" ht="67.5">
      <c r="A141" s="14" t="s">
        <v>378</v>
      </c>
      <c r="B141" s="14" t="s">
        <v>70</v>
      </c>
      <c r="C141" s="14" t="s">
        <v>250</v>
      </c>
      <c r="D141" s="16" t="s">
        <v>379</v>
      </c>
      <c r="E141" s="15" t="s">
        <v>305</v>
      </c>
      <c r="F141" s="98">
        <v>65</v>
      </c>
      <c r="G141" s="90">
        <v>21.6</v>
      </c>
      <c r="H141" s="92">
        <v>0.26440000000000002</v>
      </c>
      <c r="I141" s="93">
        <v>27.311040000000002</v>
      </c>
      <c r="J141" s="31">
        <f>$J$255</f>
        <v>0</v>
      </c>
      <c r="K141" s="27">
        <f t="shared" si="34"/>
        <v>27.311040000000002</v>
      </c>
      <c r="L141" s="58">
        <f t="shared" si="35"/>
        <v>1775.2176000000002</v>
      </c>
      <c r="M141" s="49"/>
      <c r="N141" s="115"/>
      <c r="P141" s="117"/>
    </row>
    <row r="142" spans="1:16" ht="78.75">
      <c r="A142" s="14" t="s">
        <v>380</v>
      </c>
      <c r="B142" s="14" t="s">
        <v>70</v>
      </c>
      <c r="C142" s="14" t="s">
        <v>253</v>
      </c>
      <c r="D142" s="16" t="s">
        <v>381</v>
      </c>
      <c r="E142" s="15" t="s">
        <v>118</v>
      </c>
      <c r="F142" s="98">
        <v>895</v>
      </c>
      <c r="G142" s="90">
        <v>7.82</v>
      </c>
      <c r="H142" s="92">
        <v>0.26440000000000002</v>
      </c>
      <c r="I142" s="93">
        <v>9.8876080000000002</v>
      </c>
      <c r="J142" s="31">
        <f>$J$255</f>
        <v>0</v>
      </c>
      <c r="K142" s="27">
        <f t="shared" si="34"/>
        <v>9.8876080000000002</v>
      </c>
      <c r="L142" s="58">
        <f t="shared" si="35"/>
        <v>8849.4091599999992</v>
      </c>
      <c r="M142" s="49"/>
      <c r="N142" s="115"/>
      <c r="P142" s="117"/>
    </row>
    <row r="143" spans="1:16" ht="78.75">
      <c r="A143" s="14" t="s">
        <v>382</v>
      </c>
      <c r="B143" s="14" t="s">
        <v>70</v>
      </c>
      <c r="C143" s="14" t="s">
        <v>383</v>
      </c>
      <c r="D143" s="16" t="s">
        <v>384</v>
      </c>
      <c r="E143" s="15" t="s">
        <v>305</v>
      </c>
      <c r="F143" s="98">
        <v>65</v>
      </c>
      <c r="G143" s="90">
        <v>13.08</v>
      </c>
      <c r="H143" s="92">
        <v>0.26440000000000002</v>
      </c>
      <c r="I143" s="93">
        <v>16.538352</v>
      </c>
      <c r="J143" s="31">
        <f>$J$255</f>
        <v>0</v>
      </c>
      <c r="K143" s="27">
        <f t="shared" si="34"/>
        <v>16.538352</v>
      </c>
      <c r="L143" s="58">
        <f t="shared" si="35"/>
        <v>1074.99288</v>
      </c>
      <c r="M143" s="49"/>
      <c r="N143" s="115"/>
      <c r="P143" s="117"/>
    </row>
    <row r="144" spans="1:16" ht="56.25">
      <c r="A144" s="14" t="s">
        <v>385</v>
      </c>
      <c r="B144" s="14" t="s">
        <v>70</v>
      </c>
      <c r="C144" s="14" t="s">
        <v>386</v>
      </c>
      <c r="D144" s="16" t="s">
        <v>387</v>
      </c>
      <c r="E144" s="15" t="s">
        <v>305</v>
      </c>
      <c r="F144" s="98">
        <v>65</v>
      </c>
      <c r="G144" s="90">
        <v>8.18</v>
      </c>
      <c r="H144" s="92">
        <v>0.26440000000000002</v>
      </c>
      <c r="I144" s="93">
        <v>10.342791999999999</v>
      </c>
      <c r="J144" s="31">
        <f>$J$255</f>
        <v>0</v>
      </c>
      <c r="K144" s="27">
        <f t="shared" si="34"/>
        <v>10.342791999999999</v>
      </c>
      <c r="L144" s="58">
        <f t="shared" si="35"/>
        <v>672.28147999999999</v>
      </c>
      <c r="M144" s="49"/>
      <c r="N144" s="115"/>
      <c r="P144" s="117"/>
    </row>
    <row r="145" spans="1:16" ht="33.75">
      <c r="A145" s="14" t="s">
        <v>388</v>
      </c>
      <c r="B145" s="14" t="s">
        <v>39</v>
      </c>
      <c r="C145" s="14" t="s">
        <v>389</v>
      </c>
      <c r="D145" s="16" t="s">
        <v>390</v>
      </c>
      <c r="E145" s="15" t="s">
        <v>305</v>
      </c>
      <c r="F145" s="98">
        <v>28</v>
      </c>
      <c r="G145" s="90">
        <v>24.38</v>
      </c>
      <c r="H145" s="92">
        <v>0.26440000000000002</v>
      </c>
      <c r="I145" s="93">
        <v>30.826071999999996</v>
      </c>
      <c r="J145" s="31">
        <f>$J$255</f>
        <v>0</v>
      </c>
      <c r="K145" s="27">
        <f t="shared" si="34"/>
        <v>30.826071999999996</v>
      </c>
      <c r="L145" s="58">
        <f t="shared" si="35"/>
        <v>863.13001599999984</v>
      </c>
      <c r="M145" s="49"/>
      <c r="N145" s="115"/>
      <c r="P145" s="117"/>
    </row>
    <row r="146" spans="1:16" ht="78.75">
      <c r="A146" s="14" t="s">
        <v>391</v>
      </c>
      <c r="B146" s="14" t="s">
        <v>39</v>
      </c>
      <c r="C146" s="14" t="s">
        <v>392</v>
      </c>
      <c r="D146" s="16" t="s">
        <v>393</v>
      </c>
      <c r="E146" s="15" t="s">
        <v>305</v>
      </c>
      <c r="F146" s="98">
        <v>15</v>
      </c>
      <c r="G146" s="90">
        <v>15</v>
      </c>
      <c r="H146" s="92">
        <v>0.26440000000000002</v>
      </c>
      <c r="I146" s="93">
        <v>18.966000000000001</v>
      </c>
      <c r="J146" s="31">
        <f>$J$255</f>
        <v>0</v>
      </c>
      <c r="K146" s="27">
        <f t="shared" si="34"/>
        <v>18.966000000000001</v>
      </c>
      <c r="L146" s="58">
        <f t="shared" si="35"/>
        <v>284.49</v>
      </c>
      <c r="M146" s="49"/>
      <c r="N146" s="115"/>
      <c r="P146" s="117"/>
    </row>
    <row r="147" spans="1:16" ht="78.75">
      <c r="A147" s="14" t="s">
        <v>394</v>
      </c>
      <c r="B147" s="14" t="s">
        <v>39</v>
      </c>
      <c r="C147" s="14" t="s">
        <v>392</v>
      </c>
      <c r="D147" s="16" t="s">
        <v>395</v>
      </c>
      <c r="E147" s="15" t="s">
        <v>305</v>
      </c>
      <c r="F147" s="98">
        <v>15</v>
      </c>
      <c r="G147" s="90">
        <v>15</v>
      </c>
      <c r="H147" s="92">
        <v>0.26440000000000002</v>
      </c>
      <c r="I147" s="93">
        <v>18.966000000000001</v>
      </c>
      <c r="J147" s="31">
        <f>$J$255</f>
        <v>0</v>
      </c>
      <c r="K147" s="27">
        <f t="shared" si="34"/>
        <v>18.966000000000001</v>
      </c>
      <c r="L147" s="58">
        <f t="shared" si="35"/>
        <v>284.49</v>
      </c>
      <c r="M147" s="49"/>
      <c r="N147" s="115"/>
      <c r="P147" s="117"/>
    </row>
    <row r="148" spans="1:16" ht="78.75">
      <c r="A148" s="14" t="s">
        <v>396</v>
      </c>
      <c r="B148" s="14" t="s">
        <v>39</v>
      </c>
      <c r="C148" s="14" t="s">
        <v>392</v>
      </c>
      <c r="D148" s="16" t="s">
        <v>397</v>
      </c>
      <c r="E148" s="15" t="s">
        <v>305</v>
      </c>
      <c r="F148" s="98">
        <v>1</v>
      </c>
      <c r="G148" s="90">
        <v>15</v>
      </c>
      <c r="H148" s="92">
        <v>0.26440000000000002</v>
      </c>
      <c r="I148" s="93">
        <v>18.966000000000001</v>
      </c>
      <c r="J148" s="31">
        <f>$J$255</f>
        <v>0</v>
      </c>
      <c r="K148" s="27">
        <f t="shared" si="34"/>
        <v>18.966000000000001</v>
      </c>
      <c r="L148" s="58">
        <f t="shared" si="35"/>
        <v>18.966000000000001</v>
      </c>
      <c r="M148" s="49"/>
      <c r="N148" s="115"/>
      <c r="P148" s="117"/>
    </row>
    <row r="149" spans="1:16" ht="33.75">
      <c r="A149" s="14" t="s">
        <v>398</v>
      </c>
      <c r="B149" s="14" t="s">
        <v>70</v>
      </c>
      <c r="C149" s="14" t="s">
        <v>399</v>
      </c>
      <c r="D149" s="16" t="s">
        <v>400</v>
      </c>
      <c r="E149" s="15" t="s">
        <v>401</v>
      </c>
      <c r="F149" s="98">
        <v>8</v>
      </c>
      <c r="G149" s="90">
        <v>92.94</v>
      </c>
      <c r="H149" s="92">
        <v>0.26440000000000002</v>
      </c>
      <c r="I149" s="93">
        <v>117.513336</v>
      </c>
      <c r="J149" s="31">
        <f>$J$255</f>
        <v>0</v>
      </c>
      <c r="K149" s="27">
        <f t="shared" si="34"/>
        <v>117.513336</v>
      </c>
      <c r="L149" s="58">
        <f t="shared" si="35"/>
        <v>940.10668799999996</v>
      </c>
      <c r="M149" s="49"/>
      <c r="N149" s="115"/>
      <c r="P149" s="117"/>
    </row>
    <row r="150" spans="1:16" ht="15">
      <c r="A150" s="35" t="s">
        <v>402</v>
      </c>
      <c r="B150" s="35"/>
      <c r="C150" s="35"/>
      <c r="D150" s="36" t="s">
        <v>403</v>
      </c>
      <c r="E150" s="21"/>
      <c r="F150" s="108"/>
      <c r="G150" s="109"/>
      <c r="H150" s="110"/>
      <c r="I150" s="91"/>
      <c r="J150" s="111"/>
      <c r="K150" s="44"/>
      <c r="L150" s="112"/>
      <c r="M150" s="94">
        <f>SUM(L151)</f>
        <v>1045.9116799999999</v>
      </c>
      <c r="N150" s="115"/>
      <c r="P150" s="117"/>
    </row>
    <row r="151" spans="1:16" ht="90">
      <c r="A151" s="14" t="s">
        <v>404</v>
      </c>
      <c r="B151" s="14" t="s">
        <v>70</v>
      </c>
      <c r="C151" s="14">
        <v>100745</v>
      </c>
      <c r="D151" s="16" t="s">
        <v>405</v>
      </c>
      <c r="E151" s="15" t="s">
        <v>42</v>
      </c>
      <c r="F151" s="98">
        <v>40</v>
      </c>
      <c r="G151" s="90">
        <v>20.68</v>
      </c>
      <c r="H151" s="92">
        <v>0.26440000000000002</v>
      </c>
      <c r="I151" s="93">
        <v>26.147791999999999</v>
      </c>
      <c r="J151" s="31">
        <f>$J$255</f>
        <v>0</v>
      </c>
      <c r="K151" s="27">
        <f t="shared" ref="K151" si="36">I151*(1-J151)</f>
        <v>26.147791999999999</v>
      </c>
      <c r="L151" s="58">
        <f t="shared" ref="L151" si="37">K151*F151</f>
        <v>1045.9116799999999</v>
      </c>
      <c r="M151" s="49"/>
      <c r="N151" s="115"/>
      <c r="P151" s="117"/>
    </row>
    <row r="152" spans="1:16" ht="15">
      <c r="A152" s="35" t="s">
        <v>406</v>
      </c>
      <c r="B152" s="35"/>
      <c r="C152" s="35"/>
      <c r="D152" s="36" t="s">
        <v>407</v>
      </c>
      <c r="E152" s="21"/>
      <c r="F152" s="108"/>
      <c r="G152" s="109"/>
      <c r="H152" s="110"/>
      <c r="I152" s="91"/>
      <c r="J152" s="111"/>
      <c r="K152" s="44"/>
      <c r="L152" s="112"/>
      <c r="M152" s="94">
        <f>SUM(L153:L154)</f>
        <v>37.932000000000002</v>
      </c>
      <c r="N152" s="115"/>
      <c r="P152" s="117"/>
    </row>
    <row r="153" spans="1:16" ht="67.5">
      <c r="A153" s="14" t="s">
        <v>408</v>
      </c>
      <c r="B153" s="14" t="s">
        <v>39</v>
      </c>
      <c r="C153" s="14" t="s">
        <v>392</v>
      </c>
      <c r="D153" s="16" t="s">
        <v>409</v>
      </c>
      <c r="E153" s="15" t="s">
        <v>305</v>
      </c>
      <c r="F153" s="98">
        <v>1</v>
      </c>
      <c r="G153" s="90">
        <v>15</v>
      </c>
      <c r="H153" s="92">
        <v>0.26440000000000002</v>
      </c>
      <c r="I153" s="93">
        <v>18.966000000000001</v>
      </c>
      <c r="J153" s="31">
        <f>$J$255</f>
        <v>0</v>
      </c>
      <c r="K153" s="27">
        <f t="shared" ref="K153:K154" si="38">I153*(1-J153)</f>
        <v>18.966000000000001</v>
      </c>
      <c r="L153" s="58">
        <f t="shared" ref="L153:L154" si="39">K153*F153</f>
        <v>18.966000000000001</v>
      </c>
      <c r="M153" s="49"/>
      <c r="N153" s="115"/>
      <c r="P153" s="117"/>
    </row>
    <row r="154" spans="1:16" ht="67.5">
      <c r="A154" s="14" t="s">
        <v>410</v>
      </c>
      <c r="B154" s="14" t="s">
        <v>39</v>
      </c>
      <c r="C154" s="14" t="s">
        <v>392</v>
      </c>
      <c r="D154" s="16" t="s">
        <v>411</v>
      </c>
      <c r="E154" s="15" t="s">
        <v>305</v>
      </c>
      <c r="F154" s="98">
        <v>1</v>
      </c>
      <c r="G154" s="90">
        <v>15</v>
      </c>
      <c r="H154" s="92">
        <v>0.26440000000000002</v>
      </c>
      <c r="I154" s="93">
        <v>18.966000000000001</v>
      </c>
      <c r="J154" s="31">
        <f>$J$255</f>
        <v>0</v>
      </c>
      <c r="K154" s="27">
        <f t="shared" si="38"/>
        <v>18.966000000000001</v>
      </c>
      <c r="L154" s="58">
        <f t="shared" si="39"/>
        <v>18.966000000000001</v>
      </c>
      <c r="M154" s="49"/>
      <c r="N154" s="115"/>
      <c r="P154" s="117"/>
    </row>
    <row r="155" spans="1:16" ht="22.5">
      <c r="A155" s="39" t="s">
        <v>412</v>
      </c>
      <c r="B155" s="39"/>
      <c r="C155" s="39"/>
      <c r="D155" s="99" t="s">
        <v>413</v>
      </c>
      <c r="E155" s="55"/>
      <c r="F155" s="107"/>
      <c r="G155" s="101"/>
      <c r="H155" s="102"/>
      <c r="I155" s="103"/>
      <c r="J155" s="104"/>
      <c r="K155" s="105"/>
      <c r="L155" s="106"/>
      <c r="M155" s="56"/>
      <c r="N155" s="116"/>
      <c r="P155" s="117"/>
    </row>
    <row r="156" spans="1:16" ht="15">
      <c r="A156" s="14"/>
      <c r="B156" s="14"/>
      <c r="C156" s="14"/>
      <c r="D156" s="16"/>
      <c r="E156" s="15" t="s">
        <v>635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49"/>
      <c r="N156" s="115"/>
      <c r="P156" s="117"/>
    </row>
    <row r="157" spans="1:16" ht="15">
      <c r="A157" s="39" t="s">
        <v>414</v>
      </c>
      <c r="B157" s="39"/>
      <c r="C157" s="39"/>
      <c r="D157" s="99" t="s">
        <v>415</v>
      </c>
      <c r="E157" s="55"/>
      <c r="F157" s="107"/>
      <c r="G157" s="101"/>
      <c r="H157" s="102"/>
      <c r="I157" s="103"/>
      <c r="J157" s="104"/>
      <c r="K157" s="105"/>
      <c r="L157" s="106"/>
      <c r="M157" s="56"/>
      <c r="N157" s="116"/>
      <c r="P157" s="117"/>
    </row>
    <row r="158" spans="1:16" ht="15">
      <c r="A158" s="14"/>
      <c r="B158" s="14"/>
      <c r="C158" s="14"/>
      <c r="D158" s="16"/>
      <c r="E158" s="15" t="s">
        <v>635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49"/>
      <c r="N158" s="115"/>
      <c r="P158" s="117"/>
    </row>
    <row r="159" spans="1:16" ht="15">
      <c r="A159" s="39" t="s">
        <v>416</v>
      </c>
      <c r="B159" s="39"/>
      <c r="C159" s="39"/>
      <c r="D159" s="99" t="s">
        <v>417</v>
      </c>
      <c r="E159" s="55"/>
      <c r="F159" s="107"/>
      <c r="G159" s="101"/>
      <c r="H159" s="102"/>
      <c r="I159" s="103"/>
      <c r="J159" s="104"/>
      <c r="K159" s="105"/>
      <c r="L159" s="106"/>
      <c r="M159" s="113">
        <f>SUM(L160:L163)</f>
        <v>2699.4687119999999</v>
      </c>
      <c r="N159" s="114">
        <f>M159</f>
        <v>2699.4687119999999</v>
      </c>
      <c r="P159" s="117"/>
    </row>
    <row r="160" spans="1:16" ht="33.75">
      <c r="A160" s="14" t="s">
        <v>418</v>
      </c>
      <c r="B160" s="14" t="s">
        <v>39</v>
      </c>
      <c r="C160" s="14" t="s">
        <v>419</v>
      </c>
      <c r="D160" s="16" t="s">
        <v>420</v>
      </c>
      <c r="E160" s="15" t="s">
        <v>42</v>
      </c>
      <c r="F160" s="98">
        <v>3</v>
      </c>
      <c r="G160" s="90">
        <v>155.36000000000001</v>
      </c>
      <c r="H160" s="92">
        <v>0.26440000000000002</v>
      </c>
      <c r="I160" s="93">
        <v>196.437184</v>
      </c>
      <c r="J160" s="31">
        <f>$J$255</f>
        <v>0</v>
      </c>
      <c r="K160" s="27">
        <f t="shared" ref="K160:K163" si="40">I160*(1-J160)</f>
        <v>196.437184</v>
      </c>
      <c r="L160" s="58">
        <f t="shared" ref="L160:L163" si="41">K160*F160</f>
        <v>589.31155200000001</v>
      </c>
      <c r="M160" s="49"/>
      <c r="N160" s="115"/>
      <c r="P160" s="117"/>
    </row>
    <row r="161" spans="1:16" ht="101.25">
      <c r="A161" s="14" t="s">
        <v>421</v>
      </c>
      <c r="B161" s="14" t="s">
        <v>70</v>
      </c>
      <c r="C161" s="14" t="s">
        <v>422</v>
      </c>
      <c r="D161" s="16" t="s">
        <v>423</v>
      </c>
      <c r="E161" s="15" t="s">
        <v>42</v>
      </c>
      <c r="F161" s="98">
        <v>2</v>
      </c>
      <c r="G161" s="90">
        <v>55.65</v>
      </c>
      <c r="H161" s="92">
        <v>0.26440000000000002</v>
      </c>
      <c r="I161" s="93">
        <v>70.363860000000003</v>
      </c>
      <c r="J161" s="31">
        <f>$J$255</f>
        <v>0</v>
      </c>
      <c r="K161" s="27">
        <f t="shared" si="40"/>
        <v>70.363860000000003</v>
      </c>
      <c r="L161" s="58">
        <f t="shared" si="41"/>
        <v>140.72772000000001</v>
      </c>
      <c r="M161" s="49"/>
      <c r="N161" s="115"/>
      <c r="P161" s="117"/>
    </row>
    <row r="162" spans="1:16" ht="67.5">
      <c r="A162" s="14" t="s">
        <v>424</v>
      </c>
      <c r="B162" s="14" t="s">
        <v>70</v>
      </c>
      <c r="C162" s="14" t="s">
        <v>425</v>
      </c>
      <c r="D162" s="16" t="s">
        <v>426</v>
      </c>
      <c r="E162" s="15" t="s">
        <v>42</v>
      </c>
      <c r="F162" s="98">
        <v>60</v>
      </c>
      <c r="G162" s="90">
        <v>3.83</v>
      </c>
      <c r="H162" s="92">
        <v>0.26440000000000002</v>
      </c>
      <c r="I162" s="93">
        <v>4.8426520000000002</v>
      </c>
      <c r="J162" s="31">
        <f>$J$255</f>
        <v>0</v>
      </c>
      <c r="K162" s="27">
        <f t="shared" si="40"/>
        <v>4.8426520000000002</v>
      </c>
      <c r="L162" s="58">
        <f t="shared" si="41"/>
        <v>290.55912000000001</v>
      </c>
      <c r="M162" s="49"/>
      <c r="N162" s="115"/>
      <c r="P162" s="117"/>
    </row>
    <row r="163" spans="1:16" ht="45">
      <c r="A163" s="14" t="s">
        <v>427</v>
      </c>
      <c r="B163" s="14" t="s">
        <v>39</v>
      </c>
      <c r="C163" s="14" t="s">
        <v>428</v>
      </c>
      <c r="D163" s="16" t="s">
        <v>429</v>
      </c>
      <c r="E163" s="15" t="s">
        <v>42</v>
      </c>
      <c r="F163" s="98">
        <v>60</v>
      </c>
      <c r="G163" s="90">
        <v>22.13</v>
      </c>
      <c r="H163" s="92">
        <v>0.26440000000000002</v>
      </c>
      <c r="I163" s="93">
        <v>27.981171999999997</v>
      </c>
      <c r="J163" s="31">
        <f>$J$255</f>
        <v>0</v>
      </c>
      <c r="K163" s="27">
        <f t="shared" si="40"/>
        <v>27.981171999999997</v>
      </c>
      <c r="L163" s="58">
        <f t="shared" si="41"/>
        <v>1678.8703199999998</v>
      </c>
      <c r="M163" s="49"/>
      <c r="N163" s="115"/>
      <c r="P163" s="117"/>
    </row>
    <row r="164" spans="1:16" ht="22.5">
      <c r="A164" s="39" t="s">
        <v>430</v>
      </c>
      <c r="B164" s="39"/>
      <c r="C164" s="39"/>
      <c r="D164" s="99" t="s">
        <v>431</v>
      </c>
      <c r="E164" s="55"/>
      <c r="F164" s="107"/>
      <c r="G164" s="101"/>
      <c r="H164" s="102"/>
      <c r="I164" s="103"/>
      <c r="J164" s="104"/>
      <c r="K164" s="105"/>
      <c r="L164" s="106"/>
      <c r="M164" s="56"/>
      <c r="N164" s="114">
        <f>SUM(M165)</f>
        <v>6277.4804759999997</v>
      </c>
      <c r="P164" s="117"/>
    </row>
    <row r="165" spans="1:16" ht="15">
      <c r="A165" s="35" t="s">
        <v>432</v>
      </c>
      <c r="B165" s="35"/>
      <c r="C165" s="35"/>
      <c r="D165" s="36" t="s">
        <v>433</v>
      </c>
      <c r="E165" s="21"/>
      <c r="F165" s="108"/>
      <c r="G165" s="109"/>
      <c r="H165" s="110"/>
      <c r="I165" s="91"/>
      <c r="J165" s="111"/>
      <c r="K165" s="44"/>
      <c r="L165" s="112"/>
      <c r="M165" s="94">
        <f>SUM(L166)</f>
        <v>6277.4804759999997</v>
      </c>
      <c r="N165" s="115"/>
      <c r="P165" s="117"/>
    </row>
    <row r="166" spans="1:16" ht="56.25">
      <c r="A166" s="14" t="s">
        <v>434</v>
      </c>
      <c r="B166" s="14" t="s">
        <v>70</v>
      </c>
      <c r="C166" s="14" t="s">
        <v>435</v>
      </c>
      <c r="D166" s="16" t="s">
        <v>436</v>
      </c>
      <c r="E166" s="15" t="s">
        <v>42</v>
      </c>
      <c r="F166" s="98">
        <v>183</v>
      </c>
      <c r="G166" s="90">
        <v>27.13</v>
      </c>
      <c r="H166" s="92">
        <v>0.26440000000000002</v>
      </c>
      <c r="I166" s="93">
        <v>34.303171999999996</v>
      </c>
      <c r="J166" s="31">
        <f>$J$255</f>
        <v>0</v>
      </c>
      <c r="K166" s="27">
        <f t="shared" ref="K166" si="42">I166*(1-J166)</f>
        <v>34.303171999999996</v>
      </c>
      <c r="L166" s="58">
        <f t="shared" ref="L166" si="43">K166*F166</f>
        <v>6277.4804759999997</v>
      </c>
      <c r="M166" s="49"/>
      <c r="N166" s="115"/>
      <c r="P166" s="117"/>
    </row>
    <row r="167" spans="1:16" ht="15">
      <c r="A167" s="39" t="s">
        <v>437</v>
      </c>
      <c r="B167" s="39"/>
      <c r="C167" s="39"/>
      <c r="D167" s="99" t="s">
        <v>438</v>
      </c>
      <c r="E167" s="55"/>
      <c r="F167" s="107"/>
      <c r="G167" s="101"/>
      <c r="H167" s="102"/>
      <c r="I167" s="103"/>
      <c r="J167" s="104"/>
      <c r="K167" s="105"/>
      <c r="L167" s="106"/>
      <c r="M167" s="113">
        <f>SUM(L168:L172)</f>
        <v>62604.488056960006</v>
      </c>
      <c r="N167" s="114">
        <f>M167</f>
        <v>62604.488056960006</v>
      </c>
      <c r="P167" s="117"/>
    </row>
    <row r="168" spans="1:16" ht="101.25">
      <c r="A168" s="14" t="s">
        <v>439</v>
      </c>
      <c r="B168" s="14" t="s">
        <v>70</v>
      </c>
      <c r="C168" s="14" t="s">
        <v>440</v>
      </c>
      <c r="D168" s="16" t="s">
        <v>441</v>
      </c>
      <c r="E168" s="15" t="s">
        <v>42</v>
      </c>
      <c r="F168" s="98">
        <v>8.4</v>
      </c>
      <c r="G168" s="90">
        <v>38.75</v>
      </c>
      <c r="H168" s="92">
        <v>0.26440000000000002</v>
      </c>
      <c r="I168" s="93">
        <v>48.9955</v>
      </c>
      <c r="J168" s="31">
        <f>$J$255</f>
        <v>0</v>
      </c>
      <c r="K168" s="27">
        <f t="shared" ref="K168:K172" si="44">I168*(1-J168)</f>
        <v>48.9955</v>
      </c>
      <c r="L168" s="58">
        <f t="shared" ref="L168:L172" si="45">K168*F168</f>
        <v>411.56220000000002</v>
      </c>
      <c r="M168" s="49"/>
      <c r="N168" s="115"/>
      <c r="P168" s="117"/>
    </row>
    <row r="169" spans="1:16" ht="56.25">
      <c r="A169" s="14" t="s">
        <v>442</v>
      </c>
      <c r="B169" s="14" t="s">
        <v>70</v>
      </c>
      <c r="C169" s="14" t="s">
        <v>443</v>
      </c>
      <c r="D169" s="16" t="s">
        <v>444</v>
      </c>
      <c r="E169" s="15" t="s">
        <v>118</v>
      </c>
      <c r="F169" s="98">
        <v>7.68</v>
      </c>
      <c r="G169" s="90">
        <v>72.98</v>
      </c>
      <c r="H169" s="92">
        <v>0.26440000000000002</v>
      </c>
      <c r="I169" s="93">
        <v>92.275912000000005</v>
      </c>
      <c r="J169" s="31">
        <f>$J$255</f>
        <v>0</v>
      </c>
      <c r="K169" s="27">
        <f t="shared" si="44"/>
        <v>92.275912000000005</v>
      </c>
      <c r="L169" s="58">
        <f t="shared" si="45"/>
        <v>708.67900415999998</v>
      </c>
      <c r="M169" s="49"/>
      <c r="N169" s="115"/>
      <c r="P169" s="117"/>
    </row>
    <row r="170" spans="1:16" ht="67.5">
      <c r="A170" s="14" t="s">
        <v>445</v>
      </c>
      <c r="B170" s="14" t="s">
        <v>70</v>
      </c>
      <c r="C170" s="14" t="s">
        <v>446</v>
      </c>
      <c r="D170" s="16" t="s">
        <v>447</v>
      </c>
      <c r="E170" s="15" t="s">
        <v>42</v>
      </c>
      <c r="F170" s="98">
        <v>150.28</v>
      </c>
      <c r="G170" s="90">
        <v>32.9</v>
      </c>
      <c r="H170" s="92">
        <v>0.26440000000000002</v>
      </c>
      <c r="I170" s="93">
        <v>41.598759999999999</v>
      </c>
      <c r="J170" s="31">
        <f>$J$255</f>
        <v>0</v>
      </c>
      <c r="K170" s="27">
        <f t="shared" si="44"/>
        <v>41.598759999999999</v>
      </c>
      <c r="L170" s="58">
        <f t="shared" si="45"/>
        <v>6251.4616527999997</v>
      </c>
      <c r="M170" s="49"/>
      <c r="N170" s="115"/>
      <c r="P170" s="117"/>
    </row>
    <row r="171" spans="1:16" ht="56.25">
      <c r="A171" s="14" t="s">
        <v>448</v>
      </c>
      <c r="B171" s="14" t="s">
        <v>70</v>
      </c>
      <c r="C171" s="14" t="s">
        <v>449</v>
      </c>
      <c r="D171" s="16" t="s">
        <v>450</v>
      </c>
      <c r="E171" s="15" t="s">
        <v>42</v>
      </c>
      <c r="F171" s="98">
        <v>230</v>
      </c>
      <c r="G171" s="90">
        <v>129.9</v>
      </c>
      <c r="H171" s="92">
        <v>0.26440000000000002</v>
      </c>
      <c r="I171" s="93">
        <v>164.24556000000001</v>
      </c>
      <c r="J171" s="31">
        <f>$J$255</f>
        <v>0</v>
      </c>
      <c r="K171" s="27">
        <f t="shared" si="44"/>
        <v>164.24556000000001</v>
      </c>
      <c r="L171" s="58">
        <f t="shared" si="45"/>
        <v>37776.478800000004</v>
      </c>
      <c r="M171" s="49"/>
      <c r="N171" s="115"/>
      <c r="P171" s="117"/>
    </row>
    <row r="172" spans="1:16" ht="33.75">
      <c r="A172" s="14" t="s">
        <v>451</v>
      </c>
      <c r="B172" s="14" t="s">
        <v>39</v>
      </c>
      <c r="C172" s="14" t="s">
        <v>452</v>
      </c>
      <c r="D172" s="16" t="s">
        <v>453</v>
      </c>
      <c r="E172" s="15" t="s">
        <v>118</v>
      </c>
      <c r="F172" s="98">
        <v>600</v>
      </c>
      <c r="G172" s="90">
        <v>23.01</v>
      </c>
      <c r="H172" s="92">
        <v>0.26440000000000002</v>
      </c>
      <c r="I172" s="93">
        <v>29.093844000000001</v>
      </c>
      <c r="J172" s="31">
        <f>$J$255</f>
        <v>0</v>
      </c>
      <c r="K172" s="27">
        <f t="shared" si="44"/>
        <v>29.093844000000001</v>
      </c>
      <c r="L172" s="58">
        <f t="shared" si="45"/>
        <v>17456.306400000001</v>
      </c>
      <c r="M172" s="49"/>
      <c r="N172" s="115"/>
      <c r="P172" s="117"/>
    </row>
    <row r="173" spans="1:16" ht="15">
      <c r="A173" s="39" t="s">
        <v>454</v>
      </c>
      <c r="B173" s="39"/>
      <c r="C173" s="39"/>
      <c r="D173" s="99" t="s">
        <v>455</v>
      </c>
      <c r="E173" s="55"/>
      <c r="F173" s="107"/>
      <c r="G173" s="101"/>
      <c r="H173" s="102"/>
      <c r="I173" s="103"/>
      <c r="J173" s="104"/>
      <c r="K173" s="105"/>
      <c r="L173" s="106"/>
      <c r="M173" s="113">
        <f>SUM(L174:L181)</f>
        <v>62711.943343839994</v>
      </c>
      <c r="N173" s="114">
        <f>M173</f>
        <v>62711.943343839994</v>
      </c>
      <c r="P173" s="117"/>
    </row>
    <row r="174" spans="1:16" ht="56.25">
      <c r="A174" s="14" t="s">
        <v>456</v>
      </c>
      <c r="B174" s="14" t="s">
        <v>70</v>
      </c>
      <c r="C174" s="14" t="s">
        <v>457</v>
      </c>
      <c r="D174" s="16" t="s">
        <v>458</v>
      </c>
      <c r="E174" s="15" t="s">
        <v>42</v>
      </c>
      <c r="F174" s="98">
        <v>192</v>
      </c>
      <c r="G174" s="90">
        <v>2.97</v>
      </c>
      <c r="H174" s="92">
        <v>0.26440000000000002</v>
      </c>
      <c r="I174" s="93">
        <v>3.7552680000000001</v>
      </c>
      <c r="J174" s="31">
        <f>$J$255</f>
        <v>0</v>
      </c>
      <c r="K174" s="27">
        <f t="shared" ref="K174:K181" si="46">I174*(1-J174)</f>
        <v>3.7552680000000001</v>
      </c>
      <c r="L174" s="58">
        <f t="shared" ref="L174:L181" si="47">K174*F174</f>
        <v>721.01145599999995</v>
      </c>
      <c r="M174" s="49"/>
      <c r="N174" s="115"/>
      <c r="P174" s="117"/>
    </row>
    <row r="175" spans="1:16" ht="56.25">
      <c r="A175" s="14" t="s">
        <v>459</v>
      </c>
      <c r="B175" s="14" t="s">
        <v>70</v>
      </c>
      <c r="C175" s="14" t="s">
        <v>460</v>
      </c>
      <c r="D175" s="16" t="s">
        <v>461</v>
      </c>
      <c r="E175" s="15" t="s">
        <v>42</v>
      </c>
      <c r="F175" s="98">
        <v>192</v>
      </c>
      <c r="G175" s="90">
        <v>15.03</v>
      </c>
      <c r="H175" s="92">
        <v>0.26440000000000002</v>
      </c>
      <c r="I175" s="93">
        <v>19.003931999999999</v>
      </c>
      <c r="J175" s="31">
        <f>$J$255</f>
        <v>0</v>
      </c>
      <c r="K175" s="27">
        <f t="shared" si="46"/>
        <v>19.003931999999999</v>
      </c>
      <c r="L175" s="58">
        <f t="shared" si="47"/>
        <v>3648.7549439999998</v>
      </c>
      <c r="M175" s="49"/>
      <c r="N175" s="115"/>
      <c r="P175" s="117"/>
    </row>
    <row r="176" spans="1:16" ht="56.25">
      <c r="A176" s="14" t="s">
        <v>462</v>
      </c>
      <c r="B176" s="14" t="s">
        <v>70</v>
      </c>
      <c r="C176" s="14" t="s">
        <v>463</v>
      </c>
      <c r="D176" s="16" t="s">
        <v>464</v>
      </c>
      <c r="E176" s="15" t="s">
        <v>42</v>
      </c>
      <c r="F176" s="98">
        <v>595.78</v>
      </c>
      <c r="G176" s="90">
        <v>11.62</v>
      </c>
      <c r="H176" s="92">
        <v>0.26440000000000002</v>
      </c>
      <c r="I176" s="93">
        <v>14.692327999999998</v>
      </c>
      <c r="J176" s="31">
        <f>$J$255</f>
        <v>0</v>
      </c>
      <c r="K176" s="27">
        <f t="shared" si="46"/>
        <v>14.692327999999998</v>
      </c>
      <c r="L176" s="58">
        <f t="shared" si="47"/>
        <v>8753.395175839998</v>
      </c>
      <c r="M176" s="49"/>
      <c r="N176" s="115"/>
      <c r="P176" s="117"/>
    </row>
    <row r="177" spans="1:16" ht="56.25">
      <c r="A177" s="14" t="s">
        <v>465</v>
      </c>
      <c r="B177" s="14" t="s">
        <v>70</v>
      </c>
      <c r="C177" s="14" t="s">
        <v>466</v>
      </c>
      <c r="D177" s="16" t="s">
        <v>467</v>
      </c>
      <c r="E177" s="15" t="s">
        <v>42</v>
      </c>
      <c r="F177" s="98">
        <v>1720</v>
      </c>
      <c r="G177" s="90">
        <v>13.12</v>
      </c>
      <c r="H177" s="92">
        <v>0.26440000000000002</v>
      </c>
      <c r="I177" s="93">
        <v>16.588927999999999</v>
      </c>
      <c r="J177" s="31">
        <f>$J$255</f>
        <v>0</v>
      </c>
      <c r="K177" s="27">
        <f t="shared" si="46"/>
        <v>16.588927999999999</v>
      </c>
      <c r="L177" s="58">
        <f t="shared" si="47"/>
        <v>28532.956159999998</v>
      </c>
      <c r="M177" s="49"/>
      <c r="N177" s="115"/>
      <c r="P177" s="117"/>
    </row>
    <row r="178" spans="1:16" ht="33.75">
      <c r="A178" s="14" t="s">
        <v>468</v>
      </c>
      <c r="B178" s="14" t="s">
        <v>39</v>
      </c>
      <c r="C178" s="14" t="s">
        <v>469</v>
      </c>
      <c r="D178" s="16" t="s">
        <v>470</v>
      </c>
      <c r="E178" s="15" t="s">
        <v>42</v>
      </c>
      <c r="F178" s="98">
        <v>95</v>
      </c>
      <c r="G178" s="90">
        <v>11.26</v>
      </c>
      <c r="H178" s="92">
        <v>0.26440000000000002</v>
      </c>
      <c r="I178" s="93">
        <v>14.237143999999999</v>
      </c>
      <c r="J178" s="31">
        <f>$J$255</f>
        <v>0</v>
      </c>
      <c r="K178" s="27">
        <f t="shared" si="46"/>
        <v>14.237143999999999</v>
      </c>
      <c r="L178" s="58">
        <f t="shared" si="47"/>
        <v>1352.5286799999999</v>
      </c>
      <c r="M178" s="49"/>
      <c r="N178" s="115"/>
      <c r="P178" s="117"/>
    </row>
    <row r="179" spans="1:16" ht="45">
      <c r="A179" s="14" t="s">
        <v>471</v>
      </c>
      <c r="B179" s="14" t="s">
        <v>39</v>
      </c>
      <c r="C179" s="14" t="s">
        <v>472</v>
      </c>
      <c r="D179" s="16" t="s">
        <v>473</v>
      </c>
      <c r="E179" s="15" t="s">
        <v>42</v>
      </c>
      <c r="F179" s="98">
        <v>10</v>
      </c>
      <c r="G179" s="90">
        <v>28.12</v>
      </c>
      <c r="H179" s="92">
        <v>0.26440000000000002</v>
      </c>
      <c r="I179" s="93">
        <v>35.554928000000004</v>
      </c>
      <c r="J179" s="31">
        <f>$J$255</f>
        <v>0</v>
      </c>
      <c r="K179" s="27">
        <f t="shared" si="46"/>
        <v>35.554928000000004</v>
      </c>
      <c r="L179" s="58">
        <f t="shared" si="47"/>
        <v>355.54928000000007</v>
      </c>
      <c r="M179" s="49"/>
      <c r="N179" s="115"/>
      <c r="P179" s="117"/>
    </row>
    <row r="180" spans="1:16" ht="45">
      <c r="A180" s="14" t="s">
        <v>474</v>
      </c>
      <c r="B180" s="14" t="s">
        <v>70</v>
      </c>
      <c r="C180" s="14" t="s">
        <v>475</v>
      </c>
      <c r="D180" s="16" t="s">
        <v>476</v>
      </c>
      <c r="E180" s="15" t="s">
        <v>42</v>
      </c>
      <c r="F180" s="98">
        <v>20</v>
      </c>
      <c r="G180" s="90">
        <v>27.24</v>
      </c>
      <c r="H180" s="92">
        <v>0.26440000000000002</v>
      </c>
      <c r="I180" s="93">
        <v>34.442256</v>
      </c>
      <c r="J180" s="31">
        <f>$J$255</f>
        <v>0</v>
      </c>
      <c r="K180" s="27">
        <f t="shared" si="46"/>
        <v>34.442256</v>
      </c>
      <c r="L180" s="58">
        <f t="shared" si="47"/>
        <v>688.84511999999995</v>
      </c>
      <c r="M180" s="49"/>
      <c r="N180" s="115"/>
      <c r="P180" s="117"/>
    </row>
    <row r="181" spans="1:16" ht="67.5">
      <c r="A181" s="14" t="s">
        <v>477</v>
      </c>
      <c r="B181" s="14" t="s">
        <v>70</v>
      </c>
      <c r="C181" s="14" t="s">
        <v>478</v>
      </c>
      <c r="D181" s="16" t="s">
        <v>479</v>
      </c>
      <c r="E181" s="15" t="s">
        <v>42</v>
      </c>
      <c r="F181" s="98">
        <v>864</v>
      </c>
      <c r="G181" s="90">
        <v>17.079999999999998</v>
      </c>
      <c r="H181" s="92">
        <v>0.26440000000000002</v>
      </c>
      <c r="I181" s="93">
        <v>21.595951999999997</v>
      </c>
      <c r="J181" s="31">
        <f>$J$255</f>
        <v>0</v>
      </c>
      <c r="K181" s="27">
        <f t="shared" si="46"/>
        <v>21.595951999999997</v>
      </c>
      <c r="L181" s="58">
        <f t="shared" si="47"/>
        <v>18658.902527999999</v>
      </c>
      <c r="M181" s="49"/>
      <c r="N181" s="115"/>
      <c r="P181" s="117"/>
    </row>
    <row r="182" spans="1:16" ht="15">
      <c r="A182" s="39" t="s">
        <v>480</v>
      </c>
      <c r="B182" s="39"/>
      <c r="C182" s="39"/>
      <c r="D182" s="99" t="s">
        <v>481</v>
      </c>
      <c r="E182" s="55"/>
      <c r="F182" s="107"/>
      <c r="G182" s="101"/>
      <c r="H182" s="102"/>
      <c r="I182" s="103"/>
      <c r="J182" s="104"/>
      <c r="K182" s="105"/>
      <c r="L182" s="106"/>
      <c r="M182" s="113">
        <f>SUM(L183:L185)</f>
        <v>9250.37341208</v>
      </c>
      <c r="N182" s="114">
        <f>M182</f>
        <v>9250.37341208</v>
      </c>
      <c r="P182" s="117"/>
    </row>
    <row r="183" spans="1:16" ht="67.5">
      <c r="A183" s="14" t="s">
        <v>482</v>
      </c>
      <c r="B183" s="14" t="s">
        <v>70</v>
      </c>
      <c r="C183" s="14" t="s">
        <v>483</v>
      </c>
      <c r="D183" s="16" t="s">
        <v>484</v>
      </c>
      <c r="E183" s="15" t="s">
        <v>42</v>
      </c>
      <c r="F183" s="98">
        <v>12.32</v>
      </c>
      <c r="G183" s="90">
        <v>349.82</v>
      </c>
      <c r="H183" s="92">
        <v>0.26440000000000002</v>
      </c>
      <c r="I183" s="93">
        <v>442.312408</v>
      </c>
      <c r="J183" s="31">
        <f>$J$255</f>
        <v>0</v>
      </c>
      <c r="K183" s="27">
        <f t="shared" ref="K183:K185" si="48">I183*(1-J183)</f>
        <v>442.312408</v>
      </c>
      <c r="L183" s="58">
        <f t="shared" ref="L183:L185" si="49">K183*F183</f>
        <v>5449.2888665600003</v>
      </c>
      <c r="M183" s="49"/>
      <c r="N183" s="115"/>
      <c r="P183" s="117"/>
    </row>
    <row r="184" spans="1:16" ht="45">
      <c r="A184" s="14" t="s">
        <v>485</v>
      </c>
      <c r="B184" s="14" t="s">
        <v>70</v>
      </c>
      <c r="C184" s="14" t="s">
        <v>486</v>
      </c>
      <c r="D184" s="16" t="s">
        <v>487</v>
      </c>
      <c r="E184" s="15" t="s">
        <v>42</v>
      </c>
      <c r="F184" s="98">
        <v>20.18</v>
      </c>
      <c r="G184" s="90">
        <v>140.79</v>
      </c>
      <c r="H184" s="92">
        <v>0.26440000000000002</v>
      </c>
      <c r="I184" s="93">
        <v>178.01487599999999</v>
      </c>
      <c r="J184" s="31">
        <f>$J$255</f>
        <v>0</v>
      </c>
      <c r="K184" s="27">
        <f t="shared" si="48"/>
        <v>178.01487599999999</v>
      </c>
      <c r="L184" s="58">
        <f t="shared" si="49"/>
        <v>3592.3401976799996</v>
      </c>
      <c r="M184" s="49"/>
      <c r="N184" s="115"/>
      <c r="P184" s="117"/>
    </row>
    <row r="185" spans="1:16" ht="45">
      <c r="A185" s="14" t="s">
        <v>488</v>
      </c>
      <c r="B185" s="14" t="s">
        <v>70</v>
      </c>
      <c r="C185" s="14" t="s">
        <v>489</v>
      </c>
      <c r="D185" s="16" t="s">
        <v>490</v>
      </c>
      <c r="E185" s="15" t="s">
        <v>42</v>
      </c>
      <c r="F185" s="98">
        <v>1.68</v>
      </c>
      <c r="G185" s="90">
        <v>98.27</v>
      </c>
      <c r="H185" s="92">
        <v>0.26440000000000002</v>
      </c>
      <c r="I185" s="93">
        <v>124.25258799999999</v>
      </c>
      <c r="J185" s="31">
        <f>$J$255</f>
        <v>0</v>
      </c>
      <c r="K185" s="27">
        <f t="shared" si="48"/>
        <v>124.25258799999999</v>
      </c>
      <c r="L185" s="58">
        <f t="shared" si="49"/>
        <v>208.74434783999996</v>
      </c>
      <c r="M185" s="49"/>
      <c r="N185" s="115"/>
      <c r="P185" s="117"/>
    </row>
    <row r="186" spans="1:16" ht="15">
      <c r="A186" s="39" t="s">
        <v>491</v>
      </c>
      <c r="B186" s="39"/>
      <c r="C186" s="39"/>
      <c r="D186" s="99" t="s">
        <v>492</v>
      </c>
      <c r="E186" s="55"/>
      <c r="F186" s="107"/>
      <c r="G186" s="101"/>
      <c r="H186" s="102"/>
      <c r="I186" s="103"/>
      <c r="J186" s="104"/>
      <c r="K186" s="105"/>
      <c r="L186" s="106"/>
      <c r="M186" s="113">
        <f>SUM(L187:L188)</f>
        <v>2902.3037599999998</v>
      </c>
      <c r="N186" s="114">
        <f>M186</f>
        <v>2902.3037599999998</v>
      </c>
      <c r="P186" s="117"/>
    </row>
    <row r="187" spans="1:16" ht="45">
      <c r="A187" s="14" t="s">
        <v>493</v>
      </c>
      <c r="B187" s="14" t="s">
        <v>39</v>
      </c>
      <c r="C187" s="14" t="s">
        <v>494</v>
      </c>
      <c r="D187" s="16" t="s">
        <v>495</v>
      </c>
      <c r="E187" s="15" t="s">
        <v>47</v>
      </c>
      <c r="F187" s="98">
        <v>0.03</v>
      </c>
      <c r="G187" s="90">
        <v>37300</v>
      </c>
      <c r="H187" s="92">
        <v>0.26440000000000002</v>
      </c>
      <c r="I187" s="93">
        <v>47162.119999999995</v>
      </c>
      <c r="J187" s="31">
        <f>$J$255</f>
        <v>0</v>
      </c>
      <c r="K187" s="27">
        <f t="shared" ref="K187:K188" si="50">I187*(1-J187)</f>
        <v>47162.119999999995</v>
      </c>
      <c r="L187" s="58">
        <f t="shared" ref="L187:L188" si="51">K187*F187</f>
        <v>1414.8635999999999</v>
      </c>
      <c r="M187" s="49"/>
      <c r="N187" s="115"/>
      <c r="P187" s="117"/>
    </row>
    <row r="188" spans="1:16" ht="33.75">
      <c r="A188" s="14" t="s">
        <v>496</v>
      </c>
      <c r="B188" s="14" t="s">
        <v>39</v>
      </c>
      <c r="C188" s="14" t="s">
        <v>497</v>
      </c>
      <c r="D188" s="16" t="s">
        <v>498</v>
      </c>
      <c r="E188" s="15" t="s">
        <v>47</v>
      </c>
      <c r="F188" s="98">
        <v>10</v>
      </c>
      <c r="G188" s="90">
        <v>117.64</v>
      </c>
      <c r="H188" s="92">
        <v>0.26440000000000002</v>
      </c>
      <c r="I188" s="93">
        <v>148.74401599999999</v>
      </c>
      <c r="J188" s="31">
        <f>$J$255</f>
        <v>0</v>
      </c>
      <c r="K188" s="27">
        <f t="shared" si="50"/>
        <v>148.74401599999999</v>
      </c>
      <c r="L188" s="58">
        <f t="shared" si="51"/>
        <v>1487.4401599999999</v>
      </c>
      <c r="M188" s="49"/>
      <c r="N188" s="115"/>
      <c r="P188" s="117"/>
    </row>
    <row r="189" spans="1:16" ht="15">
      <c r="A189" s="39" t="s">
        <v>499</v>
      </c>
      <c r="B189" s="39"/>
      <c r="C189" s="39"/>
      <c r="D189" s="99" t="s">
        <v>500</v>
      </c>
      <c r="E189" s="55"/>
      <c r="F189" s="107"/>
      <c r="G189" s="101"/>
      <c r="H189" s="102"/>
      <c r="I189" s="103"/>
      <c r="J189" s="104"/>
      <c r="K189" s="105"/>
      <c r="L189" s="106"/>
      <c r="M189" s="113">
        <f>SUM(L190:L192)</f>
        <v>49331.231090204979</v>
      </c>
      <c r="N189" s="114">
        <f>M189</f>
        <v>49331.231090204979</v>
      </c>
      <c r="P189" s="117"/>
    </row>
    <row r="190" spans="1:16" ht="67.5">
      <c r="A190" s="14" t="s">
        <v>501</v>
      </c>
      <c r="B190" s="14" t="s">
        <v>70</v>
      </c>
      <c r="C190" s="14" t="s">
        <v>502</v>
      </c>
      <c r="D190" s="16" t="s">
        <v>503</v>
      </c>
      <c r="E190" s="15" t="s">
        <v>42</v>
      </c>
      <c r="F190" s="98">
        <v>140</v>
      </c>
      <c r="G190" s="90">
        <v>62.61</v>
      </c>
      <c r="H190" s="92">
        <v>0.26440000000000002</v>
      </c>
      <c r="I190" s="93">
        <v>79.164084000000003</v>
      </c>
      <c r="J190" s="31">
        <f>$J$255</f>
        <v>0</v>
      </c>
      <c r="K190" s="27">
        <f t="shared" ref="K190:K192" si="52">I190*(1-J190)</f>
        <v>79.164084000000003</v>
      </c>
      <c r="L190" s="58">
        <f t="shared" ref="L190:L192" si="53">K190*F190</f>
        <v>11082.97176</v>
      </c>
      <c r="M190" s="49"/>
      <c r="N190" s="115"/>
      <c r="P190" s="117"/>
    </row>
    <row r="191" spans="1:16" ht="22.5">
      <c r="A191" s="14" t="s">
        <v>504</v>
      </c>
      <c r="B191" s="14" t="s">
        <v>139</v>
      </c>
      <c r="C191" s="14" t="s">
        <v>505</v>
      </c>
      <c r="D191" s="16" t="s">
        <v>506</v>
      </c>
      <c r="E191" s="15" t="s">
        <v>118</v>
      </c>
      <c r="F191" s="98">
        <v>1281.0999999999999</v>
      </c>
      <c r="G191" s="90">
        <v>22.872374999999991</v>
      </c>
      <c r="H191" s="92">
        <v>0.26440000000000002</v>
      </c>
      <c r="I191" s="93">
        <v>28.919830949999987</v>
      </c>
      <c r="J191" s="31">
        <f>$J$255</f>
        <v>0</v>
      </c>
      <c r="K191" s="27">
        <f t="shared" si="52"/>
        <v>28.919830949999987</v>
      </c>
      <c r="L191" s="58">
        <f t="shared" si="53"/>
        <v>37049.19543004498</v>
      </c>
      <c r="M191" s="49"/>
      <c r="N191" s="115"/>
      <c r="P191" s="117"/>
    </row>
    <row r="192" spans="1:16" ht="33.75">
      <c r="A192" s="14" t="s">
        <v>507</v>
      </c>
      <c r="B192" s="14" t="s">
        <v>39</v>
      </c>
      <c r="C192" s="14" t="s">
        <v>508</v>
      </c>
      <c r="D192" s="16" t="s">
        <v>509</v>
      </c>
      <c r="E192" s="15" t="s">
        <v>42</v>
      </c>
      <c r="F192" s="98">
        <v>11.76</v>
      </c>
      <c r="G192" s="90">
        <v>80.64</v>
      </c>
      <c r="H192" s="92">
        <v>0.26440000000000002</v>
      </c>
      <c r="I192" s="93">
        <v>101.96121599999999</v>
      </c>
      <c r="J192" s="31">
        <f>$J$255</f>
        <v>0</v>
      </c>
      <c r="K192" s="27">
        <f t="shared" si="52"/>
        <v>101.96121599999999</v>
      </c>
      <c r="L192" s="58">
        <f t="shared" si="53"/>
        <v>1199.06390016</v>
      </c>
      <c r="M192" s="49"/>
      <c r="N192" s="115"/>
      <c r="P192" s="117"/>
    </row>
    <row r="193" spans="1:16" ht="15">
      <c r="A193" s="39" t="s">
        <v>510</v>
      </c>
      <c r="B193" s="39"/>
      <c r="C193" s="39"/>
      <c r="D193" s="99" t="s">
        <v>511</v>
      </c>
      <c r="E193" s="55"/>
      <c r="F193" s="107"/>
      <c r="G193" s="107"/>
      <c r="H193" s="107"/>
      <c r="I193" s="107"/>
      <c r="J193" s="107"/>
      <c r="K193" s="107"/>
      <c r="L193" s="107"/>
      <c r="M193" s="56"/>
      <c r="N193" s="116"/>
      <c r="P193" s="117"/>
    </row>
    <row r="194" spans="1:16" ht="15">
      <c r="A194" s="14"/>
      <c r="B194" s="14"/>
      <c r="C194" s="14"/>
      <c r="D194" s="16"/>
      <c r="E194" s="15" t="s">
        <v>635</v>
      </c>
      <c r="F194" s="98">
        <v>0</v>
      </c>
      <c r="G194" s="98">
        <v>0</v>
      </c>
      <c r="H194" s="98">
        <v>0</v>
      </c>
      <c r="I194" s="98">
        <v>0</v>
      </c>
      <c r="J194" s="98">
        <v>0</v>
      </c>
      <c r="K194" s="98">
        <v>0</v>
      </c>
      <c r="L194" s="98">
        <v>0</v>
      </c>
      <c r="M194" s="49"/>
      <c r="N194" s="115"/>
      <c r="P194" s="117"/>
    </row>
    <row r="195" spans="1:16" ht="15">
      <c r="A195" s="39" t="s">
        <v>512</v>
      </c>
      <c r="B195" s="39"/>
      <c r="C195" s="39"/>
      <c r="D195" s="99" t="s">
        <v>513</v>
      </c>
      <c r="E195" s="55"/>
      <c r="F195" s="107"/>
      <c r="G195" s="101"/>
      <c r="H195" s="102"/>
      <c r="I195" s="103"/>
      <c r="J195" s="104"/>
      <c r="K195" s="105"/>
      <c r="L195" s="106"/>
      <c r="M195" s="56"/>
      <c r="N195" s="114">
        <f>M196+M246+M253</f>
        <v>228565.33599569989</v>
      </c>
      <c r="P195" s="117"/>
    </row>
    <row r="196" spans="1:16" ht="15">
      <c r="A196" s="35" t="s">
        <v>514</v>
      </c>
      <c r="B196" s="35"/>
      <c r="C196" s="35"/>
      <c r="D196" s="36" t="s">
        <v>515</v>
      </c>
      <c r="E196" s="21"/>
      <c r="F196" s="108"/>
      <c r="G196" s="109"/>
      <c r="H196" s="110"/>
      <c r="I196" s="91"/>
      <c r="J196" s="111"/>
      <c r="K196" s="44"/>
      <c r="L196" s="112"/>
      <c r="M196" s="94">
        <f>SUM(M197:M237)</f>
        <v>123192.86275000003</v>
      </c>
      <c r="N196" s="115"/>
      <c r="P196" s="117"/>
    </row>
    <row r="197" spans="1:16" ht="15">
      <c r="A197" s="14" t="s">
        <v>516</v>
      </c>
      <c r="B197" s="14"/>
      <c r="C197" s="14"/>
      <c r="D197" s="16" t="s">
        <v>517</v>
      </c>
      <c r="E197" s="15"/>
      <c r="F197" s="98"/>
      <c r="G197" s="90"/>
      <c r="H197" s="92"/>
      <c r="I197" s="93"/>
      <c r="J197" s="31"/>
      <c r="K197" s="27"/>
      <c r="L197" s="58"/>
      <c r="M197" s="50">
        <f>SUM(L198:L236)</f>
        <v>72515.710750000027</v>
      </c>
      <c r="N197" s="115"/>
      <c r="P197" s="117"/>
    </row>
    <row r="198" spans="1:16" ht="22.5">
      <c r="A198" s="14" t="s">
        <v>518</v>
      </c>
      <c r="B198" s="14" t="s">
        <v>348</v>
      </c>
      <c r="C198" s="14"/>
      <c r="D198" s="16" t="s">
        <v>519</v>
      </c>
      <c r="E198" s="15" t="s">
        <v>520</v>
      </c>
      <c r="F198" s="98">
        <v>17</v>
      </c>
      <c r="G198" s="90">
        <v>68</v>
      </c>
      <c r="H198" s="92">
        <v>0.26440000000000002</v>
      </c>
      <c r="I198" s="93">
        <v>85.979199999999992</v>
      </c>
      <c r="J198" s="31">
        <f>$J$255</f>
        <v>0</v>
      </c>
      <c r="K198" s="27">
        <f t="shared" ref="K198:K236" si="54">I198*(1-J198)</f>
        <v>85.979199999999992</v>
      </c>
      <c r="L198" s="58">
        <f t="shared" ref="L198:L236" si="55">K198*F198</f>
        <v>1461.6463999999999</v>
      </c>
      <c r="M198" s="49"/>
      <c r="N198" s="115"/>
      <c r="P198" s="117"/>
    </row>
    <row r="199" spans="1:16" ht="22.5">
      <c r="A199" s="14" t="s">
        <v>521</v>
      </c>
      <c r="B199" s="14" t="s">
        <v>348</v>
      </c>
      <c r="C199" s="14"/>
      <c r="D199" s="16" t="s">
        <v>522</v>
      </c>
      <c r="E199" s="15" t="s">
        <v>520</v>
      </c>
      <c r="F199" s="98">
        <v>13</v>
      </c>
      <c r="G199" s="90">
        <v>68</v>
      </c>
      <c r="H199" s="92">
        <v>0.26440000000000002</v>
      </c>
      <c r="I199" s="93">
        <v>85.979199999999992</v>
      </c>
      <c r="J199" s="31">
        <f>$J$255</f>
        <v>0</v>
      </c>
      <c r="K199" s="27">
        <f t="shared" si="54"/>
        <v>85.979199999999992</v>
      </c>
      <c r="L199" s="58">
        <f t="shared" si="55"/>
        <v>1117.7295999999999</v>
      </c>
      <c r="M199" s="49"/>
      <c r="N199" s="115"/>
      <c r="P199" s="117"/>
    </row>
    <row r="200" spans="1:16" ht="22.5">
      <c r="A200" s="14" t="s">
        <v>523</v>
      </c>
      <c r="B200" s="14" t="s">
        <v>348</v>
      </c>
      <c r="C200" s="14"/>
      <c r="D200" s="16" t="s">
        <v>524</v>
      </c>
      <c r="E200" s="15" t="s">
        <v>520</v>
      </c>
      <c r="F200" s="98">
        <v>11</v>
      </c>
      <c r="G200" s="90">
        <v>188.5</v>
      </c>
      <c r="H200" s="92">
        <v>0.26440000000000002</v>
      </c>
      <c r="I200" s="93">
        <v>238.33939999999998</v>
      </c>
      <c r="J200" s="31">
        <f>$J$255</f>
        <v>0</v>
      </c>
      <c r="K200" s="27">
        <f t="shared" si="54"/>
        <v>238.33939999999998</v>
      </c>
      <c r="L200" s="58">
        <f t="shared" si="55"/>
        <v>2621.7333999999996</v>
      </c>
      <c r="M200" s="49"/>
      <c r="N200" s="115"/>
      <c r="P200" s="117"/>
    </row>
    <row r="201" spans="1:16" ht="22.5">
      <c r="A201" s="14" t="s">
        <v>525</v>
      </c>
      <c r="B201" s="14" t="s">
        <v>348</v>
      </c>
      <c r="C201" s="14"/>
      <c r="D201" s="16" t="s">
        <v>526</v>
      </c>
      <c r="E201" s="15" t="s">
        <v>520</v>
      </c>
      <c r="F201" s="98">
        <v>5</v>
      </c>
      <c r="G201" s="90">
        <v>530</v>
      </c>
      <c r="H201" s="92">
        <v>0.26440000000000002</v>
      </c>
      <c r="I201" s="93">
        <v>670.13199999999995</v>
      </c>
      <c r="J201" s="31">
        <f>$J$255</f>
        <v>0</v>
      </c>
      <c r="K201" s="27">
        <f t="shared" si="54"/>
        <v>670.13199999999995</v>
      </c>
      <c r="L201" s="58">
        <f t="shared" si="55"/>
        <v>3350.66</v>
      </c>
      <c r="M201" s="49"/>
      <c r="N201" s="115"/>
      <c r="P201" s="117"/>
    </row>
    <row r="202" spans="1:16" ht="33.75">
      <c r="A202" s="14" t="s">
        <v>527</v>
      </c>
      <c r="B202" s="14" t="s">
        <v>348</v>
      </c>
      <c r="C202" s="14"/>
      <c r="D202" s="16" t="s">
        <v>528</v>
      </c>
      <c r="E202" s="15" t="s">
        <v>520</v>
      </c>
      <c r="F202" s="98">
        <v>9</v>
      </c>
      <c r="G202" s="90">
        <v>940</v>
      </c>
      <c r="H202" s="92">
        <v>0.26440000000000002</v>
      </c>
      <c r="I202" s="93">
        <v>1188.5360000000001</v>
      </c>
      <c r="J202" s="31">
        <f>$J$255</f>
        <v>0</v>
      </c>
      <c r="K202" s="27">
        <f t="shared" si="54"/>
        <v>1188.5360000000001</v>
      </c>
      <c r="L202" s="58">
        <f t="shared" si="55"/>
        <v>10696.824000000001</v>
      </c>
      <c r="M202" s="49"/>
      <c r="N202" s="115"/>
      <c r="P202" s="117"/>
    </row>
    <row r="203" spans="1:16" ht="22.5">
      <c r="A203" s="14" t="s">
        <v>529</v>
      </c>
      <c r="B203" s="14" t="s">
        <v>348</v>
      </c>
      <c r="C203" s="14"/>
      <c r="D203" s="16" t="s">
        <v>530</v>
      </c>
      <c r="E203" s="15" t="s">
        <v>520</v>
      </c>
      <c r="F203" s="98">
        <v>1</v>
      </c>
      <c r="G203" s="90">
        <v>890</v>
      </c>
      <c r="H203" s="92">
        <v>0.26440000000000002</v>
      </c>
      <c r="I203" s="93">
        <v>1125.316</v>
      </c>
      <c r="J203" s="31">
        <f>$J$255</f>
        <v>0</v>
      </c>
      <c r="K203" s="27">
        <f t="shared" si="54"/>
        <v>1125.316</v>
      </c>
      <c r="L203" s="58">
        <f t="shared" si="55"/>
        <v>1125.316</v>
      </c>
      <c r="M203" s="49"/>
      <c r="N203" s="115"/>
      <c r="P203" s="117"/>
    </row>
    <row r="204" spans="1:16" ht="22.5">
      <c r="A204" s="14" t="s">
        <v>531</v>
      </c>
      <c r="B204" s="14" t="s">
        <v>348</v>
      </c>
      <c r="C204" s="14"/>
      <c r="D204" s="16" t="s">
        <v>532</v>
      </c>
      <c r="E204" s="15" t="s">
        <v>520</v>
      </c>
      <c r="F204" s="98">
        <v>1</v>
      </c>
      <c r="G204" s="90">
        <v>2700</v>
      </c>
      <c r="H204" s="92">
        <v>0.26440000000000002</v>
      </c>
      <c r="I204" s="93">
        <v>3413.88</v>
      </c>
      <c r="J204" s="31">
        <f>$J$255</f>
        <v>0</v>
      </c>
      <c r="K204" s="27">
        <f t="shared" si="54"/>
        <v>3413.88</v>
      </c>
      <c r="L204" s="58">
        <f t="shared" si="55"/>
        <v>3413.88</v>
      </c>
      <c r="M204" s="49"/>
      <c r="N204" s="115"/>
      <c r="P204" s="117"/>
    </row>
    <row r="205" spans="1:16" ht="15">
      <c r="A205" s="14" t="s">
        <v>533</v>
      </c>
      <c r="B205" s="14" t="s">
        <v>348</v>
      </c>
      <c r="C205" s="14"/>
      <c r="D205" s="16" t="s">
        <v>534</v>
      </c>
      <c r="E205" s="15" t="s">
        <v>520</v>
      </c>
      <c r="F205" s="98">
        <v>12</v>
      </c>
      <c r="G205" s="90">
        <v>79.275000000000006</v>
      </c>
      <c r="H205" s="92">
        <v>0.26440000000000002</v>
      </c>
      <c r="I205" s="93">
        <v>100.23531</v>
      </c>
      <c r="J205" s="31">
        <f>$J$255</f>
        <v>0</v>
      </c>
      <c r="K205" s="27">
        <f t="shared" si="54"/>
        <v>100.23531</v>
      </c>
      <c r="L205" s="58">
        <f t="shared" si="55"/>
        <v>1202.8237199999999</v>
      </c>
      <c r="M205" s="49"/>
      <c r="N205" s="115"/>
      <c r="P205" s="117"/>
    </row>
    <row r="206" spans="1:16" ht="15">
      <c r="A206" s="14" t="s">
        <v>535</v>
      </c>
      <c r="B206" s="14" t="s">
        <v>348</v>
      </c>
      <c r="C206" s="14"/>
      <c r="D206" s="16" t="s">
        <v>536</v>
      </c>
      <c r="E206" s="15" t="s">
        <v>520</v>
      </c>
      <c r="F206" s="98">
        <v>21</v>
      </c>
      <c r="G206" s="90">
        <v>31.375</v>
      </c>
      <c r="H206" s="92">
        <v>0.26440000000000002</v>
      </c>
      <c r="I206" s="93">
        <v>39.670549999999999</v>
      </c>
      <c r="J206" s="31">
        <f>$J$255</f>
        <v>0</v>
      </c>
      <c r="K206" s="27">
        <f t="shared" si="54"/>
        <v>39.670549999999999</v>
      </c>
      <c r="L206" s="58">
        <f t="shared" si="55"/>
        <v>833.08154999999999</v>
      </c>
      <c r="M206" s="49"/>
      <c r="N206" s="115"/>
      <c r="P206" s="117"/>
    </row>
    <row r="207" spans="1:16" ht="15">
      <c r="A207" s="14" t="s">
        <v>537</v>
      </c>
      <c r="B207" s="14" t="s">
        <v>348</v>
      </c>
      <c r="C207" s="14"/>
      <c r="D207" s="16" t="s">
        <v>538</v>
      </c>
      <c r="E207" s="15" t="s">
        <v>520</v>
      </c>
      <c r="F207" s="98">
        <v>1</v>
      </c>
      <c r="G207" s="90">
        <v>369</v>
      </c>
      <c r="H207" s="92">
        <v>0.26440000000000002</v>
      </c>
      <c r="I207" s="93">
        <v>466.56360000000001</v>
      </c>
      <c r="J207" s="31">
        <f>$J$255</f>
        <v>0</v>
      </c>
      <c r="K207" s="27">
        <f t="shared" si="54"/>
        <v>466.56360000000001</v>
      </c>
      <c r="L207" s="58">
        <f t="shared" si="55"/>
        <v>466.56360000000001</v>
      </c>
      <c r="M207" s="49"/>
      <c r="N207" s="115"/>
      <c r="P207" s="117"/>
    </row>
    <row r="208" spans="1:16" ht="22.5">
      <c r="A208" s="14" t="s">
        <v>539</v>
      </c>
      <c r="B208" s="14" t="s">
        <v>348</v>
      </c>
      <c r="C208" s="14"/>
      <c r="D208" s="16" t="s">
        <v>540</v>
      </c>
      <c r="E208" s="15" t="s">
        <v>520</v>
      </c>
      <c r="F208" s="98">
        <v>22</v>
      </c>
      <c r="G208" s="90">
        <v>38.700000000000003</v>
      </c>
      <c r="H208" s="92">
        <v>0.26440000000000002</v>
      </c>
      <c r="I208" s="93">
        <v>48.932280000000006</v>
      </c>
      <c r="J208" s="31">
        <f>$J$255</f>
        <v>0</v>
      </c>
      <c r="K208" s="27">
        <f t="shared" si="54"/>
        <v>48.932280000000006</v>
      </c>
      <c r="L208" s="58">
        <f t="shared" si="55"/>
        <v>1076.51016</v>
      </c>
      <c r="M208" s="49"/>
      <c r="N208" s="115"/>
      <c r="P208" s="117"/>
    </row>
    <row r="209" spans="1:16" ht="22.5">
      <c r="A209" s="14" t="s">
        <v>541</v>
      </c>
      <c r="B209" s="14" t="s">
        <v>348</v>
      </c>
      <c r="C209" s="14"/>
      <c r="D209" s="16" t="s">
        <v>542</v>
      </c>
      <c r="E209" s="15" t="s">
        <v>520</v>
      </c>
      <c r="F209" s="98">
        <v>2</v>
      </c>
      <c r="G209" s="90">
        <v>189</v>
      </c>
      <c r="H209" s="92">
        <v>0.26440000000000002</v>
      </c>
      <c r="I209" s="93">
        <v>238.9716</v>
      </c>
      <c r="J209" s="31">
        <f>$J$255</f>
        <v>0</v>
      </c>
      <c r="K209" s="27">
        <f t="shared" si="54"/>
        <v>238.9716</v>
      </c>
      <c r="L209" s="58">
        <f t="shared" si="55"/>
        <v>477.94319999999999</v>
      </c>
      <c r="M209" s="49"/>
      <c r="N209" s="115"/>
      <c r="P209" s="117"/>
    </row>
    <row r="210" spans="1:16" ht="22.5">
      <c r="A210" s="14" t="s">
        <v>543</v>
      </c>
      <c r="B210" s="14" t="s">
        <v>348</v>
      </c>
      <c r="C210" s="14"/>
      <c r="D210" s="16" t="s">
        <v>544</v>
      </c>
      <c r="E210" s="15" t="s">
        <v>520</v>
      </c>
      <c r="F210" s="98">
        <v>8</v>
      </c>
      <c r="G210" s="90">
        <v>77.974999999999994</v>
      </c>
      <c r="H210" s="92">
        <v>0.26440000000000002</v>
      </c>
      <c r="I210" s="93">
        <v>98.591589999999997</v>
      </c>
      <c r="J210" s="31">
        <f>$J$255</f>
        <v>0</v>
      </c>
      <c r="K210" s="27">
        <f t="shared" si="54"/>
        <v>98.591589999999997</v>
      </c>
      <c r="L210" s="58">
        <f t="shared" si="55"/>
        <v>788.73271999999997</v>
      </c>
      <c r="M210" s="49"/>
      <c r="N210" s="115"/>
      <c r="P210" s="117"/>
    </row>
    <row r="211" spans="1:16" ht="22.5">
      <c r="A211" s="14" t="s">
        <v>545</v>
      </c>
      <c r="B211" s="14" t="s">
        <v>348</v>
      </c>
      <c r="C211" s="14"/>
      <c r="D211" s="16" t="s">
        <v>546</v>
      </c>
      <c r="E211" s="15" t="s">
        <v>520</v>
      </c>
      <c r="F211" s="98">
        <v>37</v>
      </c>
      <c r="G211" s="90">
        <v>75</v>
      </c>
      <c r="H211" s="92">
        <v>0.26440000000000002</v>
      </c>
      <c r="I211" s="93">
        <v>94.83</v>
      </c>
      <c r="J211" s="31">
        <f>$J$255</f>
        <v>0</v>
      </c>
      <c r="K211" s="27">
        <f t="shared" si="54"/>
        <v>94.83</v>
      </c>
      <c r="L211" s="58">
        <f t="shared" si="55"/>
        <v>3508.71</v>
      </c>
      <c r="M211" s="49"/>
      <c r="N211" s="115"/>
      <c r="P211" s="117"/>
    </row>
    <row r="212" spans="1:16" ht="22.5">
      <c r="A212" s="14" t="s">
        <v>547</v>
      </c>
      <c r="B212" s="14" t="s">
        <v>348</v>
      </c>
      <c r="C212" s="14"/>
      <c r="D212" s="16" t="s">
        <v>548</v>
      </c>
      <c r="E212" s="15" t="s">
        <v>520</v>
      </c>
      <c r="F212" s="98">
        <v>9</v>
      </c>
      <c r="G212" s="90">
        <v>138</v>
      </c>
      <c r="H212" s="92">
        <v>0.26440000000000002</v>
      </c>
      <c r="I212" s="93">
        <v>174.4872</v>
      </c>
      <c r="J212" s="31">
        <f>$J$255</f>
        <v>0</v>
      </c>
      <c r="K212" s="27">
        <f t="shared" si="54"/>
        <v>174.4872</v>
      </c>
      <c r="L212" s="58">
        <f t="shared" si="55"/>
        <v>1570.3848</v>
      </c>
      <c r="M212" s="49"/>
      <c r="N212" s="115"/>
      <c r="P212" s="117"/>
    </row>
    <row r="213" spans="1:16" ht="22.5">
      <c r="A213" s="14" t="s">
        <v>549</v>
      </c>
      <c r="B213" s="14" t="s">
        <v>348</v>
      </c>
      <c r="C213" s="14"/>
      <c r="D213" s="16" t="s">
        <v>550</v>
      </c>
      <c r="E213" s="15" t="s">
        <v>520</v>
      </c>
      <c r="F213" s="98">
        <v>20</v>
      </c>
      <c r="G213" s="90">
        <v>138</v>
      </c>
      <c r="H213" s="92">
        <v>0.26440000000000002</v>
      </c>
      <c r="I213" s="93">
        <v>174.4872</v>
      </c>
      <c r="J213" s="31">
        <f>$J$255</f>
        <v>0</v>
      </c>
      <c r="K213" s="27">
        <f t="shared" si="54"/>
        <v>174.4872</v>
      </c>
      <c r="L213" s="58">
        <f t="shared" si="55"/>
        <v>3489.7440000000001</v>
      </c>
      <c r="M213" s="49"/>
      <c r="N213" s="115"/>
      <c r="P213" s="117"/>
    </row>
    <row r="214" spans="1:16" ht="22.5">
      <c r="A214" s="14" t="s">
        <v>551</v>
      </c>
      <c r="B214" s="14" t="s">
        <v>348</v>
      </c>
      <c r="C214" s="14"/>
      <c r="D214" s="16" t="s">
        <v>552</v>
      </c>
      <c r="E214" s="15" t="s">
        <v>520</v>
      </c>
      <c r="F214" s="98">
        <v>17</v>
      </c>
      <c r="G214" s="90">
        <v>90</v>
      </c>
      <c r="H214" s="92">
        <v>0.26440000000000002</v>
      </c>
      <c r="I214" s="93">
        <v>113.79599999999999</v>
      </c>
      <c r="J214" s="31">
        <f>$J$255</f>
        <v>0</v>
      </c>
      <c r="K214" s="27">
        <f t="shared" si="54"/>
        <v>113.79599999999999</v>
      </c>
      <c r="L214" s="58">
        <f t="shared" si="55"/>
        <v>1934.5319999999999</v>
      </c>
      <c r="M214" s="49"/>
      <c r="N214" s="115"/>
      <c r="P214" s="117"/>
    </row>
    <row r="215" spans="1:16" ht="22.5">
      <c r="A215" s="14" t="s">
        <v>553</v>
      </c>
      <c r="B215" s="14" t="s">
        <v>348</v>
      </c>
      <c r="C215" s="14"/>
      <c r="D215" s="16" t="s">
        <v>554</v>
      </c>
      <c r="E215" s="15" t="s">
        <v>520</v>
      </c>
      <c r="F215" s="98">
        <v>84</v>
      </c>
      <c r="G215" s="90">
        <v>55</v>
      </c>
      <c r="H215" s="92">
        <v>0.26440000000000002</v>
      </c>
      <c r="I215" s="93">
        <v>69.542000000000002</v>
      </c>
      <c r="J215" s="31">
        <f>$J$255</f>
        <v>0</v>
      </c>
      <c r="K215" s="27">
        <f t="shared" si="54"/>
        <v>69.542000000000002</v>
      </c>
      <c r="L215" s="58">
        <f t="shared" si="55"/>
        <v>5841.5280000000002</v>
      </c>
      <c r="M215" s="49"/>
      <c r="N215" s="115"/>
      <c r="P215" s="117"/>
    </row>
    <row r="216" spans="1:16" ht="22.5">
      <c r="A216" s="14" t="s">
        <v>555</v>
      </c>
      <c r="B216" s="14" t="s">
        <v>348</v>
      </c>
      <c r="C216" s="14"/>
      <c r="D216" s="16" t="s">
        <v>556</v>
      </c>
      <c r="E216" s="15" t="s">
        <v>520</v>
      </c>
      <c r="F216" s="98">
        <v>8</v>
      </c>
      <c r="G216" s="90">
        <v>263</v>
      </c>
      <c r="H216" s="92">
        <v>0.26440000000000002</v>
      </c>
      <c r="I216" s="93">
        <v>332.53719999999998</v>
      </c>
      <c r="J216" s="31">
        <f>$J$255</f>
        <v>0</v>
      </c>
      <c r="K216" s="27">
        <f t="shared" si="54"/>
        <v>332.53719999999998</v>
      </c>
      <c r="L216" s="58">
        <f t="shared" si="55"/>
        <v>2660.2975999999999</v>
      </c>
      <c r="M216" s="49"/>
      <c r="N216" s="115"/>
      <c r="P216" s="117"/>
    </row>
    <row r="217" spans="1:16" ht="22.5">
      <c r="A217" s="14" t="s">
        <v>557</v>
      </c>
      <c r="B217" s="14" t="s">
        <v>348</v>
      </c>
      <c r="C217" s="14"/>
      <c r="D217" s="16" t="s">
        <v>558</v>
      </c>
      <c r="E217" s="15" t="s">
        <v>520</v>
      </c>
      <c r="F217" s="98">
        <v>20</v>
      </c>
      <c r="G217" s="90">
        <v>64.5</v>
      </c>
      <c r="H217" s="92">
        <v>0.26440000000000002</v>
      </c>
      <c r="I217" s="93">
        <v>81.553799999999995</v>
      </c>
      <c r="J217" s="31">
        <f>$J$255</f>
        <v>0</v>
      </c>
      <c r="K217" s="27">
        <f t="shared" si="54"/>
        <v>81.553799999999995</v>
      </c>
      <c r="L217" s="58">
        <f t="shared" si="55"/>
        <v>1631.076</v>
      </c>
      <c r="M217" s="49"/>
      <c r="N217" s="115"/>
      <c r="P217" s="117"/>
    </row>
    <row r="218" spans="1:16" ht="22.5">
      <c r="A218" s="14" t="s">
        <v>559</v>
      </c>
      <c r="B218" s="14" t="s">
        <v>348</v>
      </c>
      <c r="C218" s="14"/>
      <c r="D218" s="16" t="s">
        <v>560</v>
      </c>
      <c r="E218" s="15" t="s">
        <v>520</v>
      </c>
      <c r="F218" s="98">
        <v>19</v>
      </c>
      <c r="G218" s="90">
        <v>64.5</v>
      </c>
      <c r="H218" s="92">
        <v>0.26440000000000002</v>
      </c>
      <c r="I218" s="93">
        <v>81.553799999999995</v>
      </c>
      <c r="J218" s="31">
        <f>$J$255</f>
        <v>0</v>
      </c>
      <c r="K218" s="27">
        <f t="shared" si="54"/>
        <v>81.553799999999995</v>
      </c>
      <c r="L218" s="58">
        <f t="shared" si="55"/>
        <v>1549.5221999999999</v>
      </c>
      <c r="M218" s="49"/>
      <c r="N218" s="115"/>
      <c r="P218" s="117"/>
    </row>
    <row r="219" spans="1:16" ht="22.5">
      <c r="A219" s="14" t="s">
        <v>561</v>
      </c>
      <c r="B219" s="14" t="s">
        <v>348</v>
      </c>
      <c r="C219" s="14"/>
      <c r="D219" s="16" t="s">
        <v>562</v>
      </c>
      <c r="E219" s="15" t="s">
        <v>520</v>
      </c>
      <c r="F219" s="98">
        <v>10</v>
      </c>
      <c r="G219" s="90">
        <v>64.5</v>
      </c>
      <c r="H219" s="92">
        <v>0.26440000000000002</v>
      </c>
      <c r="I219" s="93">
        <v>81.553799999999995</v>
      </c>
      <c r="J219" s="31">
        <f>$J$255</f>
        <v>0</v>
      </c>
      <c r="K219" s="27">
        <f t="shared" si="54"/>
        <v>81.553799999999995</v>
      </c>
      <c r="L219" s="58">
        <f t="shared" si="55"/>
        <v>815.53800000000001</v>
      </c>
      <c r="M219" s="49"/>
      <c r="N219" s="115"/>
      <c r="P219" s="117"/>
    </row>
    <row r="220" spans="1:16" ht="22.5">
      <c r="A220" s="14" t="s">
        <v>563</v>
      </c>
      <c r="B220" s="14" t="s">
        <v>348</v>
      </c>
      <c r="C220" s="14"/>
      <c r="D220" s="16" t="s">
        <v>564</v>
      </c>
      <c r="E220" s="15" t="s">
        <v>520</v>
      </c>
      <c r="F220" s="98">
        <v>7</v>
      </c>
      <c r="G220" s="90">
        <v>64.5</v>
      </c>
      <c r="H220" s="92">
        <v>0.26440000000000002</v>
      </c>
      <c r="I220" s="93">
        <v>81.553799999999995</v>
      </c>
      <c r="J220" s="31">
        <f>$J$255</f>
        <v>0</v>
      </c>
      <c r="K220" s="27">
        <f t="shared" si="54"/>
        <v>81.553799999999995</v>
      </c>
      <c r="L220" s="58">
        <f t="shared" si="55"/>
        <v>570.87659999999994</v>
      </c>
      <c r="M220" s="49"/>
      <c r="N220" s="115"/>
      <c r="P220" s="117"/>
    </row>
    <row r="221" spans="1:16" ht="15">
      <c r="A221" s="14" t="s">
        <v>565</v>
      </c>
      <c r="B221" s="14" t="s">
        <v>348</v>
      </c>
      <c r="C221" s="14"/>
      <c r="D221" s="16" t="s">
        <v>566</v>
      </c>
      <c r="E221" s="15" t="s">
        <v>520</v>
      </c>
      <c r="F221" s="98">
        <v>1</v>
      </c>
      <c r="G221" s="90">
        <v>64.5</v>
      </c>
      <c r="H221" s="92">
        <v>0.26440000000000002</v>
      </c>
      <c r="I221" s="93">
        <v>81.553799999999995</v>
      </c>
      <c r="J221" s="31">
        <f>$J$255</f>
        <v>0</v>
      </c>
      <c r="K221" s="27">
        <f t="shared" si="54"/>
        <v>81.553799999999995</v>
      </c>
      <c r="L221" s="58">
        <f t="shared" si="55"/>
        <v>81.553799999999995</v>
      </c>
      <c r="M221" s="49"/>
      <c r="N221" s="115"/>
      <c r="P221" s="117"/>
    </row>
    <row r="222" spans="1:16" ht="22.5">
      <c r="A222" s="14" t="s">
        <v>567</v>
      </c>
      <c r="B222" s="14" t="s">
        <v>348</v>
      </c>
      <c r="C222" s="14"/>
      <c r="D222" s="16" t="s">
        <v>568</v>
      </c>
      <c r="E222" s="15" t="s">
        <v>520</v>
      </c>
      <c r="F222" s="98">
        <v>6</v>
      </c>
      <c r="G222" s="90">
        <v>64.5</v>
      </c>
      <c r="H222" s="92">
        <v>0.26440000000000002</v>
      </c>
      <c r="I222" s="93">
        <v>81.553799999999995</v>
      </c>
      <c r="J222" s="31">
        <f>$J$255</f>
        <v>0</v>
      </c>
      <c r="K222" s="27">
        <f t="shared" si="54"/>
        <v>81.553799999999995</v>
      </c>
      <c r="L222" s="58">
        <f t="shared" si="55"/>
        <v>489.32279999999997</v>
      </c>
      <c r="M222" s="49"/>
      <c r="N222" s="115"/>
      <c r="P222" s="117"/>
    </row>
    <row r="223" spans="1:16" ht="22.5">
      <c r="A223" s="14" t="s">
        <v>569</v>
      </c>
      <c r="B223" s="14" t="s">
        <v>348</v>
      </c>
      <c r="C223" s="14"/>
      <c r="D223" s="16" t="s">
        <v>570</v>
      </c>
      <c r="E223" s="15" t="s">
        <v>520</v>
      </c>
      <c r="F223" s="98">
        <v>6</v>
      </c>
      <c r="G223" s="90">
        <v>64.5</v>
      </c>
      <c r="H223" s="92">
        <v>0.26440000000000002</v>
      </c>
      <c r="I223" s="93">
        <v>81.553799999999995</v>
      </c>
      <c r="J223" s="31">
        <f>$J$255</f>
        <v>0</v>
      </c>
      <c r="K223" s="27">
        <f t="shared" si="54"/>
        <v>81.553799999999995</v>
      </c>
      <c r="L223" s="58">
        <f t="shared" si="55"/>
        <v>489.32279999999997</v>
      </c>
      <c r="M223" s="49"/>
      <c r="N223" s="115"/>
      <c r="P223" s="117"/>
    </row>
    <row r="224" spans="1:16" ht="22.5">
      <c r="A224" s="14" t="s">
        <v>571</v>
      </c>
      <c r="B224" s="14" t="s">
        <v>348</v>
      </c>
      <c r="C224" s="14"/>
      <c r="D224" s="16" t="s">
        <v>572</v>
      </c>
      <c r="E224" s="15" t="s">
        <v>520</v>
      </c>
      <c r="F224" s="98">
        <v>7</v>
      </c>
      <c r="G224" s="90">
        <v>64.5</v>
      </c>
      <c r="H224" s="92">
        <v>0.26440000000000002</v>
      </c>
      <c r="I224" s="93">
        <v>81.553799999999995</v>
      </c>
      <c r="J224" s="31">
        <f>$J$255</f>
        <v>0</v>
      </c>
      <c r="K224" s="27">
        <f t="shared" si="54"/>
        <v>81.553799999999995</v>
      </c>
      <c r="L224" s="58">
        <f t="shared" si="55"/>
        <v>570.87659999999994</v>
      </c>
      <c r="M224" s="49"/>
      <c r="N224" s="115"/>
      <c r="P224" s="117"/>
    </row>
    <row r="225" spans="1:16" ht="15">
      <c r="A225" s="14" t="s">
        <v>573</v>
      </c>
      <c r="B225" s="14" t="s">
        <v>348</v>
      </c>
      <c r="C225" s="14"/>
      <c r="D225" s="16" t="s">
        <v>574</v>
      </c>
      <c r="E225" s="15" t="s">
        <v>520</v>
      </c>
      <c r="F225" s="98">
        <v>14</v>
      </c>
      <c r="G225" s="90">
        <v>64.5</v>
      </c>
      <c r="H225" s="92">
        <v>0.26440000000000002</v>
      </c>
      <c r="I225" s="93">
        <v>81.553799999999995</v>
      </c>
      <c r="J225" s="31">
        <f>$J$255</f>
        <v>0</v>
      </c>
      <c r="K225" s="27">
        <f t="shared" si="54"/>
        <v>81.553799999999995</v>
      </c>
      <c r="L225" s="58">
        <f t="shared" si="55"/>
        <v>1141.7531999999999</v>
      </c>
      <c r="M225" s="49"/>
      <c r="N225" s="115"/>
      <c r="P225" s="117"/>
    </row>
    <row r="226" spans="1:16" ht="15">
      <c r="A226" s="14" t="s">
        <v>575</v>
      </c>
      <c r="B226" s="14" t="s">
        <v>348</v>
      </c>
      <c r="C226" s="14"/>
      <c r="D226" s="16" t="s">
        <v>576</v>
      </c>
      <c r="E226" s="15" t="s">
        <v>520</v>
      </c>
      <c r="F226" s="98">
        <v>7</v>
      </c>
      <c r="G226" s="90">
        <v>64.5</v>
      </c>
      <c r="H226" s="92">
        <v>0.26440000000000002</v>
      </c>
      <c r="I226" s="93">
        <v>81.553799999999995</v>
      </c>
      <c r="J226" s="31">
        <f>$J$255</f>
        <v>0</v>
      </c>
      <c r="K226" s="27">
        <f t="shared" si="54"/>
        <v>81.553799999999995</v>
      </c>
      <c r="L226" s="58">
        <f t="shared" si="55"/>
        <v>570.87659999999994</v>
      </c>
      <c r="M226" s="49"/>
      <c r="N226" s="115"/>
      <c r="P226" s="117"/>
    </row>
    <row r="227" spans="1:16" ht="22.5">
      <c r="A227" s="14" t="s">
        <v>577</v>
      </c>
      <c r="B227" s="14" t="s">
        <v>348</v>
      </c>
      <c r="C227" s="14"/>
      <c r="D227" s="16" t="s">
        <v>578</v>
      </c>
      <c r="E227" s="15" t="s">
        <v>520</v>
      </c>
      <c r="F227" s="98">
        <v>3</v>
      </c>
      <c r="G227" s="90">
        <v>238.5</v>
      </c>
      <c r="H227" s="92">
        <v>0.26440000000000002</v>
      </c>
      <c r="I227" s="93">
        <v>301.55939999999998</v>
      </c>
      <c r="J227" s="31">
        <f>$J$255</f>
        <v>0</v>
      </c>
      <c r="K227" s="27">
        <f t="shared" si="54"/>
        <v>301.55939999999998</v>
      </c>
      <c r="L227" s="58">
        <f t="shared" si="55"/>
        <v>904.67819999999995</v>
      </c>
      <c r="M227" s="49"/>
      <c r="N227" s="115"/>
      <c r="P227" s="117"/>
    </row>
    <row r="228" spans="1:16" ht="15">
      <c r="A228" s="14" t="s">
        <v>579</v>
      </c>
      <c r="B228" s="14" t="s">
        <v>348</v>
      </c>
      <c r="C228" s="14"/>
      <c r="D228" s="16" t="s">
        <v>580</v>
      </c>
      <c r="E228" s="15" t="s">
        <v>520</v>
      </c>
      <c r="F228" s="98">
        <v>7</v>
      </c>
      <c r="G228" s="90">
        <v>64.5</v>
      </c>
      <c r="H228" s="92">
        <v>0.26440000000000002</v>
      </c>
      <c r="I228" s="93">
        <v>81.553799999999995</v>
      </c>
      <c r="J228" s="31">
        <f>$J$255</f>
        <v>0</v>
      </c>
      <c r="K228" s="27">
        <f t="shared" si="54"/>
        <v>81.553799999999995</v>
      </c>
      <c r="L228" s="58">
        <f t="shared" si="55"/>
        <v>570.87659999999994</v>
      </c>
      <c r="M228" s="49"/>
      <c r="N228" s="115"/>
      <c r="P228" s="117"/>
    </row>
    <row r="229" spans="1:16" ht="22.5">
      <c r="A229" s="14" t="s">
        <v>581</v>
      </c>
      <c r="B229" s="14" t="s">
        <v>348</v>
      </c>
      <c r="C229" s="14"/>
      <c r="D229" s="16" t="s">
        <v>582</v>
      </c>
      <c r="E229" s="15" t="s">
        <v>520</v>
      </c>
      <c r="F229" s="98">
        <v>7</v>
      </c>
      <c r="G229" s="90">
        <v>64.5</v>
      </c>
      <c r="H229" s="92">
        <v>0.26440000000000002</v>
      </c>
      <c r="I229" s="93">
        <v>81.553799999999995</v>
      </c>
      <c r="J229" s="31">
        <f>$J$255</f>
        <v>0</v>
      </c>
      <c r="K229" s="27">
        <f t="shared" si="54"/>
        <v>81.553799999999995</v>
      </c>
      <c r="L229" s="58">
        <f t="shared" si="55"/>
        <v>570.87659999999994</v>
      </c>
      <c r="M229" s="49"/>
      <c r="N229" s="115"/>
      <c r="P229" s="117"/>
    </row>
    <row r="230" spans="1:16" ht="22.5">
      <c r="A230" s="14" t="s">
        <v>583</v>
      </c>
      <c r="B230" s="14" t="s">
        <v>348</v>
      </c>
      <c r="C230" s="14"/>
      <c r="D230" s="16" t="s">
        <v>584</v>
      </c>
      <c r="E230" s="15" t="s">
        <v>520</v>
      </c>
      <c r="F230" s="98">
        <v>7</v>
      </c>
      <c r="G230" s="90">
        <v>64.5</v>
      </c>
      <c r="H230" s="92">
        <v>0.26440000000000002</v>
      </c>
      <c r="I230" s="93">
        <v>81.553799999999995</v>
      </c>
      <c r="J230" s="31">
        <f>$J$255</f>
        <v>0</v>
      </c>
      <c r="K230" s="27">
        <f t="shared" si="54"/>
        <v>81.553799999999995</v>
      </c>
      <c r="L230" s="58">
        <f t="shared" si="55"/>
        <v>570.87659999999994</v>
      </c>
      <c r="M230" s="49"/>
      <c r="N230" s="115"/>
      <c r="P230" s="117"/>
    </row>
    <row r="231" spans="1:16" ht="22.5">
      <c r="A231" s="14" t="s">
        <v>585</v>
      </c>
      <c r="B231" s="14" t="s">
        <v>348</v>
      </c>
      <c r="C231" s="14"/>
      <c r="D231" s="16" t="s">
        <v>586</v>
      </c>
      <c r="E231" s="15" t="s">
        <v>520</v>
      </c>
      <c r="F231" s="98">
        <v>17</v>
      </c>
      <c r="G231" s="90">
        <v>64.5</v>
      </c>
      <c r="H231" s="92">
        <v>0.26440000000000002</v>
      </c>
      <c r="I231" s="93">
        <v>81.553799999999995</v>
      </c>
      <c r="J231" s="31">
        <f>$J$255</f>
        <v>0</v>
      </c>
      <c r="K231" s="27">
        <f t="shared" si="54"/>
        <v>81.553799999999995</v>
      </c>
      <c r="L231" s="58">
        <f t="shared" si="55"/>
        <v>1386.4145999999998</v>
      </c>
      <c r="M231" s="49"/>
      <c r="N231" s="115"/>
      <c r="P231" s="117"/>
    </row>
    <row r="232" spans="1:16" ht="22.5">
      <c r="A232" s="14" t="s">
        <v>587</v>
      </c>
      <c r="B232" s="14" t="s">
        <v>348</v>
      </c>
      <c r="C232" s="14"/>
      <c r="D232" s="16" t="s">
        <v>588</v>
      </c>
      <c r="E232" s="15" t="s">
        <v>520</v>
      </c>
      <c r="F232" s="98">
        <v>7</v>
      </c>
      <c r="G232" s="90">
        <v>64.5</v>
      </c>
      <c r="H232" s="92">
        <v>0.26440000000000002</v>
      </c>
      <c r="I232" s="93">
        <v>81.553799999999995</v>
      </c>
      <c r="J232" s="31">
        <f>$J$255</f>
        <v>0</v>
      </c>
      <c r="K232" s="27">
        <f t="shared" si="54"/>
        <v>81.553799999999995</v>
      </c>
      <c r="L232" s="58">
        <f t="shared" si="55"/>
        <v>570.87659999999994</v>
      </c>
      <c r="M232" s="49"/>
      <c r="N232" s="115"/>
      <c r="P232" s="117"/>
    </row>
    <row r="233" spans="1:16" ht="33.75">
      <c r="A233" s="14" t="s">
        <v>589</v>
      </c>
      <c r="B233" s="14" t="s">
        <v>348</v>
      </c>
      <c r="C233" s="14"/>
      <c r="D233" s="16" t="s">
        <v>590</v>
      </c>
      <c r="E233" s="15" t="s">
        <v>520</v>
      </c>
      <c r="F233" s="98">
        <v>29</v>
      </c>
      <c r="G233" s="90">
        <v>200</v>
      </c>
      <c r="H233" s="92">
        <v>0.26440000000000002</v>
      </c>
      <c r="I233" s="93">
        <v>252.88</v>
      </c>
      <c r="J233" s="31">
        <f>$J$255</f>
        <v>0</v>
      </c>
      <c r="K233" s="27">
        <f t="shared" si="54"/>
        <v>252.88</v>
      </c>
      <c r="L233" s="58">
        <f t="shared" si="55"/>
        <v>7333.5199999999995</v>
      </c>
      <c r="M233" s="49"/>
      <c r="N233" s="115"/>
      <c r="P233" s="117"/>
    </row>
    <row r="234" spans="1:16" ht="22.5">
      <c r="A234" s="14" t="s">
        <v>591</v>
      </c>
      <c r="B234" s="14" t="s">
        <v>348</v>
      </c>
      <c r="C234" s="14"/>
      <c r="D234" s="16" t="s">
        <v>592</v>
      </c>
      <c r="E234" s="15" t="s">
        <v>520</v>
      </c>
      <c r="F234" s="98">
        <v>4</v>
      </c>
      <c r="G234" s="90">
        <v>444.5</v>
      </c>
      <c r="H234" s="92">
        <v>0.26440000000000002</v>
      </c>
      <c r="I234" s="93">
        <v>562.0258</v>
      </c>
      <c r="J234" s="31">
        <f>$J$255</f>
        <v>0</v>
      </c>
      <c r="K234" s="27">
        <f t="shared" si="54"/>
        <v>562.0258</v>
      </c>
      <c r="L234" s="58">
        <f t="shared" si="55"/>
        <v>2248.1032</v>
      </c>
      <c r="M234" s="49"/>
      <c r="N234" s="115"/>
      <c r="P234" s="117"/>
    </row>
    <row r="235" spans="1:16" ht="22.5">
      <c r="A235" s="14" t="s">
        <v>593</v>
      </c>
      <c r="B235" s="14" t="s">
        <v>348</v>
      </c>
      <c r="C235" s="14"/>
      <c r="D235" s="16" t="s">
        <v>594</v>
      </c>
      <c r="E235" s="15" t="s">
        <v>520</v>
      </c>
      <c r="F235" s="98">
        <v>4</v>
      </c>
      <c r="G235" s="90">
        <v>437</v>
      </c>
      <c r="H235" s="92">
        <v>0.26440000000000002</v>
      </c>
      <c r="I235" s="93">
        <v>552.54279999999994</v>
      </c>
      <c r="J235" s="31">
        <f>$J$255</f>
        <v>0</v>
      </c>
      <c r="K235" s="27">
        <f t="shared" si="54"/>
        <v>552.54279999999994</v>
      </c>
      <c r="L235" s="58">
        <f t="shared" si="55"/>
        <v>2210.1711999999998</v>
      </c>
      <c r="M235" s="49"/>
      <c r="N235" s="115"/>
      <c r="P235" s="117"/>
    </row>
    <row r="236" spans="1:16" ht="22.5">
      <c r="A236" s="14" t="s">
        <v>595</v>
      </c>
      <c r="B236" s="14" t="s">
        <v>348</v>
      </c>
      <c r="C236" s="14"/>
      <c r="D236" s="16" t="s">
        <v>596</v>
      </c>
      <c r="E236" s="15" t="s">
        <v>520</v>
      </c>
      <c r="F236" s="98">
        <v>1</v>
      </c>
      <c r="G236" s="90">
        <v>474.5</v>
      </c>
      <c r="H236" s="92">
        <v>0.26440000000000002</v>
      </c>
      <c r="I236" s="93">
        <v>599.95780000000002</v>
      </c>
      <c r="J236" s="31">
        <f>$J$255</f>
        <v>0</v>
      </c>
      <c r="K236" s="27">
        <f t="shared" si="54"/>
        <v>599.95780000000002</v>
      </c>
      <c r="L236" s="58">
        <f t="shared" si="55"/>
        <v>599.95780000000002</v>
      </c>
      <c r="M236" s="49"/>
      <c r="N236" s="115"/>
      <c r="P236" s="117"/>
    </row>
    <row r="237" spans="1:16" ht="15">
      <c r="A237" s="35" t="s">
        <v>597</v>
      </c>
      <c r="B237" s="35"/>
      <c r="C237" s="35"/>
      <c r="D237" s="36" t="s">
        <v>598</v>
      </c>
      <c r="E237" s="21"/>
      <c r="F237" s="108"/>
      <c r="G237" s="109"/>
      <c r="H237" s="110"/>
      <c r="I237" s="91"/>
      <c r="J237" s="111"/>
      <c r="K237" s="44"/>
      <c r="L237" s="112"/>
      <c r="M237" s="94">
        <f>SUM(L238:L245)</f>
        <v>50677.152000000002</v>
      </c>
      <c r="N237" s="115"/>
      <c r="P237" s="117"/>
    </row>
    <row r="238" spans="1:16" ht="22.5">
      <c r="A238" s="14" t="s">
        <v>599</v>
      </c>
      <c r="B238" s="14" t="s">
        <v>348</v>
      </c>
      <c r="C238" s="14"/>
      <c r="D238" s="16" t="s">
        <v>600</v>
      </c>
      <c r="E238" s="15" t="s">
        <v>520</v>
      </c>
      <c r="F238" s="98">
        <v>2</v>
      </c>
      <c r="G238" s="90">
        <v>390</v>
      </c>
      <c r="H238" s="92">
        <v>0.26440000000000002</v>
      </c>
      <c r="I238" s="93">
        <v>493.11599999999999</v>
      </c>
      <c r="J238" s="31">
        <f>$J$255</f>
        <v>0</v>
      </c>
      <c r="K238" s="27">
        <f t="shared" ref="K238:K245" si="56">I238*(1-J238)</f>
        <v>493.11599999999999</v>
      </c>
      <c r="L238" s="58">
        <f t="shared" ref="L238:L245" si="57">K238*F238</f>
        <v>986.23199999999997</v>
      </c>
      <c r="M238" s="49"/>
      <c r="N238" s="115"/>
      <c r="P238" s="117"/>
    </row>
    <row r="239" spans="1:16" ht="22.5">
      <c r="A239" s="14" t="s">
        <v>601</v>
      </c>
      <c r="B239" s="14" t="s">
        <v>348</v>
      </c>
      <c r="C239" s="14"/>
      <c r="D239" s="16" t="s">
        <v>602</v>
      </c>
      <c r="E239" s="15" t="s">
        <v>520</v>
      </c>
      <c r="F239" s="98">
        <v>1</v>
      </c>
      <c r="G239" s="90">
        <v>880</v>
      </c>
      <c r="H239" s="92">
        <v>0.26440000000000002</v>
      </c>
      <c r="I239" s="93">
        <v>1112.672</v>
      </c>
      <c r="J239" s="31">
        <f>$J$255</f>
        <v>0</v>
      </c>
      <c r="K239" s="27">
        <f t="shared" si="56"/>
        <v>1112.672</v>
      </c>
      <c r="L239" s="58">
        <f t="shared" si="57"/>
        <v>1112.672</v>
      </c>
      <c r="M239" s="49"/>
      <c r="N239" s="115"/>
      <c r="P239" s="117"/>
    </row>
    <row r="240" spans="1:16" ht="22.5">
      <c r="A240" s="14" t="s">
        <v>603</v>
      </c>
      <c r="B240" s="14" t="s">
        <v>348</v>
      </c>
      <c r="C240" s="14"/>
      <c r="D240" s="16" t="s">
        <v>604</v>
      </c>
      <c r="E240" s="15" t="s">
        <v>520</v>
      </c>
      <c r="F240" s="98">
        <v>2</v>
      </c>
      <c r="G240" s="90">
        <v>290</v>
      </c>
      <c r="H240" s="92">
        <v>0.26440000000000002</v>
      </c>
      <c r="I240" s="93">
        <v>366.67599999999999</v>
      </c>
      <c r="J240" s="31">
        <f>$J$255</f>
        <v>0</v>
      </c>
      <c r="K240" s="27">
        <f t="shared" si="56"/>
        <v>366.67599999999999</v>
      </c>
      <c r="L240" s="58">
        <f t="shared" si="57"/>
        <v>733.35199999999998</v>
      </c>
      <c r="M240" s="49"/>
      <c r="N240" s="115"/>
      <c r="P240" s="117"/>
    </row>
    <row r="241" spans="1:16" ht="22.5">
      <c r="A241" s="14" t="s">
        <v>605</v>
      </c>
      <c r="B241" s="14" t="s">
        <v>348</v>
      </c>
      <c r="C241" s="14"/>
      <c r="D241" s="16" t="s">
        <v>606</v>
      </c>
      <c r="E241" s="15" t="s">
        <v>520</v>
      </c>
      <c r="F241" s="98">
        <v>2</v>
      </c>
      <c r="G241" s="90">
        <v>1390</v>
      </c>
      <c r="H241" s="92">
        <v>0.26440000000000002</v>
      </c>
      <c r="I241" s="93">
        <v>1757.5159999999998</v>
      </c>
      <c r="J241" s="31">
        <f>$J$255</f>
        <v>0</v>
      </c>
      <c r="K241" s="27">
        <f t="shared" si="56"/>
        <v>1757.5159999999998</v>
      </c>
      <c r="L241" s="58">
        <f t="shared" si="57"/>
        <v>3515.0319999999997</v>
      </c>
      <c r="M241" s="49"/>
      <c r="N241" s="115"/>
      <c r="P241" s="117"/>
    </row>
    <row r="242" spans="1:16" ht="15">
      <c r="A242" s="14" t="s">
        <v>607</v>
      </c>
      <c r="B242" s="14" t="s">
        <v>348</v>
      </c>
      <c r="C242" s="14"/>
      <c r="D242" s="16" t="s">
        <v>608</v>
      </c>
      <c r="E242" s="15" t="s">
        <v>520</v>
      </c>
      <c r="F242" s="98">
        <v>3</v>
      </c>
      <c r="G242" s="90">
        <v>290</v>
      </c>
      <c r="H242" s="92">
        <v>0.26440000000000002</v>
      </c>
      <c r="I242" s="93">
        <v>366.67599999999999</v>
      </c>
      <c r="J242" s="31">
        <f>$J$255</f>
        <v>0</v>
      </c>
      <c r="K242" s="27">
        <f t="shared" si="56"/>
        <v>366.67599999999999</v>
      </c>
      <c r="L242" s="58">
        <f t="shared" si="57"/>
        <v>1100.028</v>
      </c>
      <c r="M242" s="49"/>
      <c r="N242" s="115"/>
      <c r="P242" s="117"/>
    </row>
    <row r="243" spans="1:16" ht="15">
      <c r="A243" s="14" t="s">
        <v>609</v>
      </c>
      <c r="B243" s="14" t="s">
        <v>348</v>
      </c>
      <c r="C243" s="14"/>
      <c r="D243" s="16" t="s">
        <v>610</v>
      </c>
      <c r="E243" s="15" t="s">
        <v>520</v>
      </c>
      <c r="F243" s="98">
        <v>2</v>
      </c>
      <c r="G243" s="90">
        <v>290</v>
      </c>
      <c r="H243" s="92">
        <v>0.26440000000000002</v>
      </c>
      <c r="I243" s="93">
        <v>366.67599999999999</v>
      </c>
      <c r="J243" s="31">
        <f>$J$255</f>
        <v>0</v>
      </c>
      <c r="K243" s="27">
        <f t="shared" si="56"/>
        <v>366.67599999999999</v>
      </c>
      <c r="L243" s="58">
        <f t="shared" si="57"/>
        <v>733.35199999999998</v>
      </c>
      <c r="M243" s="49"/>
      <c r="N243" s="115"/>
      <c r="P243" s="117"/>
    </row>
    <row r="244" spans="1:16" ht="15">
      <c r="A244" s="14" t="s">
        <v>611</v>
      </c>
      <c r="B244" s="14" t="s">
        <v>348</v>
      </c>
      <c r="C244" s="14"/>
      <c r="D244" s="16" t="s">
        <v>612</v>
      </c>
      <c r="E244" s="15" t="s">
        <v>520</v>
      </c>
      <c r="F244" s="98">
        <v>1</v>
      </c>
      <c r="G244" s="90">
        <v>210</v>
      </c>
      <c r="H244" s="92">
        <v>0.26440000000000002</v>
      </c>
      <c r="I244" s="93">
        <v>265.524</v>
      </c>
      <c r="J244" s="31">
        <f>$J$255</f>
        <v>0</v>
      </c>
      <c r="K244" s="27">
        <f t="shared" si="56"/>
        <v>265.524</v>
      </c>
      <c r="L244" s="58">
        <f t="shared" si="57"/>
        <v>265.524</v>
      </c>
      <c r="M244" s="49"/>
      <c r="N244" s="115"/>
      <c r="P244" s="117"/>
    </row>
    <row r="245" spans="1:16" ht="22.5">
      <c r="A245" s="14" t="s">
        <v>613</v>
      </c>
      <c r="B245" s="14" t="s">
        <v>348</v>
      </c>
      <c r="C245" s="14"/>
      <c r="D245" s="16" t="s">
        <v>614</v>
      </c>
      <c r="E245" s="15" t="s">
        <v>520</v>
      </c>
      <c r="F245" s="98">
        <v>2</v>
      </c>
      <c r="G245" s="90">
        <v>16700</v>
      </c>
      <c r="H245" s="92">
        <v>0.26440000000000002</v>
      </c>
      <c r="I245" s="93">
        <v>21115.48</v>
      </c>
      <c r="J245" s="31">
        <f>$J$255</f>
        <v>0</v>
      </c>
      <c r="K245" s="27">
        <f t="shared" si="56"/>
        <v>21115.48</v>
      </c>
      <c r="L245" s="58">
        <f t="shared" si="57"/>
        <v>42230.96</v>
      </c>
      <c r="M245" s="49"/>
      <c r="N245" s="115"/>
      <c r="P245" s="117"/>
    </row>
    <row r="246" spans="1:16" ht="15">
      <c r="A246" s="35" t="s">
        <v>636</v>
      </c>
      <c r="B246" s="35"/>
      <c r="C246" s="35"/>
      <c r="D246" s="36" t="s">
        <v>615</v>
      </c>
      <c r="E246" s="21"/>
      <c r="F246" s="108"/>
      <c r="G246" s="109"/>
      <c r="H246" s="110"/>
      <c r="I246" s="91"/>
      <c r="J246" s="111"/>
      <c r="K246" s="44"/>
      <c r="L246" s="112"/>
      <c r="M246" s="94">
        <f>SUM(L247:L252)</f>
        <v>78189.896285699855</v>
      </c>
      <c r="N246" s="115"/>
      <c r="P246" s="117"/>
    </row>
    <row r="247" spans="1:16" ht="45">
      <c r="A247" s="14" t="s">
        <v>616</v>
      </c>
      <c r="B247" s="14" t="s">
        <v>39</v>
      </c>
      <c r="C247" s="14" t="s">
        <v>617</v>
      </c>
      <c r="D247" s="16" t="s">
        <v>618</v>
      </c>
      <c r="E247" s="15" t="s">
        <v>520</v>
      </c>
      <c r="F247" s="98">
        <v>14</v>
      </c>
      <c r="G247" s="90">
        <v>59.43</v>
      </c>
      <c r="H247" s="92">
        <v>0.26440000000000002</v>
      </c>
      <c r="I247" s="93">
        <v>75.143292000000002</v>
      </c>
      <c r="J247" s="31">
        <f>$J$255</f>
        <v>0</v>
      </c>
      <c r="K247" s="27">
        <f t="shared" ref="K247:K252" si="58">I247*(1-J247)</f>
        <v>75.143292000000002</v>
      </c>
      <c r="L247" s="58">
        <f t="shared" ref="L247:L252" si="59">K247*F247</f>
        <v>1052.0060880000001</v>
      </c>
      <c r="M247" s="49"/>
      <c r="N247" s="115"/>
      <c r="P247" s="117"/>
    </row>
    <row r="248" spans="1:16" ht="33.75">
      <c r="A248" s="14" t="s">
        <v>619</v>
      </c>
      <c r="B248" s="14" t="s">
        <v>39</v>
      </c>
      <c r="C248" s="14" t="s">
        <v>620</v>
      </c>
      <c r="D248" s="16" t="s">
        <v>621</v>
      </c>
      <c r="E248" s="15" t="s">
        <v>520</v>
      </c>
      <c r="F248" s="98">
        <v>7</v>
      </c>
      <c r="G248" s="90">
        <v>6334.72</v>
      </c>
      <c r="H248" s="92">
        <v>0.26440000000000002</v>
      </c>
      <c r="I248" s="93">
        <v>8009.619968</v>
      </c>
      <c r="J248" s="31">
        <f>$J$255</f>
        <v>0</v>
      </c>
      <c r="K248" s="27">
        <f t="shared" si="58"/>
        <v>8009.619968</v>
      </c>
      <c r="L248" s="58">
        <f t="shared" si="59"/>
        <v>56067.339776000001</v>
      </c>
      <c r="M248" s="49"/>
      <c r="N248" s="115"/>
      <c r="P248" s="117"/>
    </row>
    <row r="249" spans="1:16" ht="33.75">
      <c r="A249" s="14" t="s">
        <v>622</v>
      </c>
      <c r="B249" s="14" t="s">
        <v>39</v>
      </c>
      <c r="C249" s="14" t="s">
        <v>623</v>
      </c>
      <c r="D249" s="16" t="s">
        <v>624</v>
      </c>
      <c r="E249" s="15" t="s">
        <v>42</v>
      </c>
      <c r="F249" s="98">
        <v>105.57</v>
      </c>
      <c r="G249" s="90">
        <v>114.08</v>
      </c>
      <c r="H249" s="92">
        <v>0.26440000000000002</v>
      </c>
      <c r="I249" s="93">
        <v>144.242752</v>
      </c>
      <c r="J249" s="31">
        <f>$J$255</f>
        <v>0</v>
      </c>
      <c r="K249" s="27">
        <f t="shared" si="58"/>
        <v>144.242752</v>
      </c>
      <c r="L249" s="58">
        <f t="shared" si="59"/>
        <v>15227.707328639999</v>
      </c>
      <c r="M249" s="49"/>
      <c r="N249" s="115"/>
      <c r="P249" s="117"/>
    </row>
    <row r="250" spans="1:16" ht="33.75">
      <c r="A250" s="14" t="s">
        <v>625</v>
      </c>
      <c r="B250" s="14" t="s">
        <v>348</v>
      </c>
      <c r="C250" s="14"/>
      <c r="D250" s="16" t="s">
        <v>626</v>
      </c>
      <c r="E250" s="15" t="s">
        <v>627</v>
      </c>
      <c r="F250" s="98">
        <v>88</v>
      </c>
      <c r="G250" s="90">
        <v>14.282305957599604</v>
      </c>
      <c r="H250" s="92">
        <v>0.26440000000000002</v>
      </c>
      <c r="I250" s="93">
        <v>18.058547652788938</v>
      </c>
      <c r="J250" s="31">
        <f>$J$255</f>
        <v>0</v>
      </c>
      <c r="K250" s="27">
        <f t="shared" si="58"/>
        <v>18.058547652788938</v>
      </c>
      <c r="L250" s="58">
        <f t="shared" si="59"/>
        <v>1589.1521934454265</v>
      </c>
      <c r="M250" s="49"/>
      <c r="N250" s="115"/>
      <c r="P250" s="117"/>
    </row>
    <row r="251" spans="1:16" ht="22.5">
      <c r="A251" s="14" t="s">
        <v>628</v>
      </c>
      <c r="B251" s="14" t="s">
        <v>348</v>
      </c>
      <c r="C251" s="14"/>
      <c r="D251" s="16" t="s">
        <v>629</v>
      </c>
      <c r="E251" s="15" t="s">
        <v>627</v>
      </c>
      <c r="F251" s="98">
        <v>436</v>
      </c>
      <c r="G251" s="90">
        <v>3.3920476649299056</v>
      </c>
      <c r="H251" s="92">
        <v>0.26440000000000002</v>
      </c>
      <c r="I251" s="93">
        <v>4.2889050675373728</v>
      </c>
      <c r="J251" s="31">
        <f>$J$255</f>
        <v>0</v>
      </c>
      <c r="K251" s="27">
        <f t="shared" si="58"/>
        <v>4.2889050675373728</v>
      </c>
      <c r="L251" s="58">
        <f t="shared" si="59"/>
        <v>1869.9626094462944</v>
      </c>
      <c r="M251" s="49"/>
      <c r="N251" s="115"/>
      <c r="P251" s="117"/>
    </row>
    <row r="252" spans="1:16" ht="33.75">
      <c r="A252" s="14" t="s">
        <v>630</v>
      </c>
      <c r="B252" s="14" t="s">
        <v>348</v>
      </c>
      <c r="C252" s="14"/>
      <c r="D252" s="16" t="s">
        <v>631</v>
      </c>
      <c r="E252" s="15" t="s">
        <v>627</v>
      </c>
      <c r="F252" s="98">
        <v>88</v>
      </c>
      <c r="G252" s="90">
        <v>21.423458936399403</v>
      </c>
      <c r="H252" s="92">
        <v>0.26440000000000002</v>
      </c>
      <c r="I252" s="93">
        <v>27.087821479183404</v>
      </c>
      <c r="J252" s="31">
        <f>$J$255</f>
        <v>0</v>
      </c>
      <c r="K252" s="27">
        <f t="shared" si="58"/>
        <v>27.087821479183404</v>
      </c>
      <c r="L252" s="58">
        <f t="shared" si="59"/>
        <v>2383.7282901681397</v>
      </c>
      <c r="M252" s="49"/>
      <c r="N252" s="115"/>
      <c r="P252" s="117"/>
    </row>
    <row r="253" spans="1:16" ht="15">
      <c r="A253" s="35" t="s">
        <v>637</v>
      </c>
      <c r="B253" s="35"/>
      <c r="C253" s="35"/>
      <c r="D253" s="36" t="s">
        <v>632</v>
      </c>
      <c r="E253" s="21"/>
      <c r="F253" s="108"/>
      <c r="G253" s="109"/>
      <c r="H253" s="110"/>
      <c r="I253" s="91"/>
      <c r="J253" s="111"/>
      <c r="K253" s="44"/>
      <c r="L253" s="112"/>
      <c r="M253" s="94">
        <f>SUM(L254)</f>
        <v>27182.576959999999</v>
      </c>
      <c r="N253" s="115"/>
      <c r="P253" s="117"/>
    </row>
    <row r="254" spans="1:16" ht="22.5">
      <c r="A254" s="14" t="s">
        <v>633</v>
      </c>
      <c r="B254" s="14" t="s">
        <v>139</v>
      </c>
      <c r="C254" s="14" t="s">
        <v>15</v>
      </c>
      <c r="D254" s="16" t="s">
        <v>634</v>
      </c>
      <c r="E254" s="15" t="s">
        <v>42</v>
      </c>
      <c r="F254" s="98">
        <v>6980</v>
      </c>
      <c r="G254" s="90">
        <v>3.08</v>
      </c>
      <c r="H254" s="92">
        <v>0.26440000000000002</v>
      </c>
      <c r="I254" s="93">
        <v>3.894352</v>
      </c>
      <c r="J254" s="31">
        <f t="shared" ref="J254" si="60">$J$255</f>
        <v>0</v>
      </c>
      <c r="K254" s="27">
        <f t="shared" ref="K254" si="61">I254*(1-J254)</f>
        <v>3.894352</v>
      </c>
      <c r="L254" s="58">
        <f t="shared" ref="L254" si="62">K254*F254</f>
        <v>27182.576959999999</v>
      </c>
      <c r="M254" s="49"/>
      <c r="N254" s="49"/>
      <c r="P254" s="117"/>
    </row>
    <row r="255" spans="1:16" ht="15" customHeight="1">
      <c r="A255" s="83" t="s">
        <v>11</v>
      </c>
      <c r="B255" s="84"/>
      <c r="C255" s="84"/>
      <c r="D255" s="84"/>
      <c r="E255" s="51"/>
      <c r="F255" s="51"/>
      <c r="G255" s="51"/>
      <c r="H255" s="52"/>
      <c r="I255" s="53"/>
      <c r="J255" s="54">
        <v>0</v>
      </c>
      <c r="K255" s="37"/>
      <c r="L255" s="38"/>
      <c r="M255" s="61">
        <f>SUM(N10:N254)</f>
        <v>860490.45352961693</v>
      </c>
      <c r="N255" s="62"/>
      <c r="O255" s="13"/>
      <c r="P255" s="117"/>
    </row>
    <row r="256" spans="1:16" ht="19.5" customHeight="1">
      <c r="A256" s="81" t="s">
        <v>8</v>
      </c>
      <c r="B256" s="81"/>
      <c r="C256" s="81"/>
      <c r="D256" s="81"/>
      <c r="E256" s="81"/>
      <c r="F256" s="81"/>
      <c r="G256" s="63" t="s">
        <v>7</v>
      </c>
      <c r="H256" s="63"/>
      <c r="I256" s="63"/>
      <c r="J256" s="63"/>
      <c r="K256" s="63"/>
      <c r="L256" s="63"/>
      <c r="M256" s="63"/>
      <c r="N256" s="63"/>
      <c r="P256" s="117"/>
    </row>
    <row r="257" spans="1:16" ht="24" customHeight="1">
      <c r="A257" s="63" t="s">
        <v>6</v>
      </c>
      <c r="B257" s="63"/>
      <c r="C257" s="63"/>
      <c r="D257" s="63"/>
      <c r="E257" s="63" t="s">
        <v>31</v>
      </c>
      <c r="F257" s="63"/>
      <c r="G257" s="63"/>
      <c r="H257" s="63"/>
      <c r="I257" s="63"/>
      <c r="J257" s="63"/>
      <c r="K257" s="63"/>
      <c r="L257" s="63"/>
      <c r="M257" s="63"/>
      <c r="N257" s="63"/>
      <c r="P257" s="117"/>
    </row>
    <row r="258" spans="1:16" ht="15">
      <c r="A258" s="64" t="s">
        <v>12</v>
      </c>
      <c r="B258" s="22" t="s">
        <v>638</v>
      </c>
      <c r="C258" s="23"/>
      <c r="D258" s="7"/>
      <c r="E258" s="8"/>
      <c r="F258" s="9"/>
      <c r="G258" s="9"/>
      <c r="H258" s="9"/>
      <c r="I258" s="12"/>
      <c r="J258" s="12"/>
      <c r="K258" s="10"/>
      <c r="L258" s="117"/>
      <c r="M258" s="117"/>
      <c r="P258" s="117"/>
    </row>
    <row r="259" spans="1:16" ht="15">
      <c r="A259" s="65"/>
      <c r="B259" s="24" t="s">
        <v>639</v>
      </c>
      <c r="C259" s="23"/>
      <c r="D259" s="7"/>
      <c r="E259" s="85"/>
      <c r="F259" s="85"/>
      <c r="G259" s="25"/>
      <c r="H259" s="26"/>
      <c r="I259" s="26"/>
      <c r="J259" s="26"/>
      <c r="K259" s="26"/>
      <c r="L259" s="10"/>
      <c r="P259" s="117"/>
    </row>
    <row r="260" spans="1:16" ht="15">
      <c r="A260" s="65"/>
      <c r="B260" s="70" t="s">
        <v>642</v>
      </c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P260" s="117"/>
    </row>
    <row r="261" spans="1:16" ht="15">
      <c r="A261" s="65"/>
      <c r="B261" s="70" t="s">
        <v>640</v>
      </c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P261" s="117"/>
    </row>
    <row r="262" spans="1:16" ht="15">
      <c r="A262" s="65"/>
      <c r="B262" s="70" t="s">
        <v>641</v>
      </c>
      <c r="C262" s="82"/>
      <c r="D262" s="82"/>
      <c r="E262" s="82"/>
      <c r="F262" s="82"/>
      <c r="G262" s="82"/>
      <c r="H262" s="82"/>
      <c r="I262" s="82"/>
      <c r="J262" s="82"/>
      <c r="K262" s="82"/>
      <c r="L262" s="10"/>
      <c r="P262" s="117"/>
    </row>
    <row r="263" spans="1:16" ht="24" customHeight="1">
      <c r="A263" s="65"/>
      <c r="B263" s="71" t="s">
        <v>13</v>
      </c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P263" s="117"/>
    </row>
    <row r="264" spans="1:16" ht="15">
      <c r="A264" s="6"/>
      <c r="B264" s="6"/>
      <c r="C264" s="6"/>
      <c r="D264" s="7"/>
      <c r="E264" s="8"/>
      <c r="F264" s="9"/>
      <c r="G264" s="9"/>
      <c r="H264" s="9"/>
      <c r="I264" s="12"/>
      <c r="J264" s="11"/>
      <c r="K264" s="10"/>
      <c r="L264" s="10"/>
      <c r="P264" s="117"/>
    </row>
    <row r="265" spans="1:16" ht="15">
      <c r="A265" s="6"/>
      <c r="B265" s="6"/>
      <c r="C265" s="6"/>
      <c r="D265" s="7"/>
      <c r="E265" s="8"/>
      <c r="F265" s="9"/>
      <c r="G265" s="9"/>
      <c r="H265" s="9"/>
      <c r="I265" s="12"/>
      <c r="J265" s="11"/>
      <c r="K265" s="10"/>
      <c r="L265" s="10"/>
      <c r="P265" s="117"/>
    </row>
    <row r="266" spans="1:16" ht="15">
      <c r="A266" s="6"/>
      <c r="B266" s="6"/>
      <c r="C266" s="6"/>
      <c r="D266" s="7"/>
      <c r="E266" s="8"/>
      <c r="F266" s="9"/>
      <c r="G266" s="9"/>
      <c r="H266" s="9"/>
      <c r="I266" s="12"/>
      <c r="J266" s="11"/>
      <c r="K266" s="10"/>
      <c r="L266" s="10"/>
      <c r="P266" s="117"/>
    </row>
    <row r="267" spans="1:16" ht="15">
      <c r="A267" s="6"/>
      <c r="B267" s="6"/>
      <c r="C267" s="6"/>
      <c r="D267" s="7"/>
      <c r="E267" s="8"/>
      <c r="F267" s="9"/>
      <c r="G267" s="9"/>
      <c r="H267" s="9"/>
      <c r="I267" s="12"/>
      <c r="J267" s="11"/>
      <c r="K267" s="10"/>
      <c r="L267" s="10"/>
      <c r="P267" s="117"/>
    </row>
    <row r="268" spans="1:16" ht="15">
      <c r="A268" s="6"/>
      <c r="B268" s="6"/>
      <c r="C268" s="6"/>
      <c r="D268" s="7"/>
      <c r="E268" s="8"/>
      <c r="F268" s="9"/>
      <c r="G268" s="9"/>
      <c r="H268" s="9"/>
      <c r="I268" s="12"/>
      <c r="J268" s="11"/>
      <c r="K268" s="10"/>
      <c r="L268" s="10"/>
      <c r="P268" s="117"/>
    </row>
    <row r="269" spans="1:16" ht="15">
      <c r="A269" s="6"/>
      <c r="B269" s="6"/>
      <c r="C269" s="6"/>
      <c r="D269" s="7"/>
      <c r="E269" s="8"/>
      <c r="F269" s="9"/>
      <c r="G269" s="9"/>
      <c r="H269" s="9"/>
      <c r="I269" s="12"/>
      <c r="J269" s="11"/>
      <c r="K269" s="10"/>
      <c r="L269" s="10"/>
      <c r="P269" s="117"/>
    </row>
    <row r="270" spans="1:16" ht="15">
      <c r="A270" s="6"/>
      <c r="B270" s="6"/>
      <c r="C270" s="6"/>
      <c r="D270" s="7"/>
      <c r="E270" s="8"/>
      <c r="F270" s="9"/>
      <c r="G270" s="9"/>
      <c r="H270" s="9"/>
      <c r="I270" s="12"/>
      <c r="J270" s="11"/>
      <c r="K270" s="10"/>
      <c r="L270" s="10"/>
      <c r="P270" s="117"/>
    </row>
    <row r="271" spans="1:16" ht="15">
      <c r="A271" s="6"/>
      <c r="B271" s="6"/>
      <c r="C271" s="6"/>
      <c r="D271" s="7"/>
      <c r="E271" s="8"/>
      <c r="F271" s="9"/>
      <c r="G271" s="9"/>
      <c r="H271" s="9"/>
      <c r="I271" s="12"/>
      <c r="J271" s="11"/>
      <c r="K271" s="10"/>
      <c r="L271" s="10"/>
    </row>
    <row r="272" spans="1:16" ht="15">
      <c r="A272" s="6"/>
      <c r="B272" s="6"/>
      <c r="C272" s="6"/>
      <c r="D272" s="7"/>
      <c r="E272" s="8"/>
      <c r="F272" s="9"/>
      <c r="G272" s="9"/>
      <c r="H272" s="9"/>
      <c r="I272" s="12"/>
      <c r="J272" s="11"/>
      <c r="K272" s="10"/>
      <c r="L272" s="10"/>
    </row>
    <row r="273" spans="1:12" ht="15">
      <c r="A273" s="6"/>
      <c r="B273" s="6"/>
      <c r="C273" s="6"/>
      <c r="D273" s="7"/>
      <c r="E273" s="8"/>
      <c r="F273" s="9"/>
      <c r="G273" s="9"/>
      <c r="H273" s="9"/>
      <c r="I273" s="12"/>
      <c r="J273" s="11"/>
      <c r="K273" s="10"/>
      <c r="L273" s="10"/>
    </row>
    <row r="274" spans="1:12" ht="15">
      <c r="A274" s="6"/>
      <c r="B274" s="6"/>
      <c r="C274" s="6"/>
      <c r="D274" s="7"/>
      <c r="E274" s="8"/>
      <c r="F274" s="9"/>
      <c r="G274" s="9"/>
      <c r="H274" s="9"/>
      <c r="I274" s="12"/>
      <c r="J274" s="11"/>
      <c r="K274" s="10"/>
      <c r="L274" s="10"/>
    </row>
    <row r="275" spans="1:12" ht="15">
      <c r="A275" s="6"/>
      <c r="B275" s="6"/>
      <c r="C275" s="6"/>
      <c r="D275" s="7"/>
      <c r="E275" s="8"/>
      <c r="F275" s="9"/>
      <c r="G275" s="9"/>
      <c r="H275" s="9"/>
      <c r="I275" s="12"/>
      <c r="J275" s="11"/>
      <c r="K275" s="10"/>
      <c r="L275" s="10"/>
    </row>
    <row r="276" spans="1:12" ht="15">
      <c r="A276" s="6"/>
      <c r="B276" s="6"/>
      <c r="C276" s="6"/>
      <c r="D276" s="7"/>
      <c r="E276" s="8"/>
      <c r="F276" s="9"/>
      <c r="G276" s="9"/>
      <c r="H276" s="9"/>
      <c r="I276" s="12"/>
      <c r="J276" s="17"/>
      <c r="K276" s="10"/>
      <c r="L276" s="10"/>
    </row>
    <row r="277" spans="1:12" ht="15">
      <c r="A277" s="6"/>
      <c r="B277" s="6"/>
      <c r="C277" s="6"/>
      <c r="D277" s="7"/>
      <c r="E277" s="8"/>
      <c r="F277" s="9"/>
      <c r="G277" s="9"/>
      <c r="H277" s="9"/>
      <c r="I277" s="12"/>
      <c r="J277" s="17"/>
      <c r="K277" s="10"/>
      <c r="L277" s="10"/>
    </row>
    <row r="278" spans="1:12" ht="15">
      <c r="A278" s="6"/>
      <c r="B278" s="6"/>
      <c r="C278" s="6"/>
      <c r="D278" s="7"/>
      <c r="E278" s="8"/>
      <c r="F278" s="9"/>
      <c r="G278" s="9"/>
      <c r="H278" s="9"/>
      <c r="I278" s="12"/>
      <c r="J278" s="17"/>
      <c r="K278" s="10"/>
      <c r="L278" s="10"/>
    </row>
    <row r="279" spans="1:12" ht="15">
      <c r="A279" s="6"/>
      <c r="B279" s="6"/>
      <c r="C279" s="6"/>
      <c r="D279" s="7"/>
      <c r="E279" s="8"/>
      <c r="F279" s="9"/>
      <c r="G279" s="9"/>
      <c r="H279" s="9"/>
      <c r="I279" s="12"/>
      <c r="J279" s="17"/>
      <c r="K279" s="10"/>
      <c r="L279" s="10"/>
    </row>
    <row r="280" spans="1:12" ht="15">
      <c r="A280" s="6"/>
      <c r="B280" s="6"/>
      <c r="C280" s="6"/>
      <c r="D280" s="7"/>
      <c r="E280" s="8"/>
      <c r="F280" s="9"/>
      <c r="G280" s="9"/>
      <c r="H280" s="9"/>
      <c r="I280" s="12"/>
      <c r="J280" s="17"/>
      <c r="K280" s="10"/>
      <c r="L280" s="10"/>
    </row>
    <row r="281" spans="1:12" ht="15">
      <c r="A281" s="6"/>
      <c r="B281" s="6"/>
      <c r="C281" s="6"/>
      <c r="D281" s="7"/>
      <c r="E281" s="8"/>
      <c r="F281" s="9"/>
      <c r="G281" s="9"/>
      <c r="H281" s="9"/>
      <c r="I281" s="12"/>
      <c r="J281" s="17"/>
      <c r="K281" s="10"/>
      <c r="L281" s="10"/>
    </row>
    <row r="282" spans="1:12" ht="15">
      <c r="A282" s="6"/>
      <c r="B282" s="6"/>
      <c r="C282" s="6"/>
      <c r="D282" s="7"/>
      <c r="E282" s="8"/>
      <c r="F282" s="9"/>
      <c r="G282" s="9"/>
      <c r="H282" s="9"/>
      <c r="I282" s="12"/>
      <c r="J282" s="17"/>
      <c r="K282" s="10"/>
      <c r="L282" s="10"/>
    </row>
    <row r="283" spans="1:12" ht="15">
      <c r="A283" s="6"/>
      <c r="B283" s="6"/>
      <c r="C283" s="6"/>
      <c r="D283" s="7"/>
      <c r="E283" s="8"/>
      <c r="F283" s="9"/>
      <c r="G283" s="9"/>
      <c r="H283" s="9"/>
      <c r="I283" s="12"/>
      <c r="J283" s="17"/>
      <c r="K283" s="10"/>
      <c r="L283" s="10"/>
    </row>
    <row r="284" spans="1:12" ht="15">
      <c r="A284" s="6"/>
      <c r="B284" s="6"/>
      <c r="C284" s="6"/>
      <c r="D284" s="7"/>
      <c r="E284" s="8"/>
      <c r="F284" s="9"/>
      <c r="G284" s="9"/>
      <c r="H284" s="9"/>
      <c r="I284" s="12"/>
      <c r="J284" s="17"/>
      <c r="K284" s="10"/>
      <c r="L284" s="10"/>
    </row>
    <row r="285" spans="1:12" ht="15">
      <c r="A285" s="6"/>
      <c r="B285" s="6"/>
      <c r="C285" s="6"/>
      <c r="D285" s="7"/>
      <c r="E285" s="8"/>
      <c r="F285" s="9"/>
      <c r="G285" s="9"/>
      <c r="H285" s="9"/>
      <c r="I285" s="12"/>
      <c r="J285" s="17"/>
      <c r="K285" s="10"/>
      <c r="L285" s="10"/>
    </row>
    <row r="286" spans="1:12" ht="15">
      <c r="A286" s="6"/>
      <c r="B286" s="6"/>
      <c r="C286" s="6"/>
      <c r="D286" s="7"/>
      <c r="E286" s="8"/>
      <c r="F286" s="9"/>
      <c r="G286" s="9"/>
      <c r="H286" s="9"/>
      <c r="I286" s="12"/>
      <c r="J286" s="17"/>
      <c r="K286" s="10"/>
      <c r="L286" s="10"/>
    </row>
    <row r="287" spans="1:12" ht="15">
      <c r="A287" s="6"/>
      <c r="B287" s="6"/>
      <c r="C287" s="6"/>
      <c r="D287" s="7"/>
      <c r="E287" s="8"/>
      <c r="F287" s="9"/>
      <c r="G287" s="9"/>
      <c r="H287" s="9"/>
      <c r="I287" s="12"/>
      <c r="J287" s="17"/>
      <c r="K287" s="10"/>
      <c r="L287" s="10"/>
    </row>
    <row r="288" spans="1:12" ht="15">
      <c r="A288" s="6"/>
      <c r="B288" s="6"/>
      <c r="C288" s="6"/>
      <c r="D288" s="7"/>
      <c r="E288" s="8"/>
      <c r="F288" s="9"/>
      <c r="G288" s="9"/>
      <c r="H288" s="9"/>
      <c r="I288" s="12"/>
      <c r="J288" s="17"/>
      <c r="K288" s="10"/>
      <c r="L288" s="10"/>
    </row>
    <row r="289" spans="1:12" ht="15">
      <c r="A289" s="6"/>
      <c r="B289" s="6"/>
      <c r="C289" s="6"/>
      <c r="D289" s="7"/>
      <c r="E289" s="8"/>
      <c r="F289" s="9"/>
      <c r="G289" s="9"/>
      <c r="H289" s="9"/>
      <c r="I289" s="12"/>
      <c r="J289" s="17"/>
      <c r="K289" s="10"/>
      <c r="L289" s="10"/>
    </row>
    <row r="290" spans="1:12" ht="15">
      <c r="A290" s="6"/>
      <c r="B290" s="6"/>
      <c r="C290" s="6"/>
      <c r="D290" s="7"/>
      <c r="E290" s="8"/>
      <c r="F290" s="9"/>
      <c r="G290" s="9"/>
      <c r="H290" s="9"/>
      <c r="I290" s="12"/>
      <c r="J290" s="17"/>
      <c r="K290" s="10"/>
      <c r="L290" s="10"/>
    </row>
    <row r="291" spans="1:12" ht="15">
      <c r="A291" s="6"/>
      <c r="B291" s="6"/>
      <c r="C291" s="6"/>
      <c r="D291" s="7"/>
      <c r="E291" s="8"/>
      <c r="F291" s="9"/>
      <c r="G291" s="9"/>
      <c r="H291" s="9"/>
      <c r="I291" s="12"/>
      <c r="J291" s="17"/>
      <c r="K291" s="10"/>
      <c r="L291" s="10"/>
    </row>
    <row r="292" spans="1:12" ht="15">
      <c r="A292" s="6"/>
      <c r="B292" s="6"/>
      <c r="C292" s="6"/>
      <c r="D292" s="7"/>
      <c r="E292" s="8"/>
      <c r="F292" s="9"/>
      <c r="G292" s="9"/>
      <c r="H292" s="9"/>
      <c r="I292" s="12"/>
      <c r="J292" s="17"/>
      <c r="K292" s="10"/>
      <c r="L292" s="10"/>
    </row>
  </sheetData>
  <mergeCells count="32">
    <mergeCell ref="A2:N2"/>
    <mergeCell ref="A256:F256"/>
    <mergeCell ref="A257:D257"/>
    <mergeCell ref="E257:F257"/>
    <mergeCell ref="B262:K262"/>
    <mergeCell ref="A255:D255"/>
    <mergeCell ref="E259:F259"/>
    <mergeCell ref="G9:G10"/>
    <mergeCell ref="H9:H10"/>
    <mergeCell ref="I9:I10"/>
    <mergeCell ref="J9:J10"/>
    <mergeCell ref="K9:M9"/>
    <mergeCell ref="B9:B10"/>
    <mergeCell ref="C9:C10"/>
    <mergeCell ref="D9:D10"/>
    <mergeCell ref="E9:E10"/>
    <mergeCell ref="F9:F10"/>
    <mergeCell ref="N9:N10"/>
    <mergeCell ref="M255:N255"/>
    <mergeCell ref="G256:N257"/>
    <mergeCell ref="A258:A263"/>
    <mergeCell ref="A1:N1"/>
    <mergeCell ref="A3:N3"/>
    <mergeCell ref="A4:N4"/>
    <mergeCell ref="A5:N5"/>
    <mergeCell ref="A6:N6"/>
    <mergeCell ref="B260:N260"/>
    <mergeCell ref="B261:N261"/>
    <mergeCell ref="B263:N263"/>
    <mergeCell ref="E8:I8"/>
    <mergeCell ref="J8:N8"/>
    <mergeCell ref="A9:A10"/>
  </mergeCells>
  <printOptions horizontalCentered="1"/>
  <pageMargins left="0" right="0" top="0.55118110236220474" bottom="0.55118110236220474" header="0.31496062992125984" footer="0.35433070866141736"/>
  <pageSetup paperSize="9" scale="80" fitToHeight="16" orientation="landscape" r:id="rId1"/>
  <headerFooter>
    <oddHeader>&amp;R&amp;"Verdana,Normal"&amp;8Fls.:______
Processo n.º 23069.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5"/>
  <sheetViews>
    <sheetView workbookViewId="0">
      <selection sqref="A1:J1"/>
    </sheetView>
  </sheetViews>
  <sheetFormatPr defaultColWidth="14.42578125" defaultRowHeight="15" customHeight="1"/>
  <cols>
    <col min="1" max="1" width="5.28515625" style="119" bestFit="1" customWidth="1"/>
    <col min="2" max="2" width="19.28515625" style="119" customWidth="1"/>
    <col min="3" max="3" width="11.5703125" style="119" customWidth="1"/>
    <col min="4" max="4" width="10.85546875" style="119" bestFit="1" customWidth="1"/>
    <col min="5" max="5" width="20.42578125" style="119" bestFit="1" customWidth="1"/>
    <col min="6" max="6" width="11.7109375" style="119" bestFit="1" customWidth="1"/>
    <col min="7" max="7" width="12.42578125" style="119" customWidth="1"/>
    <col min="8" max="9" width="10.85546875" style="119" bestFit="1" customWidth="1"/>
    <col min="10" max="10" width="12.28515625" style="119" customWidth="1"/>
    <col min="11" max="16384" width="14.42578125" style="119"/>
  </cols>
  <sheetData>
    <row r="1" spans="1:14" ht="15" customHeight="1">
      <c r="A1" s="66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28"/>
      <c r="L1" s="28"/>
      <c r="M1" s="28"/>
      <c r="N1" s="28"/>
    </row>
    <row r="2" spans="1:14" ht="15" customHeight="1">
      <c r="A2" s="118" t="s">
        <v>643</v>
      </c>
      <c r="B2" s="118"/>
      <c r="C2" s="118"/>
      <c r="D2" s="118"/>
      <c r="E2" s="118"/>
      <c r="F2" s="118"/>
      <c r="G2" s="118"/>
      <c r="H2" s="118"/>
      <c r="I2" s="118"/>
      <c r="J2" s="118"/>
      <c r="K2" s="122"/>
      <c r="L2" s="122"/>
      <c r="M2" s="122"/>
      <c r="N2" s="122"/>
    </row>
    <row r="3" spans="1:14" ht="15" customHeight="1">
      <c r="A3" s="66" t="s">
        <v>690</v>
      </c>
      <c r="B3" s="66"/>
      <c r="C3" s="66"/>
      <c r="D3" s="66"/>
      <c r="E3" s="66"/>
      <c r="F3" s="66"/>
      <c r="G3" s="66"/>
      <c r="H3" s="66"/>
      <c r="I3" s="66"/>
      <c r="J3" s="66"/>
      <c r="K3" s="28"/>
      <c r="L3" s="28"/>
      <c r="M3" s="28"/>
      <c r="N3" s="28"/>
    </row>
    <row r="4" spans="1:14" ht="15" customHeight="1">
      <c r="A4" s="67" t="s">
        <v>691</v>
      </c>
      <c r="B4" s="67"/>
      <c r="C4" s="67"/>
      <c r="D4" s="67"/>
      <c r="E4" s="67"/>
      <c r="F4" s="67"/>
      <c r="G4" s="67"/>
      <c r="H4" s="67"/>
      <c r="I4" s="67"/>
      <c r="J4" s="67"/>
      <c r="K4" s="29"/>
      <c r="L4" s="29"/>
      <c r="M4" s="29"/>
      <c r="N4" s="29"/>
    </row>
    <row r="5" spans="1:14" ht="33.75" customHeight="1">
      <c r="A5" s="68" t="s">
        <v>645</v>
      </c>
      <c r="B5" s="68"/>
      <c r="C5" s="68"/>
      <c r="D5" s="68"/>
      <c r="E5" s="68"/>
      <c r="F5" s="68"/>
      <c r="G5" s="68"/>
      <c r="H5" s="68"/>
      <c r="I5" s="68"/>
      <c r="J5" s="68"/>
      <c r="K5" s="30"/>
      <c r="L5" s="30"/>
      <c r="M5" s="30"/>
      <c r="N5" s="30"/>
    </row>
    <row r="6" spans="1:14" ht="27" customHeight="1">
      <c r="A6" s="188" t="s">
        <v>646</v>
      </c>
      <c r="B6" s="188"/>
      <c r="C6" s="188"/>
      <c r="D6" s="188"/>
      <c r="E6" s="188"/>
      <c r="F6" s="188"/>
      <c r="G6" s="188"/>
      <c r="H6" s="188"/>
      <c r="I6" s="188"/>
      <c r="J6" s="188"/>
      <c r="K6" s="123"/>
      <c r="L6" s="123"/>
      <c r="M6" s="123"/>
      <c r="N6" s="123"/>
    </row>
    <row r="7" spans="1:14" ht="15.75" thickBot="1">
      <c r="A7" s="120"/>
      <c r="B7" s="121"/>
      <c r="C7" s="121"/>
      <c r="D7" s="121"/>
      <c r="E7" s="121"/>
      <c r="F7" s="121"/>
      <c r="G7" s="121"/>
      <c r="H7" s="121"/>
      <c r="I7" s="121"/>
      <c r="J7" s="121"/>
    </row>
    <row r="8" spans="1:14" ht="15" customHeight="1" thickTop="1">
      <c r="A8" s="128" t="s">
        <v>0</v>
      </c>
      <c r="B8" s="129" t="s">
        <v>10</v>
      </c>
      <c r="C8" s="183" t="s">
        <v>647</v>
      </c>
      <c r="D8" s="130" t="s">
        <v>648</v>
      </c>
      <c r="E8" s="130" t="s">
        <v>649</v>
      </c>
      <c r="F8" s="130" t="s">
        <v>650</v>
      </c>
      <c r="G8" s="131" t="s">
        <v>651</v>
      </c>
      <c r="H8" s="131" t="s">
        <v>652</v>
      </c>
      <c r="I8" s="131" t="s">
        <v>653</v>
      </c>
      <c r="J8" s="132" t="s">
        <v>692</v>
      </c>
    </row>
    <row r="9" spans="1:14">
      <c r="A9" s="133"/>
      <c r="B9" s="125"/>
      <c r="C9" s="184"/>
      <c r="D9" s="126" t="s">
        <v>654</v>
      </c>
      <c r="E9" s="126" t="s">
        <v>655</v>
      </c>
      <c r="F9" s="126" t="s">
        <v>656</v>
      </c>
      <c r="G9" s="127" t="s">
        <v>657</v>
      </c>
      <c r="H9" s="127" t="s">
        <v>658</v>
      </c>
      <c r="I9" s="127" t="s">
        <v>659</v>
      </c>
      <c r="J9" s="134"/>
    </row>
    <row r="10" spans="1:14" ht="6.95" customHeight="1">
      <c r="A10" s="155">
        <v>1</v>
      </c>
      <c r="B10" s="185" t="s">
        <v>660</v>
      </c>
      <c r="C10" s="156">
        <f>Orçamento!$N$11</f>
        <v>41655.129986559994</v>
      </c>
      <c r="D10" s="157"/>
      <c r="E10" s="157"/>
      <c r="F10" s="157"/>
      <c r="G10" s="124"/>
      <c r="H10" s="124"/>
      <c r="I10" s="124"/>
      <c r="J10" s="158"/>
    </row>
    <row r="11" spans="1:14">
      <c r="A11" s="138"/>
      <c r="B11" s="186"/>
      <c r="C11" s="159"/>
      <c r="D11" s="160">
        <f>D12*$C$10</f>
        <v>4165.5129986559996</v>
      </c>
      <c r="E11" s="160">
        <f>E12*$C$10</f>
        <v>8331.0259973119992</v>
      </c>
      <c r="F11" s="160">
        <f>F12*$C$10</f>
        <v>29158.590990591994</v>
      </c>
      <c r="G11" s="160"/>
      <c r="H11" s="160"/>
      <c r="I11" s="160"/>
      <c r="J11" s="161">
        <f t="shared" ref="J11:J12" si="0">SUM(D11:I11)</f>
        <v>41655.129986559994</v>
      </c>
    </row>
    <row r="12" spans="1:14">
      <c r="A12" s="138"/>
      <c r="B12" s="186"/>
      <c r="C12" s="159"/>
      <c r="D12" s="144">
        <v>0.1</v>
      </c>
      <c r="E12" s="144">
        <v>0.2</v>
      </c>
      <c r="F12" s="144">
        <v>0.7</v>
      </c>
      <c r="G12" s="162"/>
      <c r="H12" s="162"/>
      <c r="I12" s="162"/>
      <c r="J12" s="163">
        <f t="shared" si="0"/>
        <v>1</v>
      </c>
    </row>
    <row r="13" spans="1:14" ht="6.95" customHeight="1">
      <c r="A13" s="164">
        <v>2</v>
      </c>
      <c r="B13" s="165" t="s">
        <v>661</v>
      </c>
      <c r="C13" s="166">
        <f>Orçamento!$N$17</f>
        <v>62732.472647999995</v>
      </c>
      <c r="D13" s="149"/>
      <c r="E13" s="149"/>
      <c r="F13" s="149"/>
      <c r="G13" s="167"/>
      <c r="H13" s="167"/>
      <c r="I13" s="167"/>
      <c r="J13" s="163"/>
    </row>
    <row r="14" spans="1:14">
      <c r="A14" s="138"/>
      <c r="B14" s="186"/>
      <c r="C14" s="166"/>
      <c r="D14" s="160"/>
      <c r="E14" s="160"/>
      <c r="F14" s="160"/>
      <c r="G14" s="160">
        <f>G15*$C$13</f>
        <v>18819.741794399997</v>
      </c>
      <c r="H14" s="160">
        <f>H15*$C$13</f>
        <v>18819.741794399997</v>
      </c>
      <c r="I14" s="160">
        <f>I15*$C$13</f>
        <v>25092.989059200001</v>
      </c>
      <c r="J14" s="161">
        <f t="shared" ref="J14:J15" si="1">SUM(D14:I14)</f>
        <v>62732.472647999995</v>
      </c>
    </row>
    <row r="15" spans="1:14">
      <c r="A15" s="138"/>
      <c r="B15" s="186"/>
      <c r="C15" s="166"/>
      <c r="D15" s="144"/>
      <c r="E15" s="144"/>
      <c r="F15" s="144"/>
      <c r="G15" s="162">
        <v>0.3</v>
      </c>
      <c r="H15" s="162">
        <v>0.3</v>
      </c>
      <c r="I15" s="162">
        <v>0.4</v>
      </c>
      <c r="J15" s="163">
        <f t="shared" si="1"/>
        <v>1</v>
      </c>
    </row>
    <row r="16" spans="1:14" ht="6.95" customHeight="1">
      <c r="A16" s="164">
        <v>3</v>
      </c>
      <c r="B16" s="165" t="s">
        <v>662</v>
      </c>
      <c r="C16" s="166">
        <f>Orçamento!$N$19</f>
        <v>5516.4785768000002</v>
      </c>
      <c r="D16" s="149"/>
      <c r="E16" s="149"/>
      <c r="F16" s="149"/>
      <c r="G16" s="167"/>
      <c r="H16" s="162"/>
      <c r="I16" s="162"/>
      <c r="J16" s="163"/>
    </row>
    <row r="17" spans="1:10" ht="15.75" customHeight="1">
      <c r="A17" s="138"/>
      <c r="B17" s="186"/>
      <c r="C17" s="159"/>
      <c r="D17" s="160"/>
      <c r="E17" s="160"/>
      <c r="F17" s="160"/>
      <c r="G17" s="160">
        <f>G18*$C$16</f>
        <v>5516.4785768000002</v>
      </c>
      <c r="H17" s="160"/>
      <c r="I17" s="160"/>
      <c r="J17" s="161">
        <f t="shared" ref="J17:J18" si="2">SUM(D17:I17)</f>
        <v>5516.4785768000002</v>
      </c>
    </row>
    <row r="18" spans="1:10" ht="15.75" customHeight="1">
      <c r="A18" s="138"/>
      <c r="B18" s="186"/>
      <c r="C18" s="159"/>
      <c r="D18" s="144"/>
      <c r="E18" s="144"/>
      <c r="F18" s="144"/>
      <c r="G18" s="162">
        <v>1</v>
      </c>
      <c r="H18" s="162"/>
      <c r="I18" s="162"/>
      <c r="J18" s="163">
        <f t="shared" si="2"/>
        <v>1</v>
      </c>
    </row>
    <row r="19" spans="1:10" ht="6.95" customHeight="1">
      <c r="A19" s="164">
        <v>4</v>
      </c>
      <c r="B19" s="165" t="s">
        <v>663</v>
      </c>
      <c r="C19" s="166">
        <v>0</v>
      </c>
      <c r="D19" s="149"/>
      <c r="E19" s="149"/>
      <c r="F19" s="149"/>
      <c r="G19" s="162"/>
      <c r="H19" s="162"/>
      <c r="I19" s="162"/>
      <c r="J19" s="163"/>
    </row>
    <row r="20" spans="1:10" ht="15.75" customHeight="1">
      <c r="A20" s="138"/>
      <c r="B20" s="186"/>
      <c r="C20" s="159"/>
      <c r="D20" s="160"/>
      <c r="E20" s="160"/>
      <c r="F20" s="160"/>
      <c r="G20" s="160"/>
      <c r="H20" s="160"/>
      <c r="I20" s="160"/>
      <c r="J20" s="161">
        <f t="shared" ref="J20" si="3">SUM(D20:I20)</f>
        <v>0</v>
      </c>
    </row>
    <row r="21" spans="1:10" ht="15.75" customHeight="1">
      <c r="A21" s="138"/>
      <c r="B21" s="186"/>
      <c r="C21" s="159"/>
      <c r="D21" s="144"/>
      <c r="E21" s="144"/>
      <c r="F21" s="144"/>
      <c r="G21" s="162"/>
      <c r="H21" s="162"/>
      <c r="I21" s="162"/>
      <c r="J21" s="163">
        <f t="shared" ref="J20:J21" si="4">SUM(D21:I21)</f>
        <v>0</v>
      </c>
    </row>
    <row r="22" spans="1:10" ht="6.95" customHeight="1">
      <c r="A22" s="164">
        <v>5</v>
      </c>
      <c r="B22" s="165" t="s">
        <v>664</v>
      </c>
      <c r="C22" s="166">
        <v>0</v>
      </c>
      <c r="D22" s="149"/>
      <c r="E22" s="149"/>
      <c r="F22" s="149"/>
      <c r="G22" s="162"/>
      <c r="H22" s="162"/>
      <c r="I22" s="162"/>
      <c r="J22" s="163"/>
    </row>
    <row r="23" spans="1:10" ht="15.75" customHeight="1">
      <c r="A23" s="138"/>
      <c r="B23" s="186"/>
      <c r="C23" s="159"/>
      <c r="D23" s="160"/>
      <c r="E23" s="160"/>
      <c r="F23" s="160"/>
      <c r="G23" s="160"/>
      <c r="H23" s="160"/>
      <c r="I23" s="160"/>
      <c r="J23" s="161">
        <f t="shared" ref="J23:J24" si="5">SUM(D23:I23)</f>
        <v>0</v>
      </c>
    </row>
    <row r="24" spans="1:10" ht="15.75" customHeight="1">
      <c r="A24" s="138"/>
      <c r="B24" s="186"/>
      <c r="C24" s="159"/>
      <c r="D24" s="144"/>
      <c r="E24" s="144"/>
      <c r="F24" s="144"/>
      <c r="G24" s="162"/>
      <c r="H24" s="162"/>
      <c r="I24" s="162"/>
      <c r="J24" s="163">
        <f t="shared" si="5"/>
        <v>0</v>
      </c>
    </row>
    <row r="25" spans="1:10" ht="6.95" customHeight="1">
      <c r="A25" s="164">
        <v>6</v>
      </c>
      <c r="B25" s="165" t="s">
        <v>665</v>
      </c>
      <c r="C25" s="166">
        <v>0</v>
      </c>
      <c r="D25" s="149"/>
      <c r="E25" s="149"/>
      <c r="F25" s="149"/>
      <c r="G25" s="162"/>
      <c r="H25" s="162"/>
      <c r="I25" s="162"/>
      <c r="J25" s="163"/>
    </row>
    <row r="26" spans="1:10" ht="15.75" customHeight="1">
      <c r="A26" s="138"/>
      <c r="B26" s="186"/>
      <c r="C26" s="159"/>
      <c r="D26" s="160"/>
      <c r="E26" s="160"/>
      <c r="F26" s="160"/>
      <c r="G26" s="160"/>
      <c r="H26" s="160"/>
      <c r="I26" s="160"/>
      <c r="J26" s="161">
        <f t="shared" ref="J26:J27" si="6">SUM(D26:I26)</f>
        <v>0</v>
      </c>
    </row>
    <row r="27" spans="1:10" ht="15.75" customHeight="1">
      <c r="A27" s="138"/>
      <c r="B27" s="186"/>
      <c r="C27" s="159"/>
      <c r="D27" s="144"/>
      <c r="E27" s="144"/>
      <c r="F27" s="144"/>
      <c r="G27" s="162"/>
      <c r="H27" s="162"/>
      <c r="I27" s="162"/>
      <c r="J27" s="163">
        <f t="shared" si="6"/>
        <v>0</v>
      </c>
    </row>
    <row r="28" spans="1:10" ht="6.95" customHeight="1">
      <c r="A28" s="164">
        <v>7</v>
      </c>
      <c r="B28" s="165" t="s">
        <v>666</v>
      </c>
      <c r="C28" s="166">
        <v>0</v>
      </c>
      <c r="D28" s="149"/>
      <c r="E28" s="149"/>
      <c r="F28" s="149"/>
      <c r="G28" s="162"/>
      <c r="H28" s="162"/>
      <c r="I28" s="162"/>
      <c r="J28" s="163"/>
    </row>
    <row r="29" spans="1:10" ht="15.75" customHeight="1">
      <c r="A29" s="138"/>
      <c r="B29" s="186"/>
      <c r="C29" s="159"/>
      <c r="D29" s="160"/>
      <c r="E29" s="160"/>
      <c r="F29" s="160"/>
      <c r="G29" s="160"/>
      <c r="H29" s="160"/>
      <c r="I29" s="160"/>
      <c r="J29" s="161">
        <f t="shared" ref="J29:J30" si="7">SUM(D29:I29)</f>
        <v>0</v>
      </c>
    </row>
    <row r="30" spans="1:10" ht="15.75" customHeight="1">
      <c r="A30" s="138"/>
      <c r="B30" s="186"/>
      <c r="C30" s="159"/>
      <c r="D30" s="144"/>
      <c r="E30" s="144"/>
      <c r="F30" s="144"/>
      <c r="G30" s="162"/>
      <c r="H30" s="162"/>
      <c r="I30" s="162"/>
      <c r="J30" s="163">
        <f t="shared" si="7"/>
        <v>0</v>
      </c>
    </row>
    <row r="31" spans="1:10" ht="6.95" customHeight="1">
      <c r="A31" s="164">
        <v>8</v>
      </c>
      <c r="B31" s="165" t="s">
        <v>667</v>
      </c>
      <c r="C31" s="166">
        <v>0</v>
      </c>
      <c r="D31" s="149"/>
      <c r="E31" s="149"/>
      <c r="F31" s="149"/>
      <c r="G31" s="162"/>
      <c r="H31" s="162"/>
      <c r="I31" s="162"/>
      <c r="J31" s="163"/>
    </row>
    <row r="32" spans="1:10" ht="15.75" customHeight="1">
      <c r="A32" s="138"/>
      <c r="B32" s="186"/>
      <c r="C32" s="159"/>
      <c r="D32" s="160"/>
      <c r="E32" s="160"/>
      <c r="F32" s="160"/>
      <c r="G32" s="160"/>
      <c r="H32" s="160"/>
      <c r="I32" s="160"/>
      <c r="J32" s="161">
        <f t="shared" ref="J32:J33" si="8">SUM(D32:I32)</f>
        <v>0</v>
      </c>
    </row>
    <row r="33" spans="1:10" ht="15.75" customHeight="1">
      <c r="A33" s="138"/>
      <c r="B33" s="186"/>
      <c r="C33" s="159"/>
      <c r="D33" s="144"/>
      <c r="E33" s="144"/>
      <c r="F33" s="144"/>
      <c r="G33" s="162"/>
      <c r="H33" s="162"/>
      <c r="I33" s="162"/>
      <c r="J33" s="163">
        <f t="shared" si="8"/>
        <v>0</v>
      </c>
    </row>
    <row r="34" spans="1:10" ht="6.95" customHeight="1">
      <c r="A34" s="164">
        <v>9</v>
      </c>
      <c r="B34" s="165" t="s">
        <v>668</v>
      </c>
      <c r="C34" s="166">
        <v>0</v>
      </c>
      <c r="D34" s="149"/>
      <c r="E34" s="149"/>
      <c r="F34" s="149"/>
      <c r="G34" s="162"/>
      <c r="H34" s="162"/>
      <c r="I34" s="162"/>
      <c r="J34" s="163"/>
    </row>
    <row r="35" spans="1:10" ht="15.75" customHeight="1">
      <c r="A35" s="138"/>
      <c r="B35" s="186"/>
      <c r="C35" s="159"/>
      <c r="D35" s="160"/>
      <c r="E35" s="160"/>
      <c r="F35" s="160"/>
      <c r="G35" s="160"/>
      <c r="H35" s="160"/>
      <c r="I35" s="160"/>
      <c r="J35" s="161">
        <f t="shared" ref="J35:J36" si="9">SUM(D35:I35)</f>
        <v>0</v>
      </c>
    </row>
    <row r="36" spans="1:10" ht="15.75" customHeight="1">
      <c r="A36" s="138"/>
      <c r="B36" s="186"/>
      <c r="C36" s="159"/>
      <c r="D36" s="144"/>
      <c r="E36" s="144"/>
      <c r="F36" s="144"/>
      <c r="G36" s="162"/>
      <c r="H36" s="162"/>
      <c r="I36" s="162"/>
      <c r="J36" s="163">
        <f t="shared" si="9"/>
        <v>0</v>
      </c>
    </row>
    <row r="37" spans="1:10" ht="6.95" customHeight="1">
      <c r="A37" s="164">
        <v>10</v>
      </c>
      <c r="B37" s="165" t="s">
        <v>669</v>
      </c>
      <c r="C37" s="166">
        <f>Orçamento!$N$42</f>
        <v>55438.250705759994</v>
      </c>
      <c r="D37" s="149"/>
      <c r="E37" s="149"/>
      <c r="F37" s="149"/>
      <c r="G37" s="167"/>
      <c r="H37" s="167"/>
      <c r="I37" s="162"/>
      <c r="J37" s="163"/>
    </row>
    <row r="38" spans="1:10" ht="15.75" customHeight="1">
      <c r="A38" s="138"/>
      <c r="B38" s="186"/>
      <c r="C38" s="159"/>
      <c r="D38" s="160"/>
      <c r="E38" s="160"/>
      <c r="F38" s="160"/>
      <c r="G38" s="160">
        <f>G39*$C$37</f>
        <v>16631.475211727997</v>
      </c>
      <c r="H38" s="160">
        <f>H39*$C$37</f>
        <v>38806.775494031994</v>
      </c>
      <c r="I38" s="160"/>
      <c r="J38" s="161">
        <f t="shared" ref="J38:J39" si="10">SUM(D38:I38)</f>
        <v>55438.250705759987</v>
      </c>
    </row>
    <row r="39" spans="1:10" ht="15.75" customHeight="1">
      <c r="A39" s="138"/>
      <c r="B39" s="186"/>
      <c r="C39" s="159"/>
      <c r="D39" s="144"/>
      <c r="E39" s="144"/>
      <c r="F39" s="144"/>
      <c r="G39" s="162">
        <v>0.3</v>
      </c>
      <c r="H39" s="162">
        <v>0.7</v>
      </c>
      <c r="I39" s="162"/>
      <c r="J39" s="163">
        <f t="shared" si="10"/>
        <v>1</v>
      </c>
    </row>
    <row r="40" spans="1:10" ht="6.95" customHeight="1">
      <c r="A40" s="164">
        <v>11</v>
      </c>
      <c r="B40" s="190" t="s">
        <v>670</v>
      </c>
      <c r="C40" s="168">
        <f>Orçamento!$N$62</f>
        <v>30496.073057711998</v>
      </c>
      <c r="D40" s="149"/>
      <c r="E40" s="149"/>
      <c r="F40" s="149"/>
      <c r="G40" s="167"/>
      <c r="H40" s="167"/>
      <c r="I40" s="162"/>
      <c r="J40" s="163"/>
    </row>
    <row r="41" spans="1:10" ht="15.75" customHeight="1">
      <c r="A41" s="138"/>
      <c r="B41" s="191"/>
      <c r="C41" s="168"/>
      <c r="D41" s="160"/>
      <c r="E41" s="160"/>
      <c r="F41" s="160"/>
      <c r="G41" s="160">
        <f>G42*$C$40</f>
        <v>18297.643834627197</v>
      </c>
      <c r="H41" s="160">
        <f>H42*$C$40</f>
        <v>12198.4292230848</v>
      </c>
      <c r="I41" s="160"/>
      <c r="J41" s="161">
        <f t="shared" ref="J41:J42" si="11">SUM(D41:I41)</f>
        <v>30496.073057711998</v>
      </c>
    </row>
    <row r="42" spans="1:10" ht="24" customHeight="1">
      <c r="A42" s="138"/>
      <c r="B42" s="192"/>
      <c r="C42" s="168"/>
      <c r="D42" s="144"/>
      <c r="E42" s="144"/>
      <c r="F42" s="144"/>
      <c r="G42" s="162">
        <v>0.6</v>
      </c>
      <c r="H42" s="162">
        <v>0.4</v>
      </c>
      <c r="I42" s="162"/>
      <c r="J42" s="163">
        <f t="shared" si="11"/>
        <v>1</v>
      </c>
    </row>
    <row r="43" spans="1:10" ht="6.95" customHeight="1">
      <c r="A43" s="164">
        <v>12</v>
      </c>
      <c r="B43" s="165" t="s">
        <v>671</v>
      </c>
      <c r="C43" s="168">
        <f>Orçamento!$N$87</f>
        <v>34577.205412000003</v>
      </c>
      <c r="D43" s="169"/>
      <c r="E43" s="169"/>
      <c r="F43" s="169"/>
      <c r="G43" s="167"/>
      <c r="H43" s="167"/>
      <c r="I43" s="167"/>
      <c r="J43" s="163"/>
    </row>
    <row r="44" spans="1:10" ht="15.75" customHeight="1">
      <c r="A44" s="138"/>
      <c r="B44" s="186"/>
      <c r="C44" s="170"/>
      <c r="D44" s="171"/>
      <c r="E44" s="171"/>
      <c r="F44" s="171"/>
      <c r="G44" s="171">
        <f>G45*$C$43</f>
        <v>6915.4410824000006</v>
      </c>
      <c r="H44" s="171">
        <f>H45*$C$43</f>
        <v>20746.323247200002</v>
      </c>
      <c r="I44" s="171">
        <f>I45*$C$43</f>
        <v>6915.4410824000006</v>
      </c>
      <c r="J44" s="161">
        <f t="shared" ref="J44:J45" si="12">SUM(D44:I44)</f>
        <v>34577.205412000003</v>
      </c>
    </row>
    <row r="45" spans="1:10" ht="15.75" customHeight="1">
      <c r="A45" s="138"/>
      <c r="B45" s="186"/>
      <c r="C45" s="170"/>
      <c r="D45" s="162"/>
      <c r="E45" s="162"/>
      <c r="F45" s="162"/>
      <c r="G45" s="162">
        <v>0.2</v>
      </c>
      <c r="H45" s="162">
        <v>0.6</v>
      </c>
      <c r="I45" s="162">
        <v>0.2</v>
      </c>
      <c r="J45" s="163">
        <f t="shared" si="12"/>
        <v>1</v>
      </c>
    </row>
    <row r="46" spans="1:10" ht="6.95" customHeight="1">
      <c r="A46" s="164">
        <v>13</v>
      </c>
      <c r="B46" s="165" t="s">
        <v>672</v>
      </c>
      <c r="C46" s="168">
        <f>Orçamento!$N$100</f>
        <v>2795.601044</v>
      </c>
      <c r="D46" s="169"/>
      <c r="E46" s="169"/>
      <c r="F46" s="169"/>
      <c r="G46" s="167"/>
      <c r="H46" s="162"/>
      <c r="I46" s="162"/>
      <c r="J46" s="163"/>
    </row>
    <row r="47" spans="1:10" ht="15.75" customHeight="1">
      <c r="A47" s="138"/>
      <c r="B47" s="186"/>
      <c r="C47" s="170"/>
      <c r="D47" s="171"/>
      <c r="E47" s="171"/>
      <c r="F47" s="171"/>
      <c r="G47" s="171">
        <f>G48*$C$46</f>
        <v>2795.601044</v>
      </c>
      <c r="H47" s="171">
        <f>H48*$C$46</f>
        <v>0</v>
      </c>
      <c r="I47" s="171">
        <f>I48*$C$46</f>
        <v>0</v>
      </c>
      <c r="J47" s="161">
        <f t="shared" ref="J47:J48" si="13">SUM(D47:I47)</f>
        <v>2795.601044</v>
      </c>
    </row>
    <row r="48" spans="1:10" ht="15.75" customHeight="1">
      <c r="A48" s="138"/>
      <c r="B48" s="186"/>
      <c r="C48" s="170"/>
      <c r="D48" s="162"/>
      <c r="E48" s="162"/>
      <c r="F48" s="162"/>
      <c r="G48" s="162">
        <v>1</v>
      </c>
      <c r="H48" s="162">
        <v>0</v>
      </c>
      <c r="I48" s="162">
        <v>0</v>
      </c>
      <c r="J48" s="163">
        <f t="shared" si="13"/>
        <v>1</v>
      </c>
    </row>
    <row r="49" spans="1:10" ht="6.95" customHeight="1">
      <c r="A49" s="164">
        <v>14</v>
      </c>
      <c r="B49" s="165" t="s">
        <v>673</v>
      </c>
      <c r="C49" s="168">
        <f>Orçamento!$N$106</f>
        <v>202936.617252</v>
      </c>
      <c r="D49" s="169"/>
      <c r="E49" s="169"/>
      <c r="F49" s="169"/>
      <c r="G49" s="167"/>
      <c r="H49" s="167"/>
      <c r="I49" s="167"/>
      <c r="J49" s="163"/>
    </row>
    <row r="50" spans="1:10" ht="15.75" customHeight="1">
      <c r="A50" s="138"/>
      <c r="B50" s="186"/>
      <c r="C50" s="170"/>
      <c r="D50" s="171"/>
      <c r="E50" s="171"/>
      <c r="F50" s="171"/>
      <c r="G50" s="171">
        <f>G51*$C$49</f>
        <v>40587.323450399999</v>
      </c>
      <c r="H50" s="171">
        <f>H51*$C$49</f>
        <v>60880.985175599999</v>
      </c>
      <c r="I50" s="171">
        <f>I51*$C$49</f>
        <v>101468.308626</v>
      </c>
      <c r="J50" s="161">
        <f t="shared" ref="J50:J51" si="14">SUM(D50:I50)</f>
        <v>202936.617252</v>
      </c>
    </row>
    <row r="51" spans="1:10" ht="15.75" customHeight="1">
      <c r="A51" s="138"/>
      <c r="B51" s="186"/>
      <c r="C51" s="170"/>
      <c r="D51" s="162"/>
      <c r="E51" s="162"/>
      <c r="F51" s="162"/>
      <c r="G51" s="162">
        <v>0.2</v>
      </c>
      <c r="H51" s="162">
        <v>0.3</v>
      </c>
      <c r="I51" s="162">
        <v>0.5</v>
      </c>
      <c r="J51" s="163">
        <f t="shared" si="14"/>
        <v>1</v>
      </c>
    </row>
    <row r="52" spans="1:10" ht="6.95" customHeight="1">
      <c r="A52" s="164">
        <v>15</v>
      </c>
      <c r="B52" s="172" t="s">
        <v>674</v>
      </c>
      <c r="C52" s="168">
        <v>0</v>
      </c>
      <c r="D52" s="169"/>
      <c r="E52" s="169"/>
      <c r="F52" s="169"/>
      <c r="G52" s="162"/>
      <c r="H52" s="162"/>
      <c r="I52" s="162"/>
      <c r="J52" s="163"/>
    </row>
    <row r="53" spans="1:10" ht="15.75" customHeight="1">
      <c r="A53" s="138"/>
      <c r="B53" s="186"/>
      <c r="C53" s="170"/>
      <c r="D53" s="171"/>
      <c r="E53" s="171"/>
      <c r="F53" s="171"/>
      <c r="G53" s="171"/>
      <c r="H53" s="171"/>
      <c r="I53" s="171"/>
      <c r="J53" s="161">
        <f t="shared" ref="J53:J54" si="15">SUM(D53:I53)</f>
        <v>0</v>
      </c>
    </row>
    <row r="54" spans="1:10" ht="15.75" customHeight="1">
      <c r="A54" s="138"/>
      <c r="B54" s="186"/>
      <c r="C54" s="170"/>
      <c r="D54" s="162"/>
      <c r="E54" s="162"/>
      <c r="F54" s="162"/>
      <c r="G54" s="162"/>
      <c r="H54" s="162"/>
      <c r="I54" s="162"/>
      <c r="J54" s="163">
        <f t="shared" si="15"/>
        <v>0</v>
      </c>
    </row>
    <row r="55" spans="1:10" ht="6.95" customHeight="1">
      <c r="A55" s="164">
        <v>16</v>
      </c>
      <c r="B55" s="165" t="s">
        <v>675</v>
      </c>
      <c r="C55" s="168">
        <v>0</v>
      </c>
      <c r="D55" s="169"/>
      <c r="E55" s="169"/>
      <c r="F55" s="169"/>
      <c r="G55" s="162"/>
      <c r="H55" s="162"/>
      <c r="I55" s="162"/>
      <c r="J55" s="163"/>
    </row>
    <row r="56" spans="1:10" ht="15.75" customHeight="1">
      <c r="A56" s="138"/>
      <c r="B56" s="186"/>
      <c r="C56" s="170"/>
      <c r="D56" s="171"/>
      <c r="E56" s="171"/>
      <c r="F56" s="171"/>
      <c r="G56" s="171"/>
      <c r="H56" s="171"/>
      <c r="I56" s="171"/>
      <c r="J56" s="161">
        <f t="shared" ref="J56:J57" si="16">SUM(D56:I56)</f>
        <v>0</v>
      </c>
    </row>
    <row r="57" spans="1:10" ht="15.75" customHeight="1">
      <c r="A57" s="138"/>
      <c r="B57" s="186"/>
      <c r="C57" s="170"/>
      <c r="D57" s="162"/>
      <c r="E57" s="162"/>
      <c r="F57" s="162"/>
      <c r="G57" s="162"/>
      <c r="H57" s="162"/>
      <c r="I57" s="162"/>
      <c r="J57" s="163">
        <f t="shared" si="16"/>
        <v>0</v>
      </c>
    </row>
    <row r="58" spans="1:10" ht="6.95" customHeight="1">
      <c r="A58" s="164">
        <v>17</v>
      </c>
      <c r="B58" s="165" t="s">
        <v>676</v>
      </c>
      <c r="C58" s="168">
        <f>Orçamento!$N$159</f>
        <v>2699.4687119999999</v>
      </c>
      <c r="D58" s="169"/>
      <c r="E58" s="169"/>
      <c r="F58" s="169"/>
      <c r="G58" s="167"/>
      <c r="H58" s="167"/>
      <c r="I58" s="162"/>
      <c r="J58" s="163"/>
    </row>
    <row r="59" spans="1:10" ht="15.75" customHeight="1">
      <c r="A59" s="138"/>
      <c r="B59" s="186"/>
      <c r="C59" s="170"/>
      <c r="D59" s="171"/>
      <c r="E59" s="171"/>
      <c r="F59" s="171"/>
      <c r="G59" s="171">
        <f>G60*$C$58</f>
        <v>1619.6812272</v>
      </c>
      <c r="H59" s="171">
        <f>H60*$C$58</f>
        <v>1079.7874847999999</v>
      </c>
      <c r="I59" s="171"/>
      <c r="J59" s="161">
        <f t="shared" ref="J59:J60" si="17">SUM(D59:I59)</f>
        <v>2699.4687119999999</v>
      </c>
    </row>
    <row r="60" spans="1:10" ht="15.75" customHeight="1">
      <c r="A60" s="138"/>
      <c r="B60" s="186"/>
      <c r="C60" s="170"/>
      <c r="D60" s="162"/>
      <c r="E60" s="162"/>
      <c r="F60" s="162"/>
      <c r="G60" s="162">
        <v>0.6</v>
      </c>
      <c r="H60" s="162">
        <v>0.4</v>
      </c>
      <c r="I60" s="162"/>
      <c r="J60" s="163">
        <f t="shared" si="17"/>
        <v>1</v>
      </c>
    </row>
    <row r="61" spans="1:10" ht="6.95" customHeight="1">
      <c r="A61" s="164">
        <v>18</v>
      </c>
      <c r="B61" s="172" t="s">
        <v>677</v>
      </c>
      <c r="C61" s="168">
        <f>Orçamento!$N$164</f>
        <v>6277.4804759999997</v>
      </c>
      <c r="D61" s="169"/>
      <c r="E61" s="169"/>
      <c r="F61" s="169"/>
      <c r="G61" s="173"/>
      <c r="H61" s="167"/>
      <c r="I61" s="162"/>
      <c r="J61" s="163"/>
    </row>
    <row r="62" spans="1:10" ht="15.75" customHeight="1">
      <c r="A62" s="138"/>
      <c r="B62" s="186"/>
      <c r="C62" s="170"/>
      <c r="D62" s="171"/>
      <c r="E62" s="171"/>
      <c r="F62" s="171"/>
      <c r="G62" s="171">
        <f>G63*$C$61</f>
        <v>3138.7402379999999</v>
      </c>
      <c r="H62" s="171">
        <f>H63*$C$61</f>
        <v>3138.7402379999999</v>
      </c>
      <c r="I62" s="171"/>
      <c r="J62" s="161">
        <f t="shared" ref="J62:J63" si="18">SUM(D62:I62)</f>
        <v>6277.4804759999997</v>
      </c>
    </row>
    <row r="63" spans="1:10" ht="15.75" customHeight="1">
      <c r="A63" s="138"/>
      <c r="B63" s="186"/>
      <c r="C63" s="170"/>
      <c r="D63" s="162"/>
      <c r="E63" s="162"/>
      <c r="F63" s="162"/>
      <c r="G63" s="162">
        <v>0.5</v>
      </c>
      <c r="H63" s="162">
        <v>0.5</v>
      </c>
      <c r="I63" s="162"/>
      <c r="J63" s="163">
        <f t="shared" si="18"/>
        <v>1</v>
      </c>
    </row>
    <row r="64" spans="1:10" ht="6.95" customHeight="1">
      <c r="A64" s="164">
        <v>19</v>
      </c>
      <c r="B64" s="165" t="s">
        <v>678</v>
      </c>
      <c r="C64" s="168">
        <f>Orçamento!$N$167</f>
        <v>62604.488056960006</v>
      </c>
      <c r="D64" s="169"/>
      <c r="E64" s="169"/>
      <c r="F64" s="169"/>
      <c r="G64" s="167"/>
      <c r="H64" s="167"/>
      <c r="I64" s="162"/>
      <c r="J64" s="163"/>
    </row>
    <row r="65" spans="1:10" ht="15.75" customHeight="1">
      <c r="A65" s="138"/>
      <c r="B65" s="186"/>
      <c r="C65" s="170"/>
      <c r="D65" s="171"/>
      <c r="E65" s="171"/>
      <c r="F65" s="171"/>
      <c r="G65" s="171">
        <f>G66*$C$64</f>
        <v>37562.692834175999</v>
      </c>
      <c r="H65" s="171">
        <f>H66*$C$64</f>
        <v>25041.795222784003</v>
      </c>
      <c r="I65" s="171"/>
      <c r="J65" s="161">
        <f t="shared" ref="J65:J66" si="19">SUM(D65:I65)</f>
        <v>62604.488056960006</v>
      </c>
    </row>
    <row r="66" spans="1:10" ht="15.75" customHeight="1">
      <c r="A66" s="138"/>
      <c r="B66" s="186"/>
      <c r="C66" s="170"/>
      <c r="D66" s="162"/>
      <c r="E66" s="162"/>
      <c r="F66" s="162"/>
      <c r="G66" s="162">
        <v>0.6</v>
      </c>
      <c r="H66" s="162">
        <v>0.4</v>
      </c>
      <c r="I66" s="162"/>
      <c r="J66" s="163">
        <f t="shared" si="19"/>
        <v>1</v>
      </c>
    </row>
    <row r="67" spans="1:10" ht="6.95" customHeight="1">
      <c r="A67" s="164">
        <v>20</v>
      </c>
      <c r="B67" s="165" t="s">
        <v>679</v>
      </c>
      <c r="C67" s="168">
        <f>Orçamento!$N$173</f>
        <v>62711.943343839994</v>
      </c>
      <c r="D67" s="169"/>
      <c r="E67" s="169"/>
      <c r="F67" s="169"/>
      <c r="G67" s="167"/>
      <c r="H67" s="167"/>
      <c r="I67" s="167"/>
      <c r="J67" s="163"/>
    </row>
    <row r="68" spans="1:10" ht="15.75" customHeight="1">
      <c r="A68" s="138"/>
      <c r="B68" s="186"/>
      <c r="C68" s="170"/>
      <c r="D68" s="171"/>
      <c r="E68" s="171"/>
      <c r="F68" s="171"/>
      <c r="G68" s="171">
        <f>G69*$C$67</f>
        <v>25084.777337535998</v>
      </c>
      <c r="H68" s="171">
        <f>H69*$C$67</f>
        <v>25084.777337535998</v>
      </c>
      <c r="I68" s="171">
        <f>I69*$C$67</f>
        <v>12542.388668767999</v>
      </c>
      <c r="J68" s="161">
        <f t="shared" ref="J68:J69" si="20">SUM(D68:I68)</f>
        <v>62711.943343839994</v>
      </c>
    </row>
    <row r="69" spans="1:10" ht="15.75" customHeight="1">
      <c r="A69" s="138"/>
      <c r="B69" s="186"/>
      <c r="C69" s="170"/>
      <c r="D69" s="162"/>
      <c r="E69" s="162"/>
      <c r="F69" s="162"/>
      <c r="G69" s="162">
        <v>0.4</v>
      </c>
      <c r="H69" s="162">
        <v>0.4</v>
      </c>
      <c r="I69" s="162">
        <v>0.2</v>
      </c>
      <c r="J69" s="163">
        <f t="shared" si="20"/>
        <v>1</v>
      </c>
    </row>
    <row r="70" spans="1:10" ht="6.95" customHeight="1">
      <c r="A70" s="164">
        <v>21</v>
      </c>
      <c r="B70" s="165" t="s">
        <v>680</v>
      </c>
      <c r="C70" s="168">
        <f>Orçamento!$N$182</f>
        <v>9250.37341208</v>
      </c>
      <c r="D70" s="169"/>
      <c r="E70" s="169"/>
      <c r="F70" s="169"/>
      <c r="G70" s="167"/>
      <c r="H70" s="167"/>
      <c r="I70" s="162"/>
      <c r="J70" s="163"/>
    </row>
    <row r="71" spans="1:10" ht="15.75" customHeight="1">
      <c r="A71" s="138"/>
      <c r="B71" s="186"/>
      <c r="C71" s="170"/>
      <c r="D71" s="171"/>
      <c r="E71" s="171"/>
      <c r="F71" s="171"/>
      <c r="G71" s="171">
        <f>G72*$C$70</f>
        <v>6475.2613884559996</v>
      </c>
      <c r="H71" s="171">
        <f>H72*$C$70</f>
        <v>2775.1120236239999</v>
      </c>
      <c r="I71" s="171">
        <f>I72*$C$70</f>
        <v>0</v>
      </c>
      <c r="J71" s="161">
        <f t="shared" ref="J71:J72" si="21">SUM(D71:I71)</f>
        <v>9250.37341208</v>
      </c>
    </row>
    <row r="72" spans="1:10" ht="15.75" customHeight="1">
      <c r="A72" s="138"/>
      <c r="B72" s="186"/>
      <c r="C72" s="170"/>
      <c r="D72" s="162"/>
      <c r="E72" s="162"/>
      <c r="F72" s="162"/>
      <c r="G72" s="162">
        <v>0.7</v>
      </c>
      <c r="H72" s="162">
        <v>0.3</v>
      </c>
      <c r="I72" s="162">
        <v>0</v>
      </c>
      <c r="J72" s="163">
        <f t="shared" si="21"/>
        <v>1</v>
      </c>
    </row>
    <row r="73" spans="1:10" ht="6.95" customHeight="1">
      <c r="A73" s="164">
        <v>22</v>
      </c>
      <c r="B73" s="165" t="s">
        <v>681</v>
      </c>
      <c r="C73" s="168">
        <f>Orçamento!$N$186</f>
        <v>2902.3037599999998</v>
      </c>
      <c r="D73" s="174"/>
      <c r="E73" s="169"/>
      <c r="F73" s="169"/>
      <c r="G73" s="167"/>
      <c r="H73" s="162"/>
      <c r="I73" s="162"/>
      <c r="J73" s="163"/>
    </row>
    <row r="74" spans="1:10" ht="15.75" customHeight="1">
      <c r="A74" s="138"/>
      <c r="B74" s="186"/>
      <c r="C74" s="170"/>
      <c r="D74" s="160"/>
      <c r="E74" s="160"/>
      <c r="F74" s="160"/>
      <c r="G74" s="160">
        <f>G75*$C$73</f>
        <v>2902.3037599999998</v>
      </c>
      <c r="H74" s="160"/>
      <c r="I74" s="160"/>
      <c r="J74" s="161">
        <f t="shared" ref="J74:J75" si="22">SUM(D74:I74)</f>
        <v>2902.3037599999998</v>
      </c>
    </row>
    <row r="75" spans="1:10" ht="15.75" customHeight="1">
      <c r="A75" s="138"/>
      <c r="B75" s="186"/>
      <c r="C75" s="170"/>
      <c r="D75" s="162"/>
      <c r="E75" s="162"/>
      <c r="F75" s="162"/>
      <c r="G75" s="162">
        <v>1</v>
      </c>
      <c r="H75" s="162"/>
      <c r="I75" s="162"/>
      <c r="J75" s="163">
        <f t="shared" si="22"/>
        <v>1</v>
      </c>
    </row>
    <row r="76" spans="1:10" ht="6.95" customHeight="1">
      <c r="A76" s="164">
        <v>23</v>
      </c>
      <c r="B76" s="165" t="s">
        <v>682</v>
      </c>
      <c r="C76" s="168">
        <f>Orçamento!$N$189</f>
        <v>49331.231090204979</v>
      </c>
      <c r="D76" s="169"/>
      <c r="E76" s="169"/>
      <c r="F76" s="169"/>
      <c r="G76" s="167"/>
      <c r="H76" s="167"/>
      <c r="I76" s="162"/>
      <c r="J76" s="163"/>
    </row>
    <row r="77" spans="1:10" ht="15.75" customHeight="1">
      <c r="A77" s="138"/>
      <c r="B77" s="186"/>
      <c r="C77" s="170"/>
      <c r="D77" s="171"/>
      <c r="E77" s="171"/>
      <c r="F77" s="171"/>
      <c r="G77" s="171">
        <f>G78*$C$76</f>
        <v>34531.861763143483</v>
      </c>
      <c r="H77" s="171">
        <f>H78*$C$76</f>
        <v>14799.369327061493</v>
      </c>
      <c r="I77" s="171"/>
      <c r="J77" s="161">
        <f t="shared" ref="J77:J78" si="23">SUM(D77:I77)</f>
        <v>49331.231090204979</v>
      </c>
    </row>
    <row r="78" spans="1:10" ht="15.75" customHeight="1">
      <c r="A78" s="138"/>
      <c r="B78" s="186"/>
      <c r="C78" s="170"/>
      <c r="D78" s="162"/>
      <c r="E78" s="162"/>
      <c r="F78" s="162"/>
      <c r="G78" s="162">
        <v>0.7</v>
      </c>
      <c r="H78" s="162">
        <v>0.3</v>
      </c>
      <c r="I78" s="162"/>
      <c r="J78" s="163">
        <f t="shared" si="23"/>
        <v>1</v>
      </c>
    </row>
    <row r="79" spans="1:10" ht="6.95" customHeight="1">
      <c r="A79" s="164">
        <v>24</v>
      </c>
      <c r="B79" s="165" t="s">
        <v>683</v>
      </c>
      <c r="C79" s="168">
        <v>0</v>
      </c>
      <c r="D79" s="169"/>
      <c r="E79" s="169"/>
      <c r="F79" s="169"/>
      <c r="G79" s="162"/>
      <c r="H79" s="162"/>
      <c r="I79" s="162"/>
      <c r="J79" s="163"/>
    </row>
    <row r="80" spans="1:10" ht="15.75" customHeight="1">
      <c r="A80" s="138"/>
      <c r="B80" s="186"/>
      <c r="C80" s="170"/>
      <c r="D80" s="171"/>
      <c r="E80" s="171"/>
      <c r="F80" s="171"/>
      <c r="G80" s="171"/>
      <c r="H80" s="171"/>
      <c r="I80" s="171"/>
      <c r="J80" s="161">
        <f t="shared" ref="J80:J81" si="24">SUM(D80:I80)</f>
        <v>0</v>
      </c>
    </row>
    <row r="81" spans="1:10" ht="15.75" customHeight="1">
      <c r="A81" s="138"/>
      <c r="B81" s="186"/>
      <c r="C81" s="170"/>
      <c r="D81" s="162"/>
      <c r="E81" s="162"/>
      <c r="F81" s="162"/>
      <c r="G81" s="162"/>
      <c r="H81" s="162"/>
      <c r="I81" s="162"/>
      <c r="J81" s="163">
        <f t="shared" si="24"/>
        <v>0</v>
      </c>
    </row>
    <row r="82" spans="1:10" ht="6.95" customHeight="1">
      <c r="A82" s="164">
        <v>25</v>
      </c>
      <c r="B82" s="165" t="s">
        <v>684</v>
      </c>
      <c r="C82" s="168">
        <f>Orçamento!$N$195</f>
        <v>228565.33599569989</v>
      </c>
      <c r="D82" s="169"/>
      <c r="E82" s="169"/>
      <c r="F82" s="169"/>
      <c r="G82" s="167"/>
      <c r="H82" s="167"/>
      <c r="I82" s="167"/>
      <c r="J82" s="163"/>
    </row>
    <row r="83" spans="1:10" ht="15.75" customHeight="1">
      <c r="A83" s="138"/>
      <c r="B83" s="186"/>
      <c r="C83" s="170"/>
      <c r="D83" s="171"/>
      <c r="E83" s="171"/>
      <c r="F83" s="171"/>
      <c r="G83" s="171">
        <f>G84*$C$82</f>
        <v>91426.134398279959</v>
      </c>
      <c r="H83" s="171">
        <f>H84*$C$82</f>
        <v>91426.134398279959</v>
      </c>
      <c r="I83" s="171">
        <f>I84*$C$82</f>
        <v>45713.067199139979</v>
      </c>
      <c r="J83" s="161">
        <f t="shared" ref="J83:J84" si="25">SUM(D83:I83)</f>
        <v>228565.33599569989</v>
      </c>
    </row>
    <row r="84" spans="1:10" ht="15.75" customHeight="1">
      <c r="A84" s="175"/>
      <c r="B84" s="187"/>
      <c r="C84" s="176"/>
      <c r="D84" s="177"/>
      <c r="E84" s="177"/>
      <c r="F84" s="177"/>
      <c r="G84" s="177">
        <v>0.4</v>
      </c>
      <c r="H84" s="177">
        <v>0.4</v>
      </c>
      <c r="I84" s="177">
        <v>0.2</v>
      </c>
      <c r="J84" s="178">
        <f t="shared" si="25"/>
        <v>1</v>
      </c>
    </row>
    <row r="85" spans="1:10" ht="15.75" customHeight="1">
      <c r="A85" s="151" t="s">
        <v>685</v>
      </c>
      <c r="B85" s="135"/>
      <c r="C85" s="135"/>
      <c r="D85" s="136">
        <f t="shared" ref="D85:I85" si="26">D11+D14+D17+D20+D23+D26+D29+D32+D35+D38+D41+D44+D47+D50+D53+D56+D59+D62+D65+D68+D71+D74+D77+D80+D83</f>
        <v>4165.5129986559996</v>
      </c>
      <c r="E85" s="136">
        <f t="shared" si="26"/>
        <v>8331.0259973119992</v>
      </c>
      <c r="F85" s="136">
        <f t="shared" si="26"/>
        <v>29158.590990591994</v>
      </c>
      <c r="G85" s="136">
        <f t="shared" si="26"/>
        <v>312305.15794114664</v>
      </c>
      <c r="H85" s="136">
        <f t="shared" si="26"/>
        <v>314797.97096640227</v>
      </c>
      <c r="I85" s="136">
        <f t="shared" si="26"/>
        <v>191732.19463550797</v>
      </c>
      <c r="J85" s="137"/>
    </row>
    <row r="86" spans="1:10" ht="15.75" customHeight="1">
      <c r="A86" s="152" t="s">
        <v>686</v>
      </c>
      <c r="B86" s="139"/>
      <c r="C86" s="139"/>
      <c r="D86" s="140">
        <f>D85</f>
        <v>4165.5129986559996</v>
      </c>
      <c r="E86" s="140">
        <f t="shared" ref="E86:I86" si="27">D86+E85</f>
        <v>12496.538995968</v>
      </c>
      <c r="F86" s="140">
        <f t="shared" si="27"/>
        <v>41655.129986559994</v>
      </c>
      <c r="G86" s="140">
        <f t="shared" si="27"/>
        <v>353960.28792770661</v>
      </c>
      <c r="H86" s="140">
        <f t="shared" si="27"/>
        <v>668758.25889410893</v>
      </c>
      <c r="I86" s="141">
        <f t="shared" si="27"/>
        <v>860490.45352961693</v>
      </c>
      <c r="J86" s="142"/>
    </row>
    <row r="87" spans="1:10" ht="15.75" customHeight="1">
      <c r="A87" s="153" t="s">
        <v>687</v>
      </c>
      <c r="B87" s="143"/>
      <c r="C87" s="143"/>
      <c r="D87" s="144">
        <f t="shared" ref="D87:I87" si="28">D85/$C$89</f>
        <v>4.8408590491267186E-3</v>
      </c>
      <c r="E87" s="144">
        <f t="shared" si="28"/>
        <v>9.6817180982534373E-3</v>
      </c>
      <c r="F87" s="144">
        <f t="shared" si="28"/>
        <v>3.3886013343887023E-2</v>
      </c>
      <c r="G87" s="144">
        <f t="shared" si="28"/>
        <v>0.36293855052094143</v>
      </c>
      <c r="H87" s="144">
        <f t="shared" si="28"/>
        <v>0.36583551819214621</v>
      </c>
      <c r="I87" s="144">
        <f t="shared" si="28"/>
        <v>0.22281734079564525</v>
      </c>
      <c r="J87" s="145"/>
    </row>
    <row r="88" spans="1:10" ht="15.75" customHeight="1">
      <c r="A88" s="153" t="s">
        <v>688</v>
      </c>
      <c r="B88" s="143"/>
      <c r="C88" s="143"/>
      <c r="D88" s="144">
        <f>D87</f>
        <v>4.8408590491267186E-3</v>
      </c>
      <c r="E88" s="144">
        <f t="shared" ref="E88:I88" si="29">D88+E87</f>
        <v>1.4522577147380155E-2</v>
      </c>
      <c r="F88" s="144">
        <f t="shared" si="29"/>
        <v>4.8408590491267181E-2</v>
      </c>
      <c r="G88" s="144">
        <f t="shared" si="29"/>
        <v>0.41134714101220859</v>
      </c>
      <c r="H88" s="144">
        <f t="shared" si="29"/>
        <v>0.77718265920435481</v>
      </c>
      <c r="I88" s="146">
        <f t="shared" si="29"/>
        <v>1</v>
      </c>
      <c r="J88" s="145"/>
    </row>
    <row r="89" spans="1:10" ht="15.75" customHeight="1" thickBot="1">
      <c r="A89" s="154" t="s">
        <v>689</v>
      </c>
      <c r="B89" s="150"/>
      <c r="C89" s="179">
        <f>SUM(C82,C79,C76,C73,C70,C67,C64,C61,C58,C55,C52,C49,C46,C43,C40,C37,C34,C31,C28,C25,C19,C16,C13,C10)</f>
        <v>860490.45352961682</v>
      </c>
      <c r="D89" s="147"/>
      <c r="E89" s="147"/>
      <c r="F89" s="147"/>
      <c r="G89" s="147"/>
      <c r="H89" s="147"/>
      <c r="I89" s="147"/>
      <c r="J89" s="148"/>
    </row>
    <row r="90" spans="1:10" ht="24" customHeight="1" thickTop="1">
      <c r="A90" s="181" t="s">
        <v>8</v>
      </c>
      <c r="B90" s="181"/>
      <c r="C90" s="181"/>
      <c r="D90" s="181"/>
      <c r="E90" s="181"/>
      <c r="F90" s="182" t="s">
        <v>693</v>
      </c>
      <c r="G90" s="182"/>
      <c r="H90" s="182"/>
      <c r="I90" s="182"/>
      <c r="J90" s="182"/>
    </row>
    <row r="91" spans="1:10" ht="24.75" customHeight="1">
      <c r="A91" s="87" t="s">
        <v>6</v>
      </c>
      <c r="B91" s="88"/>
      <c r="C91" s="88"/>
      <c r="D91" s="189"/>
      <c r="E91" s="59" t="s">
        <v>31</v>
      </c>
      <c r="F91" s="63"/>
      <c r="G91" s="63"/>
      <c r="H91" s="63"/>
      <c r="I91" s="63"/>
      <c r="J91" s="63"/>
    </row>
    <row r="92" spans="1:10" ht="15.75" customHeight="1">
      <c r="A92" s="180" t="s">
        <v>12</v>
      </c>
      <c r="B92" s="180"/>
      <c r="C92" s="23"/>
      <c r="D92" s="23"/>
      <c r="E92" s="7"/>
      <c r="F92" s="8"/>
      <c r="G92" s="9"/>
      <c r="H92" s="12"/>
    </row>
    <row r="93" spans="1:10" ht="25.5" customHeight="1">
      <c r="A93" s="20"/>
      <c r="B93" s="86" t="s">
        <v>35</v>
      </c>
      <c r="C93" s="86"/>
      <c r="D93" s="86"/>
      <c r="E93" s="86"/>
      <c r="F93" s="86"/>
      <c r="G93" s="86"/>
      <c r="H93" s="86"/>
      <c r="I93" s="86"/>
      <c r="J93" s="86"/>
    </row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96">
    <mergeCell ref="A88:C88"/>
    <mergeCell ref="A89:B89"/>
    <mergeCell ref="A90:E90"/>
    <mergeCell ref="F90:J91"/>
    <mergeCell ref="A92:B92"/>
    <mergeCell ref="A91:D91"/>
    <mergeCell ref="B93:J93"/>
    <mergeCell ref="C76:C78"/>
    <mergeCell ref="C79:C81"/>
    <mergeCell ref="C82:C84"/>
    <mergeCell ref="A85:C85"/>
    <mergeCell ref="A86:C86"/>
    <mergeCell ref="A87:C87"/>
    <mergeCell ref="C58:C60"/>
    <mergeCell ref="C61:C63"/>
    <mergeCell ref="C64:C66"/>
    <mergeCell ref="C67:C69"/>
    <mergeCell ref="C70:C72"/>
    <mergeCell ref="C73:C75"/>
    <mergeCell ref="C40:C42"/>
    <mergeCell ref="C43:C45"/>
    <mergeCell ref="C46:C48"/>
    <mergeCell ref="C49:C51"/>
    <mergeCell ref="C52:C54"/>
    <mergeCell ref="C55:C57"/>
    <mergeCell ref="C22:C24"/>
    <mergeCell ref="C25:C27"/>
    <mergeCell ref="C28:C30"/>
    <mergeCell ref="C31:C33"/>
    <mergeCell ref="C34:C36"/>
    <mergeCell ref="C37:C39"/>
    <mergeCell ref="A6:J6"/>
    <mergeCell ref="C8:C9"/>
    <mergeCell ref="C10:C12"/>
    <mergeCell ref="C13:C15"/>
    <mergeCell ref="C16:C18"/>
    <mergeCell ref="C19:C21"/>
    <mergeCell ref="A82:A84"/>
    <mergeCell ref="B82:B84"/>
    <mergeCell ref="A1:J1"/>
    <mergeCell ref="A73:A75"/>
    <mergeCell ref="B73:B75"/>
    <mergeCell ref="A76:A78"/>
    <mergeCell ref="B76:B78"/>
    <mergeCell ref="A79:A81"/>
    <mergeCell ref="B79:B81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A61:A63"/>
    <mergeCell ref="B61:B63"/>
    <mergeCell ref="A46:A48"/>
    <mergeCell ref="B46:B48"/>
    <mergeCell ref="A49:A51"/>
    <mergeCell ref="B49:B51"/>
    <mergeCell ref="A52:A54"/>
    <mergeCell ref="B52:B54"/>
    <mergeCell ref="A37:A39"/>
    <mergeCell ref="B37:B39"/>
    <mergeCell ref="A40:A42"/>
    <mergeCell ref="B40:B42"/>
    <mergeCell ref="A43:A45"/>
    <mergeCell ref="B43:B45"/>
    <mergeCell ref="A28:A30"/>
    <mergeCell ref="B28:B30"/>
    <mergeCell ref="A31:A33"/>
    <mergeCell ref="B31:B33"/>
    <mergeCell ref="A34:A36"/>
    <mergeCell ref="B34:B36"/>
    <mergeCell ref="A19:A21"/>
    <mergeCell ref="B19:B21"/>
    <mergeCell ref="A22:A24"/>
    <mergeCell ref="B22:B24"/>
    <mergeCell ref="A25:A27"/>
    <mergeCell ref="B25:B27"/>
    <mergeCell ref="A10:A12"/>
    <mergeCell ref="B10:B12"/>
    <mergeCell ref="A13:A15"/>
    <mergeCell ref="B13:B15"/>
    <mergeCell ref="A16:A18"/>
    <mergeCell ref="B16:B18"/>
    <mergeCell ref="A8:A9"/>
    <mergeCell ref="B8:B9"/>
    <mergeCell ref="J8:J9"/>
    <mergeCell ref="A7:J7"/>
    <mergeCell ref="A2:J2"/>
    <mergeCell ref="A3:J3"/>
    <mergeCell ref="A4:J4"/>
    <mergeCell ref="A5:J5"/>
  </mergeCells>
  <printOptions horizontalCentered="1"/>
  <pageMargins left="0" right="0" top="0.39370078740157483" bottom="0.51181102362204722" header="0" footer="0.27559055118110237"/>
  <pageSetup paperSize="8" fitToHeight="0" orientation="landscape" r:id="rId1"/>
  <headerFooter>
    <oddHeader>&amp;R&amp;8Processo n.º 23069.154507/2020-45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FisicoFinanceiro</vt:lpstr>
      <vt:lpstr>FisicoFinanceiro!Area_de_impressao</vt:lpstr>
      <vt:lpstr>Orçamento!Area_de_impressao</vt:lpstr>
      <vt:lpstr>FisicoFinanceiro!Titulos_de_impressao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Jr</cp:lastModifiedBy>
  <cp:lastPrinted>2020-09-02T22:15:05Z</cp:lastPrinted>
  <dcterms:created xsi:type="dcterms:W3CDTF">2009-04-27T20:33:58Z</dcterms:created>
  <dcterms:modified xsi:type="dcterms:W3CDTF">2020-09-02T22:25:20Z</dcterms:modified>
</cp:coreProperties>
</file>