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Cronograma!$A$1:$Q$34</definedName>
    <definedName name="_xlnm.Print_Area" localSheetId="0">Orçamento!$A$1:$N$67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25725"/>
  <fileRecoveryPr repairLoad="1"/>
</workbook>
</file>

<file path=xl/calcChain.xml><?xml version="1.0" encoding="utf-8"?>
<calcChain xmlns="http://schemas.openxmlformats.org/spreadsheetml/2006/main">
  <c r="E23" i="4"/>
  <c r="C18"/>
  <c r="E19" s="1"/>
  <c r="M59" i="2"/>
  <c r="C24" i="4"/>
  <c r="M25" s="1"/>
  <c r="C22"/>
  <c r="I23" s="1"/>
  <c r="C20"/>
  <c r="E21" s="1"/>
  <c r="N25" i="2"/>
  <c r="C16" i="4"/>
  <c r="M17" s="1"/>
  <c r="C14"/>
  <c r="E15" s="1"/>
  <c r="C12"/>
  <c r="E13" s="1"/>
  <c r="C10"/>
  <c r="I11" s="1"/>
  <c r="M13" l="1"/>
  <c r="M11"/>
  <c r="I13"/>
  <c r="M23"/>
  <c r="J58" i="2" l="1"/>
  <c r="I58"/>
  <c r="K58" s="1"/>
  <c r="L58" s="1"/>
  <c r="J57"/>
  <c r="I57"/>
  <c r="K57" s="1"/>
  <c r="L57" s="1"/>
  <c r="K56"/>
  <c r="L56" s="1"/>
  <c r="J56"/>
  <c r="I56"/>
  <c r="K55"/>
  <c r="L55" s="1"/>
  <c r="J55"/>
  <c r="I55"/>
  <c r="J54"/>
  <c r="I54"/>
  <c r="K54" s="1"/>
  <c r="L54" s="1"/>
  <c r="J53"/>
  <c r="I53"/>
  <c r="K53" s="1"/>
  <c r="L53" s="1"/>
  <c r="K52"/>
  <c r="L52" s="1"/>
  <c r="J52"/>
  <c r="I52"/>
  <c r="K51"/>
  <c r="L51" s="1"/>
  <c r="J51"/>
  <c r="I51"/>
  <c r="J50"/>
  <c r="I50"/>
  <c r="K50" s="1"/>
  <c r="L50" s="1"/>
  <c r="M49" s="1"/>
  <c r="N49" s="1"/>
  <c r="J48"/>
  <c r="I48"/>
  <c r="K48" s="1"/>
  <c r="L48" s="1"/>
  <c r="K47"/>
  <c r="L47" s="1"/>
  <c r="J47"/>
  <c r="I47"/>
  <c r="K46"/>
  <c r="L46" s="1"/>
  <c r="J46"/>
  <c r="I46"/>
  <c r="J45"/>
  <c r="I45"/>
  <c r="K45" s="1"/>
  <c r="L45" s="1"/>
  <c r="M44" s="1"/>
  <c r="J43"/>
  <c r="I43"/>
  <c r="K43" s="1"/>
  <c r="L43" s="1"/>
  <c r="J42"/>
  <c r="I42"/>
  <c r="K42" s="1"/>
  <c r="L42" s="1"/>
  <c r="K41"/>
  <c r="L41" s="1"/>
  <c r="J41"/>
  <c r="I41"/>
  <c r="J40"/>
  <c r="I40"/>
  <c r="K40" s="1"/>
  <c r="L40" s="1"/>
  <c r="J39"/>
  <c r="I39"/>
  <c r="K39" s="1"/>
  <c r="L39" s="1"/>
  <c r="J38"/>
  <c r="I38"/>
  <c r="K38" s="1"/>
  <c r="L38" s="1"/>
  <c r="K37"/>
  <c r="L37" s="1"/>
  <c r="J37"/>
  <c r="I37"/>
  <c r="J36"/>
  <c r="I36"/>
  <c r="K36" s="1"/>
  <c r="L36" s="1"/>
  <c r="J34"/>
  <c r="I34"/>
  <c r="K34" s="1"/>
  <c r="L34" s="1"/>
  <c r="J33"/>
  <c r="I33"/>
  <c r="K33" s="1"/>
  <c r="L33" s="1"/>
  <c r="K32"/>
  <c r="L32" s="1"/>
  <c r="J32"/>
  <c r="I32"/>
  <c r="K29"/>
  <c r="L29" s="1"/>
  <c r="J29"/>
  <c r="I29"/>
  <c r="J28"/>
  <c r="I28"/>
  <c r="K28" s="1"/>
  <c r="L28" s="1"/>
  <c r="M27" s="1"/>
  <c r="N27" s="1"/>
  <c r="J26"/>
  <c r="I26"/>
  <c r="K26" s="1"/>
  <c r="L26" s="1"/>
  <c r="M25" s="1"/>
  <c r="K24"/>
  <c r="L24" s="1"/>
  <c r="J24"/>
  <c r="I24"/>
  <c r="J23"/>
  <c r="I23"/>
  <c r="K23" s="1"/>
  <c r="L23" s="1"/>
  <c r="J22"/>
  <c r="I22"/>
  <c r="K22" s="1"/>
  <c r="L22" s="1"/>
  <c r="J20"/>
  <c r="I20"/>
  <c r="K20" s="1"/>
  <c r="L20" s="1"/>
  <c r="K19"/>
  <c r="L19" s="1"/>
  <c r="J19"/>
  <c r="I19"/>
  <c r="J18"/>
  <c r="I18"/>
  <c r="K18" s="1"/>
  <c r="L18" s="1"/>
  <c r="J17"/>
  <c r="I17"/>
  <c r="K17" s="1"/>
  <c r="L17" s="1"/>
  <c r="J15"/>
  <c r="I15"/>
  <c r="K15" s="1"/>
  <c r="L15" s="1"/>
  <c r="K14"/>
  <c r="L14" s="1"/>
  <c r="J14"/>
  <c r="I14"/>
  <c r="J12"/>
  <c r="I12"/>
  <c r="K12" s="1"/>
  <c r="L12" s="1"/>
  <c r="M11" s="1"/>
  <c r="N11" s="1"/>
  <c r="M35" l="1"/>
  <c r="M13"/>
  <c r="N13" s="1"/>
  <c r="M31"/>
  <c r="M21"/>
  <c r="N21" s="1"/>
  <c r="M16"/>
  <c r="N16" s="1"/>
  <c r="N30" l="1"/>
  <c r="C26" i="4" l="1"/>
  <c r="M27"/>
  <c r="E27"/>
  <c r="I27"/>
  <c r="I29" l="1"/>
  <c r="E29"/>
  <c r="E30" s="1"/>
  <c r="E28"/>
  <c r="I28" s="1"/>
  <c r="M28" s="1"/>
  <c r="M29"/>
  <c r="D10"/>
  <c r="D24"/>
  <c r="D18"/>
  <c r="D14"/>
  <c r="D12"/>
  <c r="D22"/>
  <c r="D20"/>
  <c r="Q11"/>
  <c r="Q13" s="1"/>
  <c r="Q15" s="1"/>
  <c r="Q17" s="1"/>
  <c r="Q19" s="1"/>
  <c r="Q21" s="1"/>
  <c r="Q23" s="1"/>
  <c r="Q25" s="1"/>
  <c r="D16"/>
  <c r="D26" l="1"/>
  <c r="I30"/>
  <c r="M30" s="1"/>
</calcChain>
</file>

<file path=xl/sharedStrings.xml><?xml version="1.0" encoding="utf-8"?>
<sst xmlns="http://schemas.openxmlformats.org/spreadsheetml/2006/main" count="253" uniqueCount="164">
  <si>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</si>
  <si>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</si>
  <si>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</si>
  <si>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</si>
  <si>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</si>
  <si>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</si>
  <si>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</si>
  <si>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</si>
  <si>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</si>
  <si>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</si>
  <si>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</si>
  <si>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</si>
  <si>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</si>
  <si>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</si>
  <si>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</si>
  <si>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</si>
  <si>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</si>
  <si>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</si>
  <si>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</si>
  <si>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</si>
  <si>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</si>
  <si>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</si>
  <si>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08</t>
  </si>
  <si>
    <t>VALOR ACUMULADO</t>
  </si>
  <si>
    <t>% MENSAL</t>
  </si>
  <si>
    <t>% ACUMULADO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</si>
  <si>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</si>
  <si>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</si>
  <si>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</si>
  <si>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</si>
  <si>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</si>
  <si>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</si>
  <si>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</si>
  <si>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</si>
  <si>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</si>
  <si>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1.1</t>
  </si>
  <si>
    <t>2.1</t>
  </si>
  <si>
    <t>CREA/CAU:</t>
  </si>
  <si>
    <t>VALOR PROPOSTO</t>
  </si>
  <si>
    <t>DISCRIMINAÇÃO DO SERVIÇO</t>
  </si>
  <si>
    <t>VALOR (R$)</t>
  </si>
  <si>
    <t>%</t>
  </si>
  <si>
    <t>SALDO (R$)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</si>
  <si>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</si>
  <si>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</si>
  <si>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</si>
  <si>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SINAPI</t>
  </si>
  <si>
    <t>H</t>
  </si>
  <si>
    <t>SERVIÇOS TÉCNICOS PRELIMINARES</t>
  </si>
  <si>
    <t>M2</t>
  </si>
  <si>
    <t>2.2</t>
  </si>
  <si>
    <t>M</t>
  </si>
  <si>
    <t>3.1</t>
  </si>
  <si>
    <t>4.1</t>
  </si>
  <si>
    <t>UN</t>
  </si>
  <si>
    <t>4.2</t>
  </si>
  <si>
    <t>4.3</t>
  </si>
  <si>
    <t>07</t>
  </si>
  <si>
    <t>5.1</t>
  </si>
  <si>
    <t>6.1</t>
  </si>
  <si>
    <t>7.1</t>
  </si>
  <si>
    <t>M²</t>
  </si>
  <si>
    <t>7.2</t>
  </si>
  <si>
    <t>7.3</t>
  </si>
  <si>
    <t>SERVIÇOS COMPLEMENTARES</t>
  </si>
  <si>
    <t>8.1</t>
  </si>
  <si>
    <t>8.2</t>
  </si>
  <si>
    <t>MÊS 01</t>
  </si>
  <si>
    <t>Sem 1</t>
  </si>
  <si>
    <t>Sem 2</t>
  </si>
  <si>
    <t>Sem 3</t>
  </si>
  <si>
    <t>Sem 4</t>
  </si>
  <si>
    <t>MÊS 02</t>
  </si>
  <si>
    <t>MÊS 03</t>
  </si>
  <si>
    <t>(n.º CREA/CAU)</t>
  </si>
  <si>
    <t>(Assinatura do Responsável Legal da Empresa e carimbo com CGC)</t>
  </si>
  <si>
    <t>MODELO DE PLANILHA DE CRONOGRAMA FÍSICO-FINANCEIRO</t>
  </si>
  <si>
    <t>ANEXO V-A DO EDITAL DE LICITAÇÃO POR RDC ELETRÔNICO N.º 02/2020/AD</t>
  </si>
  <si>
    <t>LOCAL: Av. Milton Tavares de Souza, s/nº, Campus da Praia Vermelha, Gragotá, Niterói/RJ</t>
  </si>
  <si>
    <t>OBRA: Transferência da alimentação elétrica do Prédio do Inst. de Geociências para a nova subestação.</t>
  </si>
  <si>
    <t>PROJETOS</t>
  </si>
  <si>
    <t>COMPOSIÇÃO</t>
  </si>
  <si>
    <t xml:space="preserve">AJUSTE DESENHO DO PROJETO COMO CONSTRUÍDO "AS BUILT" </t>
  </si>
  <si>
    <t xml:space="preserve">H     </t>
  </si>
  <si>
    <t>GERENCIAMENTO DE OBRAS/FISCALIZAÇÃO</t>
  </si>
  <si>
    <t>ENGENHEIRO ELETRICISTA COM ENCARGOS COMPLEMENTARES</t>
  </si>
  <si>
    <t>ART - ANOTAÇÃO DE RESPONSABILIDADE TÉCNICA CREA DE ENGENHEIRO ELETRICISTA</t>
  </si>
  <si>
    <t>UND.</t>
  </si>
  <si>
    <t>74209/1</t>
  </si>
  <si>
    <t>PLACA DE OBRA EM CHAPA DE ACO GALVANIZADO</t>
  </si>
  <si>
    <t>3.2</t>
  </si>
  <si>
    <t>BARRACÃO DE OBRA COM PAREDE DE MADEIRA INCLUINDO ESTRUTURA E INSTALAÇÕES</t>
  </si>
  <si>
    <t>3.3</t>
  </si>
  <si>
    <t>REMOÇÃO DE LUMINÁRIAS, DE FORMA MANUAL, SEM REAPROVEITAMENTO. AF_12/2017</t>
  </si>
  <si>
    <t>3.4</t>
  </si>
  <si>
    <t>RECOLOCAÇÃO DE REFLETOR EM LAJE (EXTERNA) - INSTALAÇÃO</t>
  </si>
  <si>
    <t>MOVIMENTO DE TERRA</t>
  </si>
  <si>
    <t>APLICAÇÃO DE ADUBO EM SOLO. AF_05/2018</t>
  </si>
  <si>
    <t>PLANTIO DE GRAMA EM PLACAS. AF_05/2018</t>
  </si>
  <si>
    <t>LIMPEZA MANUAL DE VEGETAÇÃO EM TERRENO COM ENXADA.AF_05/2018</t>
  </si>
  <si>
    <t>SUPERESTRUTURA</t>
  </si>
  <si>
    <t>CONSTRUÇÃO DE TAMPA DE CONCRETO ARMADO COM ALTURA DE 0,10m EM LOCO COM DIMENSÕES (L X P) A SEREM DEFINIDAS NO LOCAL, SERVIÇO INCLUÍNDO FORMA, TELA DE AÇO (Q-196) E CONCRETO FCK 25 MPA - FORNECIMENTO E INSTALAÇÃO</t>
  </si>
  <si>
    <t>ALVENARIA /VEDAÇÃO/ DIVISÓRIA</t>
  </si>
  <si>
    <t>ALVENARIA DE BLOCOS DE CONCRETO ESTRUTURAL 14X19X29 CM, (ESPESSURA 14 CM) FBK = 14,0 MPA, PARA PAREDES COM ÁREA LÍQUIDA MENOR QUE 6M², SEM VÃOS, UTILIZANDO COLHER DE PEDREIRO. AF_12/2014</t>
  </si>
  <si>
    <t>6.2</t>
  </si>
  <si>
    <t>CAIXA ENTERRADA ELÉTRICA RETANGULAR, EM ALVENARIA COM BLOCOS DE CONCRETO, FUNDO COM BRITA, DIMENSÕES INTERNAS: 0,8X0,8X0,6 M. AF_05/2018</t>
  </si>
  <si>
    <t>INSTALAÇÕES ELÉTRICAS</t>
  </si>
  <si>
    <t>ALIMENTADOR</t>
  </si>
  <si>
    <t>7.1.1</t>
  </si>
  <si>
    <t>ELETRODUTO CORRUGADO DE 6" (150mm) NA COR PRETA, EM POLIETILENO DE ALTA DENSIDADE (PEAD) ENTERRADO COM RECOMPOSIÇÃO DE SOLO - FORNECIMENTO E INSTALAÇÃO</t>
  </si>
  <si>
    <t>7.1.2</t>
  </si>
  <si>
    <t>CABO DE COBRE FLEXÍVEL ISOLADO, 240 MM², ANTI-CHAMA 0,6/1,0 KV, PARA DISTRIBUIÇÃO - FORNECIMENTO E INSTALAÇÃO. AF_12/2015</t>
  </si>
  <si>
    <t>7.1.3</t>
  </si>
  <si>
    <t>CONEXÃO CABO DE COBRE PARA BARRAMENTO DE ALUMÍNIO (BUSWAY) ATRAVÉS DE TERMINAL DE COMPRESSÃO ESTANHADO PARA CABO DE 240mm², COM ISOLAMENTO COM FITA DE AUTOFUSÃO - FORNECIMENTO E INSTALAÇÃO</t>
  </si>
  <si>
    <t>SUBESTAÇÃO</t>
  </si>
  <si>
    <t>7.2.1</t>
  </si>
  <si>
    <t>TRANSFORMADOR TRIFÁSICO À SECO CLASSE 15kV, TENSÃO DE OPERAÇÃO DE 11,4/0,220/0,127kV, POTÊNCIA NOMINAL DE 500kVA - FORNECIMENTO E INSTALAÇÃO</t>
  </si>
  <si>
    <t>7.2.2</t>
  </si>
  <si>
    <t>TRANSFORMADOR DE CORRENTE 2000/5A CLASSE 600V PARA USO EM MULTIMEDIDOR A SER INSTALADO NO PAINEL ELÉTRICOO DA SUBESTAÇÃO - FORNECIMENTO E INSTALAÇÃO</t>
  </si>
  <si>
    <t>7.2.3</t>
  </si>
  <si>
    <t>MULTIMEDIDOR PARA ACOPLAMENTO EM PAINEL ELÉTRICO DA SUBESTAÇÃO COM PARÊMETROS MÍNIMOS DE TENSÃO, CORRENTE, ENERGIA, POTÊNCIA, FP, TDH - FORNECIMENTO E INSTALAÇÃO</t>
  </si>
  <si>
    <t>7.2.4</t>
  </si>
  <si>
    <t>VERGALHÃO 1/2" DE COBRE ELETROLÍTICO PARA LIGAÇÃO DA CHAVE SECCIONADORA COM O TRANSFORMADOR DE 500kVA - FORNECIMENTO E INSTALAÇÃO</t>
  </si>
  <si>
    <t>7.2.5</t>
  </si>
  <si>
    <t>PUNHO DE MANOBRA SIMPLES PARA CHAVE SECCIONADORA TRIPOLAR - FORNECIMENTO E INSTALAÇÃO</t>
  </si>
  <si>
    <t>7.2.6</t>
  </si>
  <si>
    <t>PROLONGADOR DE MANCAL CURTO PARA CHAVE SECCIONAORA - FORNECIMENTO E INSTALAÇÃO</t>
  </si>
  <si>
    <t>7.2.7</t>
  </si>
  <si>
    <t>DISJUNTOR CAIXA ABERTA DE 1600A, TRIFÁSICO COM TÉRMICO E MAGNÉTICO AJUSTÁVEL - FORNECIMENTO E INSTALAÇÃO</t>
  </si>
  <si>
    <t>7.2.8</t>
  </si>
  <si>
    <t>CAIXA DE PASSAGEM DE SOBREPOR 80X80X25cm, METÁLICA, GALVANIZADA, COM TAMPA APARAFUSADA - FORNECIMENTO E INSTALAÇÃO</t>
  </si>
  <si>
    <t>BARRAMENTO BLINDADO (BUS-WAY)</t>
  </si>
  <si>
    <t/>
  </si>
  <si>
    <t>7.3.1</t>
  </si>
  <si>
    <t>BARRAMENTO BLINDADO (BUS-WAY) GRAU DE PROTEÇÃO IP 55 3F + N + T DE 2000A EM LIGA DE ALUMÍNIO, INCLUÍNDO TIRANTE, BARRA ROSCÁVEL,  CHUMBADORES E PERFILADO - ELEMENTO RETO - FORNECIMENTO E INSTALAÇÃO</t>
  </si>
  <si>
    <t>7.3.2</t>
  </si>
  <si>
    <t>BARRAMENTO BLINDADO (BUS-WAY) GRAU DE PROTEÇÃO IP 55 3F + N + T DE 2000A EM ALUMÍNIO - COTOVELO VERTICAL - FORNECIMENTO E INSTALAÇÃO</t>
  </si>
  <si>
    <t>7.3.3</t>
  </si>
  <si>
    <t>BARRAMENTO BLINDADO (BUS-WAY) GRAU DE PROTEÇÃO IP 55 3F + N + T DE 2000A EM ALUMÍNIO - COTOVELO HORIZONTAL, - FORNECIMENTO E INSTALAÇÃO</t>
  </si>
  <si>
    <t>7.3.4</t>
  </si>
  <si>
    <t>BARRAMENTO BLINDADO (BUS-WAY) GRAU DE PROTEÇÃO IP 55 3F + N + T DE 2000A EM ALUMÍNIO - ACOPLAMENTO EM PAINEL - FORNECIEMNTO E INSTALAÇÃO</t>
  </si>
  <si>
    <t>RETIRADA DE TRANSFORMADOR Á ÓLEO, TRIFÁSICO , DE 500 Kva</t>
  </si>
  <si>
    <t>RETIRADA DE DISJUNTOR DE MÉDIA E BAIXA TENSÃO (11,4kV)</t>
  </si>
  <si>
    <t>8.3</t>
  </si>
  <si>
    <t>RETIRADA DAS CHAVES DE MANOBRA (SECCIONADORA)</t>
  </si>
  <si>
    <t>8.4</t>
  </si>
  <si>
    <t>RETIRADA DOS DISJUNTORES DE  BAIXA TENSÃO (127/220V)</t>
  </si>
  <si>
    <t>8.5</t>
  </si>
  <si>
    <t>TRANSPORTE DE MATERIAL ORIUNDO DE DEMOLIÇÃO, INCLUSIVA "BOTA-FORA" COM DISTÂNICA DE ATÉ 40km</t>
  </si>
  <si>
    <t>M³</t>
  </si>
  <si>
    <t>8.6</t>
  </si>
  <si>
    <t>DEMOLIÇÃO DA SUBESTAÇÃO ANTIGA DO INSTITUTO DE GEOCIÊNCIAS CONSIDERANDO, PAREDES, PISO, TETO, PORTÃO, GRADIL E OUTROS (CHP E CHI DIURNOS) UTILIZANDO RETROESCAVADEIRA.</t>
  </si>
  <si>
    <t>8.7</t>
  </si>
  <si>
    <t>REMOÇÃO DE INTERRUPTORES/TOMADAS ELÉTRICAS, DE FORMA MANUAL, SEM REAPROVEITAMENTO. AF_12/2017</t>
  </si>
  <si>
    <t>8.8</t>
  </si>
  <si>
    <t>REMOÇÃO DE CABOS ELÉTRICOS, DE FORMA MANUAL, SEM REAPROVEITAMENTO. AF_12/2017</t>
  </si>
  <si>
    <t>8.9</t>
  </si>
  <si>
    <t>RETIRADA DE POSTE DE CONCRETO CIRCULAR DE 10 A 12 METROS DE ALTURA, INCLUÍNDO RETIRADA DE CRUZETAS, FERRAGENS, CHAVES, ISOLADORES E CABOS DE MÉDIA TENSÃO</t>
  </si>
  <si>
    <t xml:space="preserve"> - Referência SINAPI (desonerado): Nov/2019</t>
  </si>
  <si>
    <t xml:space="preserve"> - Incluso BDI sobre preço unitário de: 29,79 %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</si>
  <si>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novembro de 2019</t>
    </r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</si>
  <si>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</si>
  <si>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</si>
  <si>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ANEXO V-B DO EDITAL DE LICITAÇÃO POR RDC ELETRÔNICO N.º 02/2020/AD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</si>
</sst>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3"/>
      <color rgb="FF0066CC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7"/>
      <color rgb="FFFF0000"/>
      <name val="Verdana"/>
      <family val="2"/>
    </font>
    <font>
      <sz val="11"/>
      <color rgb="FF000000"/>
      <name val="Calibri"/>
      <family val="2"/>
      <charset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7"/>
      <name val="Verdana"/>
      <family val="2"/>
    </font>
    <font>
      <i/>
      <sz val="8"/>
      <color theme="1"/>
      <name val="Verdana"/>
      <family val="2"/>
    </font>
    <font>
      <sz val="8"/>
      <color theme="1"/>
      <name val="Arial"/>
      <family val="2"/>
    </font>
    <font>
      <sz val="1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0"/>
        <bgColor rgb="FFFFFFFF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24" fillId="6" borderId="0" applyNumberFormat="0" applyBorder="0" applyAlignment="0" applyProtection="0"/>
    <xf numFmtId="0" fontId="14" fillId="2" borderId="1" applyNumberFormat="0" applyAlignment="0" applyProtection="0"/>
    <xf numFmtId="0" fontId="15" fillId="16" borderId="2" applyNumberFormat="0" applyAlignment="0" applyProtection="0"/>
    <xf numFmtId="165" fontId="25" fillId="0" borderId="0" applyFill="0" applyBorder="0" applyAlignment="0" applyProtection="0"/>
    <xf numFmtId="0" fontId="26" fillId="0" borderId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7" fillId="3" borderId="1" applyNumberFormat="0" applyAlignment="0" applyProtection="0"/>
    <xf numFmtId="0" fontId="16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4" borderId="7" applyNumberFormat="0" applyFont="0" applyAlignment="0" applyProtection="0"/>
    <xf numFmtId="0" fontId="19" fillId="2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6" fontId="1" fillId="0" borderId="0"/>
    <xf numFmtId="164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5" fillId="0" borderId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44" fillId="0" borderId="0" applyBorder="0" applyProtection="0"/>
    <xf numFmtId="9" fontId="44" fillId="0" borderId="0" applyBorder="0" applyProtection="0"/>
    <xf numFmtId="166" fontId="44" fillId="0" borderId="0" applyBorder="0" applyProtection="0"/>
  </cellStyleXfs>
  <cellXfs count="219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9" fillId="0" borderId="0" xfId="0" applyFont="1" applyBorder="1" applyAlignment="1">
      <alignment vertical="distributed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5" fillId="17" borderId="10" xfId="0" applyFont="1" applyFill="1" applyBorder="1" applyAlignment="1">
      <alignment horizontal="center" vertical="center" wrapText="1"/>
    </xf>
    <xf numFmtId="4" fontId="5" fillId="17" borderId="10" xfId="38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4" fontId="36" fillId="0" borderId="0" xfId="0" applyNumberFormat="1" applyFont="1" applyAlignment="1">
      <alignment vertical="center"/>
    </xf>
    <xf numFmtId="0" fontId="33" fillId="0" borderId="0" xfId="0" applyFont="1" applyBorder="1" applyAlignment="1">
      <alignment vertical="distributed"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44" fontId="41" fillId="17" borderId="10" xfId="38" applyFont="1" applyFill="1" applyBorder="1" applyAlignment="1">
      <alignment horizontal="center" vertical="center" wrapText="1"/>
    </xf>
    <xf numFmtId="0" fontId="5" fillId="17" borderId="10" xfId="0" applyFont="1" applyFill="1" applyBorder="1" applyAlignment="1" applyProtection="1">
      <alignment horizontal="center" vertical="center" wrapText="1"/>
    </xf>
    <xf numFmtId="0" fontId="3" fillId="17" borderId="0" xfId="0" applyFont="1" applyFill="1"/>
    <xf numFmtId="0" fontId="6" fillId="19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4" fontId="37" fillId="17" borderId="10" xfId="0" applyNumberFormat="1" applyFont="1" applyFill="1" applyBorder="1" applyAlignment="1">
      <alignment horizontal="right" vertical="center"/>
    </xf>
    <xf numFmtId="10" fontId="5" fillId="17" borderId="10" xfId="60" applyNumberFormat="1" applyFont="1" applyFill="1" applyBorder="1" applyAlignment="1">
      <alignment horizontal="center" vertical="center" wrapText="1"/>
    </xf>
    <xf numFmtId="2" fontId="42" fillId="19" borderId="10" xfId="0" applyNumberFormat="1" applyFont="1" applyFill="1" applyBorder="1" applyAlignment="1">
      <alignment horizontal="right"/>
    </xf>
    <xf numFmtId="4" fontId="6" fillId="19" borderId="10" xfId="0" applyNumberFormat="1" applyFont="1" applyFill="1" applyBorder="1"/>
    <xf numFmtId="4" fontId="6" fillId="19" borderId="10" xfId="38" applyNumberFormat="1" applyFont="1" applyFill="1" applyBorder="1" applyAlignment="1">
      <alignment vertical="center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4" fontId="36" fillId="0" borderId="0" xfId="0" applyNumberFormat="1" applyFont="1" applyAlignment="1">
      <alignment horizontal="center" vertical="center"/>
    </xf>
    <xf numFmtId="4" fontId="6" fillId="19" borderId="10" xfId="0" applyNumberFormat="1" applyFont="1" applyFill="1" applyBorder="1" applyAlignment="1">
      <alignment vertical="center"/>
    </xf>
    <xf numFmtId="4" fontId="6" fillId="19" borderId="10" xfId="0" applyNumberFormat="1" applyFont="1" applyFill="1" applyBorder="1" applyAlignment="1">
      <alignment horizontal="right" vertical="center" wrapText="1"/>
    </xf>
    <xf numFmtId="4" fontId="38" fillId="19" borderId="10" xfId="0" applyNumberFormat="1" applyFont="1" applyFill="1" applyBorder="1" applyAlignment="1">
      <alignment horizontal="right" vertical="center"/>
    </xf>
    <xf numFmtId="10" fontId="6" fillId="19" borderId="10" xfId="60" applyNumberFormat="1" applyFont="1" applyFill="1" applyBorder="1" applyAlignment="1">
      <alignment horizontal="center" vertical="center" wrapText="1"/>
    </xf>
    <xf numFmtId="44" fontId="6" fillId="19" borderId="10" xfId="0" applyNumberFormat="1" applyFont="1" applyFill="1" applyBorder="1"/>
    <xf numFmtId="0" fontId="6" fillId="19" borderId="10" xfId="0" applyFont="1" applyFill="1" applyBorder="1"/>
    <xf numFmtId="4" fontId="5" fillId="17" borderId="10" xfId="0" applyNumberFormat="1" applyFont="1" applyFill="1" applyBorder="1" applyAlignment="1">
      <alignment horizontal="right" vertical="center" wrapText="1"/>
    </xf>
    <xf numFmtId="4" fontId="5" fillId="17" borderId="10" xfId="0" applyNumberFormat="1" applyFont="1" applyFill="1" applyBorder="1"/>
    <xf numFmtId="4" fontId="5" fillId="17" borderId="10" xfId="0" applyNumberFormat="1" applyFont="1" applyFill="1" applyBorder="1" applyAlignment="1">
      <alignment vertical="center"/>
    </xf>
    <xf numFmtId="2" fontId="6" fillId="19" borderId="10" xfId="0" applyNumberFormat="1" applyFont="1" applyFill="1" applyBorder="1" applyAlignment="1" applyProtection="1">
      <alignment horizontal="left" vertical="center" wrapText="1"/>
    </xf>
    <xf numFmtId="0" fontId="46" fillId="0" borderId="0" xfId="0" applyFont="1"/>
    <xf numFmtId="0" fontId="47" fillId="0" borderId="0" xfId="0" applyFont="1" applyBorder="1" applyAlignment="1">
      <alignment horizontal="center"/>
    </xf>
    <xf numFmtId="4" fontId="36" fillId="0" borderId="0" xfId="0" applyNumberFormat="1" applyFont="1"/>
    <xf numFmtId="4" fontId="46" fillId="0" borderId="0" xfId="0" applyNumberFormat="1" applyFont="1"/>
    <xf numFmtId="0" fontId="6" fillId="18" borderId="19" xfId="0" applyFont="1" applyFill="1" applyBorder="1" applyAlignment="1">
      <alignment horizontal="center"/>
    </xf>
    <xf numFmtId="4" fontId="6" fillId="18" borderId="19" xfId="0" applyNumberFormat="1" applyFont="1" applyFill="1" applyBorder="1" applyAlignment="1">
      <alignment horizontal="center" vertical="center"/>
    </xf>
    <xf numFmtId="0" fontId="46" fillId="18" borderId="26" xfId="0" applyFont="1" applyFill="1" applyBorder="1"/>
    <xf numFmtId="0" fontId="46" fillId="18" borderId="25" xfId="0" applyFont="1" applyFill="1" applyBorder="1"/>
    <xf numFmtId="10" fontId="46" fillId="18" borderId="25" xfId="0" applyNumberFormat="1" applyFont="1" applyFill="1" applyBorder="1"/>
    <xf numFmtId="10" fontId="46" fillId="18" borderId="27" xfId="0" applyNumberFormat="1" applyFont="1" applyFill="1" applyBorder="1"/>
    <xf numFmtId="10" fontId="6" fillId="18" borderId="20" xfId="78" applyNumberFormat="1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10" fontId="37" fillId="20" borderId="37" xfId="78" applyNumberFormat="1" applyFont="1" applyFill="1" applyBorder="1" applyAlignment="1">
      <alignment horizontal="center" vertical="center"/>
    </xf>
    <xf numFmtId="10" fontId="37" fillId="20" borderId="38" xfId="78" applyNumberFormat="1" applyFont="1" applyFill="1" applyBorder="1" applyAlignment="1">
      <alignment horizontal="center" vertical="center"/>
    </xf>
    <xf numFmtId="4" fontId="37" fillId="20" borderId="23" xfId="78" applyNumberFormat="1" applyFont="1" applyFill="1" applyBorder="1" applyAlignment="1">
      <alignment horizontal="center" vertical="center"/>
    </xf>
    <xf numFmtId="4" fontId="37" fillId="20" borderId="39" xfId="78" applyNumberFormat="1" applyFont="1" applyFill="1" applyBorder="1" applyAlignment="1">
      <alignment horizontal="center" vertical="center"/>
    </xf>
    <xf numFmtId="4" fontId="37" fillId="18" borderId="23" xfId="78" applyNumberFormat="1" applyFont="1" applyFill="1" applyBorder="1" applyAlignment="1">
      <alignment horizontal="center" vertical="center"/>
    </xf>
    <xf numFmtId="4" fontId="37" fillId="18" borderId="39" xfId="78" applyNumberFormat="1" applyFont="1" applyFill="1" applyBorder="1" applyAlignment="1">
      <alignment horizontal="center" vertical="center"/>
    </xf>
    <xf numFmtId="10" fontId="6" fillId="18" borderId="21" xfId="78" applyNumberFormat="1" applyFont="1" applyFill="1" applyBorder="1" applyAlignment="1">
      <alignment horizontal="center" vertical="center"/>
    </xf>
    <xf numFmtId="10" fontId="6" fillId="18" borderId="42" xfId="78" applyNumberFormat="1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10" fontId="37" fillId="20" borderId="49" xfId="78" applyNumberFormat="1" applyFont="1" applyFill="1" applyBorder="1" applyAlignment="1">
      <alignment horizontal="center" vertical="center"/>
    </xf>
    <xf numFmtId="4" fontId="37" fillId="20" borderId="50" xfId="78" applyNumberFormat="1" applyFont="1" applyFill="1" applyBorder="1" applyAlignment="1">
      <alignment horizontal="center" vertical="center"/>
    </xf>
    <xf numFmtId="4" fontId="37" fillId="18" borderId="50" xfId="78" applyNumberFormat="1" applyFont="1" applyFill="1" applyBorder="1" applyAlignment="1">
      <alignment horizontal="center" vertical="center"/>
    </xf>
    <xf numFmtId="10" fontId="6" fillId="18" borderId="52" xfId="78" applyNumberFormat="1" applyFont="1" applyFill="1" applyBorder="1" applyAlignment="1">
      <alignment horizontal="center" vertical="center"/>
    </xf>
    <xf numFmtId="0" fontId="46" fillId="0" borderId="55" xfId="0" applyFont="1" applyBorder="1"/>
    <xf numFmtId="4" fontId="46" fillId="0" borderId="56" xfId="0" applyNumberFormat="1" applyFont="1" applyBorder="1" applyAlignment="1">
      <alignment vertical="center"/>
    </xf>
    <xf numFmtId="0" fontId="46" fillId="0" borderId="56" xfId="0" applyFont="1" applyBorder="1"/>
    <xf numFmtId="4" fontId="46" fillId="0" borderId="57" xfId="0" applyNumberFormat="1" applyFont="1" applyBorder="1" applyAlignment="1">
      <alignment vertical="center"/>
    </xf>
    <xf numFmtId="0" fontId="46" fillId="0" borderId="58" xfId="0" applyFont="1" applyBorder="1"/>
    <xf numFmtId="0" fontId="46" fillId="0" borderId="59" xfId="0" applyFont="1" applyBorder="1"/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horizontal="right" vertical="center"/>
    </xf>
    <xf numFmtId="10" fontId="5" fillId="0" borderId="10" xfId="6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/>
    <xf numFmtId="0" fontId="5" fillId="0" borderId="10" xfId="0" applyFont="1" applyFill="1" applyBorder="1"/>
    <xf numFmtId="168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/>
    <xf numFmtId="4" fontId="6" fillId="0" borderId="10" xfId="0" applyNumberFormat="1" applyFont="1" applyFill="1" applyBorder="1"/>
    <xf numFmtId="2" fontId="5" fillId="0" borderId="10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5" fillId="0" borderId="10" xfId="38" applyNumberFormat="1" applyFont="1" applyFill="1" applyBorder="1" applyAlignment="1">
      <alignment vertical="center"/>
    </xf>
    <xf numFmtId="2" fontId="5" fillId="19" borderId="10" xfId="0" applyNumberFormat="1" applyFont="1" applyFill="1" applyBorder="1" applyAlignment="1" applyProtection="1">
      <alignment horizontal="left" vertical="center" wrapText="1"/>
    </xf>
    <xf numFmtId="4" fontId="5" fillId="19" borderId="10" xfId="0" applyNumberFormat="1" applyFont="1" applyFill="1" applyBorder="1" applyAlignment="1">
      <alignment horizontal="right" vertical="center" wrapText="1"/>
    </xf>
    <xf numFmtId="2" fontId="3" fillId="19" borderId="0" xfId="0" applyNumberFormat="1" applyFont="1" applyFill="1" applyAlignment="1">
      <alignment horizontal="right"/>
    </xf>
    <xf numFmtId="10" fontId="5" fillId="19" borderId="10" xfId="60" applyNumberFormat="1" applyFont="1" applyFill="1" applyBorder="1" applyAlignment="1">
      <alignment horizontal="right" vertical="center"/>
    </xf>
    <xf numFmtId="4" fontId="5" fillId="19" borderId="10" xfId="38" applyNumberFormat="1" applyFont="1" applyFill="1" applyBorder="1" applyAlignment="1">
      <alignment vertical="center"/>
    </xf>
    <xf numFmtId="168" fontId="5" fillId="19" borderId="10" xfId="60" applyNumberFormat="1" applyFont="1" applyFill="1" applyBorder="1" applyAlignment="1">
      <alignment horizontal="center" vertical="center" wrapText="1"/>
    </xf>
    <xf numFmtId="4" fontId="37" fillId="19" borderId="10" xfId="0" applyNumberFormat="1" applyFont="1" applyFill="1" applyBorder="1" applyAlignment="1">
      <alignment horizontal="right" vertical="center"/>
    </xf>
    <xf numFmtId="4" fontId="5" fillId="19" borderId="10" xfId="0" applyNumberFormat="1" applyFont="1" applyFill="1" applyBorder="1" applyAlignment="1">
      <alignment vertical="center"/>
    </xf>
    <xf numFmtId="0" fontId="5" fillId="19" borderId="10" xfId="0" applyFont="1" applyFill="1" applyBorder="1"/>
    <xf numFmtId="2" fontId="5" fillId="19" borderId="10" xfId="0" applyNumberFormat="1" applyFont="1" applyFill="1" applyBorder="1" applyAlignment="1">
      <alignment horizontal="right" vertical="center"/>
    </xf>
    <xf numFmtId="44" fontId="5" fillId="19" borderId="10" xfId="38" applyFont="1" applyFill="1" applyBorder="1"/>
    <xf numFmtId="44" fontId="6" fillId="19" borderId="10" xfId="38" applyFont="1" applyFill="1" applyBorder="1"/>
    <xf numFmtId="0" fontId="3" fillId="19" borderId="0" xfId="0" applyFont="1" applyFill="1"/>
    <xf numFmtId="0" fontId="4" fillId="19" borderId="0" xfId="0" applyFont="1" applyFill="1"/>
    <xf numFmtId="168" fontId="6" fillId="19" borderId="10" xfId="60" applyNumberFormat="1" applyFont="1" applyFill="1" applyBorder="1" applyAlignment="1">
      <alignment horizontal="center" vertical="center" wrapText="1"/>
    </xf>
    <xf numFmtId="168" fontId="5" fillId="17" borderId="10" xfId="6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/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3" fillId="0" borderId="0" xfId="0" quotePrefix="1" applyFont="1" applyBorder="1" applyAlignment="1">
      <alignment vertical="distributed" wrapText="1"/>
    </xf>
    <xf numFmtId="4" fontId="36" fillId="0" borderId="0" xfId="0" applyNumberFormat="1" applyFont="1" applyAlignment="1">
      <alignment horizontal="left" vertical="center"/>
    </xf>
    <xf numFmtId="0" fontId="6" fillId="19" borderId="0" xfId="0" applyFont="1" applyFill="1" applyBorder="1" applyAlignment="1">
      <alignment vertical="center" wrapText="1"/>
    </xf>
    <xf numFmtId="10" fontId="6" fillId="19" borderId="18" xfId="60" applyNumberFormat="1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vertical="center" wrapText="1"/>
    </xf>
    <xf numFmtId="168" fontId="6" fillId="19" borderId="10" xfId="60" applyNumberFormat="1" applyFont="1" applyFill="1" applyBorder="1" applyAlignment="1">
      <alignment horizontal="right" vertical="center"/>
    </xf>
    <xf numFmtId="0" fontId="5" fillId="19" borderId="0" xfId="0" applyFont="1" applyFill="1"/>
    <xf numFmtId="10" fontId="37" fillId="21" borderId="49" xfId="78" applyNumberFormat="1" applyFont="1" applyFill="1" applyBorder="1" applyAlignment="1">
      <alignment horizontal="center" vertical="center"/>
    </xf>
    <xf numFmtId="10" fontId="37" fillId="21" borderId="37" xfId="78" applyNumberFormat="1" applyFont="1" applyFill="1" applyBorder="1" applyAlignment="1">
      <alignment horizontal="center" vertical="center"/>
    </xf>
    <xf numFmtId="10" fontId="37" fillId="21" borderId="38" xfId="78" applyNumberFormat="1" applyFont="1" applyFill="1" applyBorder="1" applyAlignment="1">
      <alignment horizontal="center" vertical="center"/>
    </xf>
    <xf numFmtId="4" fontId="37" fillId="0" borderId="50" xfId="78" applyNumberFormat="1" applyFont="1" applyFill="1" applyBorder="1" applyAlignment="1">
      <alignment horizontal="center" vertical="center"/>
    </xf>
    <xf numFmtId="4" fontId="37" fillId="0" borderId="23" xfId="78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/>
    <xf numFmtId="0" fontId="33" fillId="0" borderId="0" xfId="0" quotePrefix="1" applyFont="1" applyBorder="1" applyAlignment="1">
      <alignment horizontal="left" vertical="distributed" wrapText="1"/>
    </xf>
    <xf numFmtId="4" fontId="36" fillId="0" borderId="0" xfId="0" applyNumberFormat="1" applyFont="1" applyAlignment="1">
      <alignment horizontal="center" vertical="center"/>
    </xf>
    <xf numFmtId="44" fontId="41" fillId="17" borderId="10" xfId="38" applyFont="1" applyFill="1" applyBorder="1" applyAlignment="1">
      <alignment horizontal="center" vertical="center" wrapText="1"/>
    </xf>
    <xf numFmtId="4" fontId="6" fillId="19" borderId="11" xfId="38" applyNumberFormat="1" applyFont="1" applyFill="1" applyBorder="1" applyAlignment="1">
      <alignment horizontal="center" vertical="center"/>
    </xf>
    <xf numFmtId="4" fontId="6" fillId="19" borderId="13" xfId="38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18" borderId="0" xfId="0" applyFont="1" applyFill="1" applyBorder="1" applyAlignment="1">
      <alignment horizontal="center"/>
    </xf>
    <xf numFmtId="0" fontId="41" fillId="17" borderId="11" xfId="0" applyFont="1" applyFill="1" applyBorder="1" applyAlignment="1">
      <alignment horizontal="center" vertical="center" wrapText="1"/>
    </xf>
    <xf numFmtId="0" fontId="41" fillId="17" borderId="12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4" fontId="41" fillId="17" borderId="10" xfId="38" applyNumberFormat="1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41" fillId="17" borderId="10" xfId="0" applyFont="1" applyFill="1" applyBorder="1" applyAlignment="1" applyProtection="1">
      <alignment horizontal="center" vertical="center" wrapText="1"/>
    </xf>
    <xf numFmtId="0" fontId="41" fillId="17" borderId="10" xfId="0" applyFont="1" applyFill="1" applyBorder="1" applyAlignment="1">
      <alignment horizontal="center" vertical="center" wrapText="1"/>
    </xf>
    <xf numFmtId="2" fontId="41" fillId="17" borderId="10" xfId="0" applyNumberFormat="1" applyFont="1" applyFill="1" applyBorder="1" applyAlignment="1">
      <alignment horizontal="center" vertical="center"/>
    </xf>
    <xf numFmtId="2" fontId="41" fillId="17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39" fillId="18" borderId="0" xfId="0" applyFont="1" applyFill="1" applyBorder="1" applyAlignment="1">
      <alignment horizontal="center"/>
    </xf>
    <xf numFmtId="0" fontId="31" fillId="0" borderId="0" xfId="0" applyFont="1" applyBorder="1"/>
    <xf numFmtId="0" fontId="45" fillId="18" borderId="29" xfId="0" applyFont="1" applyFill="1" applyBorder="1" applyAlignment="1">
      <alignment horizontal="center" vertical="center"/>
    </xf>
    <xf numFmtId="0" fontId="45" fillId="18" borderId="3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" fontId="37" fillId="18" borderId="50" xfId="78" applyNumberFormat="1" applyFont="1" applyFill="1" applyBorder="1" applyAlignment="1">
      <alignment horizontal="center" vertical="center"/>
    </xf>
    <xf numFmtId="4" fontId="37" fillId="18" borderId="23" xfId="78" applyNumberFormat="1" applyFont="1" applyFill="1" applyBorder="1" applyAlignment="1">
      <alignment horizontal="center" vertical="center"/>
    </xf>
    <xf numFmtId="4" fontId="37" fillId="18" borderId="39" xfId="78" applyNumberFormat="1" applyFont="1" applyFill="1" applyBorder="1" applyAlignment="1">
      <alignment horizontal="center" vertical="center"/>
    </xf>
    <xf numFmtId="49" fontId="5" fillId="18" borderId="32" xfId="0" applyNumberFormat="1" applyFont="1" applyFill="1" applyBorder="1" applyAlignment="1">
      <alignment horizontal="center" vertical="center" wrapText="1"/>
    </xf>
    <xf numFmtId="0" fontId="5" fillId="0" borderId="32" xfId="0" applyFont="1" applyBorder="1"/>
    <xf numFmtId="0" fontId="46" fillId="0" borderId="66" xfId="0" applyFont="1" applyBorder="1" applyAlignment="1">
      <alignment horizontal="left" vertical="center" shrinkToFit="1"/>
    </xf>
    <xf numFmtId="0" fontId="5" fillId="0" borderId="66" xfId="0" applyFont="1" applyBorder="1"/>
    <xf numFmtId="4" fontId="37" fillId="18" borderId="46" xfId="0" applyNumberFormat="1" applyFont="1" applyFill="1" applyBorder="1" applyAlignment="1">
      <alignment horizontal="center" vertical="center"/>
    </xf>
    <xf numFmtId="0" fontId="5" fillId="0" borderId="46" xfId="0" applyFont="1" applyBorder="1"/>
    <xf numFmtId="10" fontId="37" fillId="18" borderId="50" xfId="78" applyNumberFormat="1" applyFont="1" applyFill="1" applyBorder="1" applyAlignment="1">
      <alignment horizontal="center" vertical="center"/>
    </xf>
    <xf numFmtId="49" fontId="5" fillId="18" borderId="31" xfId="0" applyNumberFormat="1" applyFont="1" applyFill="1" applyBorder="1" applyAlignment="1">
      <alignment horizontal="center" vertical="center" wrapText="1"/>
    </xf>
    <xf numFmtId="0" fontId="50" fillId="0" borderId="65" xfId="0" applyFont="1" applyBorder="1" applyAlignment="1">
      <alignment horizontal="left" vertical="center" shrinkToFit="1"/>
    </xf>
    <xf numFmtId="0" fontId="51" fillId="0" borderId="66" xfId="0" applyFont="1" applyBorder="1"/>
    <xf numFmtId="4" fontId="37" fillId="18" borderId="45" xfId="0" applyNumberFormat="1" applyFont="1" applyFill="1" applyBorder="1" applyAlignment="1">
      <alignment horizontal="center" vertical="center"/>
    </xf>
    <xf numFmtId="10" fontId="37" fillId="18" borderId="49" xfId="78" applyNumberFormat="1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67" xfId="0" applyFont="1" applyBorder="1"/>
    <xf numFmtId="0" fontId="5" fillId="0" borderId="44" xfId="0" applyFont="1" applyBorder="1"/>
    <xf numFmtId="10" fontId="37" fillId="18" borderId="48" xfId="78" applyNumberFormat="1" applyFont="1" applyFill="1" applyBorder="1" applyAlignment="1">
      <alignment horizontal="center" vertical="center"/>
    </xf>
    <xf numFmtId="0" fontId="33" fillId="0" borderId="0" xfId="0" quotePrefix="1" applyFont="1" applyBorder="1" applyAlignment="1">
      <alignment horizontal="center" vertical="distributed" wrapText="1"/>
    </xf>
    <xf numFmtId="0" fontId="6" fillId="18" borderId="17" xfId="0" applyFont="1" applyFill="1" applyBorder="1" applyAlignment="1">
      <alignment horizontal="center"/>
    </xf>
    <xf numFmtId="0" fontId="6" fillId="18" borderId="22" xfId="0" applyFont="1" applyFill="1" applyBorder="1" applyAlignment="1">
      <alignment horizontal="center"/>
    </xf>
    <xf numFmtId="10" fontId="6" fillId="18" borderId="17" xfId="0" applyNumberFormat="1" applyFont="1" applyFill="1" applyBorder="1" applyAlignment="1">
      <alignment horizontal="center"/>
    </xf>
    <xf numFmtId="10" fontId="6" fillId="18" borderId="22" xfId="0" applyNumberFormat="1" applyFont="1" applyFill="1" applyBorder="1" applyAlignment="1">
      <alignment horizontal="center"/>
    </xf>
    <xf numFmtId="10" fontId="6" fillId="18" borderId="28" xfId="0" applyNumberFormat="1" applyFont="1" applyFill="1" applyBorder="1" applyAlignment="1">
      <alignment horizontal="center"/>
    </xf>
    <xf numFmtId="10" fontId="6" fillId="18" borderId="33" xfId="0" applyNumberFormat="1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 vertical="top" wrapText="1"/>
    </xf>
    <xf numFmtId="4" fontId="6" fillId="18" borderId="50" xfId="0" applyNumberFormat="1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6" fillId="18" borderId="39" xfId="0" applyFont="1" applyFill="1" applyBorder="1" applyAlignment="1">
      <alignment horizontal="center"/>
    </xf>
    <xf numFmtId="0" fontId="49" fillId="0" borderId="63" xfId="0" applyFont="1" applyBorder="1" applyAlignment="1">
      <alignment horizontal="center" vertical="top"/>
    </xf>
    <xf numFmtId="0" fontId="46" fillId="0" borderId="63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4" fontId="37" fillId="18" borderId="51" xfId="78" applyNumberFormat="1" applyFont="1" applyFill="1" applyBorder="1" applyAlignment="1">
      <alignment horizontal="center" vertical="center"/>
    </xf>
    <xf numFmtId="4" fontId="37" fillId="18" borderId="40" xfId="78" applyNumberFormat="1" applyFont="1" applyFill="1" applyBorder="1" applyAlignment="1">
      <alignment horizontal="center" vertical="center"/>
    </xf>
    <xf numFmtId="4" fontId="37" fillId="18" borderId="41" xfId="78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4" fontId="6" fillId="18" borderId="23" xfId="0" applyNumberFormat="1" applyFont="1" applyFill="1" applyBorder="1" applyAlignment="1">
      <alignment horizontal="center"/>
    </xf>
    <xf numFmtId="4" fontId="6" fillId="18" borderId="39" xfId="0" applyNumberFormat="1" applyFont="1" applyFill="1" applyBorder="1" applyAlignment="1">
      <alignment horizontal="center"/>
    </xf>
    <xf numFmtId="10" fontId="6" fillId="18" borderId="50" xfId="0" applyNumberFormat="1" applyFont="1" applyFill="1" applyBorder="1" applyAlignment="1">
      <alignment horizontal="center"/>
    </xf>
    <xf numFmtId="10" fontId="6" fillId="18" borderId="23" xfId="0" applyNumberFormat="1" applyFont="1" applyFill="1" applyBorder="1" applyAlignment="1">
      <alignment horizontal="center"/>
    </xf>
    <xf numFmtId="10" fontId="6" fillId="18" borderId="39" xfId="0" applyNumberFormat="1" applyFont="1" applyFill="1" applyBorder="1" applyAlignment="1">
      <alignment horizontal="center"/>
    </xf>
    <xf numFmtId="10" fontId="6" fillId="18" borderId="60" xfId="0" applyNumberFormat="1" applyFont="1" applyFill="1" applyBorder="1" applyAlignment="1">
      <alignment horizontal="center"/>
    </xf>
    <xf numFmtId="10" fontId="6" fillId="18" borderId="61" xfId="0" applyNumberFormat="1" applyFont="1" applyFill="1" applyBorder="1" applyAlignment="1">
      <alignment horizontal="center"/>
    </xf>
    <xf numFmtId="10" fontId="6" fillId="18" borderId="62" xfId="0" applyNumberFormat="1" applyFont="1" applyFill="1" applyBorder="1" applyAlignment="1">
      <alignment horizont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Porcentagem 4" xfId="80"/>
    <cellStyle name="Separador de milhares 10 2" xfId="63"/>
    <cellStyle name="Separador de milhares 13 2" xfId="64"/>
    <cellStyle name="Separador de milhares 15 2" xfId="65"/>
    <cellStyle name="Separador de milhares 2" xfId="79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Vírgula 3" xfId="81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Normal="100" workbookViewId="0">
      <selection activeCell="N25" sqref="N25"/>
    </sheetView>
  </sheetViews>
  <sheetFormatPr defaultRowHeight="15.75"/>
  <cols>
    <col min="1" max="1" width="5.5703125" style="1" bestFit="1" customWidth="1"/>
    <col min="2" max="2" width="13.7109375" style="1" customWidth="1"/>
    <col min="3" max="3" width="10.7109375" style="1" customWidth="1"/>
    <col min="4" max="4" width="45.28515625" style="2" customWidth="1"/>
    <col min="5" max="5" width="6.7109375" style="3" bestFit="1" customWidth="1"/>
    <col min="6" max="6" width="9" style="5" bestFit="1" customWidth="1"/>
    <col min="7" max="7" width="10.42578125" style="5" customWidth="1"/>
    <col min="8" max="8" width="8.5703125" style="5" bestFit="1" customWidth="1"/>
    <col min="9" max="9" width="10" style="16" customWidth="1"/>
    <col min="10" max="10" width="11" style="17" customWidth="1"/>
    <col min="11" max="11" width="10.7109375" style="4" bestFit="1" customWidth="1"/>
    <col min="12" max="13" width="10.140625" style="4" bestFit="1" customWidth="1"/>
    <col min="14" max="14" width="12.42578125" style="4" customWidth="1"/>
    <col min="15" max="16384" width="9.140625" style="4"/>
  </cols>
  <sheetData>
    <row r="1" spans="1:16" ht="15">
      <c r="A1" s="145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" ht="15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6" ht="1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6" ht="15">
      <c r="A4" s="147" t="s">
        <v>10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6" ht="25.5" customHeight="1">
      <c r="A5" s="148" t="s">
        <v>79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6" ht="15">
      <c r="A6" s="149" t="s">
        <v>78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6" ht="15">
      <c r="A7" s="4"/>
      <c r="B7" s="4"/>
      <c r="C7" s="4"/>
      <c r="D7" s="4"/>
      <c r="E7" s="4"/>
      <c r="F7" s="4"/>
      <c r="G7" s="4"/>
      <c r="H7" s="4"/>
      <c r="I7" s="40"/>
      <c r="J7" s="40"/>
      <c r="K7" s="40"/>
      <c r="L7" s="10"/>
    </row>
    <row r="8" spans="1:16" ht="15.75" customHeight="1">
      <c r="A8" s="23"/>
      <c r="B8" s="23"/>
      <c r="C8" s="23"/>
      <c r="D8" s="24"/>
      <c r="E8" s="150" t="s">
        <v>26</v>
      </c>
      <c r="F8" s="151"/>
      <c r="G8" s="151"/>
      <c r="H8" s="151"/>
      <c r="I8" s="152"/>
      <c r="J8" s="153" t="s">
        <v>38</v>
      </c>
      <c r="K8" s="153"/>
      <c r="L8" s="153"/>
      <c r="M8" s="153"/>
      <c r="N8" s="153"/>
    </row>
    <row r="9" spans="1:16" ht="15">
      <c r="A9" s="154" t="s">
        <v>0</v>
      </c>
      <c r="B9" s="154" t="s">
        <v>15</v>
      </c>
      <c r="C9" s="155" t="s">
        <v>27</v>
      </c>
      <c r="D9" s="156" t="s">
        <v>1</v>
      </c>
      <c r="E9" s="157" t="s">
        <v>3</v>
      </c>
      <c r="F9" s="157" t="s">
        <v>4</v>
      </c>
      <c r="G9" s="156" t="s">
        <v>28</v>
      </c>
      <c r="H9" s="156" t="s">
        <v>29</v>
      </c>
      <c r="I9" s="156" t="s">
        <v>30</v>
      </c>
      <c r="J9" s="158" t="s">
        <v>31</v>
      </c>
      <c r="K9" s="139" t="s">
        <v>32</v>
      </c>
      <c r="L9" s="139"/>
      <c r="M9" s="139"/>
      <c r="N9" s="139" t="s">
        <v>33</v>
      </c>
    </row>
    <row r="10" spans="1:16" ht="15">
      <c r="A10" s="154"/>
      <c r="B10" s="154"/>
      <c r="C10" s="155"/>
      <c r="D10" s="156"/>
      <c r="E10" s="157"/>
      <c r="F10" s="157"/>
      <c r="G10" s="156"/>
      <c r="H10" s="156"/>
      <c r="I10" s="156"/>
      <c r="J10" s="158"/>
      <c r="K10" s="25" t="s">
        <v>5</v>
      </c>
      <c r="L10" s="25" t="s">
        <v>34</v>
      </c>
      <c r="M10" s="25" t="s">
        <v>11</v>
      </c>
      <c r="N10" s="139"/>
    </row>
    <row r="11" spans="1:16" ht="15">
      <c r="A11" s="28">
        <v>1</v>
      </c>
      <c r="B11" s="29"/>
      <c r="C11" s="29"/>
      <c r="D11" s="51" t="s">
        <v>80</v>
      </c>
      <c r="E11" s="30"/>
      <c r="F11" s="31"/>
      <c r="G11" s="113"/>
      <c r="H11" s="35"/>
      <c r="I11" s="114"/>
      <c r="J11" s="115"/>
      <c r="K11" s="112"/>
      <c r="L11" s="112"/>
      <c r="M11" s="120">
        <f>L12</f>
        <v>872.98245994098374</v>
      </c>
      <c r="N11" s="42">
        <f>M11</f>
        <v>872.98245994098374</v>
      </c>
    </row>
    <row r="12" spans="1:16" ht="22.5">
      <c r="A12" s="84" t="s">
        <v>35</v>
      </c>
      <c r="B12" s="84" t="s">
        <v>81</v>
      </c>
      <c r="C12" s="84">
        <v>23</v>
      </c>
      <c r="D12" s="87" t="s">
        <v>82</v>
      </c>
      <c r="E12" s="85" t="s">
        <v>83</v>
      </c>
      <c r="F12" s="86">
        <v>20</v>
      </c>
      <c r="G12" s="102">
        <v>33.630574772362422</v>
      </c>
      <c r="H12" s="90">
        <v>0.2979</v>
      </c>
      <c r="I12" s="103">
        <f>G12*(1+H12)</f>
        <v>43.64912299704919</v>
      </c>
      <c r="J12" s="97">
        <f>$J$59</f>
        <v>0</v>
      </c>
      <c r="K12" s="89">
        <f>I12*(1-J12)</f>
        <v>43.64912299704919</v>
      </c>
      <c r="L12" s="98">
        <f>K12*F12</f>
        <v>872.98245994098374</v>
      </c>
      <c r="M12" s="95"/>
      <c r="N12" s="96"/>
      <c r="P12" s="101"/>
    </row>
    <row r="13" spans="1:16" ht="15">
      <c r="A13" s="29">
        <v>2</v>
      </c>
      <c r="B13" s="29"/>
      <c r="C13" s="29"/>
      <c r="D13" s="104" t="s">
        <v>84</v>
      </c>
      <c r="E13" s="30"/>
      <c r="F13" s="105"/>
      <c r="G13" s="106"/>
      <c r="H13" s="107"/>
      <c r="I13" s="108"/>
      <c r="J13" s="109"/>
      <c r="K13" s="110"/>
      <c r="L13" s="111"/>
      <c r="M13" s="120">
        <f>SUM(L14:L15)</f>
        <v>6597.987414674385</v>
      </c>
      <c r="N13" s="36">
        <f>M13</f>
        <v>6597.987414674385</v>
      </c>
      <c r="P13" s="89"/>
    </row>
    <row r="14" spans="1:16" ht="22.5">
      <c r="A14" s="84" t="s">
        <v>36</v>
      </c>
      <c r="B14" s="84" t="s">
        <v>46</v>
      </c>
      <c r="C14" s="84">
        <v>91677</v>
      </c>
      <c r="D14" s="87" t="s">
        <v>85</v>
      </c>
      <c r="E14" s="85" t="s">
        <v>47</v>
      </c>
      <c r="F14" s="88">
        <v>60</v>
      </c>
      <c r="G14" s="102">
        <v>80.951383521342194</v>
      </c>
      <c r="H14" s="90">
        <v>0.2979</v>
      </c>
      <c r="I14" s="103">
        <f t="shared" ref="I14:I15" si="0">G14*(1+H14)</f>
        <v>105.06680067235004</v>
      </c>
      <c r="J14" s="97">
        <f t="shared" ref="J14:J15" si="1">$J$59</f>
        <v>0</v>
      </c>
      <c r="K14" s="89">
        <f t="shared" ref="K14:K15" si="2">I14*(1-J14)</f>
        <v>105.06680067235004</v>
      </c>
      <c r="L14" s="98">
        <f t="shared" ref="L14:L15" si="3">K14*F14</f>
        <v>6304.0080403410029</v>
      </c>
      <c r="M14" s="96"/>
      <c r="N14" s="96"/>
      <c r="P14" s="89"/>
    </row>
    <row r="15" spans="1:16" ht="22.5">
      <c r="A15" s="84" t="s">
        <v>50</v>
      </c>
      <c r="B15" s="84" t="s">
        <v>81</v>
      </c>
      <c r="C15" s="91">
        <v>22</v>
      </c>
      <c r="D15" s="92" t="s">
        <v>86</v>
      </c>
      <c r="E15" s="85" t="s">
        <v>87</v>
      </c>
      <c r="F15" s="88">
        <v>1</v>
      </c>
      <c r="G15" s="102">
        <v>226.50387112518845</v>
      </c>
      <c r="H15" s="90">
        <v>0.2979</v>
      </c>
      <c r="I15" s="103">
        <f t="shared" si="0"/>
        <v>293.97937433338211</v>
      </c>
      <c r="J15" s="97">
        <f t="shared" si="1"/>
        <v>0</v>
      </c>
      <c r="K15" s="89">
        <f t="shared" si="2"/>
        <v>293.97937433338211</v>
      </c>
      <c r="L15" s="98">
        <f t="shared" si="3"/>
        <v>293.97937433338211</v>
      </c>
      <c r="M15" s="96"/>
      <c r="N15" s="96"/>
      <c r="P15" s="89"/>
    </row>
    <row r="16" spans="1:16" ht="15">
      <c r="A16" s="28">
        <v>3</v>
      </c>
      <c r="B16" s="28"/>
      <c r="C16" s="38"/>
      <c r="D16" s="39" t="s">
        <v>48</v>
      </c>
      <c r="E16" s="39"/>
      <c r="F16" s="43"/>
      <c r="G16" s="106"/>
      <c r="H16" s="45"/>
      <c r="I16" s="44"/>
      <c r="J16" s="37"/>
      <c r="K16" s="37"/>
      <c r="L16" s="46"/>
      <c r="M16" s="120">
        <f>SUM(L17:L20)</f>
        <v>8272.8443698665997</v>
      </c>
      <c r="N16" s="36">
        <f>M16</f>
        <v>8272.8443698665997</v>
      </c>
      <c r="P16" s="93"/>
    </row>
    <row r="17" spans="1:16" ht="22.5">
      <c r="A17" s="84" t="s">
        <v>52</v>
      </c>
      <c r="B17" s="84" t="s">
        <v>46</v>
      </c>
      <c r="C17" s="91" t="s">
        <v>88</v>
      </c>
      <c r="D17" s="85" t="s">
        <v>89</v>
      </c>
      <c r="E17" s="85" t="s">
        <v>49</v>
      </c>
      <c r="F17" s="88">
        <v>3.15</v>
      </c>
      <c r="G17" s="102">
        <v>388.36663748423047</v>
      </c>
      <c r="H17" s="90">
        <v>0.2979</v>
      </c>
      <c r="I17" s="103">
        <f t="shared" ref="I17:I20" si="4">G17*(1+H17)</f>
        <v>504.06105879078274</v>
      </c>
      <c r="J17" s="97">
        <f t="shared" ref="J17:J20" si="5">$J$59</f>
        <v>0</v>
      </c>
      <c r="K17" s="89">
        <f t="shared" ref="K17:K20" si="6">I17*(1-J17)</f>
        <v>504.06105879078274</v>
      </c>
      <c r="L17" s="98">
        <f t="shared" ref="L17:L20" si="7">K17*F17</f>
        <v>1587.7923351909656</v>
      </c>
      <c r="M17" s="98"/>
      <c r="N17" s="96"/>
      <c r="P17" s="89"/>
    </row>
    <row r="18" spans="1:16" ht="22.5">
      <c r="A18" s="84" t="s">
        <v>90</v>
      </c>
      <c r="B18" s="84" t="s">
        <v>81</v>
      </c>
      <c r="C18" s="91">
        <v>24</v>
      </c>
      <c r="D18" s="85" t="s">
        <v>91</v>
      </c>
      <c r="E18" s="85" t="s">
        <v>61</v>
      </c>
      <c r="F18" s="88">
        <v>15</v>
      </c>
      <c r="G18" s="102">
        <v>341.50583659713845</v>
      </c>
      <c r="H18" s="90">
        <v>0.2979</v>
      </c>
      <c r="I18" s="103">
        <f t="shared" si="4"/>
        <v>443.24042531942604</v>
      </c>
      <c r="J18" s="97">
        <f t="shared" si="5"/>
        <v>0</v>
      </c>
      <c r="K18" s="89">
        <f t="shared" si="6"/>
        <v>443.24042531942604</v>
      </c>
      <c r="L18" s="98">
        <f t="shared" si="7"/>
        <v>6648.6063797913903</v>
      </c>
      <c r="M18" s="96"/>
      <c r="N18" s="96"/>
      <c r="P18" s="89"/>
    </row>
    <row r="19" spans="1:16" ht="22.5">
      <c r="A19" s="84" t="s">
        <v>92</v>
      </c>
      <c r="B19" s="84" t="s">
        <v>46</v>
      </c>
      <c r="C19" s="91">
        <v>97665</v>
      </c>
      <c r="D19" s="85" t="s">
        <v>93</v>
      </c>
      <c r="E19" s="85" t="s">
        <v>54</v>
      </c>
      <c r="F19" s="88">
        <v>4</v>
      </c>
      <c r="G19" s="102">
        <v>1.1700199965407088</v>
      </c>
      <c r="H19" s="90">
        <v>0.2979</v>
      </c>
      <c r="I19" s="103">
        <f t="shared" si="4"/>
        <v>1.5185689535101861</v>
      </c>
      <c r="J19" s="97">
        <f t="shared" si="5"/>
        <v>0</v>
      </c>
      <c r="K19" s="89">
        <f t="shared" si="6"/>
        <v>1.5185689535101861</v>
      </c>
      <c r="L19" s="98">
        <f t="shared" si="7"/>
        <v>6.0742758140407442</v>
      </c>
      <c r="M19" s="96"/>
      <c r="N19" s="96"/>
      <c r="P19" s="89"/>
    </row>
    <row r="20" spans="1:16" ht="22.5">
      <c r="A20" s="84" t="s">
        <v>94</v>
      </c>
      <c r="B20" s="84" t="s">
        <v>81</v>
      </c>
      <c r="C20" s="91">
        <v>26</v>
      </c>
      <c r="D20" s="85" t="s">
        <v>95</v>
      </c>
      <c r="E20" s="85" t="s">
        <v>87</v>
      </c>
      <c r="F20" s="88">
        <v>5</v>
      </c>
      <c r="G20" s="102">
        <v>4.680079986162835</v>
      </c>
      <c r="H20" s="90">
        <v>0.2979</v>
      </c>
      <c r="I20" s="103">
        <f t="shared" si="4"/>
        <v>6.0742758140407442</v>
      </c>
      <c r="J20" s="97">
        <f t="shared" si="5"/>
        <v>0</v>
      </c>
      <c r="K20" s="89">
        <f t="shared" si="6"/>
        <v>6.0742758140407442</v>
      </c>
      <c r="L20" s="98">
        <f t="shared" si="7"/>
        <v>30.371379070203723</v>
      </c>
      <c r="M20" s="96"/>
      <c r="N20" s="96"/>
      <c r="P20" s="89"/>
    </row>
    <row r="21" spans="1:16">
      <c r="A21" s="28">
        <v>4</v>
      </c>
      <c r="B21" s="28"/>
      <c r="C21" s="38"/>
      <c r="D21" s="39" t="s">
        <v>96</v>
      </c>
      <c r="E21" s="39"/>
      <c r="F21" s="43"/>
      <c r="G21" s="117"/>
      <c r="H21" s="45"/>
      <c r="I21" s="37"/>
      <c r="J21" s="118"/>
      <c r="K21" s="44"/>
      <c r="L21" s="42"/>
      <c r="M21" s="120">
        <f>SUM(L22:L24)</f>
        <v>734.11776563666353</v>
      </c>
      <c r="N21" s="36">
        <f>M21</f>
        <v>734.11776563666353</v>
      </c>
      <c r="P21" s="89"/>
    </row>
    <row r="22" spans="1:16" ht="15">
      <c r="A22" s="84" t="s">
        <v>53</v>
      </c>
      <c r="B22" s="84" t="s">
        <v>46</v>
      </c>
      <c r="C22" s="91">
        <v>98520</v>
      </c>
      <c r="D22" s="85" t="s">
        <v>97</v>
      </c>
      <c r="E22" s="85" t="s">
        <v>49</v>
      </c>
      <c r="F22" s="88">
        <v>35</v>
      </c>
      <c r="G22" s="102">
        <v>3.6900630660130043</v>
      </c>
      <c r="H22" s="90">
        <v>0.2979</v>
      </c>
      <c r="I22" s="103">
        <f t="shared" ref="I22:I24" si="8">G22*(1+H22)</f>
        <v>4.7893328533782782</v>
      </c>
      <c r="J22" s="97">
        <f t="shared" ref="J22:J24" si="9">$J$59</f>
        <v>0</v>
      </c>
      <c r="K22" s="89">
        <f t="shared" ref="K22:K24" si="10">I22*(1-J22)</f>
        <v>4.7893328533782782</v>
      </c>
      <c r="L22" s="98">
        <f t="shared" ref="L22:L24" si="11">K22*F22</f>
        <v>167.62664986823972</v>
      </c>
      <c r="M22" s="96"/>
      <c r="N22" s="96"/>
      <c r="P22" s="89"/>
    </row>
    <row r="23" spans="1:16" ht="15">
      <c r="A23" s="84" t="s">
        <v>55</v>
      </c>
      <c r="B23" s="84" t="s">
        <v>46</v>
      </c>
      <c r="C23" s="91">
        <v>98504</v>
      </c>
      <c r="D23" s="85" t="s">
        <v>98</v>
      </c>
      <c r="E23" s="85" t="s">
        <v>49</v>
      </c>
      <c r="F23" s="88">
        <v>35</v>
      </c>
      <c r="G23" s="102">
        <v>9.2201575795772097</v>
      </c>
      <c r="H23" s="90">
        <v>0.2979</v>
      </c>
      <c r="I23" s="103">
        <f t="shared" si="8"/>
        <v>11.966842522533261</v>
      </c>
      <c r="J23" s="97">
        <f t="shared" si="9"/>
        <v>0</v>
      </c>
      <c r="K23" s="89">
        <f t="shared" si="10"/>
        <v>11.966842522533261</v>
      </c>
      <c r="L23" s="98">
        <f t="shared" si="11"/>
        <v>418.83948828866414</v>
      </c>
      <c r="M23" s="96"/>
      <c r="N23" s="96"/>
      <c r="P23" s="89"/>
    </row>
    <row r="24" spans="1:16" ht="22.5">
      <c r="A24" s="84" t="s">
        <v>56</v>
      </c>
      <c r="B24" s="84" t="s">
        <v>46</v>
      </c>
      <c r="C24" s="91">
        <v>98524</v>
      </c>
      <c r="D24" s="85" t="s">
        <v>99</v>
      </c>
      <c r="E24" s="85" t="s">
        <v>49</v>
      </c>
      <c r="F24" s="88">
        <v>36</v>
      </c>
      <c r="G24" s="102">
        <v>3.1600540077509742</v>
      </c>
      <c r="H24" s="90">
        <v>0.2979</v>
      </c>
      <c r="I24" s="103">
        <f t="shared" si="8"/>
        <v>4.1014340966599896</v>
      </c>
      <c r="J24" s="97">
        <f t="shared" si="9"/>
        <v>0</v>
      </c>
      <c r="K24" s="89">
        <f t="shared" si="10"/>
        <v>4.1014340966599896</v>
      </c>
      <c r="L24" s="98">
        <f t="shared" si="11"/>
        <v>147.65162747975961</v>
      </c>
      <c r="M24" s="96"/>
      <c r="N24" s="96"/>
      <c r="P24" s="89"/>
    </row>
    <row r="25" spans="1:16">
      <c r="A25" s="28">
        <v>5</v>
      </c>
      <c r="B25" s="28"/>
      <c r="C25" s="38"/>
      <c r="D25" s="39" t="s">
        <v>100</v>
      </c>
      <c r="E25" s="39"/>
      <c r="F25" s="43"/>
      <c r="G25" s="117"/>
      <c r="H25" s="45"/>
      <c r="I25" s="37"/>
      <c r="J25" s="118"/>
      <c r="K25" s="44"/>
      <c r="L25" s="42"/>
      <c r="M25" s="120">
        <f>L26</f>
        <v>576.15804018358949</v>
      </c>
      <c r="N25" s="36">
        <f>M25</f>
        <v>576.15804018358949</v>
      </c>
      <c r="P25" s="89"/>
    </row>
    <row r="26" spans="1:16" ht="67.5">
      <c r="A26" s="84" t="s">
        <v>58</v>
      </c>
      <c r="B26" s="84" t="s">
        <v>81</v>
      </c>
      <c r="C26" s="91">
        <v>15</v>
      </c>
      <c r="D26" s="85" t="s">
        <v>101</v>
      </c>
      <c r="E26" s="85" t="s">
        <v>49</v>
      </c>
      <c r="F26" s="88">
        <v>4</v>
      </c>
      <c r="G26" s="102">
        <v>110.9788967146139</v>
      </c>
      <c r="H26" s="90">
        <v>0.2979</v>
      </c>
      <c r="I26" s="103">
        <f>G26*(1+H26)</f>
        <v>144.03951004589737</v>
      </c>
      <c r="J26" s="97">
        <f>$J$59</f>
        <v>0</v>
      </c>
      <c r="K26" s="89">
        <f>I26*(1-J26)</f>
        <v>144.03951004589737</v>
      </c>
      <c r="L26" s="98">
        <f>K26*F26</f>
        <v>576.15804018358949</v>
      </c>
      <c r="M26" s="96"/>
      <c r="N26" s="96"/>
      <c r="P26" s="89"/>
    </row>
    <row r="27" spans="1:16">
      <c r="A27" s="28">
        <v>6</v>
      </c>
      <c r="B27" s="28"/>
      <c r="C27" s="38"/>
      <c r="D27" s="39" t="s">
        <v>102</v>
      </c>
      <c r="E27" s="39"/>
      <c r="F27" s="43"/>
      <c r="G27" s="117"/>
      <c r="H27" s="45"/>
      <c r="I27" s="37"/>
      <c r="J27" s="118"/>
      <c r="K27" s="44"/>
      <c r="L27" s="42"/>
      <c r="M27" s="120">
        <f>SUM(L28:L29)</f>
        <v>1559.6871282513848</v>
      </c>
      <c r="N27" s="36">
        <f>M27</f>
        <v>1559.6871282513848</v>
      </c>
      <c r="P27" s="89"/>
    </row>
    <row r="28" spans="1:16" ht="67.5">
      <c r="A28" s="84" t="s">
        <v>59</v>
      </c>
      <c r="B28" s="84" t="s">
        <v>46</v>
      </c>
      <c r="C28" s="91">
        <v>89480</v>
      </c>
      <c r="D28" s="85" t="s">
        <v>103</v>
      </c>
      <c r="E28" s="85" t="s">
        <v>49</v>
      </c>
      <c r="F28" s="88">
        <v>3.5</v>
      </c>
      <c r="G28" s="102">
        <v>96.201644160013828</v>
      </c>
      <c r="H28" s="90">
        <v>0.2979</v>
      </c>
      <c r="I28" s="103">
        <f t="shared" ref="I28:I29" si="12">G28*(1+H28)</f>
        <v>124.86011395528195</v>
      </c>
      <c r="J28" s="97">
        <f t="shared" ref="J28:J29" si="13">$J$59</f>
        <v>0</v>
      </c>
      <c r="K28" s="89">
        <f t="shared" ref="K28:K29" si="14">I28*(1-J28)</f>
        <v>124.86011395528195</v>
      </c>
      <c r="L28" s="98">
        <f t="shared" ref="L28:L29" si="15">K28*F28</f>
        <v>437.01039884348683</v>
      </c>
      <c r="M28" s="96"/>
      <c r="N28" s="96"/>
      <c r="P28" s="89"/>
    </row>
    <row r="29" spans="1:16" ht="45">
      <c r="A29" s="84" t="s">
        <v>104</v>
      </c>
      <c r="B29" s="84" t="s">
        <v>46</v>
      </c>
      <c r="C29" s="91">
        <v>97893</v>
      </c>
      <c r="D29" s="85" t="s">
        <v>105</v>
      </c>
      <c r="E29" s="85" t="s">
        <v>54</v>
      </c>
      <c r="F29" s="88">
        <v>2</v>
      </c>
      <c r="G29" s="102">
        <v>432.49739171272745</v>
      </c>
      <c r="H29" s="90">
        <v>0.2979</v>
      </c>
      <c r="I29" s="103">
        <f t="shared" si="12"/>
        <v>561.33836470394897</v>
      </c>
      <c r="J29" s="97">
        <f t="shared" si="13"/>
        <v>0</v>
      </c>
      <c r="K29" s="89">
        <f t="shared" si="14"/>
        <v>561.33836470394897</v>
      </c>
      <c r="L29" s="98">
        <f t="shared" si="15"/>
        <v>1122.6767294078979</v>
      </c>
      <c r="M29" s="96"/>
      <c r="N29" s="96"/>
      <c r="P29" s="89"/>
    </row>
    <row r="30" spans="1:16">
      <c r="A30" s="28">
        <v>7</v>
      </c>
      <c r="B30" s="28"/>
      <c r="C30" s="38"/>
      <c r="D30" s="39" t="s">
        <v>106</v>
      </c>
      <c r="E30" s="39"/>
      <c r="F30" s="43"/>
      <c r="G30" s="117"/>
      <c r="H30" s="45"/>
      <c r="I30" s="37"/>
      <c r="J30" s="118"/>
      <c r="K30" s="44"/>
      <c r="L30" s="42"/>
      <c r="M30" s="47"/>
      <c r="N30" s="36">
        <f>SUM(M31:M44)</f>
        <v>185055.95105058851</v>
      </c>
      <c r="P30" s="89"/>
    </row>
    <row r="31" spans="1:16" ht="15">
      <c r="A31" s="26" t="s">
        <v>60</v>
      </c>
      <c r="B31" s="26"/>
      <c r="C31" s="32"/>
      <c r="D31" s="18" t="s">
        <v>107</v>
      </c>
      <c r="E31" s="18"/>
      <c r="F31" s="48"/>
      <c r="G31" s="27"/>
      <c r="H31" s="34"/>
      <c r="I31" s="19"/>
      <c r="J31" s="119"/>
      <c r="K31" s="33"/>
      <c r="L31" s="50"/>
      <c r="M31" s="49">
        <f>SUM(L32:L34)</f>
        <v>49109.074071208131</v>
      </c>
      <c r="N31" s="96"/>
      <c r="P31" s="89"/>
    </row>
    <row r="32" spans="1:16" ht="56.25">
      <c r="A32" s="84" t="s">
        <v>108</v>
      </c>
      <c r="B32" s="84" t="s">
        <v>81</v>
      </c>
      <c r="C32" s="91">
        <v>1</v>
      </c>
      <c r="D32" s="85" t="s">
        <v>109</v>
      </c>
      <c r="E32" s="85" t="s">
        <v>51</v>
      </c>
      <c r="F32" s="88">
        <v>30</v>
      </c>
      <c r="G32" s="102">
        <v>35.516807009520612</v>
      </c>
      <c r="H32" s="90">
        <v>0.2979</v>
      </c>
      <c r="I32" s="103">
        <f t="shared" ref="I32:I34" si="16">G32*(1+H32)</f>
        <v>46.097263817656803</v>
      </c>
      <c r="J32" s="97">
        <f t="shared" ref="J32:J34" si="17">$J$59</f>
        <v>0</v>
      </c>
      <c r="K32" s="89">
        <f t="shared" ref="K32:K34" si="18">I32*(1-J32)</f>
        <v>46.097263817656803</v>
      </c>
      <c r="L32" s="98">
        <f t="shared" ref="L32:L34" si="19">K32*F32</f>
        <v>1382.9179145297041</v>
      </c>
      <c r="M32" s="96"/>
      <c r="N32" s="96"/>
      <c r="P32" s="89"/>
    </row>
    <row r="33" spans="1:16" ht="33.75">
      <c r="A33" s="84" t="s">
        <v>110</v>
      </c>
      <c r="B33" s="84" t="s">
        <v>46</v>
      </c>
      <c r="C33" s="91">
        <v>93000</v>
      </c>
      <c r="D33" s="85" t="s">
        <v>111</v>
      </c>
      <c r="E33" s="85" t="s">
        <v>51</v>
      </c>
      <c r="F33" s="88">
        <v>240</v>
      </c>
      <c r="G33" s="102">
        <v>147.08251375316877</v>
      </c>
      <c r="H33" s="90">
        <v>0.2979</v>
      </c>
      <c r="I33" s="103">
        <f t="shared" si="16"/>
        <v>190.89839460023776</v>
      </c>
      <c r="J33" s="97">
        <f t="shared" si="17"/>
        <v>0</v>
      </c>
      <c r="K33" s="89">
        <f t="shared" si="18"/>
        <v>190.89839460023776</v>
      </c>
      <c r="L33" s="98">
        <f t="shared" si="19"/>
        <v>45815.614704057065</v>
      </c>
      <c r="M33" s="96"/>
      <c r="N33" s="96"/>
      <c r="P33" s="89"/>
    </row>
    <row r="34" spans="1:16" ht="56.25">
      <c r="A34" s="84" t="s">
        <v>112</v>
      </c>
      <c r="B34" s="84" t="s">
        <v>81</v>
      </c>
      <c r="C34" s="91">
        <v>14</v>
      </c>
      <c r="D34" s="85" t="s">
        <v>113</v>
      </c>
      <c r="E34" s="85" t="s">
        <v>87</v>
      </c>
      <c r="F34" s="88">
        <v>32</v>
      </c>
      <c r="G34" s="102">
        <v>46.000786188780005</v>
      </c>
      <c r="H34" s="90">
        <v>0.2979</v>
      </c>
      <c r="I34" s="103">
        <f t="shared" si="16"/>
        <v>59.704420394417568</v>
      </c>
      <c r="J34" s="97">
        <f t="shared" si="17"/>
        <v>0</v>
      </c>
      <c r="K34" s="89">
        <f t="shared" si="18"/>
        <v>59.704420394417568</v>
      </c>
      <c r="L34" s="98">
        <f t="shared" si="19"/>
        <v>1910.5414526213622</v>
      </c>
      <c r="M34" s="96"/>
      <c r="N34" s="96"/>
      <c r="P34" s="89"/>
    </row>
    <row r="35" spans="1:16" ht="15">
      <c r="A35" s="26" t="s">
        <v>62</v>
      </c>
      <c r="B35" s="26"/>
      <c r="C35" s="32"/>
      <c r="D35" s="18" t="s">
        <v>114</v>
      </c>
      <c r="E35" s="18"/>
      <c r="F35" s="48"/>
      <c r="G35" s="27"/>
      <c r="H35" s="34"/>
      <c r="I35" s="19"/>
      <c r="J35" s="119"/>
      <c r="K35" s="33"/>
      <c r="L35" s="50"/>
      <c r="M35" s="49">
        <f>SUM(L36:L43)</f>
        <v>72801.298865133431</v>
      </c>
      <c r="N35" s="96"/>
      <c r="P35" s="89"/>
    </row>
    <row r="36" spans="1:16" ht="45">
      <c r="A36" s="84" t="s">
        <v>115</v>
      </c>
      <c r="B36" s="84" t="s">
        <v>81</v>
      </c>
      <c r="C36" s="91">
        <v>6</v>
      </c>
      <c r="D36" s="85" t="s">
        <v>116</v>
      </c>
      <c r="E36" s="85" t="s">
        <v>87</v>
      </c>
      <c r="F36" s="88">
        <v>1</v>
      </c>
      <c r="G36" s="102">
        <v>33702.806006849714</v>
      </c>
      <c r="H36" s="90">
        <v>0.2979</v>
      </c>
      <c r="I36" s="103">
        <f t="shared" ref="I36:I43" si="20">G36*(1+H36)</f>
        <v>43742.871916290249</v>
      </c>
      <c r="J36" s="97">
        <f t="shared" ref="J36:J43" si="21">$J$59</f>
        <v>0</v>
      </c>
      <c r="K36" s="89">
        <f t="shared" ref="K36:K43" si="22">I36*(1-J36)</f>
        <v>43742.871916290249</v>
      </c>
      <c r="L36" s="98">
        <f t="shared" ref="L36:L43" si="23">K36*F36</f>
        <v>43742.871916290249</v>
      </c>
      <c r="M36" s="96"/>
      <c r="N36" s="96"/>
      <c r="P36" s="89"/>
    </row>
    <row r="37" spans="1:16" ht="45">
      <c r="A37" s="84" t="s">
        <v>117</v>
      </c>
      <c r="B37" s="84" t="s">
        <v>81</v>
      </c>
      <c r="C37" s="91">
        <v>7</v>
      </c>
      <c r="D37" s="85" t="s">
        <v>118</v>
      </c>
      <c r="E37" s="85" t="s">
        <v>87</v>
      </c>
      <c r="F37" s="88">
        <v>3</v>
      </c>
      <c r="G37" s="102">
        <v>753.28287418309367</v>
      </c>
      <c r="H37" s="90">
        <v>0.2979</v>
      </c>
      <c r="I37" s="103">
        <f t="shared" si="20"/>
        <v>977.68584240223731</v>
      </c>
      <c r="J37" s="97">
        <f t="shared" si="21"/>
        <v>0</v>
      </c>
      <c r="K37" s="89">
        <f t="shared" si="22"/>
        <v>977.68584240223731</v>
      </c>
      <c r="L37" s="98">
        <f t="shared" si="23"/>
        <v>2933.0575272067117</v>
      </c>
      <c r="M37" s="96"/>
      <c r="N37" s="96"/>
      <c r="P37" s="89"/>
    </row>
    <row r="38" spans="1:16" ht="56.25">
      <c r="A38" s="84" t="s">
        <v>119</v>
      </c>
      <c r="B38" s="84" t="s">
        <v>81</v>
      </c>
      <c r="C38" s="91">
        <v>8</v>
      </c>
      <c r="D38" s="85" t="s">
        <v>120</v>
      </c>
      <c r="E38" s="85" t="s">
        <v>87</v>
      </c>
      <c r="F38" s="88">
        <v>1</v>
      </c>
      <c r="G38" s="102">
        <v>1236.8811392490095</v>
      </c>
      <c r="H38" s="90">
        <v>0.2979</v>
      </c>
      <c r="I38" s="103">
        <f t="shared" si="20"/>
        <v>1605.3480306312895</v>
      </c>
      <c r="J38" s="97">
        <f t="shared" si="21"/>
        <v>0</v>
      </c>
      <c r="K38" s="89">
        <f t="shared" si="22"/>
        <v>1605.3480306312895</v>
      </c>
      <c r="L38" s="98">
        <f t="shared" si="23"/>
        <v>1605.3480306312895</v>
      </c>
      <c r="M38" s="96"/>
      <c r="N38" s="96"/>
      <c r="P38" s="89"/>
    </row>
    <row r="39" spans="1:16" ht="45">
      <c r="A39" s="84" t="s">
        <v>121</v>
      </c>
      <c r="B39" s="84" t="s">
        <v>81</v>
      </c>
      <c r="C39" s="91">
        <v>9</v>
      </c>
      <c r="D39" s="85" t="s">
        <v>122</v>
      </c>
      <c r="E39" s="85" t="s">
        <v>87</v>
      </c>
      <c r="F39" s="88">
        <v>10</v>
      </c>
      <c r="G39" s="102">
        <v>280.95480173342912</v>
      </c>
      <c r="H39" s="90">
        <v>0.2979</v>
      </c>
      <c r="I39" s="103">
        <f t="shared" si="20"/>
        <v>364.65123716981765</v>
      </c>
      <c r="J39" s="97">
        <f t="shared" si="21"/>
        <v>0</v>
      </c>
      <c r="K39" s="89">
        <f t="shared" si="22"/>
        <v>364.65123716981765</v>
      </c>
      <c r="L39" s="98">
        <f t="shared" si="23"/>
        <v>3646.5123716981766</v>
      </c>
      <c r="M39" s="96"/>
      <c r="N39" s="96"/>
      <c r="P39" s="89"/>
    </row>
    <row r="40" spans="1:16" ht="33.75">
      <c r="A40" s="84" t="s">
        <v>123</v>
      </c>
      <c r="B40" s="84" t="s">
        <v>81</v>
      </c>
      <c r="C40" s="91">
        <v>10</v>
      </c>
      <c r="D40" s="85" t="s">
        <v>124</v>
      </c>
      <c r="E40" s="85" t="s">
        <v>87</v>
      </c>
      <c r="F40" s="88">
        <v>1</v>
      </c>
      <c r="G40" s="102">
        <v>446.88963768726921</v>
      </c>
      <c r="H40" s="90">
        <v>0.2979</v>
      </c>
      <c r="I40" s="103">
        <f t="shared" si="20"/>
        <v>580.0180607543067</v>
      </c>
      <c r="J40" s="97">
        <f t="shared" si="21"/>
        <v>0</v>
      </c>
      <c r="K40" s="89">
        <f t="shared" si="22"/>
        <v>580.0180607543067</v>
      </c>
      <c r="L40" s="98">
        <f t="shared" si="23"/>
        <v>580.0180607543067</v>
      </c>
      <c r="M40" s="96"/>
      <c r="N40" s="96"/>
      <c r="P40" s="89"/>
    </row>
    <row r="41" spans="1:16" ht="22.5">
      <c r="A41" s="84" t="s">
        <v>125</v>
      </c>
      <c r="B41" s="84" t="s">
        <v>81</v>
      </c>
      <c r="C41" s="91">
        <v>11</v>
      </c>
      <c r="D41" s="85" t="s">
        <v>126</v>
      </c>
      <c r="E41" s="85" t="s">
        <v>87</v>
      </c>
      <c r="F41" s="88">
        <v>1</v>
      </c>
      <c r="G41" s="102">
        <v>115.70197743569231</v>
      </c>
      <c r="H41" s="90">
        <v>0.2979</v>
      </c>
      <c r="I41" s="103">
        <f t="shared" si="20"/>
        <v>150.16959651378505</v>
      </c>
      <c r="J41" s="97">
        <f t="shared" si="21"/>
        <v>0</v>
      </c>
      <c r="K41" s="89">
        <f t="shared" si="22"/>
        <v>150.16959651378505</v>
      </c>
      <c r="L41" s="98">
        <f t="shared" si="23"/>
        <v>150.16959651378505</v>
      </c>
      <c r="M41" s="98"/>
      <c r="N41" s="96"/>
      <c r="P41" s="89"/>
    </row>
    <row r="42" spans="1:16" ht="33.75">
      <c r="A42" s="84" t="s">
        <v>127</v>
      </c>
      <c r="B42" s="84" t="s">
        <v>81</v>
      </c>
      <c r="C42" s="91">
        <v>12</v>
      </c>
      <c r="D42" s="85" t="s">
        <v>128</v>
      </c>
      <c r="E42" s="85" t="s">
        <v>87</v>
      </c>
      <c r="F42" s="88">
        <v>1</v>
      </c>
      <c r="G42" s="102">
        <v>15306.189594540458</v>
      </c>
      <c r="H42" s="90">
        <v>0.2979</v>
      </c>
      <c r="I42" s="103">
        <f t="shared" si="20"/>
        <v>19865.903474754061</v>
      </c>
      <c r="J42" s="97">
        <f t="shared" si="21"/>
        <v>0</v>
      </c>
      <c r="K42" s="89">
        <f t="shared" si="22"/>
        <v>19865.903474754061</v>
      </c>
      <c r="L42" s="98">
        <f t="shared" si="23"/>
        <v>19865.903474754061</v>
      </c>
      <c r="M42" s="96"/>
      <c r="N42" s="96"/>
      <c r="P42" s="89"/>
    </row>
    <row r="43" spans="1:16" ht="45">
      <c r="A43" s="84" t="s">
        <v>129</v>
      </c>
      <c r="B43" s="84" t="s">
        <v>81</v>
      </c>
      <c r="C43" s="91">
        <v>13</v>
      </c>
      <c r="D43" s="85" t="s">
        <v>130</v>
      </c>
      <c r="E43" s="85" t="s">
        <v>87</v>
      </c>
      <c r="F43" s="88">
        <v>1</v>
      </c>
      <c r="G43" s="102">
        <v>213.74365304325732</v>
      </c>
      <c r="H43" s="90">
        <v>0.2979</v>
      </c>
      <c r="I43" s="103">
        <f t="shared" si="20"/>
        <v>277.41788728484369</v>
      </c>
      <c r="J43" s="97">
        <f t="shared" si="21"/>
        <v>0</v>
      </c>
      <c r="K43" s="89">
        <f t="shared" si="22"/>
        <v>277.41788728484369</v>
      </c>
      <c r="L43" s="98">
        <f t="shared" si="23"/>
        <v>277.41788728484369</v>
      </c>
      <c r="M43" s="96"/>
      <c r="N43" s="96"/>
      <c r="P43" s="89"/>
    </row>
    <row r="44" spans="1:16" ht="15">
      <c r="A44" s="26" t="s">
        <v>63</v>
      </c>
      <c r="B44" s="26"/>
      <c r="C44" s="32"/>
      <c r="D44" s="18" t="s">
        <v>131</v>
      </c>
      <c r="E44" s="18" t="s">
        <v>132</v>
      </c>
      <c r="F44" s="48"/>
      <c r="G44" s="27"/>
      <c r="H44" s="34"/>
      <c r="I44" s="19"/>
      <c r="J44" s="119"/>
      <c r="K44" s="33"/>
      <c r="L44" s="50"/>
      <c r="M44" s="49">
        <f>SUM(L45:L48)</f>
        <v>63145.57811424695</v>
      </c>
      <c r="N44" s="96"/>
      <c r="P44" s="89"/>
    </row>
    <row r="45" spans="1:16" ht="67.5">
      <c r="A45" s="84" t="s">
        <v>133</v>
      </c>
      <c r="B45" s="84" t="s">
        <v>81</v>
      </c>
      <c r="C45" s="91">
        <v>2</v>
      </c>
      <c r="D45" s="85" t="s">
        <v>134</v>
      </c>
      <c r="E45" s="85" t="s">
        <v>51</v>
      </c>
      <c r="F45" s="88">
        <v>47</v>
      </c>
      <c r="G45" s="102">
        <v>896.59632352005553</v>
      </c>
      <c r="H45" s="90">
        <v>0.2979</v>
      </c>
      <c r="I45" s="103">
        <f t="shared" ref="I45:I48" si="24">G45*(1+H45)</f>
        <v>1163.6923682966801</v>
      </c>
      <c r="J45" s="97">
        <f t="shared" ref="J45:J48" si="25">$J$59</f>
        <v>0</v>
      </c>
      <c r="K45" s="89">
        <f t="shared" ref="K45:K48" si="26">I45*(1-J45)</f>
        <v>1163.6923682966801</v>
      </c>
      <c r="L45" s="98">
        <f t="shared" ref="L45:L48" si="27">K45*F45</f>
        <v>54693.541309943968</v>
      </c>
      <c r="M45" s="96"/>
      <c r="N45" s="96"/>
      <c r="P45" s="89"/>
    </row>
    <row r="46" spans="1:16" ht="45">
      <c r="A46" s="84" t="s">
        <v>135</v>
      </c>
      <c r="B46" s="84" t="s">
        <v>81</v>
      </c>
      <c r="C46" s="91">
        <v>3</v>
      </c>
      <c r="D46" s="85" t="s">
        <v>136</v>
      </c>
      <c r="E46" s="85" t="s">
        <v>87</v>
      </c>
      <c r="F46" s="88">
        <v>2</v>
      </c>
      <c r="G46" s="102">
        <v>1227.9259861985634</v>
      </c>
      <c r="H46" s="90">
        <v>0.2979</v>
      </c>
      <c r="I46" s="103">
        <f t="shared" si="24"/>
        <v>1593.7251374871155</v>
      </c>
      <c r="J46" s="97">
        <f t="shared" si="25"/>
        <v>0</v>
      </c>
      <c r="K46" s="89">
        <f t="shared" si="26"/>
        <v>1593.7251374871155</v>
      </c>
      <c r="L46" s="98">
        <f t="shared" si="27"/>
        <v>3187.450274974231</v>
      </c>
      <c r="M46" s="96"/>
      <c r="N46" s="96"/>
      <c r="P46" s="89"/>
    </row>
    <row r="47" spans="1:16" ht="45">
      <c r="A47" s="84" t="s">
        <v>137</v>
      </c>
      <c r="B47" s="84" t="s">
        <v>81</v>
      </c>
      <c r="C47" s="91">
        <v>4</v>
      </c>
      <c r="D47" s="85" t="s">
        <v>138</v>
      </c>
      <c r="E47" s="85" t="s">
        <v>87</v>
      </c>
      <c r="F47" s="88">
        <v>3</v>
      </c>
      <c r="G47" s="102">
        <v>844.57943451145616</v>
      </c>
      <c r="H47" s="90">
        <v>0.2979</v>
      </c>
      <c r="I47" s="103">
        <f t="shared" si="24"/>
        <v>1096.179648052419</v>
      </c>
      <c r="J47" s="97">
        <f t="shared" si="25"/>
        <v>0</v>
      </c>
      <c r="K47" s="89">
        <f t="shared" si="26"/>
        <v>1096.179648052419</v>
      </c>
      <c r="L47" s="98">
        <f t="shared" si="27"/>
        <v>3288.538944157257</v>
      </c>
      <c r="M47" s="96"/>
      <c r="N47" s="96"/>
      <c r="P47" s="89"/>
    </row>
    <row r="48" spans="1:16" ht="45">
      <c r="A48" s="84" t="s">
        <v>139</v>
      </c>
      <c r="B48" s="84" t="s">
        <v>81</v>
      </c>
      <c r="C48" s="91">
        <v>5</v>
      </c>
      <c r="D48" s="85" t="s">
        <v>140</v>
      </c>
      <c r="E48" s="85" t="s">
        <v>87</v>
      </c>
      <c r="F48" s="88">
        <v>2</v>
      </c>
      <c r="G48" s="102">
        <v>761.24801031339018</v>
      </c>
      <c r="H48" s="90">
        <v>0.2979</v>
      </c>
      <c r="I48" s="103">
        <f t="shared" si="24"/>
        <v>988.02379258574911</v>
      </c>
      <c r="J48" s="97">
        <f t="shared" si="25"/>
        <v>0</v>
      </c>
      <c r="K48" s="89">
        <f t="shared" si="26"/>
        <v>988.02379258574911</v>
      </c>
      <c r="L48" s="98">
        <f t="shared" si="27"/>
        <v>1976.0475851714982</v>
      </c>
      <c r="M48" s="98"/>
      <c r="N48" s="96"/>
      <c r="P48" s="89"/>
    </row>
    <row r="49" spans="1:16">
      <c r="A49" s="28">
        <v>8</v>
      </c>
      <c r="B49" s="28"/>
      <c r="C49" s="38"/>
      <c r="D49" s="39" t="s">
        <v>64</v>
      </c>
      <c r="E49" s="39" t="s">
        <v>132</v>
      </c>
      <c r="F49" s="43"/>
      <c r="G49" s="117"/>
      <c r="H49" s="45"/>
      <c r="I49" s="37"/>
      <c r="J49" s="118"/>
      <c r="K49" s="44"/>
      <c r="L49" s="42"/>
      <c r="M49" s="120">
        <f>SUM(L50:L58)</f>
        <v>7312.6233683519131</v>
      </c>
      <c r="N49" s="36">
        <f>M49</f>
        <v>7312.6233683519131</v>
      </c>
      <c r="P49" s="89"/>
    </row>
    <row r="50" spans="1:16" ht="22.5">
      <c r="A50" s="84" t="s">
        <v>65</v>
      </c>
      <c r="B50" s="84" t="s">
        <v>81</v>
      </c>
      <c r="C50" s="91">
        <v>16</v>
      </c>
      <c r="D50" s="85" t="s">
        <v>141</v>
      </c>
      <c r="E50" s="85" t="s">
        <v>87</v>
      </c>
      <c r="F50" s="88">
        <v>2</v>
      </c>
      <c r="G50" s="102">
        <v>237.25405485408817</v>
      </c>
      <c r="H50" s="90">
        <v>0.2979</v>
      </c>
      <c r="I50" s="103">
        <f t="shared" ref="I50:I58" si="28">G50*(1+H50)</f>
        <v>307.93203779512106</v>
      </c>
      <c r="J50" s="97">
        <f t="shared" ref="J50:J58" si="29">$J$59</f>
        <v>0</v>
      </c>
      <c r="K50" s="89">
        <f t="shared" ref="K50:K58" si="30">I50*(1-J50)</f>
        <v>307.93203779512106</v>
      </c>
      <c r="L50" s="98">
        <f t="shared" ref="L50:L58" si="31">K50*F50</f>
        <v>615.86407559024212</v>
      </c>
      <c r="M50" s="96"/>
      <c r="N50" s="96"/>
      <c r="P50" s="89"/>
    </row>
    <row r="51" spans="1:16" ht="22.5">
      <c r="A51" s="84" t="s">
        <v>66</v>
      </c>
      <c r="B51" s="84" t="s">
        <v>81</v>
      </c>
      <c r="C51" s="91">
        <v>17</v>
      </c>
      <c r="D51" s="85" t="s">
        <v>142</v>
      </c>
      <c r="E51" s="85" t="s">
        <v>87</v>
      </c>
      <c r="F51" s="88">
        <v>2</v>
      </c>
      <c r="G51" s="102">
        <v>44.940768072255942</v>
      </c>
      <c r="H51" s="90">
        <v>0.2979</v>
      </c>
      <c r="I51" s="103">
        <f t="shared" si="28"/>
        <v>58.328622880980987</v>
      </c>
      <c r="J51" s="97">
        <f t="shared" si="29"/>
        <v>0</v>
      </c>
      <c r="K51" s="89">
        <f t="shared" si="30"/>
        <v>58.328622880980987</v>
      </c>
      <c r="L51" s="98">
        <f t="shared" si="31"/>
        <v>116.65724576196197</v>
      </c>
      <c r="M51" s="96"/>
      <c r="N51" s="96"/>
      <c r="P51" s="89"/>
    </row>
    <row r="52" spans="1:16" ht="22.5">
      <c r="A52" s="84" t="s">
        <v>143</v>
      </c>
      <c r="B52" s="84" t="s">
        <v>81</v>
      </c>
      <c r="C52" s="91">
        <v>18</v>
      </c>
      <c r="D52" s="85" t="s">
        <v>144</v>
      </c>
      <c r="E52" s="85" t="s">
        <v>87</v>
      </c>
      <c r="F52" s="88">
        <v>3</v>
      </c>
      <c r="G52" s="102">
        <v>44.940768072255942</v>
      </c>
      <c r="H52" s="90">
        <v>0.2979</v>
      </c>
      <c r="I52" s="103">
        <f t="shared" si="28"/>
        <v>58.328622880980987</v>
      </c>
      <c r="J52" s="97">
        <f t="shared" si="29"/>
        <v>0</v>
      </c>
      <c r="K52" s="89">
        <f t="shared" si="30"/>
        <v>58.328622880980987</v>
      </c>
      <c r="L52" s="98">
        <f t="shared" si="31"/>
        <v>174.98586864294296</v>
      </c>
      <c r="M52" s="96"/>
      <c r="N52" s="96"/>
      <c r="P52" s="89"/>
    </row>
    <row r="53" spans="1:16" ht="22.5">
      <c r="A53" s="84" t="s">
        <v>145</v>
      </c>
      <c r="B53" s="84" t="s">
        <v>81</v>
      </c>
      <c r="C53" s="91">
        <v>19</v>
      </c>
      <c r="D53" s="85" t="s">
        <v>146</v>
      </c>
      <c r="E53" s="85" t="s">
        <v>87</v>
      </c>
      <c r="F53" s="88">
        <v>4</v>
      </c>
      <c r="G53" s="102">
        <v>44.940768072255942</v>
      </c>
      <c r="H53" s="90">
        <v>0.2979</v>
      </c>
      <c r="I53" s="103">
        <f t="shared" si="28"/>
        <v>58.328622880980987</v>
      </c>
      <c r="J53" s="97">
        <f t="shared" si="29"/>
        <v>0</v>
      </c>
      <c r="K53" s="89">
        <f t="shared" si="30"/>
        <v>58.328622880980987</v>
      </c>
      <c r="L53" s="98">
        <f t="shared" si="31"/>
        <v>233.31449152392395</v>
      </c>
      <c r="M53" s="99"/>
      <c r="N53" s="100"/>
      <c r="P53" s="93"/>
    </row>
    <row r="54" spans="1:16" ht="33.75">
      <c r="A54" s="84" t="s">
        <v>147</v>
      </c>
      <c r="B54" s="84" t="s">
        <v>81</v>
      </c>
      <c r="C54" s="91">
        <v>20</v>
      </c>
      <c r="D54" s="85" t="s">
        <v>148</v>
      </c>
      <c r="E54" s="85" t="s">
        <v>149</v>
      </c>
      <c r="F54" s="88">
        <v>45</v>
      </c>
      <c r="G54" s="102">
        <v>11.600198256301045</v>
      </c>
      <c r="H54" s="90">
        <v>0.2979</v>
      </c>
      <c r="I54" s="103">
        <f t="shared" si="28"/>
        <v>15.055897316853127</v>
      </c>
      <c r="J54" s="97">
        <f t="shared" si="29"/>
        <v>0</v>
      </c>
      <c r="K54" s="89">
        <f t="shared" si="30"/>
        <v>15.055897316853127</v>
      </c>
      <c r="L54" s="98">
        <f t="shared" si="31"/>
        <v>677.51537925839068</v>
      </c>
      <c r="M54" s="96"/>
      <c r="N54" s="96"/>
      <c r="P54" s="89"/>
    </row>
    <row r="55" spans="1:16" ht="56.25">
      <c r="A55" s="84" t="s">
        <v>150</v>
      </c>
      <c r="B55" s="84" t="s">
        <v>81</v>
      </c>
      <c r="C55" s="91">
        <v>21</v>
      </c>
      <c r="D55" s="85" t="s">
        <v>151</v>
      </c>
      <c r="E55" s="85" t="s">
        <v>47</v>
      </c>
      <c r="F55" s="88">
        <v>40</v>
      </c>
      <c r="G55" s="102">
        <v>79.877365165543281</v>
      </c>
      <c r="H55" s="90">
        <v>0.2979</v>
      </c>
      <c r="I55" s="103">
        <f t="shared" si="28"/>
        <v>103.67283224835863</v>
      </c>
      <c r="J55" s="97">
        <f t="shared" si="29"/>
        <v>0</v>
      </c>
      <c r="K55" s="89">
        <f t="shared" si="30"/>
        <v>103.67283224835863</v>
      </c>
      <c r="L55" s="98">
        <f t="shared" si="31"/>
        <v>4146.9132899343449</v>
      </c>
      <c r="M55" s="99"/>
      <c r="N55" s="94"/>
      <c r="P55" s="93"/>
    </row>
    <row r="56" spans="1:16" ht="33.75">
      <c r="A56" s="84" t="s">
        <v>152</v>
      </c>
      <c r="B56" s="84" t="s">
        <v>46</v>
      </c>
      <c r="C56" s="91">
        <v>97660</v>
      </c>
      <c r="D56" s="85" t="s">
        <v>153</v>
      </c>
      <c r="E56" s="85" t="s">
        <v>54</v>
      </c>
      <c r="F56" s="88">
        <v>5</v>
      </c>
      <c r="G56" s="102">
        <v>0.60001025463626079</v>
      </c>
      <c r="H56" s="90">
        <v>0.2979</v>
      </c>
      <c r="I56" s="103">
        <f t="shared" si="28"/>
        <v>0.77875330949240296</v>
      </c>
      <c r="J56" s="97">
        <f t="shared" si="29"/>
        <v>0</v>
      </c>
      <c r="K56" s="89">
        <f t="shared" si="30"/>
        <v>0.77875330949240296</v>
      </c>
      <c r="L56" s="98">
        <f t="shared" si="31"/>
        <v>3.8937665474620147</v>
      </c>
      <c r="M56" s="96"/>
      <c r="N56" s="96"/>
      <c r="P56" s="89"/>
    </row>
    <row r="57" spans="1:16" ht="33.75">
      <c r="A57" s="84" t="s">
        <v>154</v>
      </c>
      <c r="B57" s="84" t="s">
        <v>46</v>
      </c>
      <c r="C57" s="91">
        <v>97661</v>
      </c>
      <c r="D57" s="85" t="s">
        <v>155</v>
      </c>
      <c r="E57" s="85" t="s">
        <v>51</v>
      </c>
      <c r="F57" s="88">
        <v>1200</v>
      </c>
      <c r="G57" s="102">
        <v>0.61001042554686524</v>
      </c>
      <c r="H57" s="90">
        <v>0.2979</v>
      </c>
      <c r="I57" s="103">
        <f t="shared" si="28"/>
        <v>0.79173253131727639</v>
      </c>
      <c r="J57" s="97">
        <f t="shared" si="29"/>
        <v>0</v>
      </c>
      <c r="K57" s="89">
        <f t="shared" si="30"/>
        <v>0.79173253131727639</v>
      </c>
      <c r="L57" s="98">
        <f t="shared" si="31"/>
        <v>950.07903758073167</v>
      </c>
      <c r="M57" s="96"/>
      <c r="N57" s="96"/>
      <c r="P57" s="89"/>
    </row>
    <row r="58" spans="1:16" ht="45">
      <c r="A58" s="84" t="s">
        <v>156</v>
      </c>
      <c r="B58" s="84" t="s">
        <v>81</v>
      </c>
      <c r="C58" s="91">
        <v>25</v>
      </c>
      <c r="D58" s="85" t="s">
        <v>157</v>
      </c>
      <c r="E58" s="85" t="s">
        <v>87</v>
      </c>
      <c r="F58" s="88">
        <v>1</v>
      </c>
      <c r="G58" s="102">
        <v>303.10518030041777</v>
      </c>
      <c r="H58" s="90">
        <v>0.2979</v>
      </c>
      <c r="I58" s="103">
        <f t="shared" si="28"/>
        <v>393.40021351191223</v>
      </c>
      <c r="J58" s="97">
        <f t="shared" si="29"/>
        <v>0</v>
      </c>
      <c r="K58" s="89">
        <f t="shared" si="30"/>
        <v>393.40021351191223</v>
      </c>
      <c r="L58" s="98">
        <f t="shared" si="31"/>
        <v>393.40021351191223</v>
      </c>
      <c r="M58" s="96"/>
      <c r="N58" s="96"/>
      <c r="P58" s="89"/>
    </row>
    <row r="59" spans="1:16" ht="15" customHeight="1">
      <c r="A59" s="160" t="s">
        <v>12</v>
      </c>
      <c r="B59" s="161"/>
      <c r="C59" s="161"/>
      <c r="D59" s="161"/>
      <c r="E59" s="125"/>
      <c r="F59" s="125"/>
      <c r="G59" s="125"/>
      <c r="H59" s="126"/>
      <c r="I59" s="127"/>
      <c r="J59" s="128">
        <v>0</v>
      </c>
      <c r="K59" s="116"/>
      <c r="L59" s="129"/>
      <c r="M59" s="140">
        <f>SUM(N11:N58)</f>
        <v>210982.35159749404</v>
      </c>
      <c r="N59" s="141"/>
      <c r="O59" s="13"/>
    </row>
    <row r="60" spans="1:16" ht="19.5" customHeight="1">
      <c r="A60" s="159" t="s">
        <v>9</v>
      </c>
      <c r="B60" s="159"/>
      <c r="C60" s="159"/>
      <c r="D60" s="159"/>
      <c r="E60" s="159"/>
      <c r="F60" s="159"/>
      <c r="G60" s="142" t="s">
        <v>8</v>
      </c>
      <c r="H60" s="142"/>
      <c r="I60" s="142"/>
      <c r="J60" s="142"/>
      <c r="K60" s="142"/>
      <c r="L60" s="142"/>
      <c r="M60" s="142"/>
      <c r="N60" s="142"/>
    </row>
    <row r="61" spans="1:16" ht="24" customHeight="1">
      <c r="A61" s="142" t="s">
        <v>7</v>
      </c>
      <c r="B61" s="142"/>
      <c r="C61" s="142"/>
      <c r="D61" s="142"/>
      <c r="E61" s="142" t="s">
        <v>37</v>
      </c>
      <c r="F61" s="142"/>
      <c r="G61" s="142"/>
      <c r="H61" s="142"/>
      <c r="I61" s="142"/>
      <c r="J61" s="142"/>
      <c r="K61" s="142"/>
      <c r="L61" s="142"/>
      <c r="M61" s="142"/>
      <c r="N61" s="142"/>
    </row>
    <row r="62" spans="1:16" ht="15">
      <c r="A62" s="143" t="s">
        <v>13</v>
      </c>
      <c r="B62" s="124" t="s">
        <v>158</v>
      </c>
      <c r="C62" s="20"/>
      <c r="D62" s="7"/>
      <c r="E62" s="8"/>
      <c r="F62" s="9"/>
      <c r="G62" s="9"/>
      <c r="H62" s="9"/>
      <c r="I62" s="12"/>
      <c r="J62" s="12"/>
      <c r="K62" s="10"/>
      <c r="L62" s="10"/>
    </row>
    <row r="63" spans="1:16" ht="15">
      <c r="A63" s="144"/>
      <c r="B63" s="21" t="s">
        <v>159</v>
      </c>
      <c r="C63" s="20"/>
      <c r="D63" s="7"/>
      <c r="E63" s="138"/>
      <c r="F63" s="138"/>
      <c r="G63" s="41"/>
      <c r="H63" s="22"/>
      <c r="I63" s="22"/>
      <c r="J63" s="22"/>
      <c r="K63" s="22"/>
      <c r="L63" s="121"/>
      <c r="M63" s="121"/>
      <c r="N63" s="121"/>
    </row>
    <row r="64" spans="1:16" ht="15" customHeight="1">
      <c r="A64" s="144"/>
      <c r="B64" s="135" t="s">
        <v>160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22"/>
      <c r="M64" s="122"/>
      <c r="N64" s="122"/>
    </row>
    <row r="65" spans="1:14" ht="15" customHeight="1">
      <c r="A65" s="144"/>
      <c r="B65" s="135" t="s">
        <v>161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ht="24.75" customHeight="1">
      <c r="A66" s="144"/>
      <c r="B66" s="135" t="s">
        <v>162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23"/>
      <c r="M66" s="123"/>
      <c r="N66" s="123"/>
    </row>
    <row r="67" spans="1:14" ht="24" customHeight="1">
      <c r="A67" s="144"/>
      <c r="B67" s="137" t="s">
        <v>14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ht="15">
      <c r="A68" s="6"/>
      <c r="B68" s="6"/>
      <c r="C68" s="6"/>
      <c r="D68" s="7"/>
      <c r="E68" s="8"/>
      <c r="F68" s="9"/>
      <c r="G68" s="9"/>
      <c r="H68" s="9"/>
      <c r="I68" s="12"/>
      <c r="J68" s="11"/>
      <c r="K68" s="10"/>
      <c r="L68" s="10"/>
    </row>
    <row r="69" spans="1:14" ht="15">
      <c r="A69" s="6"/>
      <c r="B69" s="6"/>
      <c r="C69" s="6"/>
      <c r="D69" s="7"/>
      <c r="E69" s="8"/>
      <c r="F69" s="9"/>
      <c r="G69" s="9"/>
      <c r="H69" s="9"/>
      <c r="I69" s="12"/>
      <c r="J69" s="11"/>
      <c r="K69" s="10"/>
      <c r="L69" s="10"/>
    </row>
    <row r="70" spans="1:14" ht="15">
      <c r="A70" s="6"/>
      <c r="B70" s="6"/>
      <c r="C70" s="6"/>
      <c r="D70" s="7"/>
      <c r="E70" s="8"/>
      <c r="F70" s="9"/>
      <c r="G70" s="9"/>
      <c r="H70" s="9"/>
      <c r="I70" s="12"/>
      <c r="J70" s="11"/>
      <c r="K70" s="10"/>
      <c r="L70" s="10"/>
    </row>
    <row r="71" spans="1:14" ht="15">
      <c r="A71" s="6"/>
      <c r="B71" s="6"/>
      <c r="C71" s="6"/>
      <c r="D71" s="7"/>
      <c r="E71" s="8"/>
      <c r="F71" s="9"/>
      <c r="G71" s="9"/>
      <c r="H71" s="9"/>
      <c r="I71" s="12"/>
      <c r="J71" s="11"/>
      <c r="K71" s="10"/>
      <c r="L71" s="10"/>
    </row>
    <row r="72" spans="1:14" ht="15">
      <c r="A72" s="6"/>
      <c r="B72" s="6"/>
      <c r="C72" s="6"/>
      <c r="D72" s="7"/>
      <c r="E72" s="8"/>
      <c r="F72" s="9"/>
      <c r="G72" s="9"/>
      <c r="H72" s="9"/>
      <c r="I72" s="12"/>
      <c r="J72" s="11"/>
      <c r="K72" s="10"/>
      <c r="L72" s="10"/>
    </row>
    <row r="73" spans="1:14" ht="15">
      <c r="A73" s="6"/>
      <c r="B73" s="6"/>
      <c r="C73" s="6"/>
      <c r="D73" s="7"/>
      <c r="E73" s="8"/>
      <c r="F73" s="9"/>
      <c r="G73" s="9"/>
      <c r="H73" s="9"/>
      <c r="I73" s="12"/>
      <c r="J73" s="11"/>
      <c r="K73" s="10"/>
      <c r="L73" s="10"/>
    </row>
    <row r="74" spans="1:14" ht="15">
      <c r="A74" s="6"/>
      <c r="B74" s="6"/>
      <c r="C74" s="6"/>
      <c r="D74" s="7"/>
      <c r="E74" s="8"/>
      <c r="F74" s="9"/>
      <c r="G74" s="9"/>
      <c r="H74" s="9"/>
      <c r="I74" s="12"/>
      <c r="J74" s="11"/>
      <c r="K74" s="10"/>
      <c r="L74" s="10"/>
    </row>
    <row r="75" spans="1:14" ht="15">
      <c r="A75" s="6"/>
      <c r="B75" s="6"/>
      <c r="C75" s="6"/>
      <c r="D75" s="7"/>
      <c r="E75" s="8"/>
      <c r="F75" s="9"/>
      <c r="G75" s="9"/>
      <c r="H75" s="9"/>
      <c r="I75" s="12"/>
      <c r="J75" s="11"/>
      <c r="K75" s="10"/>
      <c r="L75" s="10"/>
    </row>
    <row r="76" spans="1:14" ht="15">
      <c r="A76" s="6"/>
      <c r="B76" s="6"/>
      <c r="C76" s="6"/>
      <c r="D76" s="7"/>
      <c r="E76" s="8"/>
      <c r="F76" s="9"/>
      <c r="G76" s="9"/>
      <c r="H76" s="9"/>
      <c r="I76" s="12"/>
      <c r="J76" s="11"/>
      <c r="K76" s="10"/>
      <c r="L76" s="10"/>
    </row>
    <row r="77" spans="1:14" ht="15">
      <c r="A77" s="6"/>
      <c r="B77" s="6"/>
      <c r="C77" s="6"/>
      <c r="D77" s="7"/>
      <c r="E77" s="8"/>
      <c r="F77" s="9"/>
      <c r="G77" s="9"/>
      <c r="H77" s="9"/>
      <c r="I77" s="12"/>
      <c r="J77" s="11"/>
      <c r="K77" s="10"/>
      <c r="L77" s="10"/>
    </row>
    <row r="78" spans="1:14" ht="15">
      <c r="A78" s="6"/>
      <c r="B78" s="6"/>
      <c r="C78" s="6"/>
      <c r="D78" s="7"/>
      <c r="E78" s="8"/>
      <c r="F78" s="9"/>
      <c r="G78" s="9"/>
      <c r="H78" s="9"/>
      <c r="I78" s="12"/>
      <c r="J78" s="11"/>
      <c r="K78" s="10"/>
      <c r="L78" s="10"/>
    </row>
    <row r="79" spans="1:14" ht="15">
      <c r="A79" s="6"/>
      <c r="B79" s="6"/>
      <c r="C79" s="6"/>
      <c r="D79" s="7"/>
      <c r="E79" s="8"/>
      <c r="F79" s="9"/>
      <c r="G79" s="9"/>
      <c r="H79" s="9"/>
      <c r="I79" s="12"/>
      <c r="J79" s="11"/>
      <c r="K79" s="10"/>
      <c r="L79" s="10"/>
    </row>
    <row r="80" spans="1:14" ht="15">
      <c r="A80" s="6"/>
      <c r="B80" s="6"/>
      <c r="C80" s="6"/>
      <c r="D80" s="7"/>
      <c r="E80" s="8"/>
      <c r="F80" s="9"/>
      <c r="G80" s="9"/>
      <c r="H80" s="9"/>
      <c r="I80" s="12"/>
      <c r="J80" s="15"/>
      <c r="K80" s="10"/>
      <c r="L80" s="10"/>
    </row>
    <row r="81" spans="1:12" ht="15">
      <c r="A81" s="6"/>
      <c r="B81" s="6"/>
      <c r="C81" s="6"/>
      <c r="D81" s="7"/>
      <c r="E81" s="8"/>
      <c r="F81" s="9"/>
      <c r="G81" s="9"/>
      <c r="H81" s="9"/>
      <c r="I81" s="12"/>
      <c r="J81" s="15"/>
      <c r="K81" s="10"/>
      <c r="L81" s="10"/>
    </row>
    <row r="82" spans="1:12" ht="15">
      <c r="A82" s="6"/>
      <c r="B82" s="6"/>
      <c r="C82" s="6"/>
      <c r="D82" s="7"/>
      <c r="E82" s="8"/>
      <c r="F82" s="9"/>
      <c r="G82" s="9"/>
      <c r="H82" s="9"/>
      <c r="I82" s="12"/>
      <c r="J82" s="15"/>
      <c r="K82" s="10"/>
      <c r="L82" s="10"/>
    </row>
    <row r="83" spans="1:12" ht="15">
      <c r="A83" s="6"/>
      <c r="B83" s="6"/>
      <c r="C83" s="6"/>
      <c r="D83" s="7"/>
      <c r="E83" s="8"/>
      <c r="F83" s="9"/>
      <c r="G83" s="9"/>
      <c r="H83" s="9"/>
      <c r="I83" s="12"/>
      <c r="J83" s="15"/>
      <c r="K83" s="10"/>
      <c r="L83" s="10"/>
    </row>
    <row r="84" spans="1:12" ht="15">
      <c r="A84" s="6"/>
      <c r="B84" s="6"/>
      <c r="C84" s="6"/>
      <c r="D84" s="7"/>
      <c r="E84" s="8"/>
      <c r="F84" s="9"/>
      <c r="G84" s="9"/>
      <c r="H84" s="9"/>
      <c r="I84" s="12"/>
      <c r="J84" s="15"/>
      <c r="K84" s="10"/>
      <c r="L84" s="10"/>
    </row>
    <row r="85" spans="1:12" ht="15">
      <c r="A85" s="6"/>
      <c r="B85" s="6"/>
      <c r="C85" s="6"/>
      <c r="D85" s="7"/>
      <c r="E85" s="8"/>
      <c r="F85" s="9"/>
      <c r="G85" s="9"/>
      <c r="H85" s="9"/>
      <c r="I85" s="12"/>
      <c r="J85" s="15"/>
      <c r="K85" s="10"/>
      <c r="L85" s="10"/>
    </row>
    <row r="86" spans="1:12" ht="15">
      <c r="A86" s="6"/>
      <c r="B86" s="6"/>
      <c r="C86" s="6"/>
      <c r="D86" s="7"/>
      <c r="E86" s="8"/>
      <c r="F86" s="9"/>
      <c r="G86" s="9"/>
      <c r="H86" s="9"/>
      <c r="I86" s="12"/>
      <c r="J86" s="15"/>
      <c r="K86" s="10"/>
      <c r="L86" s="10"/>
    </row>
    <row r="87" spans="1:12" ht="15">
      <c r="A87" s="6"/>
      <c r="B87" s="6"/>
      <c r="C87" s="6"/>
      <c r="D87" s="7"/>
      <c r="E87" s="8"/>
      <c r="F87" s="9"/>
      <c r="G87" s="9"/>
      <c r="H87" s="9"/>
      <c r="I87" s="12"/>
      <c r="J87" s="15"/>
      <c r="K87" s="10"/>
      <c r="L87" s="10"/>
    </row>
    <row r="88" spans="1:12" ht="15">
      <c r="A88" s="6"/>
      <c r="B88" s="6"/>
      <c r="C88" s="6"/>
      <c r="D88" s="7"/>
      <c r="E88" s="8"/>
      <c r="F88" s="9"/>
      <c r="G88" s="9"/>
      <c r="H88" s="9"/>
      <c r="I88" s="12"/>
      <c r="J88" s="15"/>
      <c r="K88" s="10"/>
      <c r="L88" s="10"/>
    </row>
    <row r="89" spans="1:12" ht="15">
      <c r="A89" s="6"/>
      <c r="B89" s="6"/>
      <c r="C89" s="6"/>
      <c r="D89" s="7"/>
      <c r="E89" s="8"/>
      <c r="F89" s="9"/>
      <c r="G89" s="9"/>
      <c r="H89" s="9"/>
      <c r="I89" s="12"/>
      <c r="J89" s="15"/>
      <c r="K89" s="10"/>
      <c r="L89" s="10"/>
    </row>
    <row r="90" spans="1:12" ht="15">
      <c r="A90" s="6"/>
      <c r="B90" s="6"/>
      <c r="C90" s="6"/>
      <c r="D90" s="7"/>
      <c r="E90" s="8"/>
      <c r="F90" s="9"/>
      <c r="G90" s="9"/>
      <c r="H90" s="9"/>
      <c r="I90" s="12"/>
      <c r="J90" s="15"/>
      <c r="K90" s="10"/>
      <c r="L90" s="10"/>
    </row>
    <row r="91" spans="1:12" ht="15">
      <c r="A91" s="6"/>
      <c r="B91" s="6"/>
      <c r="C91" s="6"/>
      <c r="D91" s="7"/>
      <c r="E91" s="8"/>
      <c r="F91" s="9"/>
      <c r="G91" s="9"/>
      <c r="H91" s="9"/>
      <c r="I91" s="12"/>
      <c r="J91" s="15"/>
      <c r="K91" s="10"/>
      <c r="L91" s="10"/>
    </row>
    <row r="92" spans="1:12" ht="15">
      <c r="A92" s="6"/>
      <c r="B92" s="6"/>
      <c r="C92" s="6"/>
      <c r="D92" s="7"/>
      <c r="E92" s="8"/>
      <c r="F92" s="9"/>
      <c r="G92" s="9"/>
      <c r="H92" s="9"/>
      <c r="I92" s="12"/>
      <c r="J92" s="15"/>
      <c r="K92" s="10"/>
      <c r="L92" s="10"/>
    </row>
    <row r="93" spans="1:12" ht="15">
      <c r="A93" s="6"/>
      <c r="B93" s="6"/>
      <c r="C93" s="6"/>
      <c r="D93" s="7"/>
      <c r="E93" s="8"/>
      <c r="F93" s="9"/>
      <c r="G93" s="9"/>
      <c r="H93" s="9"/>
      <c r="I93" s="12"/>
      <c r="J93" s="15"/>
      <c r="K93" s="10"/>
      <c r="L93" s="10"/>
    </row>
    <row r="94" spans="1:12" ht="15">
      <c r="A94" s="6"/>
      <c r="B94" s="6"/>
      <c r="C94" s="6"/>
      <c r="D94" s="7"/>
      <c r="E94" s="8"/>
      <c r="F94" s="9"/>
      <c r="G94" s="9"/>
      <c r="H94" s="9"/>
      <c r="I94" s="12"/>
      <c r="J94" s="15"/>
      <c r="K94" s="10"/>
      <c r="L94" s="10"/>
    </row>
    <row r="95" spans="1:12" ht="15">
      <c r="A95" s="6"/>
      <c r="B95" s="6"/>
      <c r="C95" s="6"/>
      <c r="D95" s="7"/>
      <c r="E95" s="8"/>
      <c r="F95" s="9"/>
      <c r="G95" s="9"/>
      <c r="H95" s="9"/>
      <c r="I95" s="12"/>
      <c r="J95" s="15"/>
      <c r="K95" s="10"/>
      <c r="L95" s="10"/>
    </row>
    <row r="96" spans="1:12" ht="15">
      <c r="A96" s="6"/>
      <c r="B96" s="6"/>
      <c r="C96" s="6"/>
      <c r="D96" s="7"/>
      <c r="E96" s="8"/>
      <c r="F96" s="9"/>
      <c r="G96" s="9"/>
      <c r="H96" s="9"/>
      <c r="I96" s="12"/>
      <c r="J96" s="15"/>
      <c r="K96" s="10"/>
      <c r="L96" s="10"/>
    </row>
  </sheetData>
  <mergeCells count="32">
    <mergeCell ref="A62:A67"/>
    <mergeCell ref="A1:N1"/>
    <mergeCell ref="A2:N2"/>
    <mergeCell ref="A3:N3"/>
    <mergeCell ref="A4:N4"/>
    <mergeCell ref="A5:N5"/>
    <mergeCell ref="A6:N6"/>
    <mergeCell ref="B65:N65"/>
    <mergeCell ref="E8:I8"/>
    <mergeCell ref="J8:N8"/>
    <mergeCell ref="A9:A10"/>
    <mergeCell ref="B9:B10"/>
    <mergeCell ref="C9:C10"/>
    <mergeCell ref="D9:D10"/>
    <mergeCell ref="E9:E10"/>
    <mergeCell ref="F9:F10"/>
    <mergeCell ref="B66:K66"/>
    <mergeCell ref="B67:N67"/>
    <mergeCell ref="E63:F63"/>
    <mergeCell ref="B64:K64"/>
    <mergeCell ref="N9:N10"/>
    <mergeCell ref="M59:N59"/>
    <mergeCell ref="G60:N61"/>
    <mergeCell ref="G9:G10"/>
    <mergeCell ref="H9:H10"/>
    <mergeCell ref="I9:I10"/>
    <mergeCell ref="J9:J10"/>
    <mergeCell ref="K9:M9"/>
    <mergeCell ref="A60:F60"/>
    <mergeCell ref="A61:D61"/>
    <mergeCell ref="E61:F61"/>
    <mergeCell ref="A59:D59"/>
  </mergeCells>
  <printOptions horizontalCentered="1"/>
  <pageMargins left="0" right="0" top="0.74" bottom="0.88" header="0.31496062992125984" footer="0.35433070866141736"/>
  <pageSetup paperSize="9" scale="80" fitToHeight="16" orientation="landscape" r:id="rId1"/>
  <headerFooter>
    <oddHeader>&amp;R&amp;"Verdana,Normal"&amp;8Fls.:______
Processo n.º 23069.012131/2018-88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Normal="100" workbookViewId="0">
      <selection activeCell="E16" sqref="E16:P16"/>
    </sheetView>
  </sheetViews>
  <sheetFormatPr defaultRowHeight="15"/>
  <cols>
    <col min="1" max="1" width="6" bestFit="1" customWidth="1"/>
    <col min="2" max="2" width="40.85546875" bestFit="1" customWidth="1"/>
    <col min="3" max="3" width="13" bestFit="1" customWidth="1"/>
    <col min="4" max="4" width="10.42578125" bestFit="1" customWidth="1"/>
    <col min="5" max="16" width="7.7109375" customWidth="1"/>
    <col min="17" max="17" width="12" customWidth="1"/>
    <col min="18" max="18" width="12.28515625" customWidth="1"/>
  </cols>
  <sheetData>
    <row r="1" spans="1:18" ht="15.75">
      <c r="A1" s="145" t="s">
        <v>163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ht="15.75">
      <c r="A2" s="146" t="s">
        <v>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8" ht="15.7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8">
      <c r="A4" s="147" t="s">
        <v>76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8" ht="31.5" customHeight="1">
      <c r="A5" s="148" t="s">
        <v>79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8">
      <c r="A6" s="149" t="s">
        <v>78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18" ht="17.25" thickBot="1">
      <c r="A7" s="162"/>
      <c r="B7" s="163"/>
      <c r="C7" s="163"/>
      <c r="D7" s="163"/>
      <c r="E7" s="163"/>
      <c r="F7" s="163"/>
      <c r="G7" s="163"/>
      <c r="H7" s="163"/>
    </row>
    <row r="8" spans="1:18" ht="15.75" thickTop="1">
      <c r="A8" s="164" t="s">
        <v>0</v>
      </c>
      <c r="B8" s="166" t="s">
        <v>39</v>
      </c>
      <c r="C8" s="166" t="s">
        <v>40</v>
      </c>
      <c r="D8" s="169" t="s">
        <v>41</v>
      </c>
      <c r="E8" s="169" t="s">
        <v>67</v>
      </c>
      <c r="F8" s="207"/>
      <c r="G8" s="207"/>
      <c r="H8" s="208"/>
      <c r="I8" s="169" t="s">
        <v>72</v>
      </c>
      <c r="J8" s="207"/>
      <c r="K8" s="207"/>
      <c r="L8" s="208"/>
      <c r="M8" s="169" t="s">
        <v>73</v>
      </c>
      <c r="N8" s="207"/>
      <c r="O8" s="207"/>
      <c r="P8" s="208"/>
      <c r="Q8" s="209" t="s">
        <v>42</v>
      </c>
      <c r="R8" s="52"/>
    </row>
    <row r="9" spans="1:18">
      <c r="A9" s="165"/>
      <c r="B9" s="167"/>
      <c r="C9" s="168"/>
      <c r="D9" s="170"/>
      <c r="E9" s="73" t="s">
        <v>68</v>
      </c>
      <c r="F9" s="63" t="s">
        <v>69</v>
      </c>
      <c r="G9" s="63" t="s">
        <v>70</v>
      </c>
      <c r="H9" s="64" t="s">
        <v>71</v>
      </c>
      <c r="I9" s="73" t="s">
        <v>68</v>
      </c>
      <c r="J9" s="63" t="s">
        <v>69</v>
      </c>
      <c r="K9" s="63" t="s">
        <v>70</v>
      </c>
      <c r="L9" s="64" t="s">
        <v>71</v>
      </c>
      <c r="M9" s="73" t="s">
        <v>68</v>
      </c>
      <c r="N9" s="63" t="s">
        <v>69</v>
      </c>
      <c r="O9" s="63" t="s">
        <v>70</v>
      </c>
      <c r="P9" s="64" t="s">
        <v>71</v>
      </c>
      <c r="Q9" s="210"/>
      <c r="R9" s="52"/>
    </row>
    <row r="10" spans="1:18" ht="6.95" customHeight="1">
      <c r="A10" s="181" t="s">
        <v>16</v>
      </c>
      <c r="B10" s="182" t="s">
        <v>80</v>
      </c>
      <c r="C10" s="184">
        <f>Orçamento!$N$11</f>
        <v>872.98245994098374</v>
      </c>
      <c r="D10" s="185">
        <f>C10/C$26</f>
        <v>4.137703714699484E-3</v>
      </c>
      <c r="E10" s="130"/>
      <c r="F10" s="131"/>
      <c r="G10" s="131"/>
      <c r="H10" s="132"/>
      <c r="I10" s="74"/>
      <c r="J10" s="65"/>
      <c r="K10" s="65"/>
      <c r="L10" s="66"/>
      <c r="M10" s="74"/>
      <c r="N10" s="65"/>
      <c r="O10" s="65"/>
      <c r="P10" s="66"/>
      <c r="Q10" s="78"/>
      <c r="R10" s="52"/>
    </row>
    <row r="11" spans="1:18" ht="15" customHeight="1">
      <c r="A11" s="175"/>
      <c r="B11" s="183"/>
      <c r="C11" s="178"/>
      <c r="D11" s="180"/>
      <c r="E11" s="171"/>
      <c r="F11" s="172"/>
      <c r="G11" s="172"/>
      <c r="H11" s="173"/>
      <c r="I11" s="171">
        <f>$C10/2</f>
        <v>436.49122997049187</v>
      </c>
      <c r="J11" s="172"/>
      <c r="K11" s="172"/>
      <c r="L11" s="173"/>
      <c r="M11" s="171">
        <f>$C10/2</f>
        <v>436.49122997049187</v>
      </c>
      <c r="N11" s="172"/>
      <c r="O11" s="172"/>
      <c r="P11" s="173"/>
      <c r="Q11" s="79">
        <f>$C$26-(SUM(E11:P11))</f>
        <v>210109.36913755306</v>
      </c>
      <c r="R11" s="55"/>
    </row>
    <row r="12" spans="1:18" ht="6.95" customHeight="1">
      <c r="A12" s="174" t="s">
        <v>17</v>
      </c>
      <c r="B12" s="176" t="s">
        <v>84</v>
      </c>
      <c r="C12" s="178">
        <f>Orçamento!$N$13</f>
        <v>6597.987414674385</v>
      </c>
      <c r="D12" s="180">
        <f>C12/C$26</f>
        <v>3.1272698236209977E-2</v>
      </c>
      <c r="E12" s="75"/>
      <c r="F12" s="67"/>
      <c r="G12" s="67"/>
      <c r="H12" s="68"/>
      <c r="I12" s="75"/>
      <c r="J12" s="67"/>
      <c r="K12" s="67"/>
      <c r="L12" s="68"/>
      <c r="M12" s="75"/>
      <c r="N12" s="67"/>
      <c r="O12" s="67"/>
      <c r="P12" s="68"/>
      <c r="Q12" s="80"/>
      <c r="R12" s="52"/>
    </row>
    <row r="13" spans="1:18">
      <c r="A13" s="175"/>
      <c r="B13" s="177"/>
      <c r="C13" s="179"/>
      <c r="D13" s="180"/>
      <c r="E13" s="171">
        <f>$C12/3</f>
        <v>2199.3291382247949</v>
      </c>
      <c r="F13" s="172"/>
      <c r="G13" s="172"/>
      <c r="H13" s="173"/>
      <c r="I13" s="171">
        <f t="shared" ref="I13" si="0">$C12/3</f>
        <v>2199.3291382247949</v>
      </c>
      <c r="J13" s="172"/>
      <c r="K13" s="172"/>
      <c r="L13" s="173"/>
      <c r="M13" s="171">
        <f t="shared" ref="M13" si="1">$C12/3</f>
        <v>2199.3291382247949</v>
      </c>
      <c r="N13" s="172"/>
      <c r="O13" s="172"/>
      <c r="P13" s="173"/>
      <c r="Q13" s="79">
        <f>Q11-(SUM(E13:P13))</f>
        <v>203511.38172287866</v>
      </c>
      <c r="R13" s="52"/>
    </row>
    <row r="14" spans="1:18" ht="6.95" customHeight="1">
      <c r="A14" s="174" t="s">
        <v>18</v>
      </c>
      <c r="B14" s="176" t="s">
        <v>48</v>
      </c>
      <c r="C14" s="178">
        <f>Orçamento!$N$16</f>
        <v>8272.8443698665997</v>
      </c>
      <c r="D14" s="180">
        <f>C14/C$26</f>
        <v>3.9211072903620345E-2</v>
      </c>
      <c r="E14" s="75"/>
      <c r="F14" s="67"/>
      <c r="G14" s="69"/>
      <c r="H14" s="70"/>
      <c r="I14" s="76"/>
      <c r="J14" s="69"/>
      <c r="K14" s="69"/>
      <c r="L14" s="70"/>
      <c r="M14" s="76"/>
      <c r="N14" s="69"/>
      <c r="O14" s="69"/>
      <c r="P14" s="70"/>
      <c r="Q14" s="80"/>
      <c r="R14" s="52"/>
    </row>
    <row r="15" spans="1:18">
      <c r="A15" s="175"/>
      <c r="B15" s="177"/>
      <c r="C15" s="179"/>
      <c r="D15" s="180"/>
      <c r="E15" s="171">
        <f>C14</f>
        <v>8272.8443698665997</v>
      </c>
      <c r="F15" s="172"/>
      <c r="G15" s="172"/>
      <c r="H15" s="173"/>
      <c r="I15" s="171"/>
      <c r="J15" s="172"/>
      <c r="K15" s="172"/>
      <c r="L15" s="173"/>
      <c r="M15" s="171"/>
      <c r="N15" s="172"/>
      <c r="O15" s="172"/>
      <c r="P15" s="173"/>
      <c r="Q15" s="79">
        <f>Q13-(SUM(E15:P15))</f>
        <v>195238.53735301207</v>
      </c>
      <c r="R15" s="52"/>
    </row>
    <row r="16" spans="1:18" ht="6.95" customHeight="1">
      <c r="A16" s="174" t="s">
        <v>19</v>
      </c>
      <c r="B16" s="176" t="s">
        <v>96</v>
      </c>
      <c r="C16" s="178">
        <f>Orçamento!$N$21</f>
        <v>734.11776563666353</v>
      </c>
      <c r="D16" s="180">
        <f>C16/C$26</f>
        <v>3.4795221499720128E-3</v>
      </c>
      <c r="E16" s="76"/>
      <c r="F16" s="69"/>
      <c r="G16" s="69"/>
      <c r="H16" s="70"/>
      <c r="I16" s="76"/>
      <c r="J16" s="69"/>
      <c r="K16" s="69"/>
      <c r="L16" s="70"/>
      <c r="M16" s="133"/>
      <c r="N16" s="134"/>
      <c r="O16" s="134"/>
      <c r="P16" s="68"/>
      <c r="Q16" s="80"/>
      <c r="R16" s="52"/>
    </row>
    <row r="17" spans="1:18">
      <c r="A17" s="175"/>
      <c r="B17" s="177"/>
      <c r="C17" s="179"/>
      <c r="D17" s="180"/>
      <c r="E17" s="171"/>
      <c r="F17" s="172"/>
      <c r="G17" s="172"/>
      <c r="H17" s="173"/>
      <c r="I17" s="171"/>
      <c r="J17" s="172"/>
      <c r="K17" s="172"/>
      <c r="L17" s="173"/>
      <c r="M17" s="171">
        <f>C16</f>
        <v>734.11776563666353</v>
      </c>
      <c r="N17" s="172"/>
      <c r="O17" s="172"/>
      <c r="P17" s="173"/>
      <c r="Q17" s="79">
        <f>Q15-(SUM(E17:P17))</f>
        <v>194504.41958737542</v>
      </c>
      <c r="R17" s="52"/>
    </row>
    <row r="18" spans="1:18" ht="6.95" customHeight="1">
      <c r="A18" s="174" t="s">
        <v>20</v>
      </c>
      <c r="B18" s="176" t="s">
        <v>100</v>
      </c>
      <c r="C18" s="178">
        <f>Orçamento!$N$25</f>
        <v>576.15804018358949</v>
      </c>
      <c r="D18" s="180">
        <f>C18/C$26</f>
        <v>2.7308352372655649E-3</v>
      </c>
      <c r="E18" s="76"/>
      <c r="F18" s="69"/>
      <c r="G18" s="69"/>
      <c r="H18" s="68"/>
      <c r="I18" s="76"/>
      <c r="J18" s="69"/>
      <c r="K18" s="69"/>
      <c r="L18" s="70"/>
      <c r="M18" s="76"/>
      <c r="N18" s="69"/>
      <c r="O18" s="69"/>
      <c r="P18" s="70"/>
      <c r="Q18" s="80"/>
      <c r="R18" s="52"/>
    </row>
    <row r="19" spans="1:18">
      <c r="A19" s="175"/>
      <c r="B19" s="177"/>
      <c r="C19" s="179"/>
      <c r="D19" s="180"/>
      <c r="E19" s="171">
        <f>C18</f>
        <v>576.15804018358949</v>
      </c>
      <c r="F19" s="172"/>
      <c r="G19" s="172"/>
      <c r="H19" s="173"/>
      <c r="I19" s="171"/>
      <c r="J19" s="172"/>
      <c r="K19" s="172"/>
      <c r="L19" s="173"/>
      <c r="M19" s="171"/>
      <c r="N19" s="172"/>
      <c r="O19" s="172"/>
      <c r="P19" s="173"/>
      <c r="Q19" s="79">
        <f>Q17-(SUM(E19:P19))</f>
        <v>193928.26154719183</v>
      </c>
      <c r="R19" s="52"/>
    </row>
    <row r="20" spans="1:18" ht="6.95" customHeight="1">
      <c r="A20" s="174" t="s">
        <v>21</v>
      </c>
      <c r="B20" s="176" t="s">
        <v>102</v>
      </c>
      <c r="C20" s="178">
        <f>Orçamento!$N$27</f>
        <v>1559.6871282513848</v>
      </c>
      <c r="D20" s="180">
        <f>C20/C$26</f>
        <v>7.3925004458520321E-3</v>
      </c>
      <c r="E20" s="76"/>
      <c r="F20" s="69"/>
      <c r="G20" s="67"/>
      <c r="H20" s="70"/>
      <c r="I20" s="76"/>
      <c r="J20" s="69"/>
      <c r="K20" s="69"/>
      <c r="L20" s="70"/>
      <c r="M20" s="76"/>
      <c r="N20" s="69"/>
      <c r="O20" s="69"/>
      <c r="P20" s="70"/>
      <c r="Q20" s="80"/>
      <c r="R20" s="52"/>
    </row>
    <row r="21" spans="1:18">
      <c r="A21" s="175"/>
      <c r="B21" s="177"/>
      <c r="C21" s="179"/>
      <c r="D21" s="180"/>
      <c r="E21" s="171">
        <f>C20</f>
        <v>1559.6871282513848</v>
      </c>
      <c r="F21" s="172"/>
      <c r="G21" s="172"/>
      <c r="H21" s="173"/>
      <c r="I21" s="171"/>
      <c r="J21" s="172"/>
      <c r="K21" s="172"/>
      <c r="L21" s="173"/>
      <c r="M21" s="171"/>
      <c r="N21" s="172"/>
      <c r="O21" s="172"/>
      <c r="P21" s="173"/>
      <c r="Q21" s="79">
        <f>Q19-(SUM(E21:P21))</f>
        <v>192368.57441894044</v>
      </c>
      <c r="R21" s="52"/>
    </row>
    <row r="22" spans="1:18" ht="6.95" customHeight="1">
      <c r="A22" s="174" t="s">
        <v>57</v>
      </c>
      <c r="B22" s="176" t="s">
        <v>106</v>
      </c>
      <c r="C22" s="178">
        <f>Orçamento!$N$30</f>
        <v>185055.95105058851</v>
      </c>
      <c r="D22" s="180">
        <f>C22/C$26</f>
        <v>0.87711578551192204</v>
      </c>
      <c r="E22" s="75"/>
      <c r="F22" s="67"/>
      <c r="G22" s="67"/>
      <c r="H22" s="68"/>
      <c r="I22" s="75"/>
      <c r="J22" s="67"/>
      <c r="K22" s="67"/>
      <c r="L22" s="68"/>
      <c r="M22" s="75"/>
      <c r="N22" s="67"/>
      <c r="O22" s="67"/>
      <c r="P22" s="68"/>
      <c r="Q22" s="80"/>
      <c r="R22" s="52"/>
    </row>
    <row r="23" spans="1:18">
      <c r="A23" s="175"/>
      <c r="B23" s="177"/>
      <c r="C23" s="179"/>
      <c r="D23" s="180"/>
      <c r="E23" s="171">
        <f t="shared" ref="E23" si="2">$C22/3</f>
        <v>61685.317016862835</v>
      </c>
      <c r="F23" s="172"/>
      <c r="G23" s="172"/>
      <c r="H23" s="173"/>
      <c r="I23" s="171">
        <f t="shared" ref="I23" si="3">$C22/3</f>
        <v>61685.317016862835</v>
      </c>
      <c r="J23" s="172"/>
      <c r="K23" s="172"/>
      <c r="L23" s="173"/>
      <c r="M23" s="171">
        <f t="shared" ref="M23" si="4">$C22/3</f>
        <v>61685.317016862835</v>
      </c>
      <c r="N23" s="172"/>
      <c r="O23" s="172"/>
      <c r="P23" s="173"/>
      <c r="Q23" s="79">
        <f>Q21-(SUM(E23:P23))</f>
        <v>7312.623368351924</v>
      </c>
      <c r="R23" s="52"/>
    </row>
    <row r="24" spans="1:18" ht="6.95" customHeight="1">
      <c r="A24" s="174" t="s">
        <v>22</v>
      </c>
      <c r="B24" s="176" t="s">
        <v>64</v>
      </c>
      <c r="C24" s="178">
        <f>Orçamento!$N$49</f>
        <v>7312.6233683519131</v>
      </c>
      <c r="D24" s="180">
        <f>C24/C$26</f>
        <v>3.4659881800458467E-2</v>
      </c>
      <c r="E24" s="76"/>
      <c r="F24" s="69"/>
      <c r="G24" s="69"/>
      <c r="H24" s="70"/>
      <c r="I24" s="76"/>
      <c r="J24" s="69"/>
      <c r="K24" s="69"/>
      <c r="L24" s="70"/>
      <c r="M24" s="76"/>
      <c r="N24" s="69"/>
      <c r="O24" s="67"/>
      <c r="P24" s="68"/>
      <c r="Q24" s="80"/>
      <c r="R24" s="52"/>
    </row>
    <row r="25" spans="1:18">
      <c r="A25" s="186"/>
      <c r="B25" s="187"/>
      <c r="C25" s="188"/>
      <c r="D25" s="189"/>
      <c r="E25" s="204"/>
      <c r="F25" s="205"/>
      <c r="G25" s="205"/>
      <c r="H25" s="206"/>
      <c r="I25" s="204"/>
      <c r="J25" s="205"/>
      <c r="K25" s="205"/>
      <c r="L25" s="206"/>
      <c r="M25" s="204">
        <f>C24</f>
        <v>7312.6233683519131</v>
      </c>
      <c r="N25" s="205"/>
      <c r="O25" s="205"/>
      <c r="P25" s="206"/>
      <c r="Q25" s="81">
        <f>Q23-(SUM(E25:P25))</f>
        <v>1.0913936421275139E-11</v>
      </c>
      <c r="R25" s="52"/>
    </row>
    <row r="26" spans="1:18">
      <c r="A26" s="58"/>
      <c r="B26" s="56" t="s">
        <v>43</v>
      </c>
      <c r="C26" s="57">
        <f>SUM(C10:C25)</f>
        <v>210982.35159749404</v>
      </c>
      <c r="D26" s="62">
        <f>SUM(D10:D25)</f>
        <v>0.99999999999999989</v>
      </c>
      <c r="E26" s="77"/>
      <c r="F26" s="71"/>
      <c r="G26" s="71"/>
      <c r="H26" s="72"/>
      <c r="I26" s="77"/>
      <c r="J26" s="71"/>
      <c r="K26" s="71"/>
      <c r="L26" s="72"/>
      <c r="M26" s="77"/>
      <c r="N26" s="71"/>
      <c r="O26" s="71"/>
      <c r="P26" s="72"/>
      <c r="Q26" s="82"/>
      <c r="R26" s="52"/>
    </row>
    <row r="27" spans="1:18">
      <c r="A27" s="59"/>
      <c r="B27" s="191" t="s">
        <v>44</v>
      </c>
      <c r="C27" s="191"/>
      <c r="D27" s="192"/>
      <c r="E27" s="198">
        <f>SUM(E11:H25)</f>
        <v>74293.335693389206</v>
      </c>
      <c r="F27" s="199"/>
      <c r="G27" s="199"/>
      <c r="H27" s="200"/>
      <c r="I27" s="198">
        <f t="shared" ref="I27" si="5">SUM(I11:L25)</f>
        <v>64321.137385058122</v>
      </c>
      <c r="J27" s="199"/>
      <c r="K27" s="199"/>
      <c r="L27" s="200"/>
      <c r="M27" s="198">
        <f t="shared" ref="M27" si="6">SUM(M11:P25)</f>
        <v>72367.878519046702</v>
      </c>
      <c r="N27" s="199"/>
      <c r="O27" s="199"/>
      <c r="P27" s="200"/>
      <c r="Q27" s="80"/>
      <c r="R27" s="52"/>
    </row>
    <row r="28" spans="1:18">
      <c r="A28" s="59"/>
      <c r="B28" s="193" t="s">
        <v>23</v>
      </c>
      <c r="C28" s="193"/>
      <c r="D28" s="194"/>
      <c r="E28" s="198">
        <f>E27</f>
        <v>74293.335693389206</v>
      </c>
      <c r="F28" s="211"/>
      <c r="G28" s="211"/>
      <c r="H28" s="212"/>
      <c r="I28" s="198">
        <f>I27+E28</f>
        <v>138614.47307844734</v>
      </c>
      <c r="J28" s="211"/>
      <c r="K28" s="211"/>
      <c r="L28" s="212"/>
      <c r="M28" s="198">
        <f t="shared" ref="M28" si="7">M27+I28</f>
        <v>210982.35159749404</v>
      </c>
      <c r="N28" s="211"/>
      <c r="O28" s="211"/>
      <c r="P28" s="212"/>
      <c r="Q28" s="80"/>
      <c r="R28" s="52"/>
    </row>
    <row r="29" spans="1:18">
      <c r="A29" s="60"/>
      <c r="B29" s="193" t="s">
        <v>24</v>
      </c>
      <c r="C29" s="193"/>
      <c r="D29" s="194"/>
      <c r="E29" s="213">
        <f>E27/$C$26</f>
        <v>0.35213056983611529</v>
      </c>
      <c r="F29" s="214"/>
      <c r="G29" s="214"/>
      <c r="H29" s="215"/>
      <c r="I29" s="213">
        <f t="shared" ref="I29" si="8">I27/$C$26</f>
        <v>0.30486501310672709</v>
      </c>
      <c r="J29" s="214"/>
      <c r="K29" s="214"/>
      <c r="L29" s="215"/>
      <c r="M29" s="213">
        <f t="shared" ref="M29" si="9">M27/$C$26</f>
        <v>0.34300441705715756</v>
      </c>
      <c r="N29" s="214"/>
      <c r="O29" s="214"/>
      <c r="P29" s="215"/>
      <c r="Q29" s="80"/>
      <c r="R29" s="52"/>
    </row>
    <row r="30" spans="1:18" ht="15.75" thickBot="1">
      <c r="A30" s="61"/>
      <c r="B30" s="195" t="s">
        <v>25</v>
      </c>
      <c r="C30" s="195"/>
      <c r="D30" s="196"/>
      <c r="E30" s="216">
        <f>E29</f>
        <v>0.35213056983611529</v>
      </c>
      <c r="F30" s="217"/>
      <c r="G30" s="217"/>
      <c r="H30" s="218"/>
      <c r="I30" s="216">
        <f>I29+E30</f>
        <v>0.65699558294284244</v>
      </c>
      <c r="J30" s="217"/>
      <c r="K30" s="217"/>
      <c r="L30" s="218"/>
      <c r="M30" s="216">
        <f t="shared" ref="M30" si="10">M29+I30</f>
        <v>1</v>
      </c>
      <c r="N30" s="217"/>
      <c r="O30" s="217"/>
      <c r="P30" s="218"/>
      <c r="Q30" s="83"/>
      <c r="R30" s="52"/>
    </row>
    <row r="31" spans="1:18" ht="33" customHeight="1" thickTop="1">
      <c r="A31" s="197" t="s">
        <v>9</v>
      </c>
      <c r="B31" s="197"/>
      <c r="C31" s="197"/>
      <c r="D31" s="197"/>
      <c r="E31" s="197"/>
      <c r="F31" s="197"/>
      <c r="G31" s="197"/>
      <c r="H31" s="197"/>
      <c r="I31" s="201" t="s">
        <v>75</v>
      </c>
      <c r="J31" s="202"/>
      <c r="K31" s="202"/>
      <c r="L31" s="202"/>
      <c r="M31" s="202"/>
      <c r="N31" s="202"/>
      <c r="O31" s="202"/>
      <c r="P31" s="202"/>
      <c r="Q31" s="202"/>
      <c r="R31" s="52"/>
    </row>
    <row r="32" spans="1:18" ht="33" customHeight="1">
      <c r="A32" s="142" t="s">
        <v>7</v>
      </c>
      <c r="B32" s="142"/>
      <c r="C32" s="142"/>
      <c r="D32" s="142" t="s">
        <v>74</v>
      </c>
      <c r="E32" s="142"/>
      <c r="F32" s="142"/>
      <c r="G32" s="142"/>
      <c r="H32" s="142"/>
      <c r="I32" s="203"/>
      <c r="J32" s="203"/>
      <c r="K32" s="203"/>
      <c r="L32" s="203"/>
      <c r="M32" s="203"/>
      <c r="N32" s="203"/>
      <c r="O32" s="203"/>
      <c r="P32" s="203"/>
      <c r="Q32" s="203"/>
      <c r="R32" s="52"/>
    </row>
    <row r="33" spans="1:18">
      <c r="B33" s="53" t="s">
        <v>13</v>
      </c>
      <c r="C33" s="6"/>
      <c r="D33" s="6"/>
      <c r="E33" s="6"/>
      <c r="F33" s="6"/>
      <c r="G33" s="6"/>
      <c r="H33" s="6"/>
      <c r="I33" s="12"/>
      <c r="J33" s="10"/>
      <c r="K33" s="52"/>
      <c r="L33" s="52"/>
      <c r="M33" s="52"/>
      <c r="N33" s="52"/>
      <c r="O33" s="52"/>
      <c r="P33" s="52"/>
      <c r="Q33" s="52"/>
      <c r="R33" s="52"/>
    </row>
    <row r="34" spans="1:18" ht="26.25" customHeight="1">
      <c r="A34" s="54"/>
      <c r="B34" s="190" t="s">
        <v>45</v>
      </c>
      <c r="C34" s="190"/>
      <c r="D34" s="190"/>
      <c r="E34" s="190"/>
      <c r="F34" s="190"/>
      <c r="G34" s="190"/>
      <c r="H34" s="190"/>
      <c r="I34" s="22"/>
      <c r="J34" s="22"/>
      <c r="K34" s="52"/>
      <c r="L34" s="52"/>
      <c r="M34" s="52"/>
      <c r="N34" s="52"/>
      <c r="O34" s="52"/>
      <c r="P34" s="52"/>
      <c r="Q34" s="52"/>
      <c r="R34" s="52"/>
    </row>
    <row r="35" spans="1:18">
      <c r="A35" s="6"/>
      <c r="B35" s="135"/>
      <c r="C35" s="136"/>
      <c r="D35" s="136"/>
      <c r="E35" s="136"/>
      <c r="F35" s="136"/>
      <c r="G35" s="136"/>
      <c r="H35" s="136"/>
      <c r="I35" s="136"/>
      <c r="J35" s="136"/>
      <c r="K35" s="52"/>
      <c r="L35" s="52"/>
      <c r="M35" s="52"/>
      <c r="N35" s="52"/>
      <c r="O35" s="52"/>
      <c r="P35" s="52"/>
      <c r="Q35" s="52"/>
      <c r="R35" s="52"/>
    </row>
    <row r="36" spans="1:18">
      <c r="A36" s="6"/>
      <c r="B36" s="135"/>
      <c r="C36" s="136"/>
      <c r="D36" s="136"/>
      <c r="E36" s="136"/>
      <c r="F36" s="136"/>
      <c r="G36" s="136"/>
      <c r="H36" s="136"/>
      <c r="I36" s="136"/>
      <c r="J36" s="136"/>
      <c r="K36" s="52"/>
      <c r="L36" s="52"/>
      <c r="M36" s="52"/>
      <c r="N36" s="52"/>
      <c r="O36" s="52"/>
      <c r="P36" s="52"/>
      <c r="Q36" s="52"/>
      <c r="R36" s="52"/>
    </row>
    <row r="37" spans="1:18">
      <c r="A37" s="14"/>
      <c r="B37" s="135"/>
      <c r="C37" s="136"/>
      <c r="D37" s="136"/>
      <c r="E37" s="136"/>
      <c r="F37" s="136"/>
      <c r="G37" s="136"/>
      <c r="H37" s="136"/>
      <c r="I37" s="136"/>
      <c r="J37" s="136"/>
      <c r="K37" s="52"/>
      <c r="L37" s="52"/>
      <c r="M37" s="52"/>
      <c r="N37" s="52"/>
      <c r="O37" s="52"/>
      <c r="P37" s="52"/>
      <c r="Q37" s="52"/>
      <c r="R37" s="52"/>
    </row>
    <row r="38" spans="1:18">
      <c r="A38" s="6"/>
      <c r="B38" s="52"/>
      <c r="C38" s="52"/>
      <c r="D38" s="52"/>
      <c r="E38" s="52"/>
      <c r="F38" s="52"/>
      <c r="G38" s="52"/>
      <c r="H38" s="52"/>
      <c r="I38" s="52"/>
      <c r="J38" s="10"/>
      <c r="K38" s="52"/>
      <c r="L38" s="52"/>
      <c r="M38" s="52"/>
      <c r="N38" s="52"/>
      <c r="O38" s="52"/>
      <c r="P38" s="52"/>
      <c r="Q38" s="52"/>
      <c r="R38" s="52"/>
    </row>
  </sheetData>
  <mergeCells count="95">
    <mergeCell ref="M30:P30"/>
    <mergeCell ref="M27:P27"/>
    <mergeCell ref="A6:Q6"/>
    <mergeCell ref="E28:H28"/>
    <mergeCell ref="I28:L28"/>
    <mergeCell ref="M28:P28"/>
    <mergeCell ref="E29:H29"/>
    <mergeCell ref="I29:L29"/>
    <mergeCell ref="M29:P29"/>
    <mergeCell ref="M25:P25"/>
    <mergeCell ref="M8:P8"/>
    <mergeCell ref="M11:P11"/>
    <mergeCell ref="M13:P13"/>
    <mergeCell ref="M15:P15"/>
    <mergeCell ref="M17:P17"/>
    <mergeCell ref="M19:P19"/>
    <mergeCell ref="M21:P21"/>
    <mergeCell ref="M23:P23"/>
    <mergeCell ref="E25:H25"/>
    <mergeCell ref="I8:L8"/>
    <mergeCell ref="I11:L11"/>
    <mergeCell ref="I13:L13"/>
    <mergeCell ref="I15:L15"/>
    <mergeCell ref="I17:L17"/>
    <mergeCell ref="I19:L19"/>
    <mergeCell ref="I21:L21"/>
    <mergeCell ref="I23:L23"/>
    <mergeCell ref="I25:L25"/>
    <mergeCell ref="E15:H15"/>
    <mergeCell ref="E17:H17"/>
    <mergeCell ref="E19:H19"/>
    <mergeCell ref="E21:H21"/>
    <mergeCell ref="E23:H23"/>
    <mergeCell ref="E8:H8"/>
    <mergeCell ref="B34:H34"/>
    <mergeCell ref="B35:J35"/>
    <mergeCell ref="B36:J36"/>
    <mergeCell ref="B37:J37"/>
    <mergeCell ref="B27:D27"/>
    <mergeCell ref="B28:D28"/>
    <mergeCell ref="B29:D29"/>
    <mergeCell ref="B30:D30"/>
    <mergeCell ref="A31:H31"/>
    <mergeCell ref="A32:C32"/>
    <mergeCell ref="E27:H27"/>
    <mergeCell ref="I27:L27"/>
    <mergeCell ref="D32:H32"/>
    <mergeCell ref="I31:Q32"/>
    <mergeCell ref="E30:H30"/>
    <mergeCell ref="I30:L30"/>
    <mergeCell ref="A18:A19"/>
    <mergeCell ref="B18:B19"/>
    <mergeCell ref="C18:C19"/>
    <mergeCell ref="D18:D19"/>
    <mergeCell ref="A20:A21"/>
    <mergeCell ref="B20:B21"/>
    <mergeCell ref="C20:C21"/>
    <mergeCell ref="D20:D21"/>
    <mergeCell ref="A24:A25"/>
    <mergeCell ref="B24:B25"/>
    <mergeCell ref="C24:C25"/>
    <mergeCell ref="D24:D25"/>
    <mergeCell ref="A22:A23"/>
    <mergeCell ref="B22:B23"/>
    <mergeCell ref="C22:C23"/>
    <mergeCell ref="D22:D23"/>
    <mergeCell ref="A14:A15"/>
    <mergeCell ref="B14:B15"/>
    <mergeCell ref="C14:C15"/>
    <mergeCell ref="D14:D15"/>
    <mergeCell ref="A16:A17"/>
    <mergeCell ref="B16:B17"/>
    <mergeCell ref="C16:C17"/>
    <mergeCell ref="D16:D17"/>
    <mergeCell ref="E13:H13"/>
    <mergeCell ref="A1:Q1"/>
    <mergeCell ref="A2:Q2"/>
    <mergeCell ref="A3:Q3"/>
    <mergeCell ref="A4:Q4"/>
    <mergeCell ref="A10:A11"/>
    <mergeCell ref="B10:B11"/>
    <mergeCell ref="C10:C11"/>
    <mergeCell ref="D10:D11"/>
    <mergeCell ref="A12:A13"/>
    <mergeCell ref="B12:B13"/>
    <mergeCell ref="C12:C13"/>
    <mergeCell ref="D12:D13"/>
    <mergeCell ref="E11:H11"/>
    <mergeCell ref="Q8:Q9"/>
    <mergeCell ref="A5:Q5"/>
    <mergeCell ref="A7:H7"/>
    <mergeCell ref="A8:A9"/>
    <mergeCell ref="B8:B9"/>
    <mergeCell ref="C8:C9"/>
    <mergeCell ref="D8:D9"/>
  </mergeCells>
  <printOptions horizontalCentered="1"/>
  <pageMargins left="0" right="0" top="0.98" bottom="0.55118110236220474" header="0.31496062992125984" footer="0.35433070866141736"/>
  <pageSetup paperSize="9" scale="80" orientation="landscape" verticalDpi="0" r:id="rId1"/>
  <headerFooter>
    <oddHeader>&amp;R&amp;"Verdana,Normal"&amp;8Fls.:______
Processo n.º 23069.012131/2018-88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2020-05-03T16:38:23Z</cp:lastPrinted>
  <dcterms:created xsi:type="dcterms:W3CDTF">2009-04-27T20:33:58Z</dcterms:created>
  <dcterms:modified xsi:type="dcterms:W3CDTF">2020-05-03T21:56:21Z</dcterms:modified>
</cp:coreProperties>
</file>