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FF\Desktop\HOME OFFICE\Pregão Eletrônico 76-2020\Pregão Eletronico 762020 - Alteração nº 01\"/>
    </mc:Choice>
  </mc:AlternateContent>
  <bookViews>
    <workbookView xWindow="0" yWindow="1800" windowWidth="16770" windowHeight="9435" tabRatio="908" firstSheet="13" activeTab="17"/>
  </bookViews>
  <sheets>
    <sheet name="III - A Custo Materiais e EPIs" sheetId="22" r:id="rId1"/>
    <sheet name="III - B Custo Uniformes" sheetId="23" r:id="rId2"/>
    <sheet name="III - C Custo Equipamentos" sheetId="24" r:id="rId3"/>
    <sheet name="IV-A Almoxarife" sheetId="21" r:id="rId4"/>
    <sheet name="IV-B Almox Líder" sheetId="25" r:id="rId5"/>
    <sheet name="IV-C Aux Almoxarife" sheetId="26" r:id="rId6"/>
    <sheet name="IV-D Aux Almox Líder" sheetId="27" r:id="rId7"/>
    <sheet name="IV-E Copeiro" sheetId="28" r:id="rId8"/>
    <sheet name="IV-F Copeiro Líder" sheetId="29" r:id="rId9"/>
    <sheet name="IV-G Recepcionista" sheetId="30" r:id="rId10"/>
    <sheet name="IV-H Cozinheiro" sheetId="31" r:id="rId11"/>
    <sheet name="IV-I Aux. Cozinha" sheetId="32" r:id="rId12"/>
    <sheet name="IV-J Aux. Cozinha Líder" sheetId="33" r:id="rId13"/>
    <sheet name="IV-K Guardião de Piscina" sheetId="34" r:id="rId14"/>
    <sheet name="IV-L Agente Educacional" sheetId="35" r:id="rId15"/>
    <sheet name="IV-M Mediador de Alunos" sheetId="38" r:id="rId16"/>
    <sheet name="IV-N Cuidador de Alunos" sheetId="39" r:id="rId17"/>
    <sheet name="IV - Custo Total Contratação" sheetId="40" r:id="rId18"/>
  </sheets>
  <definedNames>
    <definedName name="_xlnm.Print_Area" localSheetId="3">'IV-A Almoxarife'!$A$1:$E$159</definedName>
    <definedName name="_xlnm.Print_Area" localSheetId="4">'IV-B Almox Líder'!$A$1:$E$159</definedName>
    <definedName name="_xlnm.Print_Area" localSheetId="5">'IV-C Aux Almoxarife'!$A$1:$E$159</definedName>
    <definedName name="_xlnm.Print_Area" localSheetId="6">'IV-D Aux Almox Líder'!$A$1:$E$159</definedName>
    <definedName name="_xlnm.Print_Area" localSheetId="7">'IV-E Copeiro'!$A$1:$E$159</definedName>
    <definedName name="_xlnm.Print_Area" localSheetId="8">'IV-F Copeiro Líder'!$A$1:$E$159</definedName>
    <definedName name="_xlnm.Print_Area" localSheetId="9">'IV-G Recepcionista'!$A$1:$E$159</definedName>
    <definedName name="_xlnm.Print_Area" localSheetId="10">'IV-H Cozinheiro'!$A$1:$E$159</definedName>
    <definedName name="_xlnm.Print_Area" localSheetId="11">'IV-I Aux. Cozinha'!$A$1:$E$159</definedName>
    <definedName name="_xlnm.Print_Area" localSheetId="12">'IV-J Aux. Cozinha Líder'!$A$1:$E$159</definedName>
    <definedName name="_xlnm.Print_Area" localSheetId="13">'IV-K Guardião de Piscina'!$A$1:$E$159</definedName>
    <definedName name="_xlnm.Print_Area" localSheetId="14">'IV-L Agente Educacional'!$A$1:$E$159</definedName>
    <definedName name="_xlnm.Print_Area" localSheetId="15">'IV-M Mediador de Alunos'!$A$1:$E$159</definedName>
    <definedName name="_xlnm.Print_Area" localSheetId="16">'IV-N Cuidador de Alunos'!$A$1:$E$159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40" l="1"/>
  <c r="H11" i="40"/>
  <c r="H12" i="40"/>
  <c r="H13" i="40"/>
  <c r="H14" i="40"/>
  <c r="H15" i="40"/>
  <c r="H16" i="40"/>
  <c r="H17" i="40"/>
  <c r="H18" i="40"/>
  <c r="H19" i="40"/>
  <c r="H20" i="40"/>
  <c r="H21" i="40"/>
  <c r="H22" i="40"/>
  <c r="H9" i="40"/>
  <c r="F10" i="40"/>
  <c r="F11" i="40"/>
  <c r="F12" i="40"/>
  <c r="F13" i="40"/>
  <c r="F14" i="40"/>
  <c r="F15" i="40"/>
  <c r="F16" i="40"/>
  <c r="F17" i="40"/>
  <c r="F18" i="40"/>
  <c r="F19" i="40"/>
  <c r="F20" i="40"/>
  <c r="F21" i="40"/>
  <c r="F22" i="40"/>
  <c r="F9" i="40"/>
  <c r="G10" i="40" l="1"/>
  <c r="G11" i="40"/>
  <c r="G12" i="40"/>
  <c r="G13" i="40"/>
  <c r="G14" i="40"/>
  <c r="G15" i="40"/>
  <c r="G16" i="40"/>
  <c r="G17" i="40"/>
  <c r="G18" i="40"/>
  <c r="G19" i="40"/>
  <c r="G20" i="40"/>
  <c r="G21" i="40"/>
  <c r="G22" i="40"/>
  <c r="G9" i="40"/>
  <c r="C31" i="26" l="1"/>
  <c r="C108" i="39" l="1"/>
  <c r="C142" i="39"/>
  <c r="C146" i="39" s="1"/>
  <c r="C117" i="39"/>
  <c r="C121" i="39" s="1"/>
  <c r="C102" i="39"/>
  <c r="C61" i="39"/>
  <c r="C60" i="39"/>
  <c r="C64" i="39" s="1"/>
  <c r="C70" i="39" s="1"/>
  <c r="C55" i="39"/>
  <c r="C34" i="39"/>
  <c r="C33" i="39"/>
  <c r="C32" i="39"/>
  <c r="C31" i="39"/>
  <c r="C80" i="39" s="1"/>
  <c r="C23" i="39"/>
  <c r="C142" i="38"/>
  <c r="C146" i="38" s="1"/>
  <c r="C121" i="38"/>
  <c r="C117" i="38"/>
  <c r="C102" i="38"/>
  <c r="C61" i="38"/>
  <c r="C60" i="38"/>
  <c r="C55" i="38"/>
  <c r="C34" i="38"/>
  <c r="C33" i="38"/>
  <c r="C32" i="38"/>
  <c r="C23" i="38"/>
  <c r="C31" i="38" s="1"/>
  <c r="C61" i="35"/>
  <c r="C142" i="35"/>
  <c r="C146" i="35" s="1"/>
  <c r="C117" i="35"/>
  <c r="C121" i="35" s="1"/>
  <c r="C102" i="35"/>
  <c r="C60" i="35"/>
  <c r="C64" i="35" s="1"/>
  <c r="C70" i="35" s="1"/>
  <c r="C55" i="35"/>
  <c r="C34" i="35"/>
  <c r="C33" i="35"/>
  <c r="C32" i="35"/>
  <c r="C23" i="35"/>
  <c r="C35" i="39" l="1"/>
  <c r="C35" i="35"/>
  <c r="C64" i="38"/>
  <c r="C70" i="38" s="1"/>
  <c r="C41" i="39"/>
  <c r="C126" i="39"/>
  <c r="D51" i="39"/>
  <c r="D47" i="39"/>
  <c r="D50" i="39"/>
  <c r="D54" i="39"/>
  <c r="C43" i="39"/>
  <c r="D53" i="39"/>
  <c r="D49" i="39"/>
  <c r="D52" i="39"/>
  <c r="D48" i="39"/>
  <c r="C90" i="39"/>
  <c r="C78" i="39"/>
  <c r="C40" i="39"/>
  <c r="C79" i="39"/>
  <c r="C79" i="38"/>
  <c r="C40" i="38"/>
  <c r="C41" i="38"/>
  <c r="C90" i="38" s="1"/>
  <c r="C78" i="38"/>
  <c r="C76" i="38"/>
  <c r="C80" i="38"/>
  <c r="C35" i="38"/>
  <c r="C126" i="35"/>
  <c r="D54" i="35"/>
  <c r="D50" i="35"/>
  <c r="C43" i="35"/>
  <c r="D53" i="35"/>
  <c r="D49" i="35"/>
  <c r="D52" i="35"/>
  <c r="D48" i="35"/>
  <c r="D51" i="35"/>
  <c r="D47" i="35"/>
  <c r="C31" i="35"/>
  <c r="C142" i="34"/>
  <c r="C146" i="34" s="1"/>
  <c r="C117" i="34"/>
  <c r="C121" i="34" s="1"/>
  <c r="C102" i="34"/>
  <c r="C60" i="34"/>
  <c r="C55" i="34"/>
  <c r="C34" i="34"/>
  <c r="C33" i="34"/>
  <c r="C32" i="34"/>
  <c r="C23" i="34"/>
  <c r="C35" i="34" s="1"/>
  <c r="C126" i="34" s="1"/>
  <c r="C30" i="33"/>
  <c r="C146" i="33"/>
  <c r="C142" i="33"/>
  <c r="C121" i="33"/>
  <c r="C117" i="33"/>
  <c r="C102" i="33"/>
  <c r="C61" i="33"/>
  <c r="C60" i="33"/>
  <c r="C55" i="33"/>
  <c r="C34" i="33"/>
  <c r="C33" i="33"/>
  <c r="C32" i="33"/>
  <c r="C23" i="33"/>
  <c r="C35" i="33" s="1"/>
  <c r="C142" i="32"/>
  <c r="C146" i="32" s="1"/>
  <c r="C121" i="32"/>
  <c r="C117" i="32"/>
  <c r="C102" i="32"/>
  <c r="C61" i="32"/>
  <c r="C60" i="32"/>
  <c r="C55" i="32"/>
  <c r="C34" i="32"/>
  <c r="C33" i="32"/>
  <c r="C35" i="32" s="1"/>
  <c r="C32" i="32"/>
  <c r="C31" i="32"/>
  <c r="C80" i="32" s="1"/>
  <c r="C23" i="32"/>
  <c r="C142" i="31"/>
  <c r="C146" i="31" s="1"/>
  <c r="C117" i="31"/>
  <c r="C121" i="31" s="1"/>
  <c r="C102" i="31"/>
  <c r="C61" i="31"/>
  <c r="C60" i="31"/>
  <c r="C55" i="31"/>
  <c r="C34" i="31"/>
  <c r="C33" i="31"/>
  <c r="C32" i="31"/>
  <c r="C23" i="31"/>
  <c r="C31" i="31" s="1"/>
  <c r="C142" i="30"/>
  <c r="C146" i="30" s="1"/>
  <c r="C117" i="30"/>
  <c r="C121" i="30" s="1"/>
  <c r="C102" i="30"/>
  <c r="C61" i="30"/>
  <c r="C60" i="30"/>
  <c r="C64" i="30" s="1"/>
  <c r="C70" i="30" s="1"/>
  <c r="C55" i="30"/>
  <c r="C34" i="30"/>
  <c r="C33" i="30"/>
  <c r="C32" i="30"/>
  <c r="C23" i="30"/>
  <c r="C30" i="29"/>
  <c r="C142" i="29"/>
  <c r="C146" i="29" s="1"/>
  <c r="C117" i="29"/>
  <c r="C121" i="29" s="1"/>
  <c r="C108" i="29"/>
  <c r="C102" i="29"/>
  <c r="C61" i="29"/>
  <c r="C60" i="29"/>
  <c r="C55" i="29"/>
  <c r="C35" i="29"/>
  <c r="C126" i="29" s="1"/>
  <c r="C34" i="29"/>
  <c r="C33" i="29"/>
  <c r="C32" i="29"/>
  <c r="C31" i="29"/>
  <c r="C23" i="29"/>
  <c r="C108" i="28"/>
  <c r="C23" i="28"/>
  <c r="C146" i="28"/>
  <c r="C142" i="28"/>
  <c r="C121" i="28"/>
  <c r="C117" i="28"/>
  <c r="C102" i="28"/>
  <c r="C61" i="28"/>
  <c r="C60" i="28"/>
  <c r="C64" i="28" s="1"/>
  <c r="C70" i="28" s="1"/>
  <c r="C55" i="28"/>
  <c r="C34" i="28"/>
  <c r="C33" i="28"/>
  <c r="C32" i="28"/>
  <c r="C31" i="28"/>
  <c r="C30" i="27"/>
  <c r="C35" i="27" s="1"/>
  <c r="C142" i="27"/>
  <c r="C146" i="27" s="1"/>
  <c r="C117" i="27"/>
  <c r="C121" i="27" s="1"/>
  <c r="C102" i="27"/>
  <c r="C61" i="27"/>
  <c r="C60" i="27"/>
  <c r="C64" i="27" s="1"/>
  <c r="C70" i="27" s="1"/>
  <c r="C55" i="27"/>
  <c r="C34" i="27"/>
  <c r="C33" i="27"/>
  <c r="C32" i="27"/>
  <c r="C142" i="26"/>
  <c r="C146" i="26" s="1"/>
  <c r="C117" i="26"/>
  <c r="C121" i="26" s="1"/>
  <c r="C102" i="26"/>
  <c r="C61" i="26"/>
  <c r="C60" i="26"/>
  <c r="C64" i="26" s="1"/>
  <c r="C70" i="26" s="1"/>
  <c r="C55" i="26"/>
  <c r="C34" i="26"/>
  <c r="C33" i="26"/>
  <c r="C32" i="26"/>
  <c r="C35" i="26" s="1"/>
  <c r="C31" i="27" l="1"/>
  <c r="C35" i="31"/>
  <c r="C64" i="32"/>
  <c r="C70" i="32" s="1"/>
  <c r="C64" i="33"/>
  <c r="C70" i="33" s="1"/>
  <c r="C35" i="28"/>
  <c r="C64" i="29"/>
  <c r="C70" i="29" s="1"/>
  <c r="C35" i="30"/>
  <c r="C126" i="30" s="1"/>
  <c r="C31" i="34"/>
  <c r="C40" i="34" s="1"/>
  <c r="D55" i="39"/>
  <c r="C69" i="39" s="1"/>
  <c r="C42" i="39"/>
  <c r="C68" i="39" s="1"/>
  <c r="C71" i="39" s="1"/>
  <c r="C75" i="39"/>
  <c r="C76" i="39"/>
  <c r="C151" i="39"/>
  <c r="C126" i="38"/>
  <c r="D51" i="38"/>
  <c r="D47" i="38"/>
  <c r="D54" i="38"/>
  <c r="D50" i="38"/>
  <c r="C43" i="38"/>
  <c r="D53" i="38"/>
  <c r="D49" i="38"/>
  <c r="D52" i="38"/>
  <c r="D48" i="38"/>
  <c r="C42" i="38"/>
  <c r="C68" i="38" s="1"/>
  <c r="C75" i="38"/>
  <c r="C81" i="38" s="1"/>
  <c r="C128" i="38" s="1"/>
  <c r="C153" i="38" s="1"/>
  <c r="C79" i="35"/>
  <c r="C78" i="35"/>
  <c r="C41" i="35"/>
  <c r="C80" i="35"/>
  <c r="C40" i="35"/>
  <c r="D55" i="35"/>
  <c r="C69" i="35" s="1"/>
  <c r="C151" i="35"/>
  <c r="C64" i="34"/>
  <c r="C70" i="34" s="1"/>
  <c r="C151" i="34"/>
  <c r="C43" i="34"/>
  <c r="C41" i="34"/>
  <c r="D48" i="34"/>
  <c r="D52" i="34"/>
  <c r="D49" i="34"/>
  <c r="D53" i="34"/>
  <c r="D50" i="34"/>
  <c r="D54" i="34"/>
  <c r="C78" i="34"/>
  <c r="D47" i="34"/>
  <c r="D51" i="34"/>
  <c r="C79" i="34"/>
  <c r="C126" i="33"/>
  <c r="D51" i="33"/>
  <c r="D47" i="33"/>
  <c r="D53" i="33"/>
  <c r="D49" i="33"/>
  <c r="D54" i="33"/>
  <c r="D50" i="33"/>
  <c r="C43" i="33"/>
  <c r="D52" i="33"/>
  <c r="D48" i="33"/>
  <c r="C31" i="33"/>
  <c r="C41" i="32"/>
  <c r="C126" i="32"/>
  <c r="D51" i="32"/>
  <c r="D47" i="32"/>
  <c r="D48" i="32"/>
  <c r="D54" i="32"/>
  <c r="D50" i="32"/>
  <c r="C43" i="32"/>
  <c r="D52" i="32"/>
  <c r="D53" i="32"/>
  <c r="D49" i="32"/>
  <c r="C78" i="32"/>
  <c r="C40" i="32"/>
  <c r="C79" i="32"/>
  <c r="C80" i="31"/>
  <c r="C41" i="31"/>
  <c r="C64" i="31"/>
  <c r="C70" i="31" s="1"/>
  <c r="C126" i="31"/>
  <c r="D51" i="31"/>
  <c r="D47" i="31"/>
  <c r="C43" i="31"/>
  <c r="D54" i="31"/>
  <c r="D50" i="31"/>
  <c r="D48" i="31"/>
  <c r="D53" i="31"/>
  <c r="D49" i="31"/>
  <c r="D52" i="31"/>
  <c r="C78" i="31"/>
  <c r="C40" i="31"/>
  <c r="C90" i="31" s="1"/>
  <c r="C79" i="31"/>
  <c r="C31" i="30"/>
  <c r="C41" i="30" s="1"/>
  <c r="C151" i="30"/>
  <c r="D47" i="30"/>
  <c r="D51" i="30"/>
  <c r="D50" i="30"/>
  <c r="D48" i="30"/>
  <c r="D52" i="30"/>
  <c r="C43" i="30"/>
  <c r="D54" i="30"/>
  <c r="D49" i="30"/>
  <c r="D53" i="30"/>
  <c r="C151" i="29"/>
  <c r="C43" i="29"/>
  <c r="C40" i="29"/>
  <c r="D47" i="29"/>
  <c r="D51" i="29"/>
  <c r="C79" i="29"/>
  <c r="C78" i="29"/>
  <c r="C41" i="29"/>
  <c r="C90" i="29" s="1"/>
  <c r="D48" i="29"/>
  <c r="D52" i="29"/>
  <c r="C80" i="29"/>
  <c r="D50" i="29"/>
  <c r="D54" i="29"/>
  <c r="D49" i="29"/>
  <c r="D53" i="29"/>
  <c r="C126" i="28"/>
  <c r="D49" i="28"/>
  <c r="D53" i="28"/>
  <c r="C151" i="28"/>
  <c r="C43" i="28"/>
  <c r="D50" i="28"/>
  <c r="D54" i="28"/>
  <c r="C78" i="28"/>
  <c r="C40" i="28"/>
  <c r="D47" i="28"/>
  <c r="D51" i="28"/>
  <c r="C79" i="28"/>
  <c r="C41" i="28"/>
  <c r="C90" i="28" s="1"/>
  <c r="D48" i="28"/>
  <c r="D52" i="28"/>
  <c r="C80" i="28"/>
  <c r="C126" i="27"/>
  <c r="D52" i="27"/>
  <c r="D48" i="27"/>
  <c r="D53" i="27"/>
  <c r="D49" i="27"/>
  <c r="D51" i="27"/>
  <c r="D47" i="27"/>
  <c r="D54" i="27"/>
  <c r="D50" i="27"/>
  <c r="C43" i="27"/>
  <c r="C78" i="27"/>
  <c r="C79" i="27"/>
  <c r="C41" i="27"/>
  <c r="C80" i="27"/>
  <c r="D48" i="26"/>
  <c r="D51" i="26"/>
  <c r="D47" i="26"/>
  <c r="D54" i="26"/>
  <c r="D50" i="26"/>
  <c r="C43" i="26"/>
  <c r="D53" i="26"/>
  <c r="D49" i="26"/>
  <c r="C126" i="26"/>
  <c r="D52" i="26"/>
  <c r="C30" i="25"/>
  <c r="C146" i="25"/>
  <c r="C142" i="25"/>
  <c r="C121" i="25"/>
  <c r="C117" i="25"/>
  <c r="C102" i="25"/>
  <c r="C61" i="25"/>
  <c r="C60" i="25"/>
  <c r="C64" i="25" s="1"/>
  <c r="C70" i="25" s="1"/>
  <c r="C55" i="25"/>
  <c r="C34" i="25"/>
  <c r="C33" i="25"/>
  <c r="C32" i="25"/>
  <c r="C23" i="25"/>
  <c r="C35" i="25" s="1"/>
  <c r="D55" i="27" l="1"/>
  <c r="C69" i="27" s="1"/>
  <c r="C80" i="34"/>
  <c r="C31" i="25"/>
  <c r="C76" i="27"/>
  <c r="C40" i="27"/>
  <c r="C81" i="39"/>
  <c r="C128" i="39" s="1"/>
  <c r="C153" i="39" s="1"/>
  <c r="C127" i="39"/>
  <c r="D55" i="38"/>
  <c r="C69" i="38" s="1"/>
  <c r="C71" i="38" s="1"/>
  <c r="C151" i="38"/>
  <c r="C42" i="35"/>
  <c r="C68" i="35" s="1"/>
  <c r="C71" i="35" s="1"/>
  <c r="C127" i="35" s="1"/>
  <c r="C152" i="35" s="1"/>
  <c r="C90" i="35"/>
  <c r="C75" i="35"/>
  <c r="C76" i="35"/>
  <c r="C42" i="34"/>
  <c r="C68" i="34" s="1"/>
  <c r="C75" i="34"/>
  <c r="D55" i="34"/>
  <c r="C69" i="34" s="1"/>
  <c r="C76" i="34"/>
  <c r="C90" i="34"/>
  <c r="D55" i="33"/>
  <c r="C69" i="33" s="1"/>
  <c r="C79" i="33"/>
  <c r="C40" i="33"/>
  <c r="C41" i="33"/>
  <c r="C78" i="33"/>
  <c r="C80" i="33"/>
  <c r="C151" i="33"/>
  <c r="C75" i="32"/>
  <c r="C42" i="32"/>
  <c r="C68" i="32" s="1"/>
  <c r="C90" i="32"/>
  <c r="D55" i="32"/>
  <c r="C69" i="32" s="1"/>
  <c r="C76" i="32"/>
  <c r="C151" i="32"/>
  <c r="C75" i="31"/>
  <c r="C42" i="31"/>
  <c r="C68" i="31" s="1"/>
  <c r="D55" i="31"/>
  <c r="C69" i="31" s="1"/>
  <c r="C76" i="31"/>
  <c r="C151" i="31"/>
  <c r="C80" i="30"/>
  <c r="C40" i="30"/>
  <c r="C90" i="30" s="1"/>
  <c r="C79" i="30"/>
  <c r="C78" i="30"/>
  <c r="C42" i="30"/>
  <c r="C68" i="30" s="1"/>
  <c r="D55" i="30"/>
  <c r="C69" i="30" s="1"/>
  <c r="C75" i="29"/>
  <c r="D55" i="29"/>
  <c r="C69" i="29" s="1"/>
  <c r="C42" i="29"/>
  <c r="C68" i="29" s="1"/>
  <c r="C76" i="29"/>
  <c r="C75" i="28"/>
  <c r="D55" i="28"/>
  <c r="C69" i="28" s="1"/>
  <c r="C76" i="28"/>
  <c r="C81" i="28" s="1"/>
  <c r="C128" i="28" s="1"/>
  <c r="C153" i="28" s="1"/>
  <c r="C42" i="28"/>
  <c r="C68" i="28" s="1"/>
  <c r="C42" i="27"/>
  <c r="C68" i="27" s="1"/>
  <c r="C71" i="27" s="1"/>
  <c r="C90" i="27"/>
  <c r="C151" i="27"/>
  <c r="C75" i="27"/>
  <c r="C79" i="26"/>
  <c r="C40" i="26"/>
  <c r="C78" i="26"/>
  <c r="C80" i="26"/>
  <c r="C41" i="26"/>
  <c r="D55" i="26"/>
  <c r="C69" i="26" s="1"/>
  <c r="C151" i="26"/>
  <c r="D52" i="25"/>
  <c r="D51" i="25"/>
  <c r="D50" i="25"/>
  <c r="D49" i="25"/>
  <c r="C126" i="25"/>
  <c r="D48" i="25"/>
  <c r="D47" i="25"/>
  <c r="D54" i="25"/>
  <c r="C43" i="25"/>
  <c r="D53" i="25"/>
  <c r="C107" i="21"/>
  <c r="C109" i="21"/>
  <c r="F24" i="24"/>
  <c r="F25" i="24" s="1"/>
  <c r="F26" i="24" s="1"/>
  <c r="F27" i="24" s="1"/>
  <c r="F15" i="24"/>
  <c r="F17" i="24" s="1"/>
  <c r="F14" i="24"/>
  <c r="F13" i="24"/>
  <c r="F12" i="24"/>
  <c r="F11" i="24"/>
  <c r="F10" i="24"/>
  <c r="E59" i="23"/>
  <c r="E60" i="23" s="1"/>
  <c r="E44" i="23"/>
  <c r="E45" i="23" s="1"/>
  <c r="E37" i="23"/>
  <c r="E38" i="23" s="1"/>
  <c r="C107" i="34" s="1"/>
  <c r="C110" i="34" s="1"/>
  <c r="C130" i="34" s="1"/>
  <c r="C155" i="34" s="1"/>
  <c r="E27" i="23"/>
  <c r="E28" i="23" s="1"/>
  <c r="E15" i="23"/>
  <c r="E16" i="23" s="1"/>
  <c r="C61" i="21"/>
  <c r="C60" i="21"/>
  <c r="C146" i="21"/>
  <c r="C142" i="21"/>
  <c r="C117" i="21"/>
  <c r="C121" i="21" s="1"/>
  <c r="C102" i="21"/>
  <c r="C55" i="21"/>
  <c r="C34" i="21"/>
  <c r="C23" i="21"/>
  <c r="C33" i="21" l="1"/>
  <c r="C31" i="21"/>
  <c r="C107" i="38"/>
  <c r="C110" i="38" s="1"/>
  <c r="C130" i="38" s="1"/>
  <c r="C155" i="38" s="1"/>
  <c r="C107" i="35"/>
  <c r="C110" i="35" s="1"/>
  <c r="C130" i="35" s="1"/>
  <c r="C155" i="35" s="1"/>
  <c r="C107" i="39"/>
  <c r="C110" i="39" s="1"/>
  <c r="C107" i="30"/>
  <c r="C110" i="30" s="1"/>
  <c r="C130" i="30" s="1"/>
  <c r="C155" i="30" s="1"/>
  <c r="C107" i="25"/>
  <c r="C110" i="25" s="1"/>
  <c r="C130" i="25" s="1"/>
  <c r="C155" i="25" s="1"/>
  <c r="C109" i="26"/>
  <c r="C109" i="27"/>
  <c r="C109" i="25"/>
  <c r="C81" i="27"/>
  <c r="C128" i="27" s="1"/>
  <c r="C153" i="27" s="1"/>
  <c r="C71" i="28"/>
  <c r="C76" i="30"/>
  <c r="C107" i="29"/>
  <c r="C107" i="28"/>
  <c r="C107" i="26"/>
  <c r="C110" i="26" s="1"/>
  <c r="C130" i="26" s="1"/>
  <c r="C155" i="26" s="1"/>
  <c r="C107" i="27"/>
  <c r="C107" i="32"/>
  <c r="C110" i="32" s="1"/>
  <c r="C130" i="32" s="1"/>
  <c r="C155" i="32" s="1"/>
  <c r="C107" i="31"/>
  <c r="C110" i="31" s="1"/>
  <c r="C130" i="31" s="1"/>
  <c r="C155" i="31" s="1"/>
  <c r="C107" i="33"/>
  <c r="C110" i="33" s="1"/>
  <c r="C130" i="33" s="1"/>
  <c r="C155" i="33" s="1"/>
  <c r="C71" i="29"/>
  <c r="C90" i="26"/>
  <c r="C152" i="39"/>
  <c r="C127" i="38"/>
  <c r="C88" i="38"/>
  <c r="C87" i="38"/>
  <c r="C89" i="38"/>
  <c r="C81" i="35"/>
  <c r="C81" i="34"/>
  <c r="C128" i="34" s="1"/>
  <c r="C153" i="34" s="1"/>
  <c r="C71" i="34"/>
  <c r="C87" i="34" s="1"/>
  <c r="C42" i="33"/>
  <c r="C68" i="33" s="1"/>
  <c r="C71" i="33" s="1"/>
  <c r="C127" i="33" s="1"/>
  <c r="C152" i="33" s="1"/>
  <c r="C75" i="33"/>
  <c r="C90" i="33"/>
  <c r="C76" i="33"/>
  <c r="C71" i="32"/>
  <c r="C81" i="32"/>
  <c r="C128" i="32" s="1"/>
  <c r="C153" i="32" s="1"/>
  <c r="C71" i="31"/>
  <c r="C81" i="31"/>
  <c r="C128" i="31" s="1"/>
  <c r="C153" i="31" s="1"/>
  <c r="C75" i="30"/>
  <c r="C81" i="30" s="1"/>
  <c r="C128" i="30" s="1"/>
  <c r="C153" i="30" s="1"/>
  <c r="C71" i="30"/>
  <c r="C127" i="29"/>
  <c r="C81" i="29"/>
  <c r="C128" i="29" s="1"/>
  <c r="C153" i="29" s="1"/>
  <c r="C127" i="28"/>
  <c r="C127" i="27"/>
  <c r="C42" i="26"/>
  <c r="C68" i="26" s="1"/>
  <c r="C71" i="26" s="1"/>
  <c r="C76" i="26"/>
  <c r="C75" i="26"/>
  <c r="D55" i="25"/>
  <c r="C69" i="25" s="1"/>
  <c r="C151" i="25"/>
  <c r="C80" i="25"/>
  <c r="C41" i="25"/>
  <c r="C79" i="25"/>
  <c r="C40" i="25"/>
  <c r="C76" i="25" s="1"/>
  <c r="C78" i="25"/>
  <c r="C110" i="21"/>
  <c r="C130" i="21" s="1"/>
  <c r="C155" i="21" s="1"/>
  <c r="F16" i="24"/>
  <c r="F18" i="24"/>
  <c r="C64" i="21"/>
  <c r="C70" i="21" s="1"/>
  <c r="C88" i="34" l="1"/>
  <c r="C127" i="34"/>
  <c r="C110" i="27"/>
  <c r="C130" i="39"/>
  <c r="C155" i="39" s="1"/>
  <c r="C87" i="39"/>
  <c r="C88" i="39"/>
  <c r="C89" i="39"/>
  <c r="C81" i="26"/>
  <c r="C128" i="26" s="1"/>
  <c r="C153" i="26" s="1"/>
  <c r="C92" i="38"/>
  <c r="C101" i="38" s="1"/>
  <c r="C103" i="38" s="1"/>
  <c r="C129" i="38" s="1"/>
  <c r="C154" i="38" s="1"/>
  <c r="C152" i="38"/>
  <c r="C128" i="35"/>
  <c r="C89" i="35"/>
  <c r="C87" i="35"/>
  <c r="C88" i="35"/>
  <c r="C89" i="34"/>
  <c r="C92" i="34" s="1"/>
  <c r="C101" i="34" s="1"/>
  <c r="C103" i="34" s="1"/>
  <c r="C129" i="34" s="1"/>
  <c r="C154" i="34" s="1"/>
  <c r="C152" i="34"/>
  <c r="C81" i="33"/>
  <c r="C127" i="32"/>
  <c r="C89" i="32"/>
  <c r="C88" i="32"/>
  <c r="C87" i="32"/>
  <c r="C127" i="31"/>
  <c r="C89" i="31"/>
  <c r="C88" i="31"/>
  <c r="C87" i="31"/>
  <c r="C127" i="30"/>
  <c r="C87" i="30"/>
  <c r="C89" i="30"/>
  <c r="C88" i="30"/>
  <c r="C152" i="29"/>
  <c r="C152" i="28"/>
  <c r="C152" i="27"/>
  <c r="C127" i="26"/>
  <c r="C88" i="26"/>
  <c r="C89" i="26"/>
  <c r="C87" i="26"/>
  <c r="C90" i="25"/>
  <c r="C42" i="25"/>
  <c r="C68" i="25" s="1"/>
  <c r="C71" i="25" s="1"/>
  <c r="C75" i="25"/>
  <c r="C81" i="25" s="1"/>
  <c r="C128" i="25" s="1"/>
  <c r="C153" i="25" s="1"/>
  <c r="F19" i="24"/>
  <c r="F20" i="24" s="1"/>
  <c r="C32" i="21"/>
  <c r="C35" i="21" s="1"/>
  <c r="C92" i="39" l="1"/>
  <c r="C101" i="39" s="1"/>
  <c r="C103" i="39" s="1"/>
  <c r="C129" i="39" s="1"/>
  <c r="C109" i="29"/>
  <c r="C110" i="29" s="1"/>
  <c r="C109" i="28"/>
  <c r="C110" i="28" s="1"/>
  <c r="C92" i="31"/>
  <c r="C101" i="31" s="1"/>
  <c r="C103" i="31" s="1"/>
  <c r="C129" i="31" s="1"/>
  <c r="C154" i="31" s="1"/>
  <c r="C92" i="32"/>
  <c r="C101" i="32" s="1"/>
  <c r="C103" i="32" s="1"/>
  <c r="C129" i="32" s="1"/>
  <c r="C154" i="32" s="1"/>
  <c r="C130" i="27"/>
  <c r="C155" i="27" s="1"/>
  <c r="C89" i="27"/>
  <c r="C87" i="27"/>
  <c r="C92" i="27" s="1"/>
  <c r="C101" i="27" s="1"/>
  <c r="C103" i="27" s="1"/>
  <c r="C129" i="27" s="1"/>
  <c r="C154" i="27" s="1"/>
  <c r="C88" i="27"/>
  <c r="C131" i="38"/>
  <c r="C156" i="38"/>
  <c r="C92" i="35"/>
  <c r="C101" i="35" s="1"/>
  <c r="C103" i="35" s="1"/>
  <c r="C129" i="35" s="1"/>
  <c r="C154" i="35" s="1"/>
  <c r="C153" i="35"/>
  <c r="C131" i="34"/>
  <c r="C156" i="34"/>
  <c r="D115" i="34"/>
  <c r="D119" i="34"/>
  <c r="D114" i="34"/>
  <c r="D139" i="34"/>
  <c r="D140" i="34" s="1"/>
  <c r="C128" i="33"/>
  <c r="C88" i="33"/>
  <c r="C87" i="33"/>
  <c r="C89" i="33"/>
  <c r="C152" i="32"/>
  <c r="C156" i="32" s="1"/>
  <c r="C131" i="32"/>
  <c r="C152" i="31"/>
  <c r="C92" i="30"/>
  <c r="C101" i="30" s="1"/>
  <c r="C103" i="30" s="1"/>
  <c r="C129" i="30" s="1"/>
  <c r="C154" i="30" s="1"/>
  <c r="C152" i="30"/>
  <c r="C156" i="27"/>
  <c r="D139" i="27" s="1"/>
  <c r="C92" i="26"/>
  <c r="C101" i="26" s="1"/>
  <c r="C103" i="26" s="1"/>
  <c r="C129" i="26" s="1"/>
  <c r="C154" i="26" s="1"/>
  <c r="C152" i="26"/>
  <c r="C127" i="25"/>
  <c r="C89" i="25"/>
  <c r="C88" i="25"/>
  <c r="C87" i="25"/>
  <c r="C126" i="21"/>
  <c r="D54" i="21"/>
  <c r="C43" i="21"/>
  <c r="D47" i="21"/>
  <c r="D53" i="21"/>
  <c r="D52" i="21"/>
  <c r="D51" i="21"/>
  <c r="D48" i="21"/>
  <c r="D50" i="21"/>
  <c r="D49" i="21"/>
  <c r="C80" i="21"/>
  <c r="C41" i="21"/>
  <c r="C79" i="21"/>
  <c r="C40" i="21"/>
  <c r="C78" i="21"/>
  <c r="C131" i="27" l="1"/>
  <c r="D114" i="27" s="1"/>
  <c r="D115" i="27" s="1"/>
  <c r="D119" i="27" s="1"/>
  <c r="C130" i="28"/>
  <c r="C155" i="28" s="1"/>
  <c r="C88" i="28"/>
  <c r="C87" i="28"/>
  <c r="C92" i="28" s="1"/>
  <c r="C101" i="28" s="1"/>
  <c r="C103" i="28" s="1"/>
  <c r="C129" i="28" s="1"/>
  <c r="C89" i="28"/>
  <c r="C131" i="31"/>
  <c r="C130" i="29"/>
  <c r="C155" i="29" s="1"/>
  <c r="C88" i="29"/>
  <c r="C92" i="29" s="1"/>
  <c r="C101" i="29" s="1"/>
  <c r="C103" i="29" s="1"/>
  <c r="C129" i="29" s="1"/>
  <c r="C87" i="29"/>
  <c r="C89" i="29"/>
  <c r="C131" i="26"/>
  <c r="C131" i="30"/>
  <c r="D114" i="30" s="1"/>
  <c r="D115" i="30" s="1"/>
  <c r="C156" i="31"/>
  <c r="C154" i="39"/>
  <c r="C156" i="39" s="1"/>
  <c r="C131" i="39"/>
  <c r="C90" i="21"/>
  <c r="D139" i="38"/>
  <c r="D114" i="38"/>
  <c r="D115" i="38" s="1"/>
  <c r="C131" i="35"/>
  <c r="C156" i="35"/>
  <c r="D142" i="34"/>
  <c r="D144" i="34"/>
  <c r="D117" i="34"/>
  <c r="D121" i="34" s="1"/>
  <c r="C132" i="34" s="1"/>
  <c r="C133" i="34" s="1"/>
  <c r="C134" i="34" s="1"/>
  <c r="C92" i="33"/>
  <c r="C101" i="33" s="1"/>
  <c r="C103" i="33" s="1"/>
  <c r="C129" i="33" s="1"/>
  <c r="C154" i="33" s="1"/>
  <c r="C153" i="33"/>
  <c r="C156" i="33" s="1"/>
  <c r="D114" i="32"/>
  <c r="D115" i="32" s="1"/>
  <c r="D139" i="32"/>
  <c r="D114" i="31"/>
  <c r="D115" i="31" s="1"/>
  <c r="D139" i="31"/>
  <c r="D140" i="31" s="1"/>
  <c r="C156" i="30"/>
  <c r="D140" i="27"/>
  <c r="D144" i="27" s="1"/>
  <c r="D117" i="27"/>
  <c r="D121" i="27" s="1"/>
  <c r="C132" i="27" s="1"/>
  <c r="C133" i="27" s="1"/>
  <c r="C134" i="27" s="1"/>
  <c r="C156" i="26"/>
  <c r="D139" i="26" s="1"/>
  <c r="D114" i="26"/>
  <c r="C152" i="25"/>
  <c r="C92" i="25"/>
  <c r="C101" i="25" s="1"/>
  <c r="C103" i="25" s="1"/>
  <c r="C129" i="25" s="1"/>
  <c r="C154" i="25" s="1"/>
  <c r="C42" i="21"/>
  <c r="C68" i="21" s="1"/>
  <c r="C151" i="21"/>
  <c r="C75" i="21"/>
  <c r="D55" i="21"/>
  <c r="C69" i="21" s="1"/>
  <c r="C76" i="21"/>
  <c r="C154" i="29" l="1"/>
  <c r="C156" i="29" s="1"/>
  <c r="D139" i="29" s="1"/>
  <c r="D140" i="29" s="1"/>
  <c r="C131" i="29"/>
  <c r="D114" i="29" s="1"/>
  <c r="C154" i="28"/>
  <c r="C156" i="28" s="1"/>
  <c r="C131" i="28"/>
  <c r="C131" i="33"/>
  <c r="D114" i="39"/>
  <c r="D115" i="39" s="1"/>
  <c r="D119" i="39" s="1"/>
  <c r="D117" i="39"/>
  <c r="D121" i="39" s="1"/>
  <c r="C132" i="39" s="1"/>
  <c r="C133" i="39" s="1"/>
  <c r="C134" i="39" s="1"/>
  <c r="D139" i="39"/>
  <c r="D119" i="38"/>
  <c r="D117" i="38"/>
  <c r="D140" i="38"/>
  <c r="D139" i="35"/>
  <c r="D140" i="35" s="1"/>
  <c r="D114" i="35"/>
  <c r="D115" i="35" s="1"/>
  <c r="D146" i="34"/>
  <c r="C157" i="34" s="1"/>
  <c r="C158" i="34" s="1"/>
  <c r="D114" i="33"/>
  <c r="D115" i="33" s="1"/>
  <c r="D139" i="33"/>
  <c r="D140" i="32"/>
  <c r="D142" i="32" s="1"/>
  <c r="D119" i="32"/>
  <c r="D117" i="32"/>
  <c r="D121" i="32" s="1"/>
  <c r="C132" i="32" s="1"/>
  <c r="C133" i="32" s="1"/>
  <c r="C134" i="32" s="1"/>
  <c r="D119" i="31"/>
  <c r="D142" i="31"/>
  <c r="D144" i="31"/>
  <c r="D121" i="31"/>
  <c r="C132" i="31" s="1"/>
  <c r="C133" i="31" s="1"/>
  <c r="C134" i="31" s="1"/>
  <c r="D117" i="31"/>
  <c r="D139" i="30"/>
  <c r="D119" i="30"/>
  <c r="D117" i="30"/>
  <c r="D144" i="29"/>
  <c r="D115" i="29"/>
  <c r="D142" i="29"/>
  <c r="D146" i="29" s="1"/>
  <c r="C157" i="29" s="1"/>
  <c r="C158" i="29" s="1"/>
  <c r="D142" i="27"/>
  <c r="D146" i="27" s="1"/>
  <c r="C157" i="27" s="1"/>
  <c r="C158" i="27" s="1"/>
  <c r="D140" i="26"/>
  <c r="D142" i="26" s="1"/>
  <c r="D115" i="26"/>
  <c r="C131" i="25"/>
  <c r="D114" i="25" s="1"/>
  <c r="C156" i="25"/>
  <c r="D139" i="25" s="1"/>
  <c r="C71" i="21"/>
  <c r="C81" i="21"/>
  <c r="C128" i="21" s="1"/>
  <c r="C153" i="21" s="1"/>
  <c r="C159" i="29" l="1"/>
  <c r="E14" i="40"/>
  <c r="I14" i="40" s="1"/>
  <c r="C159" i="34"/>
  <c r="E19" i="40"/>
  <c r="I19" i="40" s="1"/>
  <c r="D121" i="38"/>
  <c r="C132" i="38" s="1"/>
  <c r="C133" i="38" s="1"/>
  <c r="C134" i="38" s="1"/>
  <c r="D140" i="39"/>
  <c r="D114" i="28"/>
  <c r="D115" i="28" s="1"/>
  <c r="D139" i="28"/>
  <c r="D140" i="28"/>
  <c r="D142" i="28" s="1"/>
  <c r="C159" i="27"/>
  <c r="E12" i="40"/>
  <c r="I12" i="40" s="1"/>
  <c r="C127" i="21"/>
  <c r="C152" i="21" s="1"/>
  <c r="C87" i="21"/>
  <c r="D142" i="38"/>
  <c r="D144" i="38"/>
  <c r="D144" i="35"/>
  <c r="D117" i="35"/>
  <c r="D119" i="35"/>
  <c r="D142" i="35"/>
  <c r="D119" i="33"/>
  <c r="D140" i="33"/>
  <c r="D117" i="33"/>
  <c r="D144" i="32"/>
  <c r="D146" i="32" s="1"/>
  <c r="C157" i="32" s="1"/>
  <c r="C158" i="32" s="1"/>
  <c r="D146" i="31"/>
  <c r="C157" i="31" s="1"/>
  <c r="C158" i="31" s="1"/>
  <c r="D121" i="30"/>
  <c r="C132" i="30" s="1"/>
  <c r="C133" i="30" s="1"/>
  <c r="C134" i="30" s="1"/>
  <c r="D140" i="30"/>
  <c r="D142" i="30"/>
  <c r="D119" i="29"/>
  <c r="D117" i="29"/>
  <c r="D121" i="29" s="1"/>
  <c r="C132" i="29" s="1"/>
  <c r="C133" i="29" s="1"/>
  <c r="C134" i="29" s="1"/>
  <c r="D144" i="26"/>
  <c r="D146" i="26" s="1"/>
  <c r="C157" i="26" s="1"/>
  <c r="C158" i="26" s="1"/>
  <c r="D119" i="26"/>
  <c r="D117" i="26"/>
  <c r="D115" i="25"/>
  <c r="D117" i="25" s="1"/>
  <c r="D140" i="25"/>
  <c r="D144" i="25" s="1"/>
  <c r="C89" i="21"/>
  <c r="C88" i="21"/>
  <c r="C159" i="31" l="1"/>
  <c r="E16" i="40"/>
  <c r="I16" i="40" s="1"/>
  <c r="D144" i="28"/>
  <c r="D146" i="28" s="1"/>
  <c r="C157" i="28" s="1"/>
  <c r="C158" i="28" s="1"/>
  <c r="C159" i="32"/>
  <c r="E17" i="40"/>
  <c r="I17" i="40" s="1"/>
  <c r="D117" i="28"/>
  <c r="D142" i="39"/>
  <c r="D146" i="39" s="1"/>
  <c r="C157" i="39" s="1"/>
  <c r="C158" i="39" s="1"/>
  <c r="D144" i="39"/>
  <c r="D121" i="33"/>
  <c r="C132" i="33" s="1"/>
  <c r="C133" i="33" s="1"/>
  <c r="C134" i="33" s="1"/>
  <c r="D119" i="28"/>
  <c r="C159" i="26"/>
  <c r="E11" i="40"/>
  <c r="I11" i="40" s="1"/>
  <c r="D146" i="38"/>
  <c r="C157" i="38" s="1"/>
  <c r="C158" i="38" s="1"/>
  <c r="D146" i="35"/>
  <c r="C157" i="35" s="1"/>
  <c r="C158" i="35" s="1"/>
  <c r="D121" i="35"/>
  <c r="C132" i="35" s="1"/>
  <c r="C133" i="35" s="1"/>
  <c r="C134" i="35" s="1"/>
  <c r="D144" i="33"/>
  <c r="D142" i="33"/>
  <c r="D146" i="33" s="1"/>
  <c r="C157" i="33" s="1"/>
  <c r="C158" i="33" s="1"/>
  <c r="D144" i="30"/>
  <c r="D146" i="30" s="1"/>
  <c r="C157" i="30" s="1"/>
  <c r="C158" i="30" s="1"/>
  <c r="D121" i="26"/>
  <c r="C132" i="26" s="1"/>
  <c r="C133" i="26" s="1"/>
  <c r="C134" i="26" s="1"/>
  <c r="D119" i="25"/>
  <c r="D121" i="25" s="1"/>
  <c r="C132" i="25" s="1"/>
  <c r="C133" i="25" s="1"/>
  <c r="C134" i="25" s="1"/>
  <c r="D142" i="25"/>
  <c r="D146" i="25" s="1"/>
  <c r="C157" i="25" s="1"/>
  <c r="C158" i="25" s="1"/>
  <c r="C92" i="21"/>
  <c r="C101" i="21" s="1"/>
  <c r="C103" i="21" s="1"/>
  <c r="C129" i="21" s="1"/>
  <c r="C154" i="21" s="1"/>
  <c r="C156" i="21" s="1"/>
  <c r="C159" i="39" l="1"/>
  <c r="E22" i="40"/>
  <c r="I22" i="40" s="1"/>
  <c r="C159" i="30"/>
  <c r="E15" i="40"/>
  <c r="I15" i="40" s="1"/>
  <c r="C159" i="28"/>
  <c r="E13" i="40"/>
  <c r="I13" i="40" s="1"/>
  <c r="C159" i="35"/>
  <c r="E20" i="40"/>
  <c r="I20" i="40" s="1"/>
  <c r="D121" i="28"/>
  <c r="C132" i="28" s="1"/>
  <c r="C133" i="28" s="1"/>
  <c r="C134" i="28" s="1"/>
  <c r="C159" i="33"/>
  <c r="E18" i="40"/>
  <c r="I18" i="40" s="1"/>
  <c r="C159" i="25"/>
  <c r="E10" i="40"/>
  <c r="I10" i="40" s="1"/>
  <c r="C159" i="38"/>
  <c r="E21" i="40"/>
  <c r="I21" i="40" s="1"/>
  <c r="C131" i="21"/>
  <c r="D114" i="21" s="1"/>
  <c r="D115" i="21" s="1"/>
  <c r="D119" i="21" s="1"/>
  <c r="D139" i="21"/>
  <c r="D140" i="21" s="1"/>
  <c r="D144" i="21" s="1"/>
  <c r="D142" i="21" l="1"/>
  <c r="D146" i="21" s="1"/>
  <c r="C157" i="21" s="1"/>
  <c r="C158" i="21" s="1"/>
  <c r="D117" i="21"/>
  <c r="D121" i="21" s="1"/>
  <c r="C132" i="21" s="1"/>
  <c r="C133" i="21" s="1"/>
  <c r="C134" i="21" s="1"/>
  <c r="C159" i="21" l="1"/>
  <c r="E9" i="40"/>
  <c r="H23" i="40" l="1"/>
  <c r="I9" i="40"/>
  <c r="I24" i="40" s="1"/>
</calcChain>
</file>

<file path=xl/sharedStrings.xml><?xml version="1.0" encoding="utf-8"?>
<sst xmlns="http://schemas.openxmlformats.org/spreadsheetml/2006/main" count="3441" uniqueCount="330">
  <si>
    <t>PRÓ-REITORIA DE ADMINISTRAÇÃO</t>
  </si>
  <si>
    <t>ITEM</t>
  </si>
  <si>
    <t>DISCRIMINAÇÃO</t>
  </si>
  <si>
    <t>QUANT.</t>
  </si>
  <si>
    <t>UNIDADE</t>
  </si>
  <si>
    <t>PARCIAL MENSAL</t>
  </si>
  <si>
    <t>Esponja antibactéria para limpeza, dupla face formato retangular (bucha)</t>
  </si>
  <si>
    <t>unid.</t>
  </si>
  <si>
    <t>Detergente líquido neutro, desengordurante garrafa com 500 ml</t>
  </si>
  <si>
    <t>Pano para limpeza multiuso com furos 60x33 cm</t>
  </si>
  <si>
    <t>Vassoura de piaçava n.º 4</t>
  </si>
  <si>
    <t>Saco alvejado para limpeza de chão 90% algodão - pano de chão 42 x 72 cm</t>
  </si>
  <si>
    <t>Alcool líquido 70º INPM com 1 litro</t>
  </si>
  <si>
    <t>Coador de café de flanela 100% de algodão, com cabo de madeira, aro de metal, arame galvanizado, diâmetro de 130 mm.</t>
  </si>
  <si>
    <t>Desinfetante pinho para limpar e desinfetar o ambiente, em recipiente de 500 ml</t>
  </si>
  <si>
    <t>Lã de aço, pacote com 60g com 8 unidades</t>
  </si>
  <si>
    <t>Sabão de côco em barra de 200 g</t>
  </si>
  <si>
    <t>Guardanapos de papel 33 x 30 mm, pacote com 50 unidades</t>
  </si>
  <si>
    <t>pacote</t>
  </si>
  <si>
    <t>Copo de plástico descartável para água de 200 ml, pacote com 100 unidades</t>
  </si>
  <si>
    <t>Copo de plástico descartável para café de 50 ml, pacote com 100 unidades</t>
  </si>
  <si>
    <t>COORDENAÇÃO DE CONTRATOS</t>
  </si>
  <si>
    <t>frasco</t>
  </si>
  <si>
    <t>Açúcar, tipo refinado, origem vegetal, sacarose de cana de açúcar, aplicação adoçante, característica adicional de 1ª qualidade.</t>
  </si>
  <si>
    <t>Adoçante, tipo sucralose, com bico dosador (100ml).</t>
  </si>
  <si>
    <t>pct 4 und</t>
  </si>
  <si>
    <t>pct</t>
  </si>
  <si>
    <t>pct 500g</t>
  </si>
  <si>
    <t>kilo</t>
  </si>
  <si>
    <t>frasco 100 ml</t>
  </si>
  <si>
    <t>pct 5 und</t>
  </si>
  <si>
    <t>PANO LIMPEZA, MATERIAL MICROFIBRA. COMPRIMENTO 60 CM LARGURA 40 CM CARACTERÍSTICAS ADICIONAIS ALTO GRAU ABSORÇÃO APLICAÇÃO USO GERAL TIPO TOALHA</t>
  </si>
  <si>
    <t>pct 10 unid</t>
  </si>
  <si>
    <t>Saco de lixo de plástico reforçado com alça preto, com capacidade de 30 litros.</t>
  </si>
  <si>
    <t>Flanela branca para polimento de móveis, vidros e limpeza em geral 40 x 60 cm</t>
  </si>
  <si>
    <t>Limpa inox (200 ml).</t>
  </si>
  <si>
    <t>Café em pó homogêneo, torrado e moído, de qualidade tipo “Superior”, condicionado em embalagem a vácuo puro aluminizada, validade de prazo mínimo de 1 ano, sendo extra forte. Sugestão: Melitta, Pilão ou similar</t>
  </si>
  <si>
    <t>DISCRIMINAÇÃO EPIS</t>
  </si>
  <si>
    <t>CX 100UN</t>
  </si>
  <si>
    <t>ÁLCOOL ETÍLICO, TIPO:HIDRATADO, TEOR ALCOÓLICO:70%_(70°GL), APRESENTAÇÃO:GEL</t>
  </si>
  <si>
    <t>Frasco 500ml</t>
  </si>
  <si>
    <t>Avental descartável, material tnt 100% polipropileno, características adicionais com manga, punho com elástico, permeável ao ar, impermeável para fluidos, gramatura 30, aplicação manuseio de documentos e objetos com impurezas, tamanho 1,50 x 1,20m, tipo uso atóxico, hipoalergênico, não inflamável</t>
  </si>
  <si>
    <t>CX 10 UND.</t>
  </si>
  <si>
    <t>DISCRIMINAÇÃO UNIFORME</t>
  </si>
  <si>
    <t>Jalecos: operacional tradicional, em tecido Oxford, manga longa com dois bolsos inferiores, gola e manga com bico, com logomarca;</t>
  </si>
  <si>
    <t>Blusas/camisetas: operacional tradicional, em tecido de algodão, na cor azul manga curta, com logomarca.</t>
  </si>
  <si>
    <t>Calças: operacional tradicional, em tecido Oxford, com elástico e cordão, um bolso traseiro e dois dianteiros.</t>
  </si>
  <si>
    <t>Meias: meia  adulto, em tecido poliéster na cor preta.</t>
  </si>
  <si>
    <t>Sapatos: operacional tradicional, fechado, cor preta, solado antiderrapante</t>
  </si>
  <si>
    <t>TOTAL</t>
  </si>
  <si>
    <t>Valor mensal por funcionário</t>
  </si>
  <si>
    <t>Valor anual por funcionário</t>
  </si>
  <si>
    <t>Calça comprida com zíper de gabardine ou microfibra.</t>
  </si>
  <si>
    <t>Blusa tipo camisa com botões, em gabardine ou microfibra e emblema da empresa no lado esquerdo superior, manga curta.</t>
  </si>
  <si>
    <t>Touca de filó com aba.</t>
  </si>
  <si>
    <t>Calçado em couro, tipo mocassim, fechado, salto de até 3 cm ou sapatilha em couro, antiderrapantes.</t>
  </si>
  <si>
    <t>Avental, em oxford ou tergal, com amarras dos lados.</t>
  </si>
  <si>
    <t>REGATA GUARDA-VIDAS - ESTAMPADA NAS COSTAS E BORDADO NA FRENTE - TECIDO KACHARREL.</t>
  </si>
  <si>
    <t>Boné Bordado Tecido Ripstop vermelho c/ bordado guarda-vidas.</t>
  </si>
  <si>
    <t>Sunga  c/ bordado PET guarda- vidas. Possui modelagem slip e cós elástico. Material:	Poliamida Composição: 84% Poliamida e 16% elastano. Cor:	Vermelho</t>
  </si>
  <si>
    <t>Short Guarda-Vidas, na cor vermelha. Tecido: Dry- Fit  Bordado: Guarda vidas e seu brasão. Elástico e Cordão para melhor ajuste.</t>
  </si>
  <si>
    <t>Camiseta gola pólo em tecido 100% algodão, na cor azul, com destaque nas costas escrito A SERVIÇO DA UFF, e brasão/emblema da contratada.</t>
  </si>
  <si>
    <t>Meia social (longa)</t>
  </si>
  <si>
    <t xml:space="preserve">Calça – Modelo Unissex com elástico em todo o cós, bolsos traseiros chapados e alça para ajuste da barra. Material / Cor: Tecido misto- 52% Algodão 48% Poliéster / Xadrez (“Pied Poule”) </t>
  </si>
  <si>
    <t>Sapatos Antiderrapante (par)</t>
  </si>
  <si>
    <t>Meias (par)</t>
  </si>
  <si>
    <t>Avental Térmico de Segurança</t>
  </si>
  <si>
    <t>Luva Térmica (até 240º) (par)</t>
  </si>
  <si>
    <t>Especificação</t>
  </si>
  <si>
    <t>Relógio de Ponto Biométrico</t>
  </si>
  <si>
    <t>TOTAL DE CUSTO DE EQUIPAMENTOS</t>
  </si>
  <si>
    <t>Item</t>
  </si>
  <si>
    <t>Açucareiro em aço inoxidável.</t>
  </si>
  <si>
    <t>Bandeja Grande em aço inoxidável.</t>
  </si>
  <si>
    <t>Forro de bandeja emborrachado para bandeja grande.</t>
  </si>
  <si>
    <t>Garrafa térmica, com corpo externo em aço inox, ampola com capacidade para 1000ml, com fechamento em pressão, alça móvel em polipropileno.</t>
  </si>
  <si>
    <t>Jarra para água em aço inox, com tampa e alça e capacidade para 2 litros.</t>
  </si>
  <si>
    <t>Cafeteira elétrica tradicional 8 litros, corpo aço inox, bojo interno aço inox, sistema banho-maria, pés alumínio fundido, tubo de nível frontal, potência 1300 Watts, termostato 20º a 120°, resistência aço inox, coador pano, vareta para limpeza, torneira removível para limpeza,</t>
  </si>
  <si>
    <t>Máscara Dupla Descartável branca com 100 unidades Não tecido 100% polipropileno (TNT) duas camadas externa de 20g/m² cada Filtro de retenção bacteriana meltblown, uma camada 20g/m² casa Clip para ajuste nasal Cor branca</t>
  </si>
  <si>
    <t>Dólmã – Modelo Unissex acinturado com abotoamento lateral com botões de pressão embutidos (vista coberta).  Manga 7/8 com bolso na manga. Material / Cor: Sarja Mista – Algodão 65% e 35% Poliéster / Branco</t>
  </si>
  <si>
    <t xml:space="preserve">Avental de peito – Modelo Unissex de peito com transpasse parcial. Regulagem da alça superior com nó. Tamanho único. Material / Cor: Terbrim – Algodão 33% e 67% Poliéster / Preto
</t>
  </si>
  <si>
    <t>unit</t>
  </si>
  <si>
    <t>Depreciação de Cafeteira Cód 8210 - 120 meses</t>
  </si>
  <si>
    <t>(1) Foram considerados a aquisição de equipamentos novos.</t>
  </si>
  <si>
    <t>(2) A taxa de depreciação utilizada de acordo com tabela da I.N. da SRF n.º 1700/2017.</t>
  </si>
  <si>
    <t>(3) Os relógios de Ponto deverão ser instalados conforme a seguir: 1 no Mequinho, 1 na Reitoria e 1 no Coluni</t>
  </si>
  <si>
    <t>Depreciação dos Outros itens Cód 9403 - 120 meses</t>
  </si>
  <si>
    <t>Depreciação de Relógio de Ponto Cód 8470-50 - 120 meses</t>
  </si>
  <si>
    <t>VALOR MENSAL POR POSTO</t>
  </si>
  <si>
    <t>Cuidador de Alunos</t>
  </si>
  <si>
    <t>CATEGORIA</t>
  </si>
  <si>
    <t>Almoxarife</t>
  </si>
  <si>
    <t>Líder de Almoxarife</t>
  </si>
  <si>
    <t>Auxiliar de Almoxarife</t>
  </si>
  <si>
    <t>Líder de Aux. Almoxarife</t>
  </si>
  <si>
    <t>Copeiro</t>
  </si>
  <si>
    <t>Líder de Copeiro</t>
  </si>
  <si>
    <t>Recepcionista</t>
  </si>
  <si>
    <t>Cozinheiro</t>
  </si>
  <si>
    <t>Auxiliar de Cozinha</t>
  </si>
  <si>
    <t>Líder Auxiliar de Cozinha</t>
  </si>
  <si>
    <t>Guardião de Piscina</t>
  </si>
  <si>
    <t>Agente Educacional</t>
  </si>
  <si>
    <t>Mediador de Alunos</t>
  </si>
  <si>
    <t>MÃO-DE-OBRA VINCULADA À EXECUÇÃO CONTRATUAL</t>
  </si>
  <si>
    <t>Dados para composição dos custos referentes a mão de obra</t>
  </si>
  <si>
    <t>Tipo de serviço</t>
  </si>
  <si>
    <t>Dias trabalhados por mês</t>
  </si>
  <si>
    <t>Classificação Brasileira de Ocupações (CBO)</t>
  </si>
  <si>
    <t>Salário Normativo da Categoria Profissional</t>
  </si>
  <si>
    <t xml:space="preserve">Categoria profissional </t>
  </si>
  <si>
    <t>Quantidade de postos</t>
  </si>
  <si>
    <t>Data base da categoria</t>
  </si>
  <si>
    <t>MÓDULO 1 : COMPOSIÇÃO DA REMUNERAÇÃO</t>
  </si>
  <si>
    <t>Composição da Remuneração</t>
  </si>
  <si>
    <t>Valor(R$)</t>
  </si>
  <si>
    <t>A</t>
  </si>
  <si>
    <t>Salário Base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</si>
  <si>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</si>
  <si>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</si>
  <si>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</si>
  <si>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</si>
  <si>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</si>
  <si>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</si>
  <si>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</si>
  <si>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Adicional de Hora Noturna Reduzida</t>
  </si>
  <si>
    <t>F</t>
  </si>
  <si>
    <t xml:space="preserve">Outros </t>
  </si>
  <si>
    <t>MÓDULO 2: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</si>
  <si>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</si>
  <si>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</si>
  <si>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</si>
  <si>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Valor (R$)</t>
  </si>
  <si>
    <t>13º (décimo terceiro) Salário</t>
  </si>
  <si>
    <t>Férias e Adicional de Férias</t>
  </si>
  <si>
    <t>Total</t>
  </si>
  <si>
    <t>Incidência do Submódulo 2.2 - Encargos previdenciários (GPS), FGTS e outras contribuições                                                                                     (Cálculo sobre a remuneração, pois será adotada a Conta Vinculada)</t>
  </si>
  <si>
    <t>Submódulo 2.2 - Encargos Previdenciários (GPS), Fundo de Garantia por Tempo de Serviço (FGTS) e outras contribuições</t>
  </si>
  <si>
    <t>2.2</t>
  </si>
  <si>
    <t>GPS, FGTS e outras contribuições</t>
  </si>
  <si>
    <t>%</t>
  </si>
  <si>
    <t>INSS</t>
  </si>
  <si>
    <t>Salário Educação</t>
  </si>
  <si>
    <t>Seguro acidente do trabalho</t>
  </si>
  <si>
    <t>SESI ou SESC</t>
  </si>
  <si>
    <t>SENAI ou SENAC</t>
  </si>
  <si>
    <t>SEBRAE</t>
  </si>
  <si>
    <t>G</t>
  </si>
  <si>
    <t>INCRA</t>
  </si>
  <si>
    <t>H</t>
  </si>
  <si>
    <t>FGTS</t>
  </si>
  <si>
    <t>Itens não aplicáveis a Optantes do SIMPLES</t>
  </si>
  <si>
    <t>Submódulo 2.3 - Benefícios Mensais e Diários</t>
  </si>
  <si>
    <t>2.3</t>
  </si>
  <si>
    <t>Benefícios Mensais e Diários</t>
  </si>
  <si>
    <t>Transporte</t>
  </si>
  <si>
    <t>Total de Benefícios Mensais e Diários</t>
  </si>
  <si>
    <t>Quadro-Resumo do Módulo 2 - Encargos e Benefícios anuais, mensais e diários</t>
  </si>
  <si>
    <t>Encargos e Benefícios Anuais, Mensais e Diários</t>
  </si>
  <si>
    <t>MÓDULO 3: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</si>
  <si>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</si>
  <si>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</si>
  <si>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</si>
  <si>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</si>
  <si>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</si>
  <si>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</si>
  <si>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</si>
  <si>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4: CUSTO DE REPOSIÇÃO DO PROFISSIONAL AUSENTE</t>
  </si>
  <si>
    <t>Submódulo 4.1 - Ausências Legais</t>
  </si>
  <si>
    <t>4.1</t>
  </si>
  <si>
    <t>Ausências legais</t>
  </si>
  <si>
    <t>Substituto na cobertura de férias</t>
  </si>
  <si>
    <t>Substituto na cobertura de Ausências legais</t>
  </si>
  <si>
    <t>Substituto na cobertura de Licença 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</si>
  <si>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</si>
  <si>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</si>
  <si>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</si>
  <si>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Submódulo 4.2 - Intrajornada</t>
  </si>
  <si>
    <t>4.2</t>
  </si>
  <si>
    <t>Intrajornada</t>
  </si>
  <si>
    <t>Intervalo para repouso ou alimentação</t>
  </si>
  <si>
    <t>Quadro-Resumo do Módulo 4 - Custo de Reposição do Profissional Ausente</t>
  </si>
  <si>
    <t>Custo de reposição</t>
  </si>
  <si>
    <t>MÓDULO 5: INSUMOS DIVERSOS</t>
  </si>
  <si>
    <t>Insumos Diversos</t>
  </si>
  <si>
    <t>Uniformes</t>
  </si>
  <si>
    <t>Equipamentos</t>
  </si>
  <si>
    <t>Total de Insumos Diversos</t>
  </si>
  <si>
    <t>MÓDULO 6: CUSTOS INDIRETOS, TRIBUTOS E LUCRO – (LUCRO PRESUMIDO)</t>
  </si>
  <si>
    <t>Custos Indiretos, Tributos e Lucro</t>
  </si>
  <si>
    <t>Custos Indiretos</t>
  </si>
  <si>
    <t>Lucro</t>
  </si>
  <si>
    <t>Tributos</t>
  </si>
  <si>
    <t>C.1) Tributos Federais (PIS = 0,65% e COFINS = 3%)</t>
  </si>
  <si>
    <t>C.2) Tributos Estaduais (especificar)</t>
  </si>
  <si>
    <t>C.3) Tributos Municipais (ISS = 5,0%)</t>
  </si>
  <si>
    <t>C.4) Outros tributos (especificar)</t>
  </si>
  <si>
    <t>Quadro-resumo do Custo por Empregado</t>
  </si>
  <si>
    <t>Mão-de-obra vinculada à execução contratual (valor por empregado)</t>
  </si>
  <si>
    <t>Módulo 1 - Composição da Remuneração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</si>
  <si>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</si>
  <si>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</si>
  <si>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</si>
  <si>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</si>
  <si>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Subtotal (A + B +C+ D+E)</t>
  </si>
  <si>
    <t>Módulo 6 – Custos Indiretos, Tributos e Lucro</t>
  </si>
  <si>
    <t>Valor total por empregado</t>
  </si>
  <si>
    <t>FATOR K</t>
  </si>
  <si>
    <t>MÓDULO 6: CUSTOS INDIRETOS, TRIBUTOS E LUCRO – (LUCRO REAL)</t>
  </si>
  <si>
    <t>C.1) Tributos Federais (PIS = 1,65% e COFINS = 7,60%)</t>
  </si>
  <si>
    <t>Almoxarife – 44 horas (dia)</t>
  </si>
  <si>
    <t>CBO 4141-05</t>
  </si>
  <si>
    <t>Auxiliar Almoxarife – 44 horas (dia)</t>
  </si>
  <si>
    <t>CBO 5134-25</t>
  </si>
  <si>
    <t>CBO 4221-05</t>
  </si>
  <si>
    <t>CBO 5132-05</t>
  </si>
  <si>
    <t>CBO 5171-15</t>
  </si>
  <si>
    <t>CBO 5153-25</t>
  </si>
  <si>
    <t>CBO 5162-20</t>
  </si>
  <si>
    <t>Almoxarife – 44 horas semanais</t>
  </si>
  <si>
    <t>QUANT. ANUAL POR FUNC.</t>
  </si>
  <si>
    <t>Custo dos equipamentos por funcionário/mês</t>
  </si>
  <si>
    <t>(PLANILHA A SER FORNECIDA PELA PROPONENTE EM PAPEL TIMBRADO)</t>
  </si>
  <si>
    <r>
      <rPr>
        <sz val="9"/>
        <rFont val="Arial"/>
        <family val="2"/>
        <charset val="1"/>
      </rPr>
      <t xml:space="preserve">EMPRESA </t>
    </r>
    <r>
      <rPr>
        <sz val="9"/>
        <color indexed="10"/>
        <rFont val="Arial"/>
        <family val="2"/>
        <charset val="1"/>
      </rPr>
      <t>(nome da empresa)</t>
    </r>
  </si>
  <si>
    <r>
      <rPr>
        <sz val="9"/>
        <rFont val="Arial"/>
        <family val="2"/>
        <charset val="1"/>
      </rPr>
      <t>CNPJ N.º :</t>
    </r>
    <r>
      <rPr>
        <sz val="9"/>
        <color indexed="10"/>
        <rFont val="Arial"/>
        <family val="2"/>
        <charset val="1"/>
      </rPr>
      <t xml:space="preserve"> (n.º do CNPJ)</t>
    </r>
  </si>
  <si>
    <r>
      <rPr>
        <b/>
        <sz val="9"/>
        <rFont val="Arial"/>
        <family val="2"/>
        <charset val="1"/>
      </rPr>
      <t>PLANILHA DE COMPOSIÇÃO DE CUSTOS E FORMAÇÃO DE PREÇOS</t>
    </r>
    <r>
      <rPr>
        <sz val="9"/>
        <rFont val="Arial"/>
        <family val="2"/>
        <charset val="1"/>
      </rPr>
      <t xml:space="preserve"> (Anexo VII da I.N. da SLTI/MPOG n.º 5 de 26/Maio/2017			</t>
    </r>
  </si>
  <si>
    <t>ITEM 01</t>
  </si>
  <si>
    <t>Subtotal do módulo 1 para base de cálculo para apuração dos valores de férias, 13º, aviso prévio e FGTS correspondentes a essas verbas.</t>
  </si>
  <si>
    <t>Outros (Reflexo do Adicional Noturno no RSR)</t>
  </si>
  <si>
    <t>I</t>
  </si>
  <si>
    <t>Outros (Reflexo do Adicional de hora extra 50% no RSR)</t>
  </si>
  <si>
    <t>J</t>
  </si>
  <si>
    <t>Outros (Reflexo do Adicional de hora extra 100% no RSR)</t>
  </si>
  <si>
    <t>Total de Remuneração para cálculo do Sumodulo 2.2</t>
  </si>
  <si>
    <t>Auxílio-Refeição/Alimentação</t>
  </si>
  <si>
    <t>Assistência média e familiar</t>
  </si>
  <si>
    <t>Materiais</t>
  </si>
  <si>
    <t>ANEXO IV-A</t>
  </si>
  <si>
    <t xml:space="preserve">Adicional de hora extra 50% </t>
  </si>
  <si>
    <t xml:space="preserve">Adicional de hora extra 100% </t>
  </si>
  <si>
    <t xml:space="preserve">LUVA PARA PROCEDIMENTO NÃO CIRÚRGICO, MATERIAL:PLÁSTICA, TAMANHO:TAMANHO ÚNICO, CARACTERÍSTICAS ADICIONAIS:EMBALAGEM INDIVIDUAL, ESTERILIDADE:ESTÉRIL, TIPO USO:DESCARTÁVEL, MODELO:AMBIDESTRA </t>
  </si>
  <si>
    <t xml:space="preserve">MÁSCARA MULTIUSO, MATERIAL 100% POLIETILENO, TIPO USO DESCARTÁVEL, FINALIDADE PROTEÇÃO SISTEMA RESPIRATÓRIO DO OPERADOR, TAMANHO ÚNICO, COR BRANCA, CARACTERÍSTICAS ADICIONAIS NÃO ESTÉRIL, ATÓXICO, NÃO INFLAMÁVEL, TRIPLA CAMADA </t>
  </si>
  <si>
    <t>Quantitativo mensal máximo a ser fornecido por posto</t>
  </si>
  <si>
    <t>VALOR UNITÁRIO</t>
  </si>
  <si>
    <t>COMPOSIÇÃO DE CUSTO EPIS - EXCLUSIVO PARA CUIDADORES DE ALUNOS (ITEM 14)</t>
  </si>
  <si>
    <t>PARCIAL ANUAL</t>
  </si>
  <si>
    <t>COMPOSIÇÃO DE CUSTO DE MATERIAL - ITEM 5 E 6 (EXCLUSIVO PARA COPEIROS E LÍDER COPEIRO)</t>
  </si>
  <si>
    <t>Valor total mensal por funcionário</t>
  </si>
  <si>
    <t>Valor total anual por funcionário</t>
  </si>
  <si>
    <t>Valor total mensal por funcionário (total /12 meses)</t>
  </si>
  <si>
    <t>COMPOSIÇÃO DE CUSTO DE UNIFORME PARA OS CARGOS DE AUXILIAR DE ALMOXARIFE E LÍDER AUXILIAR ALMOXARIFE (ITEM 3 E 4)</t>
  </si>
  <si>
    <t>QUANT. ANUAL POR FUNCIONÁRIO</t>
  </si>
  <si>
    <t>VALOR TOTAL</t>
  </si>
  <si>
    <t>COMPOSIÇÃO DE CUSTO DE UNIFORME PARA OS CARGOS DE COPEIRO E LÍDER COPEIRO  (ITEM 5 E 6)</t>
  </si>
  <si>
    <t>Obs.: Quantidade estimada por ano, sendo 1 conjunto composto de 1 jaleco, 2 blusas, 2 calças, 4 pares de meia e 1 sapato entregue na admissão e outro após 6 meses, ou quando apresentarem defeito ou desgastes, independente do prazo mínimo estabelecido, conforme Cláusula 51ª da CCT.</t>
  </si>
  <si>
    <t>Obs.: Quantidade estimada por ano, sendo 1 conjunto composto de 2 blusas, 2 calças, 2 toucas, 2 pares de meia, 2 calçados e 2 aventais entregue na admissão e outro após 6 meses, ou quando apresentarem defeito ou desgastes, independente do prazo mínimo estabelecido, conforme Cláusula 51ª da CCT.</t>
  </si>
  <si>
    <t>COMPOSIÇÃO DE CUSTO DE UNIFORME PARA OS CARGOS DE GUARDIÃO DE PISCINA (ITEM 11)</t>
  </si>
  <si>
    <t>Obs.: Quantidade estimada por ano, sendo 1 conjunto composto de 2 regatas, 1 boné, 1 sunga e 2 shorts entregue na admissão e outro após 6 meses, ou quando apresentarem defeito ou desgastes, independente do prazo mínimo estabelecido, conforme Cláusula 34ª da CCT.</t>
  </si>
  <si>
    <t>Obs.: Quantidade estimada por ano, sendo 2 camisetas entregues na admissão e outras 2 após 6 meses, ou quando apresentarem defeito ou desgastes, independente do prazo mínimo estabelecido, conforme decisão Administrativa e Cláusula 25ª da CCT.</t>
  </si>
  <si>
    <t>COMPOSIÇÃO DE CUSTO DE UNIFORME PARA OS CARGOS DE COZINHEIRO, AUXILIAR DE COZINHA E LÍDER AUXILIAR DE COZINHA ( ITENS 8, 9 E 10)</t>
  </si>
  <si>
    <t>Obs.: Quantidade estimada por ano, sendo 1 conjunto entregue na admissão e outro após 6 meses, ou quando apresentarem defeito ou desgastes, independente do prazo mínimo estabelecido, conforme Cláusula 51ª da CCT. O conjunto inicial deverá ser composto por 02 Dolmãs, 02 calças, 01 sapato antiaderente e 02 meias, 1 Avental de Peito, 1 Avental térmico de segurança, 2 pacotes de máscara dupla, 2 unidades Touca em Filo, 1 Luva Térmica. Após seis meses do início do contrato, deverá ser fornecido novo conjunto composto por 01 Dolmã, 01 calça, 01 sapato antiaderente e 02 meias, 1 Avental de Peito, 1 pacote de máscara dupla, 1 unidade de Touca em Filó.</t>
  </si>
  <si>
    <t>COMPOSIÇÃO DE CUSTO DE EQUIPAMENTOS PARA OS CARGOS DE COPEIRA E COPEIRA LÍDER - ITEM 5 E 6 (8 funcionários)</t>
  </si>
  <si>
    <t>QUANTIDADE</t>
  </si>
  <si>
    <t>Total depreciação mensal</t>
  </si>
  <si>
    <t>COMPOSIÇÃO DE CUSTO DE UNIFORME PARA OS CARGOS DEAGENTE EDUCACIONAL, MEDIADOR DE ALUNOS, CUIDADOR DE ALUNOS, RECEPCIONISTA, ALMOXARIFE e LÍDER ALMOXARIFE (ITENS 1, 2, 7, 12, 13, 14)</t>
  </si>
  <si>
    <t>COMPOSIÇÃO DE CUSTO DE EQUIPAMENTOS PARA OS CARGOS DE ALMOXARIFE, LÍDER ALMOXARIFE, AUXILIAR DE ALMOXARIFE, LÍDER AUXILIAR DE ALMOXARIFE - ITENS 1, 2, 3 E 4 (18 funcionários)</t>
  </si>
  <si>
    <t>Outros (Gratificação Líder - 15% piso salarial servente (R$1239,00)</t>
  </si>
  <si>
    <t>K</t>
  </si>
  <si>
    <t>Líder Auxiliar Almoxarife – 44 horas</t>
  </si>
  <si>
    <t>Copeiro – 44 horas</t>
  </si>
  <si>
    <t>Outros</t>
  </si>
  <si>
    <t>Líder Copeiro – 44 horas</t>
  </si>
  <si>
    <t>Líder Almoxarife – 44 horas semanais</t>
  </si>
  <si>
    <t>Almoxarife – 44 horas</t>
  </si>
  <si>
    <t>Recepcionista – 44 horas</t>
  </si>
  <si>
    <t>Rececpcionista – 44 horas</t>
  </si>
  <si>
    <t>Cozinheiro – 44 horas</t>
  </si>
  <si>
    <t>Auxiliar Cozinheiro – 44 horas</t>
  </si>
  <si>
    <t>Aux. Cozinha – 44 horas</t>
  </si>
  <si>
    <t>Líder Aux. Cozinha – 44 horas</t>
  </si>
  <si>
    <t>Líder Auxiliar Cozinha – 44 horas</t>
  </si>
  <si>
    <t>Guardião de Piscina – 44 horas</t>
  </si>
  <si>
    <t>Guardião de Pisicna – 44 horas</t>
  </si>
  <si>
    <t>Outros (Seguro de Vida)</t>
  </si>
  <si>
    <t>Agente Educacional – 44 horas</t>
  </si>
  <si>
    <t>Mediador de Alunos – 44 horas</t>
  </si>
  <si>
    <t>Mediador de Alunos –  44 horas</t>
  </si>
  <si>
    <t>Cuidador de Alunos – 44 horas</t>
  </si>
  <si>
    <t>Cuidador de Alunos –  44 horas</t>
  </si>
  <si>
    <t>Materiais e EPIs</t>
  </si>
  <si>
    <t>L</t>
  </si>
  <si>
    <t>Processo 23069.155701/2020-48</t>
  </si>
  <si>
    <t>OBJETO: Contratação de empresa na área de atividades auxiliares e operacionais, a ser prestado nas dependências da Universidade Federal Fluminense no Estado do Rio de Janeiro.</t>
  </si>
  <si>
    <t>ANEXO  III-A - PREGÃO N.º XX/2020/AD</t>
  </si>
  <si>
    <t>ANEXO  III-B - PREGÃO N.º XX/2020/AD</t>
  </si>
  <si>
    <t>ANEXO  III-C - PREGÃO N.º XX/2020/AD</t>
  </si>
  <si>
    <t>ANEXO IV - O</t>
  </si>
  <si>
    <t>ANEXO IV- N</t>
  </si>
  <si>
    <t>ANEXO IV-M</t>
  </si>
  <si>
    <t>ANEXO IV-L</t>
  </si>
  <si>
    <t>ANEXO IV-K</t>
  </si>
  <si>
    <t>ANEXO IV- J</t>
  </si>
  <si>
    <t>ANEXO IV- I</t>
  </si>
  <si>
    <t>ANEXO IV-H</t>
  </si>
  <si>
    <t>ANEXO IV- G</t>
  </si>
  <si>
    <t>ANEXO IV- F</t>
  </si>
  <si>
    <t>ANEXO IV- E</t>
  </si>
  <si>
    <t>ANEXO IV- D</t>
  </si>
  <si>
    <t>ANEXO IV- C</t>
  </si>
  <si>
    <t>ANEXO IV- B</t>
  </si>
  <si>
    <t>Estimativa total Mensal do contrato</t>
  </si>
  <si>
    <t>Estimativa total Anual do contrato</t>
  </si>
  <si>
    <t>VALOR MENSAL</t>
  </si>
  <si>
    <t>ITEM 02</t>
  </si>
  <si>
    <t>ITEM 03</t>
  </si>
  <si>
    <t>ITEM 04</t>
  </si>
  <si>
    <t>ITEM 05</t>
  </si>
  <si>
    <t>ITEM 06</t>
  </si>
  <si>
    <t>ITEM 07</t>
  </si>
  <si>
    <t>ITEM 08</t>
  </si>
  <si>
    <t>ITEM 09</t>
  </si>
  <si>
    <t>ITEM 10</t>
  </si>
  <si>
    <t>ITEM 11</t>
  </si>
  <si>
    <t>ITEM 12</t>
  </si>
  <si>
    <t>ITEM 13</t>
  </si>
  <si>
    <t>ITEM 14</t>
  </si>
  <si>
    <t>LOTE</t>
  </si>
  <si>
    <t>POSTOS</t>
  </si>
  <si>
    <t>QUANTIDADE POR ANO</t>
  </si>
  <si>
    <t>VALOR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</si>
</sst>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-&quot;R$ &quot;* #,##0.00_-;&quot;-R$ &quot;* #,##0.00_-;_-&quot;R$ &quot;* \-??_-;_-@_-"/>
    <numFmt numFmtId="167" formatCode="d/m/yyyy"/>
    <numFmt numFmtId="168" formatCode="#,##0.00_);\(#,##0.0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Verdana"/>
      <family val="2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Verdana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indexed="30"/>
      <name val="Calibri"/>
      <family val="2"/>
      <charset val="1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2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9"/>
      <color indexed="8"/>
      <name val="Arial"/>
      <family val="2"/>
      <charset val="1"/>
    </font>
    <font>
      <sz val="10"/>
      <color indexed="10"/>
      <name val="Arial"/>
      <family val="2"/>
      <charset val="1"/>
    </font>
    <font>
      <sz val="9"/>
      <color indexed="10"/>
      <name val="Arial"/>
      <family val="2"/>
      <charset val="1"/>
    </font>
    <font>
      <sz val="11"/>
      <color indexed="8"/>
      <name val="Calibri"/>
      <family val="2"/>
      <charset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/>
    <xf numFmtId="164" fontId="7" fillId="0" borderId="1" xfId="1" applyNumberFormat="1" applyFont="1" applyBorder="1" applyAlignment="1">
      <alignment horizontal="center" vertical="center" wrapText="1"/>
    </xf>
    <xf numFmtId="164" fontId="10" fillId="0" borderId="1" xfId="4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4" fontId="4" fillId="0" borderId="1" xfId="3" applyNumberFormat="1" applyFont="1" applyBorder="1" applyAlignment="1">
      <alignment horizontal="right"/>
    </xf>
    <xf numFmtId="164" fontId="10" fillId="0" borderId="1" xfId="5" applyNumberFormat="1" applyFont="1" applyBorder="1" applyAlignment="1">
      <alignment horizontal="center" vertical="center"/>
    </xf>
    <xf numFmtId="1" fontId="10" fillId="0" borderId="1" xfId="4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10" fillId="0" borderId="1" xfId="4" applyNumberFormat="1" applyFont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2" fontId="18" fillId="3" borderId="10" xfId="0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17" fillId="0" borderId="0" xfId="0" applyFont="1" applyAlignment="1" applyProtection="1">
      <alignment vertical="center"/>
      <protection locked="0"/>
    </xf>
    <xf numFmtId="168" fontId="17" fillId="0" borderId="0" xfId="0" applyNumberFormat="1" applyFont="1" applyAlignment="1">
      <alignment horizontal="center" vertical="center"/>
    </xf>
    <xf numFmtId="168" fontId="12" fillId="0" borderId="0" xfId="0" applyNumberFormat="1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22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justify" vertical="center" wrapText="1"/>
    </xf>
    <xf numFmtId="0" fontId="23" fillId="3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justify" vertical="center" wrapText="1"/>
    </xf>
    <xf numFmtId="0" fontId="23" fillId="3" borderId="1" xfId="0" applyFont="1" applyFill="1" applyBorder="1" applyAlignment="1">
      <alignment vertical="center"/>
    </xf>
    <xf numFmtId="0" fontId="17" fillId="0" borderId="10" xfId="0" applyFont="1" applyBorder="1" applyAlignment="1">
      <alignment horizontal="justify" vertical="center" wrapText="1"/>
    </xf>
    <xf numFmtId="0" fontId="17" fillId="0" borderId="5" xfId="0" applyFont="1" applyBorder="1" applyAlignment="1">
      <alignment vertical="center" wrapText="1"/>
    </xf>
    <xf numFmtId="0" fontId="17" fillId="0" borderId="11" xfId="0" applyFont="1" applyBorder="1" applyAlignment="1">
      <alignment horizontal="justify" vertical="center" wrapText="1"/>
    </xf>
    <xf numFmtId="168" fontId="0" fillId="3" borderId="0" xfId="0" applyNumberFormat="1" applyFill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justify" vertical="center" wrapText="1"/>
    </xf>
    <xf numFmtId="2" fontId="12" fillId="3" borderId="0" xfId="0" applyNumberFormat="1" applyFont="1" applyFill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justify" vertical="center" wrapText="1"/>
    </xf>
    <xf numFmtId="0" fontId="18" fillId="3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168" fontId="18" fillId="3" borderId="0" xfId="0" applyNumberFormat="1" applyFont="1" applyFill="1" applyAlignment="1">
      <alignment vertical="center"/>
    </xf>
    <xf numFmtId="0" fontId="17" fillId="3" borderId="0" xfId="0" applyFont="1" applyFill="1" applyAlignment="1">
      <alignment vertical="center"/>
    </xf>
    <xf numFmtId="2" fontId="23" fillId="3" borderId="1" xfId="2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2" fontId="23" fillId="3" borderId="1" xfId="2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2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vertical="center"/>
      <protection locked="0"/>
    </xf>
    <xf numFmtId="0" fontId="18" fillId="3" borderId="6" xfId="0" applyFont="1" applyFill="1" applyBorder="1" applyAlignment="1">
      <alignment horizontal="center" vertical="center"/>
    </xf>
    <xf numFmtId="0" fontId="18" fillId="0" borderId="10" xfId="0" applyFont="1" applyBorder="1" applyAlignment="1" applyProtection="1">
      <alignment vertical="center"/>
      <protection locked="0"/>
    </xf>
    <xf numFmtId="44" fontId="19" fillId="0" borderId="5" xfId="1" applyFont="1" applyBorder="1" applyAlignment="1">
      <alignment vertical="center"/>
    </xf>
    <xf numFmtId="44" fontId="19" fillId="0" borderId="5" xfId="1" applyFont="1" applyBorder="1" applyAlignment="1" applyProtection="1">
      <alignment vertical="center"/>
      <protection locked="0"/>
    </xf>
    <xf numFmtId="0" fontId="18" fillId="0" borderId="10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8" fillId="4" borderId="10" xfId="0" applyFont="1" applyFill="1" applyBorder="1" applyAlignment="1">
      <alignment vertical="center" wrapText="1"/>
    </xf>
    <xf numFmtId="44" fontId="19" fillId="4" borderId="5" xfId="1" applyFont="1" applyFill="1" applyBorder="1" applyAlignment="1" applyProtection="1">
      <alignment vertical="center"/>
      <protection locked="0"/>
    </xf>
    <xf numFmtId="0" fontId="18" fillId="3" borderId="7" xfId="0" applyFont="1" applyFill="1" applyBorder="1" applyAlignment="1">
      <alignment horizontal="center" vertical="center"/>
    </xf>
    <xf numFmtId="44" fontId="19" fillId="4" borderId="16" xfId="1" applyFont="1" applyFill="1" applyBorder="1" applyAlignment="1" applyProtection="1">
      <alignment vertical="center"/>
      <protection locked="0"/>
    </xf>
    <xf numFmtId="43" fontId="0" fillId="3" borderId="0" xfId="0" applyNumberFormat="1" applyFill="1" applyAlignment="1">
      <alignment horizontal="center" vertical="center"/>
    </xf>
    <xf numFmtId="0" fontId="18" fillId="3" borderId="8" xfId="0" applyFont="1" applyFill="1" applyBorder="1" applyAlignment="1">
      <alignment vertical="center"/>
    </xf>
    <xf numFmtId="0" fontId="17" fillId="0" borderId="11" xfId="0" applyFont="1" applyBorder="1" applyAlignment="1" applyProtection="1">
      <alignment vertical="center"/>
      <protection locked="0"/>
    </xf>
    <xf numFmtId="44" fontId="17" fillId="0" borderId="9" xfId="1" applyFont="1" applyBorder="1" applyAlignment="1">
      <alignment vertical="center"/>
    </xf>
    <xf numFmtId="0" fontId="18" fillId="3" borderId="6" xfId="0" applyFont="1" applyFill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44" fontId="19" fillId="3" borderId="5" xfId="1" applyFont="1" applyFill="1" applyBorder="1" applyAlignment="1">
      <alignment vertical="center"/>
    </xf>
    <xf numFmtId="0" fontId="17" fillId="0" borderId="17" xfId="0" applyFont="1" applyBorder="1" applyAlignment="1">
      <alignment vertical="center"/>
    </xf>
    <xf numFmtId="44" fontId="17" fillId="3" borderId="16" xfId="1" applyFont="1" applyFill="1" applyBorder="1" applyAlignment="1">
      <alignment vertical="center"/>
    </xf>
    <xf numFmtId="0" fontId="18" fillId="3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44" fontId="19" fillId="3" borderId="2" xfId="1" applyFont="1" applyFill="1" applyBorder="1" applyAlignment="1">
      <alignment vertical="center"/>
    </xf>
    <xf numFmtId="0" fontId="17" fillId="3" borderId="19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justify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vertical="center" wrapText="1"/>
    </xf>
    <xf numFmtId="0" fontId="18" fillId="3" borderId="19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justify" vertical="center" wrapText="1"/>
    </xf>
    <xf numFmtId="2" fontId="18" fillId="3" borderId="23" xfId="0" applyNumberFormat="1" applyFont="1" applyFill="1" applyBorder="1" applyAlignment="1">
      <alignment horizontal="center" vertical="center"/>
    </xf>
    <xf numFmtId="44" fontId="19" fillId="3" borderId="4" xfId="1" applyFont="1" applyFill="1" applyBorder="1" applyAlignment="1">
      <alignment vertical="center"/>
    </xf>
    <xf numFmtId="0" fontId="20" fillId="0" borderId="6" xfId="0" applyFont="1" applyBorder="1" applyAlignment="1">
      <alignment horizontal="justify" vertical="center" wrapText="1"/>
    </xf>
    <xf numFmtId="2" fontId="20" fillId="3" borderId="10" xfId="0" applyNumberFormat="1" applyFont="1" applyFill="1" applyBorder="1" applyAlignment="1">
      <alignment horizontal="center" vertical="center"/>
    </xf>
    <xf numFmtId="44" fontId="20" fillId="3" borderId="5" xfId="1" applyFont="1" applyFill="1" applyBorder="1" applyAlignment="1">
      <alignment vertical="center"/>
    </xf>
    <xf numFmtId="0" fontId="18" fillId="0" borderId="6" xfId="0" applyFont="1" applyBorder="1" applyAlignment="1">
      <alignment horizontal="justify" vertical="center" wrapText="1"/>
    </xf>
    <xf numFmtId="0" fontId="18" fillId="3" borderId="24" xfId="0" applyFont="1" applyFill="1" applyBorder="1" applyAlignment="1">
      <alignment vertical="center"/>
    </xf>
    <xf numFmtId="0" fontId="17" fillId="0" borderId="8" xfId="0" applyFont="1" applyBorder="1" applyAlignment="1">
      <alignment horizontal="justify" vertical="center" wrapText="1"/>
    </xf>
    <xf numFmtId="2" fontId="17" fillId="3" borderId="11" xfId="0" applyNumberFormat="1" applyFont="1" applyFill="1" applyBorder="1" applyAlignment="1">
      <alignment horizontal="center" vertical="center"/>
    </xf>
    <xf numFmtId="166" fontId="17" fillId="3" borderId="9" xfId="1" applyNumberFormat="1" applyFont="1" applyFill="1" applyBorder="1" applyAlignment="1">
      <alignment vertical="center"/>
    </xf>
    <xf numFmtId="0" fontId="18" fillId="3" borderId="3" xfId="0" applyFont="1" applyFill="1" applyBorder="1" applyAlignment="1">
      <alignment vertical="center"/>
    </xf>
    <xf numFmtId="0" fontId="21" fillId="3" borderId="23" xfId="0" applyFont="1" applyFill="1" applyBorder="1" applyAlignment="1">
      <alignment vertical="center"/>
    </xf>
    <xf numFmtId="0" fontId="21" fillId="3" borderId="4" xfId="0" applyFont="1" applyFill="1" applyBorder="1" applyAlignment="1">
      <alignment vertical="center"/>
    </xf>
    <xf numFmtId="0" fontId="18" fillId="0" borderId="10" xfId="0" applyFont="1" applyBorder="1" applyAlignment="1" applyProtection="1">
      <alignment vertical="center" wrapText="1"/>
      <protection locked="0"/>
    </xf>
    <xf numFmtId="0" fontId="17" fillId="0" borderId="23" xfId="0" applyFont="1" applyBorder="1" applyAlignment="1" applyProtection="1">
      <alignment vertical="center"/>
      <protection locked="0"/>
    </xf>
    <xf numFmtId="0" fontId="17" fillId="0" borderId="4" xfId="0" applyFont="1" applyBorder="1" applyAlignment="1" applyProtection="1">
      <alignment vertical="center"/>
      <protection locked="0"/>
    </xf>
    <xf numFmtId="0" fontId="17" fillId="0" borderId="10" xfId="0" applyFont="1" applyBorder="1" applyAlignment="1" applyProtection="1">
      <alignment vertical="center"/>
      <protection locked="0"/>
    </xf>
    <xf numFmtId="168" fontId="17" fillId="0" borderId="5" xfId="0" applyNumberFormat="1" applyFont="1" applyBorder="1" applyAlignment="1">
      <alignment vertical="center"/>
    </xf>
    <xf numFmtId="0" fontId="17" fillId="0" borderId="11" xfId="0" applyFont="1" applyBorder="1" applyAlignment="1" applyProtection="1">
      <alignment horizontal="center" vertical="center"/>
      <protection locked="0"/>
    </xf>
    <xf numFmtId="166" fontId="17" fillId="0" borderId="9" xfId="1" applyNumberFormat="1" applyFont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2" fontId="12" fillId="0" borderId="4" xfId="0" applyNumberFormat="1" applyFont="1" applyBorder="1" applyAlignment="1" applyProtection="1">
      <alignment vertical="center"/>
      <protection locked="0"/>
    </xf>
    <xf numFmtId="0" fontId="13" fillId="3" borderId="0" xfId="0" applyFont="1" applyFill="1" applyAlignment="1">
      <alignment horizontal="left" vertical="center"/>
    </xf>
    <xf numFmtId="0" fontId="18" fillId="0" borderId="26" xfId="2" applyFont="1" applyBorder="1" applyAlignment="1">
      <alignment horizontal="justify" vertical="center" wrapText="1"/>
    </xf>
    <xf numFmtId="0" fontId="18" fillId="0" borderId="28" xfId="2" applyFont="1" applyBorder="1" applyAlignment="1">
      <alignment horizontal="justify" vertical="center" wrapText="1"/>
    </xf>
    <xf numFmtId="44" fontId="17" fillId="3" borderId="9" xfId="1" applyFont="1" applyFill="1" applyBorder="1" applyAlignment="1">
      <alignment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vertical="center"/>
    </xf>
    <xf numFmtId="2" fontId="17" fillId="3" borderId="5" xfId="0" applyNumberFormat="1" applyFont="1" applyFill="1" applyBorder="1" applyAlignment="1">
      <alignment vertical="center"/>
    </xf>
    <xf numFmtId="0" fontId="18" fillId="3" borderId="8" xfId="0" applyFont="1" applyFill="1" applyBorder="1" applyAlignment="1">
      <alignment horizontal="center" vertical="center"/>
    </xf>
    <xf numFmtId="2" fontId="17" fillId="3" borderId="9" xfId="0" applyNumberFormat="1" applyFont="1" applyFill="1" applyBorder="1" applyAlignment="1">
      <alignment vertical="center"/>
    </xf>
    <xf numFmtId="9" fontId="27" fillId="3" borderId="0" xfId="8" applyFont="1" applyFill="1" applyAlignment="1">
      <alignment horizontal="center" vertical="center"/>
    </xf>
    <xf numFmtId="168" fontId="0" fillId="3" borderId="0" xfId="0" applyNumberFormat="1" applyFill="1" applyAlignment="1">
      <alignment horizontal="center" vertical="center"/>
    </xf>
    <xf numFmtId="0" fontId="0" fillId="0" borderId="3" xfId="0" applyBorder="1" applyAlignment="1">
      <alignment vertical="center"/>
    </xf>
    <xf numFmtId="0" fontId="12" fillId="0" borderId="4" xfId="0" applyFont="1" applyBorder="1" applyAlignment="1" applyProtection="1">
      <alignment vertical="center"/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18" fillId="0" borderId="10" xfId="0" applyFont="1" applyBorder="1" applyAlignment="1" applyProtection="1">
      <alignment horizontal="left" vertical="center"/>
      <protection locked="0"/>
    </xf>
    <xf numFmtId="44" fontId="19" fillId="6" borderId="5" xfId="1" applyFont="1" applyFill="1" applyBorder="1" applyAlignment="1" applyProtection="1">
      <alignment vertical="center"/>
      <protection locked="0"/>
    </xf>
    <xf numFmtId="44" fontId="19" fillId="5" borderId="5" xfId="1" applyFont="1" applyFill="1" applyBorder="1" applyAlignment="1" applyProtection="1">
      <alignment vertical="center"/>
      <protection locked="0"/>
    </xf>
    <xf numFmtId="0" fontId="18" fillId="0" borderId="8" xfId="0" applyFont="1" applyBorder="1" applyAlignment="1">
      <alignment vertical="center"/>
    </xf>
    <xf numFmtId="0" fontId="17" fillId="0" borderId="11" xfId="0" applyFont="1" applyBorder="1" applyAlignment="1" applyProtection="1">
      <alignment horizontal="left" vertical="center"/>
      <protection locked="0"/>
    </xf>
    <xf numFmtId="44" fontId="17" fillId="0" borderId="9" xfId="1" applyFont="1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17" fillId="0" borderId="23" xfId="0" applyFont="1" applyBorder="1" applyAlignment="1">
      <alignment horizontal="justify" vertical="center" wrapText="1"/>
    </xf>
    <xf numFmtId="0" fontId="17" fillId="0" borderId="4" xfId="0" applyFont="1" applyBorder="1" applyAlignment="1">
      <alignment vertical="center" wrapText="1"/>
    </xf>
    <xf numFmtId="44" fontId="17" fillId="3" borderId="5" xfId="1" applyFont="1" applyFill="1" applyBorder="1" applyAlignment="1">
      <alignment vertical="center"/>
    </xf>
    <xf numFmtId="0" fontId="17" fillId="0" borderId="11" xfId="0" applyFont="1" applyBorder="1" applyAlignment="1">
      <alignment horizontal="center" vertical="center" wrapText="1"/>
    </xf>
    <xf numFmtId="2" fontId="17" fillId="3" borderId="9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44" fontId="15" fillId="3" borderId="0" xfId="1" applyFont="1" applyFill="1" applyBorder="1" applyAlignment="1" applyProtection="1">
      <alignment vertical="center"/>
    </xf>
    <xf numFmtId="0" fontId="0" fillId="0" borderId="0" xfId="7" applyNumberFormat="1" applyFont="1" applyFill="1" applyBorder="1" applyAlignment="1" applyProtection="1"/>
    <xf numFmtId="0" fontId="0" fillId="3" borderId="29" xfId="0" applyFill="1" applyBorder="1" applyAlignment="1">
      <alignment vertical="center"/>
    </xf>
    <xf numFmtId="0" fontId="14" fillId="3" borderId="29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44" fontId="15" fillId="3" borderId="29" xfId="1" applyFont="1" applyFill="1" applyBorder="1" applyAlignment="1" applyProtection="1">
      <alignment horizontal="center" vertical="center"/>
    </xf>
    <xf numFmtId="0" fontId="0" fillId="0" borderId="29" xfId="7" applyNumberFormat="1" applyFont="1" applyFill="1" applyBorder="1" applyAlignment="1" applyProtection="1">
      <alignment horizontal="center"/>
    </xf>
    <xf numFmtId="168" fontId="17" fillId="0" borderId="5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4" fontId="19" fillId="3" borderId="27" xfId="5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2" fillId="7" borderId="3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 vertical="center"/>
    </xf>
    <xf numFmtId="164" fontId="2" fillId="7" borderId="30" xfId="0" applyNumberFormat="1" applyFont="1" applyFill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" fillId="4" borderId="0" xfId="0" applyFont="1" applyFill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164" fontId="2" fillId="0" borderId="30" xfId="0" applyNumberFormat="1" applyFont="1" applyBorder="1"/>
    <xf numFmtId="0" fontId="0" fillId="0" borderId="0" xfId="0" applyBorder="1" applyAlignment="1">
      <alignment horizontal="center" wrapText="1"/>
    </xf>
    <xf numFmtId="0" fontId="4" fillId="4" borderId="1" xfId="4" applyFont="1" applyFill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 vertical="center"/>
    </xf>
    <xf numFmtId="4" fontId="17" fillId="3" borderId="9" xfId="1" applyNumberFormat="1" applyFont="1" applyFill="1" applyBorder="1" applyAlignment="1">
      <alignment horizontal="center" vertical="center"/>
    </xf>
    <xf numFmtId="4" fontId="24" fillId="3" borderId="1" xfId="5" applyNumberFormat="1" applyFont="1" applyFill="1" applyBorder="1" applyAlignment="1">
      <alignment horizontal="center" vertical="center"/>
    </xf>
    <xf numFmtId="44" fontId="22" fillId="3" borderId="1" xfId="1" applyFont="1" applyFill="1" applyBorder="1" applyAlignment="1">
      <alignment horizontal="center" vertical="center"/>
    </xf>
    <xf numFmtId="2" fontId="23" fillId="3" borderId="1" xfId="2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2" fontId="23" fillId="3" borderId="1" xfId="2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0" fillId="3" borderId="34" xfId="0" applyFill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167" fontId="0" fillId="3" borderId="0" xfId="0" applyNumberFormat="1" applyFill="1" applyBorder="1" applyAlignment="1">
      <alignment vertical="center"/>
    </xf>
    <xf numFmtId="0" fontId="13" fillId="3" borderId="29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0" fontId="0" fillId="3" borderId="29" xfId="0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44" fontId="15" fillId="3" borderId="35" xfId="1" applyFont="1" applyFill="1" applyBorder="1" applyAlignment="1" applyProtection="1">
      <alignment horizontal="center" vertical="center"/>
    </xf>
    <xf numFmtId="0" fontId="0" fillId="3" borderId="35" xfId="0" applyFill="1" applyBorder="1" applyAlignment="1">
      <alignment horizontal="center" vertical="center" wrapText="1"/>
    </xf>
    <xf numFmtId="0" fontId="0" fillId="0" borderId="35" xfId="7" applyNumberFormat="1" applyFont="1" applyFill="1" applyBorder="1" applyAlignment="1" applyProtection="1">
      <alignment horizontal="center"/>
    </xf>
    <xf numFmtId="0" fontId="28" fillId="0" borderId="30" xfId="0" applyFont="1" applyBorder="1" applyAlignment="1">
      <alignment horizontal="center"/>
    </xf>
    <xf numFmtId="44" fontId="28" fillId="0" borderId="30" xfId="0" applyNumberFormat="1" applyFont="1" applyBorder="1" applyAlignment="1">
      <alignment horizontal="center"/>
    </xf>
    <xf numFmtId="0" fontId="29" fillId="7" borderId="30" xfId="0" applyFont="1" applyFill="1" applyBorder="1" applyAlignment="1">
      <alignment horizontal="center" vertical="center" wrapText="1"/>
    </xf>
    <xf numFmtId="44" fontId="29" fillId="0" borderId="30" xfId="0" applyNumberFormat="1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28" fillId="0" borderId="30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7" borderId="30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0" borderId="31" xfId="0" applyFont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2" fillId="0" borderId="30" xfId="0" applyFont="1" applyBorder="1" applyAlignment="1">
      <alignment horizontal="center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164" fontId="5" fillId="0" borderId="31" xfId="4" applyNumberFormat="1" applyFont="1" applyBorder="1" applyAlignment="1">
      <alignment horizontal="center" vertical="center"/>
    </xf>
    <xf numFmtId="164" fontId="5" fillId="0" borderId="32" xfId="4" applyNumberFormat="1" applyFont="1" applyBorder="1" applyAlignment="1">
      <alignment horizontal="center" vertical="center"/>
    </xf>
    <xf numFmtId="164" fontId="5" fillId="0" borderId="33" xfId="4" applyNumberFormat="1" applyFont="1" applyBorder="1" applyAlignment="1">
      <alignment horizontal="center" vertical="center"/>
    </xf>
    <xf numFmtId="0" fontId="3" fillId="0" borderId="1" xfId="4" applyFont="1" applyBorder="1" applyAlignment="1">
      <alignment horizontal="left" wrapText="1"/>
    </xf>
    <xf numFmtId="0" fontId="3" fillId="0" borderId="1" xfId="4" applyFont="1" applyBorder="1" applyAlignment="1">
      <alignment horizontal="left" vertical="center" wrapText="1"/>
    </xf>
    <xf numFmtId="0" fontId="3" fillId="0" borderId="1" xfId="4" applyBorder="1" applyAlignment="1">
      <alignment horizontal="left" wrapText="1"/>
    </xf>
    <xf numFmtId="164" fontId="9" fillId="0" borderId="1" xfId="4" applyNumberFormat="1" applyFont="1" applyFill="1" applyBorder="1" applyAlignment="1">
      <alignment horizontal="center" wrapText="1"/>
    </xf>
    <xf numFmtId="164" fontId="4" fillId="0" borderId="1" xfId="4" applyNumberFormat="1" applyFont="1" applyFill="1" applyBorder="1" applyAlignment="1">
      <alignment horizontal="center" wrapText="1"/>
    </xf>
    <xf numFmtId="164" fontId="4" fillId="0" borderId="12" xfId="4" applyNumberFormat="1" applyFont="1" applyFill="1" applyBorder="1" applyAlignment="1">
      <alignment horizontal="center" wrapText="1"/>
    </xf>
    <xf numFmtId="164" fontId="4" fillId="0" borderId="13" xfId="4" applyNumberFormat="1" applyFont="1" applyFill="1" applyBorder="1" applyAlignment="1">
      <alignment horizontal="center" wrapText="1"/>
    </xf>
    <xf numFmtId="164" fontId="4" fillId="0" borderId="14" xfId="4" applyNumberFormat="1" applyFont="1" applyFill="1" applyBorder="1" applyAlignment="1">
      <alignment horizontal="center" wrapText="1"/>
    </xf>
    <xf numFmtId="164" fontId="9" fillId="0" borderId="1" xfId="4" applyNumberFormat="1" applyFont="1" applyFill="1" applyBorder="1" applyAlignment="1">
      <alignment horizontal="center" vertical="center" wrapText="1"/>
    </xf>
    <xf numFmtId="164" fontId="4" fillId="0" borderId="1" xfId="4" applyNumberFormat="1" applyFont="1" applyFill="1" applyBorder="1" applyAlignment="1">
      <alignment horizontal="center" vertical="center" wrapText="1"/>
    </xf>
    <xf numFmtId="164" fontId="11" fillId="0" borderId="1" xfId="4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167" fontId="0" fillId="3" borderId="0" xfId="0" applyNumberForma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0" fontId="12" fillId="2" borderId="0" xfId="0" applyFont="1" applyFill="1" applyAlignment="1">
      <alignment horizontal="center" vertical="center"/>
    </xf>
    <xf numFmtId="0" fontId="13" fillId="0" borderId="1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" vertical="distributed" wrapText="1" shrinkToFit="1" readingOrder="1"/>
    </xf>
    <xf numFmtId="0" fontId="22" fillId="0" borderId="0" xfId="0" applyFont="1" applyAlignment="1">
      <alignment horizontal="center" vertical="center" wrapText="1"/>
    </xf>
    <xf numFmtId="0" fontId="29" fillId="0" borderId="30" xfId="0" applyFont="1" applyBorder="1" applyAlignment="1">
      <alignment horizontal="center"/>
    </xf>
    <xf numFmtId="0" fontId="28" fillId="0" borderId="30" xfId="0" applyFont="1" applyBorder="1" applyAlignment="1">
      <alignment horizontal="center" vertical="center"/>
    </xf>
  </cellXfs>
  <cellStyles count="9">
    <cellStyle name="Hiperlink" xfId="7" builtinId="8"/>
    <cellStyle name="Moeda" xfId="1" builtinId="4"/>
    <cellStyle name="Moeda 2" xfId="5"/>
    <cellStyle name="Moeda 3" xfId="3"/>
    <cellStyle name="Normal" xfId="0" builtinId="0"/>
    <cellStyle name="Normal 2" xfId="2"/>
    <cellStyle name="Normal 2 2" xfId="6"/>
    <cellStyle name="Normal 3" xfId="4"/>
    <cellStyle name="Porcentagem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="90" zoomScaleNormal="90" workbookViewId="0">
      <selection activeCell="A5" sqref="A5:F6"/>
    </sheetView>
  </sheetViews>
  <sheetFormatPr defaultRowHeight="15" x14ac:dyDescent="0.25"/>
  <cols>
    <col min="2" max="2" width="31.42578125" customWidth="1"/>
    <col min="3" max="3" width="11.140625" customWidth="1"/>
    <col min="5" max="5" width="11.7109375" customWidth="1"/>
    <col min="6" max="6" width="9.85546875" bestFit="1" customWidth="1"/>
  </cols>
  <sheetData>
    <row r="1" spans="1:6" x14ac:dyDescent="0.25">
      <c r="A1" s="194" t="s">
        <v>0</v>
      </c>
      <c r="B1" s="194"/>
      <c r="C1" s="194"/>
      <c r="D1" s="194"/>
      <c r="E1" s="194"/>
      <c r="F1" s="194"/>
    </row>
    <row r="2" spans="1:6" x14ac:dyDescent="0.25">
      <c r="A2" s="194" t="s">
        <v>21</v>
      </c>
      <c r="B2" s="194"/>
      <c r="C2" s="194"/>
      <c r="D2" s="194"/>
      <c r="E2" s="194"/>
      <c r="F2" s="194"/>
    </row>
    <row r="3" spans="1:6" x14ac:dyDescent="0.25">
      <c r="A3" s="148"/>
      <c r="B3" s="148"/>
      <c r="C3" s="148"/>
      <c r="D3" s="148"/>
      <c r="E3" s="148"/>
      <c r="F3" s="148"/>
    </row>
    <row r="4" spans="1:6" x14ac:dyDescent="0.25">
      <c r="A4" s="203" t="s">
        <v>293</v>
      </c>
      <c r="B4" s="203"/>
      <c r="C4" s="203"/>
      <c r="D4" s="203"/>
      <c r="E4" s="203"/>
      <c r="F4" s="203"/>
    </row>
    <row r="5" spans="1:6" ht="33.75" customHeight="1" x14ac:dyDescent="0.25">
      <c r="A5" s="204" t="s">
        <v>292</v>
      </c>
      <c r="B5" s="204"/>
      <c r="C5" s="204"/>
      <c r="D5" s="204"/>
      <c r="E5" s="204"/>
      <c r="F5" s="204"/>
    </row>
    <row r="6" spans="1:6" x14ac:dyDescent="0.25">
      <c r="A6" s="205" t="s">
        <v>291</v>
      </c>
      <c r="B6" s="205"/>
      <c r="C6" s="205"/>
      <c r="D6" s="205"/>
      <c r="E6" s="205"/>
      <c r="F6" s="205"/>
    </row>
    <row r="8" spans="1:6" ht="30" customHeight="1" x14ac:dyDescent="0.25">
      <c r="A8" s="200" t="s">
        <v>246</v>
      </c>
      <c r="B8" s="201"/>
      <c r="C8" s="201"/>
      <c r="D8" s="201"/>
      <c r="E8" s="201"/>
      <c r="F8" s="202"/>
    </row>
    <row r="9" spans="1:6" x14ac:dyDescent="0.25">
      <c r="A9" s="195" t="s">
        <v>242</v>
      </c>
      <c r="B9" s="195"/>
      <c r="C9" s="195"/>
      <c r="D9" s="195"/>
      <c r="E9" s="195"/>
      <c r="F9" s="195"/>
    </row>
    <row r="10" spans="1:6" ht="30" x14ac:dyDescent="0.25">
      <c r="A10" s="149" t="s">
        <v>1</v>
      </c>
      <c r="B10" s="149" t="s">
        <v>2</v>
      </c>
      <c r="C10" s="149" t="s">
        <v>3</v>
      </c>
      <c r="D10" s="149" t="s">
        <v>4</v>
      </c>
      <c r="E10" s="149" t="s">
        <v>243</v>
      </c>
      <c r="F10" s="149" t="s">
        <v>5</v>
      </c>
    </row>
    <row r="11" spans="1:6" ht="45" x14ac:dyDescent="0.25">
      <c r="A11" s="150">
        <v>1</v>
      </c>
      <c r="B11" s="151" t="s">
        <v>6</v>
      </c>
      <c r="C11" s="150">
        <v>1</v>
      </c>
      <c r="D11" s="151" t="s">
        <v>25</v>
      </c>
      <c r="E11" s="152">
        <v>2.2000000000000002</v>
      </c>
      <c r="F11" s="152">
        <v>2.2000000000000002</v>
      </c>
    </row>
    <row r="12" spans="1:6" ht="45" x14ac:dyDescent="0.25">
      <c r="A12" s="150">
        <v>2</v>
      </c>
      <c r="B12" s="151" t="s">
        <v>8</v>
      </c>
      <c r="C12" s="150">
        <v>4</v>
      </c>
      <c r="D12" s="151" t="s">
        <v>7</v>
      </c>
      <c r="E12" s="152">
        <v>1.25</v>
      </c>
      <c r="F12" s="152">
        <v>5</v>
      </c>
    </row>
    <row r="13" spans="1:6" ht="30" x14ac:dyDescent="0.25">
      <c r="A13" s="150">
        <v>3</v>
      </c>
      <c r="B13" s="151" t="s">
        <v>9</v>
      </c>
      <c r="C13" s="150">
        <v>4</v>
      </c>
      <c r="D13" s="151" t="s">
        <v>30</v>
      </c>
      <c r="E13" s="152">
        <v>1.67</v>
      </c>
      <c r="F13" s="152">
        <v>6.68</v>
      </c>
    </row>
    <row r="14" spans="1:6" ht="105" x14ac:dyDescent="0.25">
      <c r="A14" s="150">
        <v>4</v>
      </c>
      <c r="B14" s="151" t="s">
        <v>31</v>
      </c>
      <c r="C14" s="150">
        <v>4</v>
      </c>
      <c r="D14" s="151" t="s">
        <v>7</v>
      </c>
      <c r="E14" s="152">
        <v>3.83</v>
      </c>
      <c r="F14" s="152">
        <v>15.32</v>
      </c>
    </row>
    <row r="15" spans="1:6" ht="45" x14ac:dyDescent="0.25">
      <c r="A15" s="150">
        <v>5</v>
      </c>
      <c r="B15" s="151" t="s">
        <v>33</v>
      </c>
      <c r="C15" s="150">
        <v>4</v>
      </c>
      <c r="D15" s="151" t="s">
        <v>32</v>
      </c>
      <c r="E15" s="152">
        <v>1.35</v>
      </c>
      <c r="F15" s="152">
        <v>5.4</v>
      </c>
    </row>
    <row r="16" spans="1:6" x14ac:dyDescent="0.25">
      <c r="A16" s="150">
        <v>6</v>
      </c>
      <c r="B16" s="151" t="s">
        <v>10</v>
      </c>
      <c r="C16" s="150">
        <v>1</v>
      </c>
      <c r="D16" s="151" t="s">
        <v>7</v>
      </c>
      <c r="E16" s="152">
        <v>7.33</v>
      </c>
      <c r="F16" s="152">
        <v>7.33</v>
      </c>
    </row>
    <row r="17" spans="1:6" ht="45" x14ac:dyDescent="0.25">
      <c r="A17" s="150">
        <v>7</v>
      </c>
      <c r="B17" s="151" t="s">
        <v>11</v>
      </c>
      <c r="C17" s="150">
        <v>4</v>
      </c>
      <c r="D17" s="151" t="s">
        <v>7</v>
      </c>
      <c r="E17" s="152">
        <v>4.0199999999999996</v>
      </c>
      <c r="F17" s="152">
        <v>16.079999999999998</v>
      </c>
    </row>
    <row r="18" spans="1:6" ht="45" x14ac:dyDescent="0.25">
      <c r="A18" s="150">
        <v>8</v>
      </c>
      <c r="B18" s="151" t="s">
        <v>34</v>
      </c>
      <c r="C18" s="150">
        <v>4</v>
      </c>
      <c r="D18" s="151" t="s">
        <v>7</v>
      </c>
      <c r="E18" s="152">
        <v>2.2000000000000002</v>
      </c>
      <c r="F18" s="152">
        <v>8.8000000000000007</v>
      </c>
    </row>
    <row r="19" spans="1:6" ht="30" x14ac:dyDescent="0.25">
      <c r="A19" s="150">
        <v>9</v>
      </c>
      <c r="B19" s="151" t="s">
        <v>12</v>
      </c>
      <c r="C19" s="150">
        <v>4</v>
      </c>
      <c r="D19" s="151" t="s">
        <v>7</v>
      </c>
      <c r="E19" s="152">
        <v>4.03</v>
      </c>
      <c r="F19" s="152">
        <v>16.12</v>
      </c>
    </row>
    <row r="20" spans="1:6" ht="75" x14ac:dyDescent="0.25">
      <c r="A20" s="150">
        <v>10</v>
      </c>
      <c r="B20" s="151" t="s">
        <v>13</v>
      </c>
      <c r="C20" s="150">
        <v>2</v>
      </c>
      <c r="D20" s="151" t="s">
        <v>7</v>
      </c>
      <c r="E20" s="152">
        <v>4.42</v>
      </c>
      <c r="F20" s="152">
        <v>8.84</v>
      </c>
    </row>
    <row r="21" spans="1:6" ht="45" x14ac:dyDescent="0.25">
      <c r="A21" s="150">
        <v>11</v>
      </c>
      <c r="B21" s="151" t="s">
        <v>14</v>
      </c>
      <c r="C21" s="150">
        <v>4</v>
      </c>
      <c r="D21" s="151" t="s">
        <v>7</v>
      </c>
      <c r="E21" s="152">
        <v>1.32</v>
      </c>
      <c r="F21" s="152">
        <v>5.28</v>
      </c>
    </row>
    <row r="22" spans="1:6" ht="30" x14ac:dyDescent="0.25">
      <c r="A22" s="150">
        <v>12</v>
      </c>
      <c r="B22" s="151" t="s">
        <v>15</v>
      </c>
      <c r="C22" s="150">
        <v>1</v>
      </c>
      <c r="D22" s="151" t="s">
        <v>26</v>
      </c>
      <c r="E22" s="152">
        <v>1.2</v>
      </c>
      <c r="F22" s="152">
        <v>1.2</v>
      </c>
    </row>
    <row r="23" spans="1:6" x14ac:dyDescent="0.25">
      <c r="A23" s="150">
        <v>13</v>
      </c>
      <c r="B23" s="151" t="s">
        <v>16</v>
      </c>
      <c r="C23" s="150">
        <v>1</v>
      </c>
      <c r="D23" s="151" t="s">
        <v>30</v>
      </c>
      <c r="E23" s="152">
        <v>5.68</v>
      </c>
      <c r="F23" s="152">
        <v>5.68</v>
      </c>
    </row>
    <row r="24" spans="1:6" ht="30" x14ac:dyDescent="0.25">
      <c r="A24" s="150">
        <v>14</v>
      </c>
      <c r="B24" s="151" t="s">
        <v>17</v>
      </c>
      <c r="C24" s="150">
        <v>8</v>
      </c>
      <c r="D24" s="151" t="s">
        <v>18</v>
      </c>
      <c r="E24" s="152">
        <v>1.41</v>
      </c>
      <c r="F24" s="152">
        <v>11.28</v>
      </c>
    </row>
    <row r="25" spans="1:6" ht="45" x14ac:dyDescent="0.25">
      <c r="A25" s="150">
        <v>15</v>
      </c>
      <c r="B25" s="151" t="s">
        <v>19</v>
      </c>
      <c r="C25" s="150">
        <v>16</v>
      </c>
      <c r="D25" s="151" t="s">
        <v>18</v>
      </c>
      <c r="E25" s="152">
        <v>2.1</v>
      </c>
      <c r="F25" s="152">
        <v>33.6</v>
      </c>
    </row>
    <row r="26" spans="1:6" ht="45" x14ac:dyDescent="0.25">
      <c r="A26" s="150">
        <v>16</v>
      </c>
      <c r="B26" s="151" t="s">
        <v>20</v>
      </c>
      <c r="C26" s="150">
        <v>16</v>
      </c>
      <c r="D26" s="151" t="s">
        <v>18</v>
      </c>
      <c r="E26" s="152">
        <v>1.42</v>
      </c>
      <c r="F26" s="152">
        <v>22.72</v>
      </c>
    </row>
    <row r="27" spans="1:6" x14ac:dyDescent="0.25">
      <c r="A27" s="150">
        <v>17</v>
      </c>
      <c r="B27" s="151" t="s">
        <v>35</v>
      </c>
      <c r="C27" s="150">
        <v>2</v>
      </c>
      <c r="D27" s="151" t="s">
        <v>22</v>
      </c>
      <c r="E27" s="152">
        <v>6.62</v>
      </c>
      <c r="F27" s="152">
        <v>13.24</v>
      </c>
    </row>
    <row r="28" spans="1:6" ht="120" x14ac:dyDescent="0.25">
      <c r="A28" s="150">
        <v>18</v>
      </c>
      <c r="B28" s="151" t="s">
        <v>36</v>
      </c>
      <c r="C28" s="150">
        <v>40</v>
      </c>
      <c r="D28" s="151" t="s">
        <v>27</v>
      </c>
      <c r="E28" s="152">
        <v>11.25</v>
      </c>
      <c r="F28" s="152">
        <v>450</v>
      </c>
    </row>
    <row r="29" spans="1:6" ht="75" x14ac:dyDescent="0.25">
      <c r="A29" s="150">
        <v>19</v>
      </c>
      <c r="B29" s="151" t="s">
        <v>23</v>
      </c>
      <c r="C29" s="150">
        <v>8</v>
      </c>
      <c r="D29" s="151" t="s">
        <v>28</v>
      </c>
      <c r="E29" s="152">
        <v>2.5</v>
      </c>
      <c r="F29" s="152">
        <v>20</v>
      </c>
    </row>
    <row r="30" spans="1:6" ht="30" x14ac:dyDescent="0.25">
      <c r="A30" s="150">
        <v>20</v>
      </c>
      <c r="B30" s="151" t="s">
        <v>24</v>
      </c>
      <c r="C30" s="150">
        <v>4</v>
      </c>
      <c r="D30" s="151" t="s">
        <v>29</v>
      </c>
      <c r="E30" s="152">
        <v>3.91</v>
      </c>
      <c r="F30" s="152">
        <v>15.64</v>
      </c>
    </row>
    <row r="31" spans="1:6" x14ac:dyDescent="0.25">
      <c r="A31" s="196" t="s">
        <v>247</v>
      </c>
      <c r="B31" s="197"/>
      <c r="C31" s="197"/>
      <c r="D31" s="197"/>
      <c r="E31" s="198"/>
      <c r="F31" s="153">
        <v>670.41</v>
      </c>
    </row>
    <row r="33" spans="1:6" x14ac:dyDescent="0.25">
      <c r="A33" s="199" t="s">
        <v>244</v>
      </c>
      <c r="B33" s="199"/>
      <c r="C33" s="199"/>
      <c r="D33" s="199"/>
      <c r="E33" s="199"/>
      <c r="F33" s="199"/>
    </row>
    <row r="34" spans="1:6" ht="45" x14ac:dyDescent="0.25">
      <c r="A34" s="149" t="s">
        <v>1</v>
      </c>
      <c r="B34" s="149" t="s">
        <v>37</v>
      </c>
      <c r="C34" s="149" t="s">
        <v>220</v>
      </c>
      <c r="D34" s="149" t="s">
        <v>4</v>
      </c>
      <c r="E34" s="149" t="s">
        <v>243</v>
      </c>
      <c r="F34" s="149" t="s">
        <v>245</v>
      </c>
    </row>
    <row r="35" spans="1:6" ht="135" x14ac:dyDescent="0.25">
      <c r="A35" s="150">
        <v>1</v>
      </c>
      <c r="B35" s="151" t="s">
        <v>240</v>
      </c>
      <c r="C35" s="150">
        <v>4</v>
      </c>
      <c r="D35" s="151" t="s">
        <v>38</v>
      </c>
      <c r="E35" s="152">
        <v>27.08</v>
      </c>
      <c r="F35" s="152">
        <v>108.32</v>
      </c>
    </row>
    <row r="36" spans="1:6" ht="135" x14ac:dyDescent="0.25">
      <c r="A36" s="150">
        <v>2</v>
      </c>
      <c r="B36" s="151" t="s">
        <v>241</v>
      </c>
      <c r="C36" s="150">
        <v>2</v>
      </c>
      <c r="D36" s="151" t="s">
        <v>38</v>
      </c>
      <c r="E36" s="152">
        <v>8.9</v>
      </c>
      <c r="F36" s="152">
        <v>17.8</v>
      </c>
    </row>
    <row r="37" spans="1:6" ht="60" x14ac:dyDescent="0.25">
      <c r="A37" s="150">
        <v>3</v>
      </c>
      <c r="B37" s="151" t="s">
        <v>39</v>
      </c>
      <c r="C37" s="150">
        <v>2</v>
      </c>
      <c r="D37" s="151" t="s">
        <v>40</v>
      </c>
      <c r="E37" s="152">
        <v>4.2300000000000004</v>
      </c>
      <c r="F37" s="152">
        <v>8.4600000000000009</v>
      </c>
    </row>
    <row r="38" spans="1:6" ht="165" x14ac:dyDescent="0.25">
      <c r="A38" s="150">
        <v>4</v>
      </c>
      <c r="B38" s="151" t="s">
        <v>41</v>
      </c>
      <c r="C38" s="150">
        <v>4</v>
      </c>
      <c r="D38" s="151" t="s">
        <v>42</v>
      </c>
      <c r="E38" s="152">
        <v>13.24</v>
      </c>
      <c r="F38" s="152">
        <v>52.96</v>
      </c>
    </row>
    <row r="39" spans="1:6" x14ac:dyDescent="0.25">
      <c r="A39" s="193" t="s">
        <v>248</v>
      </c>
      <c r="B39" s="193"/>
      <c r="C39" s="193"/>
      <c r="D39" s="193"/>
      <c r="E39" s="193"/>
      <c r="F39" s="154">
        <v>187.54</v>
      </c>
    </row>
    <row r="40" spans="1:6" x14ac:dyDescent="0.25">
      <c r="A40" s="193" t="s">
        <v>249</v>
      </c>
      <c r="B40" s="193"/>
      <c r="C40" s="193"/>
      <c r="D40" s="193"/>
      <c r="E40" s="193"/>
      <c r="F40" s="154">
        <v>15.628333333333332</v>
      </c>
    </row>
  </sheetData>
  <mergeCells count="11">
    <mergeCell ref="A40:E40"/>
    <mergeCell ref="A1:F1"/>
    <mergeCell ref="A2:F2"/>
    <mergeCell ref="A9:F9"/>
    <mergeCell ref="A31:E31"/>
    <mergeCell ref="A33:F33"/>
    <mergeCell ref="A39:E39"/>
    <mergeCell ref="A8:F8"/>
    <mergeCell ref="A4:F4"/>
    <mergeCell ref="A5:F5"/>
    <mergeCell ref="A6:F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view="pageBreakPreview" zoomScale="60" zoomScaleNormal="100" workbookViewId="0">
      <selection activeCell="B8" sqref="B8:E8"/>
    </sheetView>
  </sheetViews>
  <sheetFormatPr defaultColWidth="11.42578125" defaultRowHeight="15" x14ac:dyDescent="0.25"/>
  <cols>
    <col min="1" max="1" width="5.140625" style="11" customWidth="1"/>
    <col min="2" max="2" width="57.5703125" style="11" customWidth="1"/>
    <col min="3" max="3" width="33.7109375" style="11" customWidth="1"/>
    <col min="4" max="4" width="14.7109375" style="11" bestFit="1" customWidth="1"/>
    <col min="5" max="5" width="10.140625" style="11" bestFit="1" customWidth="1"/>
    <col min="6" max="6" width="9.5703125" style="13" customWidth="1"/>
    <col min="7" max="7" width="11.42578125" style="11"/>
    <col min="8" max="8" width="46" style="11" customWidth="1"/>
    <col min="9" max="9" width="17" style="11" customWidth="1"/>
    <col min="10" max="10" width="14.28515625" style="11" customWidth="1"/>
    <col min="11" max="256" width="11.42578125" style="11"/>
    <col min="257" max="257" width="5.140625" style="11" customWidth="1"/>
    <col min="258" max="258" width="57.5703125" style="11" customWidth="1"/>
    <col min="259" max="259" width="16.7109375" style="11" customWidth="1"/>
    <col min="260" max="260" width="14.7109375" style="11" bestFit="1" customWidth="1"/>
    <col min="261" max="261" width="10.140625" style="11" bestFit="1" customWidth="1"/>
    <col min="262" max="262" width="9.5703125" style="11" customWidth="1"/>
    <col min="263" max="263" width="11.42578125" style="11"/>
    <col min="264" max="264" width="46" style="11" customWidth="1"/>
    <col min="265" max="265" width="17" style="11" customWidth="1"/>
    <col min="266" max="266" width="14.28515625" style="11" customWidth="1"/>
    <col min="267" max="512" width="11.42578125" style="11"/>
    <col min="513" max="513" width="5.140625" style="11" customWidth="1"/>
    <col min="514" max="514" width="57.5703125" style="11" customWidth="1"/>
    <col min="515" max="515" width="16.7109375" style="11" customWidth="1"/>
    <col min="516" max="516" width="14.7109375" style="11" bestFit="1" customWidth="1"/>
    <col min="517" max="517" width="10.140625" style="11" bestFit="1" customWidth="1"/>
    <col min="518" max="518" width="9.5703125" style="11" customWidth="1"/>
    <col min="519" max="519" width="11.42578125" style="11"/>
    <col min="520" max="520" width="46" style="11" customWidth="1"/>
    <col min="521" max="521" width="17" style="11" customWidth="1"/>
    <col min="522" max="522" width="14.28515625" style="11" customWidth="1"/>
    <col min="523" max="768" width="11.42578125" style="11"/>
    <col min="769" max="769" width="5.140625" style="11" customWidth="1"/>
    <col min="770" max="770" width="57.5703125" style="11" customWidth="1"/>
    <col min="771" max="771" width="16.7109375" style="11" customWidth="1"/>
    <col min="772" max="772" width="14.7109375" style="11" bestFit="1" customWidth="1"/>
    <col min="773" max="773" width="10.140625" style="11" bestFit="1" customWidth="1"/>
    <col min="774" max="774" width="9.5703125" style="11" customWidth="1"/>
    <col min="775" max="775" width="11.42578125" style="11"/>
    <col min="776" max="776" width="46" style="11" customWidth="1"/>
    <col min="777" max="777" width="17" style="11" customWidth="1"/>
    <col min="778" max="778" width="14.28515625" style="11" customWidth="1"/>
    <col min="779" max="1024" width="11.42578125" style="11"/>
    <col min="1025" max="1025" width="5.140625" style="11" customWidth="1"/>
    <col min="1026" max="1026" width="57.5703125" style="11" customWidth="1"/>
    <col min="1027" max="1027" width="16.7109375" style="11" customWidth="1"/>
    <col min="1028" max="1028" width="14.7109375" style="11" bestFit="1" customWidth="1"/>
    <col min="1029" max="1029" width="10.140625" style="11" bestFit="1" customWidth="1"/>
    <col min="1030" max="1030" width="9.5703125" style="11" customWidth="1"/>
    <col min="1031" max="1031" width="11.42578125" style="11"/>
    <col min="1032" max="1032" width="46" style="11" customWidth="1"/>
    <col min="1033" max="1033" width="17" style="11" customWidth="1"/>
    <col min="1034" max="1034" width="14.28515625" style="11" customWidth="1"/>
    <col min="1035" max="1280" width="11.42578125" style="11"/>
    <col min="1281" max="1281" width="5.140625" style="11" customWidth="1"/>
    <col min="1282" max="1282" width="57.5703125" style="11" customWidth="1"/>
    <col min="1283" max="1283" width="16.7109375" style="11" customWidth="1"/>
    <col min="1284" max="1284" width="14.7109375" style="11" bestFit="1" customWidth="1"/>
    <col min="1285" max="1285" width="10.140625" style="11" bestFit="1" customWidth="1"/>
    <col min="1286" max="1286" width="9.5703125" style="11" customWidth="1"/>
    <col min="1287" max="1287" width="11.42578125" style="11"/>
    <col min="1288" max="1288" width="46" style="11" customWidth="1"/>
    <col min="1289" max="1289" width="17" style="11" customWidth="1"/>
    <col min="1290" max="1290" width="14.28515625" style="11" customWidth="1"/>
    <col min="1291" max="1536" width="11.42578125" style="11"/>
    <col min="1537" max="1537" width="5.140625" style="11" customWidth="1"/>
    <col min="1538" max="1538" width="57.5703125" style="11" customWidth="1"/>
    <col min="1539" max="1539" width="16.7109375" style="11" customWidth="1"/>
    <col min="1540" max="1540" width="14.7109375" style="11" bestFit="1" customWidth="1"/>
    <col min="1541" max="1541" width="10.140625" style="11" bestFit="1" customWidth="1"/>
    <col min="1542" max="1542" width="9.5703125" style="11" customWidth="1"/>
    <col min="1543" max="1543" width="11.42578125" style="11"/>
    <col min="1544" max="1544" width="46" style="11" customWidth="1"/>
    <col min="1545" max="1545" width="17" style="11" customWidth="1"/>
    <col min="1546" max="1546" width="14.28515625" style="11" customWidth="1"/>
    <col min="1547" max="1792" width="11.42578125" style="11"/>
    <col min="1793" max="1793" width="5.140625" style="11" customWidth="1"/>
    <col min="1794" max="1794" width="57.5703125" style="11" customWidth="1"/>
    <col min="1795" max="1795" width="16.7109375" style="11" customWidth="1"/>
    <col min="1796" max="1796" width="14.7109375" style="11" bestFit="1" customWidth="1"/>
    <col min="1797" max="1797" width="10.140625" style="11" bestFit="1" customWidth="1"/>
    <col min="1798" max="1798" width="9.5703125" style="11" customWidth="1"/>
    <col min="1799" max="1799" width="11.42578125" style="11"/>
    <col min="1800" max="1800" width="46" style="11" customWidth="1"/>
    <col min="1801" max="1801" width="17" style="11" customWidth="1"/>
    <col min="1802" max="1802" width="14.28515625" style="11" customWidth="1"/>
    <col min="1803" max="2048" width="11.42578125" style="11"/>
    <col min="2049" max="2049" width="5.140625" style="11" customWidth="1"/>
    <col min="2050" max="2050" width="57.5703125" style="11" customWidth="1"/>
    <col min="2051" max="2051" width="16.7109375" style="11" customWidth="1"/>
    <col min="2052" max="2052" width="14.7109375" style="11" bestFit="1" customWidth="1"/>
    <col min="2053" max="2053" width="10.140625" style="11" bestFit="1" customWidth="1"/>
    <col min="2054" max="2054" width="9.5703125" style="11" customWidth="1"/>
    <col min="2055" max="2055" width="11.42578125" style="11"/>
    <col min="2056" max="2056" width="46" style="11" customWidth="1"/>
    <col min="2057" max="2057" width="17" style="11" customWidth="1"/>
    <col min="2058" max="2058" width="14.28515625" style="11" customWidth="1"/>
    <col min="2059" max="2304" width="11.42578125" style="11"/>
    <col min="2305" max="2305" width="5.140625" style="11" customWidth="1"/>
    <col min="2306" max="2306" width="57.5703125" style="11" customWidth="1"/>
    <col min="2307" max="2307" width="16.7109375" style="11" customWidth="1"/>
    <col min="2308" max="2308" width="14.7109375" style="11" bestFit="1" customWidth="1"/>
    <col min="2309" max="2309" width="10.140625" style="11" bestFit="1" customWidth="1"/>
    <col min="2310" max="2310" width="9.5703125" style="11" customWidth="1"/>
    <col min="2311" max="2311" width="11.42578125" style="11"/>
    <col min="2312" max="2312" width="46" style="11" customWidth="1"/>
    <col min="2313" max="2313" width="17" style="11" customWidth="1"/>
    <col min="2314" max="2314" width="14.28515625" style="11" customWidth="1"/>
    <col min="2315" max="2560" width="11.42578125" style="11"/>
    <col min="2561" max="2561" width="5.140625" style="11" customWidth="1"/>
    <col min="2562" max="2562" width="57.5703125" style="11" customWidth="1"/>
    <col min="2563" max="2563" width="16.7109375" style="11" customWidth="1"/>
    <col min="2564" max="2564" width="14.7109375" style="11" bestFit="1" customWidth="1"/>
    <col min="2565" max="2565" width="10.140625" style="11" bestFit="1" customWidth="1"/>
    <col min="2566" max="2566" width="9.5703125" style="11" customWidth="1"/>
    <col min="2567" max="2567" width="11.42578125" style="11"/>
    <col min="2568" max="2568" width="46" style="11" customWidth="1"/>
    <col min="2569" max="2569" width="17" style="11" customWidth="1"/>
    <col min="2570" max="2570" width="14.28515625" style="11" customWidth="1"/>
    <col min="2571" max="2816" width="11.42578125" style="11"/>
    <col min="2817" max="2817" width="5.140625" style="11" customWidth="1"/>
    <col min="2818" max="2818" width="57.5703125" style="11" customWidth="1"/>
    <col min="2819" max="2819" width="16.7109375" style="11" customWidth="1"/>
    <col min="2820" max="2820" width="14.7109375" style="11" bestFit="1" customWidth="1"/>
    <col min="2821" max="2821" width="10.140625" style="11" bestFit="1" customWidth="1"/>
    <col min="2822" max="2822" width="9.5703125" style="11" customWidth="1"/>
    <col min="2823" max="2823" width="11.42578125" style="11"/>
    <col min="2824" max="2824" width="46" style="11" customWidth="1"/>
    <col min="2825" max="2825" width="17" style="11" customWidth="1"/>
    <col min="2826" max="2826" width="14.28515625" style="11" customWidth="1"/>
    <col min="2827" max="3072" width="11.42578125" style="11"/>
    <col min="3073" max="3073" width="5.140625" style="11" customWidth="1"/>
    <col min="3074" max="3074" width="57.5703125" style="11" customWidth="1"/>
    <col min="3075" max="3075" width="16.7109375" style="11" customWidth="1"/>
    <col min="3076" max="3076" width="14.7109375" style="11" bestFit="1" customWidth="1"/>
    <col min="3077" max="3077" width="10.140625" style="11" bestFit="1" customWidth="1"/>
    <col min="3078" max="3078" width="9.5703125" style="11" customWidth="1"/>
    <col min="3079" max="3079" width="11.42578125" style="11"/>
    <col min="3080" max="3080" width="46" style="11" customWidth="1"/>
    <col min="3081" max="3081" width="17" style="11" customWidth="1"/>
    <col min="3082" max="3082" width="14.28515625" style="11" customWidth="1"/>
    <col min="3083" max="3328" width="11.42578125" style="11"/>
    <col min="3329" max="3329" width="5.140625" style="11" customWidth="1"/>
    <col min="3330" max="3330" width="57.5703125" style="11" customWidth="1"/>
    <col min="3331" max="3331" width="16.7109375" style="11" customWidth="1"/>
    <col min="3332" max="3332" width="14.7109375" style="11" bestFit="1" customWidth="1"/>
    <col min="3333" max="3333" width="10.140625" style="11" bestFit="1" customWidth="1"/>
    <col min="3334" max="3334" width="9.5703125" style="11" customWidth="1"/>
    <col min="3335" max="3335" width="11.42578125" style="11"/>
    <col min="3336" max="3336" width="46" style="11" customWidth="1"/>
    <col min="3337" max="3337" width="17" style="11" customWidth="1"/>
    <col min="3338" max="3338" width="14.28515625" style="11" customWidth="1"/>
    <col min="3339" max="3584" width="11.42578125" style="11"/>
    <col min="3585" max="3585" width="5.140625" style="11" customWidth="1"/>
    <col min="3586" max="3586" width="57.5703125" style="11" customWidth="1"/>
    <col min="3587" max="3587" width="16.7109375" style="11" customWidth="1"/>
    <col min="3588" max="3588" width="14.7109375" style="11" bestFit="1" customWidth="1"/>
    <col min="3589" max="3589" width="10.140625" style="11" bestFit="1" customWidth="1"/>
    <col min="3590" max="3590" width="9.5703125" style="11" customWidth="1"/>
    <col min="3591" max="3591" width="11.42578125" style="11"/>
    <col min="3592" max="3592" width="46" style="11" customWidth="1"/>
    <col min="3593" max="3593" width="17" style="11" customWidth="1"/>
    <col min="3594" max="3594" width="14.28515625" style="11" customWidth="1"/>
    <col min="3595" max="3840" width="11.42578125" style="11"/>
    <col min="3841" max="3841" width="5.140625" style="11" customWidth="1"/>
    <col min="3842" max="3842" width="57.5703125" style="11" customWidth="1"/>
    <col min="3843" max="3843" width="16.7109375" style="11" customWidth="1"/>
    <col min="3844" max="3844" width="14.7109375" style="11" bestFit="1" customWidth="1"/>
    <col min="3845" max="3845" width="10.140625" style="11" bestFit="1" customWidth="1"/>
    <col min="3846" max="3846" width="9.5703125" style="11" customWidth="1"/>
    <col min="3847" max="3847" width="11.42578125" style="11"/>
    <col min="3848" max="3848" width="46" style="11" customWidth="1"/>
    <col min="3849" max="3849" width="17" style="11" customWidth="1"/>
    <col min="3850" max="3850" width="14.28515625" style="11" customWidth="1"/>
    <col min="3851" max="4096" width="11.42578125" style="11"/>
    <col min="4097" max="4097" width="5.140625" style="11" customWidth="1"/>
    <col min="4098" max="4098" width="57.5703125" style="11" customWidth="1"/>
    <col min="4099" max="4099" width="16.7109375" style="11" customWidth="1"/>
    <col min="4100" max="4100" width="14.7109375" style="11" bestFit="1" customWidth="1"/>
    <col min="4101" max="4101" width="10.140625" style="11" bestFit="1" customWidth="1"/>
    <col min="4102" max="4102" width="9.5703125" style="11" customWidth="1"/>
    <col min="4103" max="4103" width="11.42578125" style="11"/>
    <col min="4104" max="4104" width="46" style="11" customWidth="1"/>
    <col min="4105" max="4105" width="17" style="11" customWidth="1"/>
    <col min="4106" max="4106" width="14.28515625" style="11" customWidth="1"/>
    <col min="4107" max="4352" width="11.42578125" style="11"/>
    <col min="4353" max="4353" width="5.140625" style="11" customWidth="1"/>
    <col min="4354" max="4354" width="57.5703125" style="11" customWidth="1"/>
    <col min="4355" max="4355" width="16.7109375" style="11" customWidth="1"/>
    <col min="4356" max="4356" width="14.7109375" style="11" bestFit="1" customWidth="1"/>
    <col min="4357" max="4357" width="10.140625" style="11" bestFit="1" customWidth="1"/>
    <col min="4358" max="4358" width="9.5703125" style="11" customWidth="1"/>
    <col min="4359" max="4359" width="11.42578125" style="11"/>
    <col min="4360" max="4360" width="46" style="11" customWidth="1"/>
    <col min="4361" max="4361" width="17" style="11" customWidth="1"/>
    <col min="4362" max="4362" width="14.28515625" style="11" customWidth="1"/>
    <col min="4363" max="4608" width="11.42578125" style="11"/>
    <col min="4609" max="4609" width="5.140625" style="11" customWidth="1"/>
    <col min="4610" max="4610" width="57.5703125" style="11" customWidth="1"/>
    <col min="4611" max="4611" width="16.7109375" style="11" customWidth="1"/>
    <col min="4612" max="4612" width="14.7109375" style="11" bestFit="1" customWidth="1"/>
    <col min="4613" max="4613" width="10.140625" style="11" bestFit="1" customWidth="1"/>
    <col min="4614" max="4614" width="9.5703125" style="11" customWidth="1"/>
    <col min="4615" max="4615" width="11.42578125" style="11"/>
    <col min="4616" max="4616" width="46" style="11" customWidth="1"/>
    <col min="4617" max="4617" width="17" style="11" customWidth="1"/>
    <col min="4618" max="4618" width="14.28515625" style="11" customWidth="1"/>
    <col min="4619" max="4864" width="11.42578125" style="11"/>
    <col min="4865" max="4865" width="5.140625" style="11" customWidth="1"/>
    <col min="4866" max="4866" width="57.5703125" style="11" customWidth="1"/>
    <col min="4867" max="4867" width="16.7109375" style="11" customWidth="1"/>
    <col min="4868" max="4868" width="14.7109375" style="11" bestFit="1" customWidth="1"/>
    <col min="4869" max="4869" width="10.140625" style="11" bestFit="1" customWidth="1"/>
    <col min="4870" max="4870" width="9.5703125" style="11" customWidth="1"/>
    <col min="4871" max="4871" width="11.42578125" style="11"/>
    <col min="4872" max="4872" width="46" style="11" customWidth="1"/>
    <col min="4873" max="4873" width="17" style="11" customWidth="1"/>
    <col min="4874" max="4874" width="14.28515625" style="11" customWidth="1"/>
    <col min="4875" max="5120" width="11.42578125" style="11"/>
    <col min="5121" max="5121" width="5.140625" style="11" customWidth="1"/>
    <col min="5122" max="5122" width="57.5703125" style="11" customWidth="1"/>
    <col min="5123" max="5123" width="16.7109375" style="11" customWidth="1"/>
    <col min="5124" max="5124" width="14.7109375" style="11" bestFit="1" customWidth="1"/>
    <col min="5125" max="5125" width="10.140625" style="11" bestFit="1" customWidth="1"/>
    <col min="5126" max="5126" width="9.5703125" style="11" customWidth="1"/>
    <col min="5127" max="5127" width="11.42578125" style="11"/>
    <col min="5128" max="5128" width="46" style="11" customWidth="1"/>
    <col min="5129" max="5129" width="17" style="11" customWidth="1"/>
    <col min="5130" max="5130" width="14.28515625" style="11" customWidth="1"/>
    <col min="5131" max="5376" width="11.42578125" style="11"/>
    <col min="5377" max="5377" width="5.140625" style="11" customWidth="1"/>
    <col min="5378" max="5378" width="57.5703125" style="11" customWidth="1"/>
    <col min="5379" max="5379" width="16.7109375" style="11" customWidth="1"/>
    <col min="5380" max="5380" width="14.7109375" style="11" bestFit="1" customWidth="1"/>
    <col min="5381" max="5381" width="10.140625" style="11" bestFit="1" customWidth="1"/>
    <col min="5382" max="5382" width="9.5703125" style="11" customWidth="1"/>
    <col min="5383" max="5383" width="11.42578125" style="11"/>
    <col min="5384" max="5384" width="46" style="11" customWidth="1"/>
    <col min="5385" max="5385" width="17" style="11" customWidth="1"/>
    <col min="5386" max="5386" width="14.28515625" style="11" customWidth="1"/>
    <col min="5387" max="5632" width="11.42578125" style="11"/>
    <col min="5633" max="5633" width="5.140625" style="11" customWidth="1"/>
    <col min="5634" max="5634" width="57.5703125" style="11" customWidth="1"/>
    <col min="5635" max="5635" width="16.7109375" style="11" customWidth="1"/>
    <col min="5636" max="5636" width="14.7109375" style="11" bestFit="1" customWidth="1"/>
    <col min="5637" max="5637" width="10.140625" style="11" bestFit="1" customWidth="1"/>
    <col min="5638" max="5638" width="9.5703125" style="11" customWidth="1"/>
    <col min="5639" max="5639" width="11.42578125" style="11"/>
    <col min="5640" max="5640" width="46" style="11" customWidth="1"/>
    <col min="5641" max="5641" width="17" style="11" customWidth="1"/>
    <col min="5642" max="5642" width="14.28515625" style="11" customWidth="1"/>
    <col min="5643" max="5888" width="11.42578125" style="11"/>
    <col min="5889" max="5889" width="5.140625" style="11" customWidth="1"/>
    <col min="5890" max="5890" width="57.5703125" style="11" customWidth="1"/>
    <col min="5891" max="5891" width="16.7109375" style="11" customWidth="1"/>
    <col min="5892" max="5892" width="14.7109375" style="11" bestFit="1" customWidth="1"/>
    <col min="5893" max="5893" width="10.140625" style="11" bestFit="1" customWidth="1"/>
    <col min="5894" max="5894" width="9.5703125" style="11" customWidth="1"/>
    <col min="5895" max="5895" width="11.42578125" style="11"/>
    <col min="5896" max="5896" width="46" style="11" customWidth="1"/>
    <col min="5897" max="5897" width="17" style="11" customWidth="1"/>
    <col min="5898" max="5898" width="14.28515625" style="11" customWidth="1"/>
    <col min="5899" max="6144" width="11.42578125" style="11"/>
    <col min="6145" max="6145" width="5.140625" style="11" customWidth="1"/>
    <col min="6146" max="6146" width="57.5703125" style="11" customWidth="1"/>
    <col min="6147" max="6147" width="16.7109375" style="11" customWidth="1"/>
    <col min="6148" max="6148" width="14.7109375" style="11" bestFit="1" customWidth="1"/>
    <col min="6149" max="6149" width="10.140625" style="11" bestFit="1" customWidth="1"/>
    <col min="6150" max="6150" width="9.5703125" style="11" customWidth="1"/>
    <col min="6151" max="6151" width="11.42578125" style="11"/>
    <col min="6152" max="6152" width="46" style="11" customWidth="1"/>
    <col min="6153" max="6153" width="17" style="11" customWidth="1"/>
    <col min="6154" max="6154" width="14.28515625" style="11" customWidth="1"/>
    <col min="6155" max="6400" width="11.42578125" style="11"/>
    <col min="6401" max="6401" width="5.140625" style="11" customWidth="1"/>
    <col min="6402" max="6402" width="57.5703125" style="11" customWidth="1"/>
    <col min="6403" max="6403" width="16.7109375" style="11" customWidth="1"/>
    <col min="6404" max="6404" width="14.7109375" style="11" bestFit="1" customWidth="1"/>
    <col min="6405" max="6405" width="10.140625" style="11" bestFit="1" customWidth="1"/>
    <col min="6406" max="6406" width="9.5703125" style="11" customWidth="1"/>
    <col min="6407" max="6407" width="11.42578125" style="11"/>
    <col min="6408" max="6408" width="46" style="11" customWidth="1"/>
    <col min="6409" max="6409" width="17" style="11" customWidth="1"/>
    <col min="6410" max="6410" width="14.28515625" style="11" customWidth="1"/>
    <col min="6411" max="6656" width="11.42578125" style="11"/>
    <col min="6657" max="6657" width="5.140625" style="11" customWidth="1"/>
    <col min="6658" max="6658" width="57.5703125" style="11" customWidth="1"/>
    <col min="6659" max="6659" width="16.7109375" style="11" customWidth="1"/>
    <col min="6660" max="6660" width="14.7109375" style="11" bestFit="1" customWidth="1"/>
    <col min="6661" max="6661" width="10.140625" style="11" bestFit="1" customWidth="1"/>
    <col min="6662" max="6662" width="9.5703125" style="11" customWidth="1"/>
    <col min="6663" max="6663" width="11.42578125" style="11"/>
    <col min="6664" max="6664" width="46" style="11" customWidth="1"/>
    <col min="6665" max="6665" width="17" style="11" customWidth="1"/>
    <col min="6666" max="6666" width="14.28515625" style="11" customWidth="1"/>
    <col min="6667" max="6912" width="11.42578125" style="11"/>
    <col min="6913" max="6913" width="5.140625" style="11" customWidth="1"/>
    <col min="6914" max="6914" width="57.5703125" style="11" customWidth="1"/>
    <col min="6915" max="6915" width="16.7109375" style="11" customWidth="1"/>
    <col min="6916" max="6916" width="14.7109375" style="11" bestFit="1" customWidth="1"/>
    <col min="6917" max="6917" width="10.140625" style="11" bestFit="1" customWidth="1"/>
    <col min="6918" max="6918" width="9.5703125" style="11" customWidth="1"/>
    <col min="6919" max="6919" width="11.42578125" style="11"/>
    <col min="6920" max="6920" width="46" style="11" customWidth="1"/>
    <col min="6921" max="6921" width="17" style="11" customWidth="1"/>
    <col min="6922" max="6922" width="14.28515625" style="11" customWidth="1"/>
    <col min="6923" max="7168" width="11.42578125" style="11"/>
    <col min="7169" max="7169" width="5.140625" style="11" customWidth="1"/>
    <col min="7170" max="7170" width="57.5703125" style="11" customWidth="1"/>
    <col min="7171" max="7171" width="16.7109375" style="11" customWidth="1"/>
    <col min="7172" max="7172" width="14.7109375" style="11" bestFit="1" customWidth="1"/>
    <col min="7173" max="7173" width="10.140625" style="11" bestFit="1" customWidth="1"/>
    <col min="7174" max="7174" width="9.5703125" style="11" customWidth="1"/>
    <col min="7175" max="7175" width="11.42578125" style="11"/>
    <col min="7176" max="7176" width="46" style="11" customWidth="1"/>
    <col min="7177" max="7177" width="17" style="11" customWidth="1"/>
    <col min="7178" max="7178" width="14.28515625" style="11" customWidth="1"/>
    <col min="7179" max="7424" width="11.42578125" style="11"/>
    <col min="7425" max="7425" width="5.140625" style="11" customWidth="1"/>
    <col min="7426" max="7426" width="57.5703125" style="11" customWidth="1"/>
    <col min="7427" max="7427" width="16.7109375" style="11" customWidth="1"/>
    <col min="7428" max="7428" width="14.7109375" style="11" bestFit="1" customWidth="1"/>
    <col min="7429" max="7429" width="10.140625" style="11" bestFit="1" customWidth="1"/>
    <col min="7430" max="7430" width="9.5703125" style="11" customWidth="1"/>
    <col min="7431" max="7431" width="11.42578125" style="11"/>
    <col min="7432" max="7432" width="46" style="11" customWidth="1"/>
    <col min="7433" max="7433" width="17" style="11" customWidth="1"/>
    <col min="7434" max="7434" width="14.28515625" style="11" customWidth="1"/>
    <col min="7435" max="7680" width="11.42578125" style="11"/>
    <col min="7681" max="7681" width="5.140625" style="11" customWidth="1"/>
    <col min="7682" max="7682" width="57.5703125" style="11" customWidth="1"/>
    <col min="7683" max="7683" width="16.7109375" style="11" customWidth="1"/>
    <col min="7684" max="7684" width="14.7109375" style="11" bestFit="1" customWidth="1"/>
    <col min="7685" max="7685" width="10.140625" style="11" bestFit="1" customWidth="1"/>
    <col min="7686" max="7686" width="9.5703125" style="11" customWidth="1"/>
    <col min="7687" max="7687" width="11.42578125" style="11"/>
    <col min="7688" max="7688" width="46" style="11" customWidth="1"/>
    <col min="7689" max="7689" width="17" style="11" customWidth="1"/>
    <col min="7690" max="7690" width="14.28515625" style="11" customWidth="1"/>
    <col min="7691" max="7936" width="11.42578125" style="11"/>
    <col min="7937" max="7937" width="5.140625" style="11" customWidth="1"/>
    <col min="7938" max="7938" width="57.5703125" style="11" customWidth="1"/>
    <col min="7939" max="7939" width="16.7109375" style="11" customWidth="1"/>
    <col min="7940" max="7940" width="14.7109375" style="11" bestFit="1" customWidth="1"/>
    <col min="7941" max="7941" width="10.140625" style="11" bestFit="1" customWidth="1"/>
    <col min="7942" max="7942" width="9.5703125" style="11" customWidth="1"/>
    <col min="7943" max="7943" width="11.42578125" style="11"/>
    <col min="7944" max="7944" width="46" style="11" customWidth="1"/>
    <col min="7945" max="7945" width="17" style="11" customWidth="1"/>
    <col min="7946" max="7946" width="14.28515625" style="11" customWidth="1"/>
    <col min="7947" max="8192" width="11.42578125" style="11"/>
    <col min="8193" max="8193" width="5.140625" style="11" customWidth="1"/>
    <col min="8194" max="8194" width="57.5703125" style="11" customWidth="1"/>
    <col min="8195" max="8195" width="16.7109375" style="11" customWidth="1"/>
    <col min="8196" max="8196" width="14.7109375" style="11" bestFit="1" customWidth="1"/>
    <col min="8197" max="8197" width="10.140625" style="11" bestFit="1" customWidth="1"/>
    <col min="8198" max="8198" width="9.5703125" style="11" customWidth="1"/>
    <col min="8199" max="8199" width="11.42578125" style="11"/>
    <col min="8200" max="8200" width="46" style="11" customWidth="1"/>
    <col min="8201" max="8201" width="17" style="11" customWidth="1"/>
    <col min="8202" max="8202" width="14.28515625" style="11" customWidth="1"/>
    <col min="8203" max="8448" width="11.42578125" style="11"/>
    <col min="8449" max="8449" width="5.140625" style="11" customWidth="1"/>
    <col min="8450" max="8450" width="57.5703125" style="11" customWidth="1"/>
    <col min="8451" max="8451" width="16.7109375" style="11" customWidth="1"/>
    <col min="8452" max="8452" width="14.7109375" style="11" bestFit="1" customWidth="1"/>
    <col min="8453" max="8453" width="10.140625" style="11" bestFit="1" customWidth="1"/>
    <col min="8454" max="8454" width="9.5703125" style="11" customWidth="1"/>
    <col min="8455" max="8455" width="11.42578125" style="11"/>
    <col min="8456" max="8456" width="46" style="11" customWidth="1"/>
    <col min="8457" max="8457" width="17" style="11" customWidth="1"/>
    <col min="8458" max="8458" width="14.28515625" style="11" customWidth="1"/>
    <col min="8459" max="8704" width="11.42578125" style="11"/>
    <col min="8705" max="8705" width="5.140625" style="11" customWidth="1"/>
    <col min="8706" max="8706" width="57.5703125" style="11" customWidth="1"/>
    <col min="8707" max="8707" width="16.7109375" style="11" customWidth="1"/>
    <col min="8708" max="8708" width="14.7109375" style="11" bestFit="1" customWidth="1"/>
    <col min="8709" max="8709" width="10.140625" style="11" bestFit="1" customWidth="1"/>
    <col min="8710" max="8710" width="9.5703125" style="11" customWidth="1"/>
    <col min="8711" max="8711" width="11.42578125" style="11"/>
    <col min="8712" max="8712" width="46" style="11" customWidth="1"/>
    <col min="8713" max="8713" width="17" style="11" customWidth="1"/>
    <col min="8714" max="8714" width="14.28515625" style="11" customWidth="1"/>
    <col min="8715" max="8960" width="11.42578125" style="11"/>
    <col min="8961" max="8961" width="5.140625" style="11" customWidth="1"/>
    <col min="8962" max="8962" width="57.5703125" style="11" customWidth="1"/>
    <col min="8963" max="8963" width="16.7109375" style="11" customWidth="1"/>
    <col min="8964" max="8964" width="14.7109375" style="11" bestFit="1" customWidth="1"/>
    <col min="8965" max="8965" width="10.140625" style="11" bestFit="1" customWidth="1"/>
    <col min="8966" max="8966" width="9.5703125" style="11" customWidth="1"/>
    <col min="8967" max="8967" width="11.42578125" style="11"/>
    <col min="8968" max="8968" width="46" style="11" customWidth="1"/>
    <col min="8969" max="8969" width="17" style="11" customWidth="1"/>
    <col min="8970" max="8970" width="14.28515625" style="11" customWidth="1"/>
    <col min="8971" max="9216" width="11.42578125" style="11"/>
    <col min="9217" max="9217" width="5.140625" style="11" customWidth="1"/>
    <col min="9218" max="9218" width="57.5703125" style="11" customWidth="1"/>
    <col min="9219" max="9219" width="16.7109375" style="11" customWidth="1"/>
    <col min="9220" max="9220" width="14.7109375" style="11" bestFit="1" customWidth="1"/>
    <col min="9221" max="9221" width="10.140625" style="11" bestFit="1" customWidth="1"/>
    <col min="9222" max="9222" width="9.5703125" style="11" customWidth="1"/>
    <col min="9223" max="9223" width="11.42578125" style="11"/>
    <col min="9224" max="9224" width="46" style="11" customWidth="1"/>
    <col min="9225" max="9225" width="17" style="11" customWidth="1"/>
    <col min="9226" max="9226" width="14.28515625" style="11" customWidth="1"/>
    <col min="9227" max="9472" width="11.42578125" style="11"/>
    <col min="9473" max="9473" width="5.140625" style="11" customWidth="1"/>
    <col min="9474" max="9474" width="57.5703125" style="11" customWidth="1"/>
    <col min="9475" max="9475" width="16.7109375" style="11" customWidth="1"/>
    <col min="9476" max="9476" width="14.7109375" style="11" bestFit="1" customWidth="1"/>
    <col min="9477" max="9477" width="10.140625" style="11" bestFit="1" customWidth="1"/>
    <col min="9478" max="9478" width="9.5703125" style="11" customWidth="1"/>
    <col min="9479" max="9479" width="11.42578125" style="11"/>
    <col min="9480" max="9480" width="46" style="11" customWidth="1"/>
    <col min="9481" max="9481" width="17" style="11" customWidth="1"/>
    <col min="9482" max="9482" width="14.28515625" style="11" customWidth="1"/>
    <col min="9483" max="9728" width="11.42578125" style="11"/>
    <col min="9729" max="9729" width="5.140625" style="11" customWidth="1"/>
    <col min="9730" max="9730" width="57.5703125" style="11" customWidth="1"/>
    <col min="9731" max="9731" width="16.7109375" style="11" customWidth="1"/>
    <col min="9732" max="9732" width="14.7109375" style="11" bestFit="1" customWidth="1"/>
    <col min="9733" max="9733" width="10.140625" style="11" bestFit="1" customWidth="1"/>
    <col min="9734" max="9734" width="9.5703125" style="11" customWidth="1"/>
    <col min="9735" max="9735" width="11.42578125" style="11"/>
    <col min="9736" max="9736" width="46" style="11" customWidth="1"/>
    <col min="9737" max="9737" width="17" style="11" customWidth="1"/>
    <col min="9738" max="9738" width="14.28515625" style="11" customWidth="1"/>
    <col min="9739" max="9984" width="11.42578125" style="11"/>
    <col min="9985" max="9985" width="5.140625" style="11" customWidth="1"/>
    <col min="9986" max="9986" width="57.5703125" style="11" customWidth="1"/>
    <col min="9987" max="9987" width="16.7109375" style="11" customWidth="1"/>
    <col min="9988" max="9988" width="14.7109375" style="11" bestFit="1" customWidth="1"/>
    <col min="9989" max="9989" width="10.140625" style="11" bestFit="1" customWidth="1"/>
    <col min="9990" max="9990" width="9.5703125" style="11" customWidth="1"/>
    <col min="9991" max="9991" width="11.42578125" style="11"/>
    <col min="9992" max="9992" width="46" style="11" customWidth="1"/>
    <col min="9993" max="9993" width="17" style="11" customWidth="1"/>
    <col min="9994" max="9994" width="14.28515625" style="11" customWidth="1"/>
    <col min="9995" max="10240" width="11.42578125" style="11"/>
    <col min="10241" max="10241" width="5.140625" style="11" customWidth="1"/>
    <col min="10242" max="10242" width="57.5703125" style="11" customWidth="1"/>
    <col min="10243" max="10243" width="16.7109375" style="11" customWidth="1"/>
    <col min="10244" max="10244" width="14.7109375" style="11" bestFit="1" customWidth="1"/>
    <col min="10245" max="10245" width="10.140625" style="11" bestFit="1" customWidth="1"/>
    <col min="10246" max="10246" width="9.5703125" style="11" customWidth="1"/>
    <col min="10247" max="10247" width="11.42578125" style="11"/>
    <col min="10248" max="10248" width="46" style="11" customWidth="1"/>
    <col min="10249" max="10249" width="17" style="11" customWidth="1"/>
    <col min="10250" max="10250" width="14.28515625" style="11" customWidth="1"/>
    <col min="10251" max="10496" width="11.42578125" style="11"/>
    <col min="10497" max="10497" width="5.140625" style="11" customWidth="1"/>
    <col min="10498" max="10498" width="57.5703125" style="11" customWidth="1"/>
    <col min="10499" max="10499" width="16.7109375" style="11" customWidth="1"/>
    <col min="10500" max="10500" width="14.7109375" style="11" bestFit="1" customWidth="1"/>
    <col min="10501" max="10501" width="10.140625" style="11" bestFit="1" customWidth="1"/>
    <col min="10502" max="10502" width="9.5703125" style="11" customWidth="1"/>
    <col min="10503" max="10503" width="11.42578125" style="11"/>
    <col min="10504" max="10504" width="46" style="11" customWidth="1"/>
    <col min="10505" max="10505" width="17" style="11" customWidth="1"/>
    <col min="10506" max="10506" width="14.28515625" style="11" customWidth="1"/>
    <col min="10507" max="10752" width="11.42578125" style="11"/>
    <col min="10753" max="10753" width="5.140625" style="11" customWidth="1"/>
    <col min="10754" max="10754" width="57.5703125" style="11" customWidth="1"/>
    <col min="10755" max="10755" width="16.7109375" style="11" customWidth="1"/>
    <col min="10756" max="10756" width="14.7109375" style="11" bestFit="1" customWidth="1"/>
    <col min="10757" max="10757" width="10.140625" style="11" bestFit="1" customWidth="1"/>
    <col min="10758" max="10758" width="9.5703125" style="11" customWidth="1"/>
    <col min="10759" max="10759" width="11.42578125" style="11"/>
    <col min="10760" max="10760" width="46" style="11" customWidth="1"/>
    <col min="10761" max="10761" width="17" style="11" customWidth="1"/>
    <col min="10762" max="10762" width="14.28515625" style="11" customWidth="1"/>
    <col min="10763" max="11008" width="11.42578125" style="11"/>
    <col min="11009" max="11009" width="5.140625" style="11" customWidth="1"/>
    <col min="11010" max="11010" width="57.5703125" style="11" customWidth="1"/>
    <col min="11011" max="11011" width="16.7109375" style="11" customWidth="1"/>
    <col min="11012" max="11012" width="14.7109375" style="11" bestFit="1" customWidth="1"/>
    <col min="11013" max="11013" width="10.140625" style="11" bestFit="1" customWidth="1"/>
    <col min="11014" max="11014" width="9.5703125" style="11" customWidth="1"/>
    <col min="11015" max="11015" width="11.42578125" style="11"/>
    <col min="11016" max="11016" width="46" style="11" customWidth="1"/>
    <col min="11017" max="11017" width="17" style="11" customWidth="1"/>
    <col min="11018" max="11018" width="14.28515625" style="11" customWidth="1"/>
    <col min="11019" max="11264" width="11.42578125" style="11"/>
    <col min="11265" max="11265" width="5.140625" style="11" customWidth="1"/>
    <col min="11266" max="11266" width="57.5703125" style="11" customWidth="1"/>
    <col min="11267" max="11267" width="16.7109375" style="11" customWidth="1"/>
    <col min="11268" max="11268" width="14.7109375" style="11" bestFit="1" customWidth="1"/>
    <col min="11269" max="11269" width="10.140625" style="11" bestFit="1" customWidth="1"/>
    <col min="11270" max="11270" width="9.5703125" style="11" customWidth="1"/>
    <col min="11271" max="11271" width="11.42578125" style="11"/>
    <col min="11272" max="11272" width="46" style="11" customWidth="1"/>
    <col min="11273" max="11273" width="17" style="11" customWidth="1"/>
    <col min="11274" max="11274" width="14.28515625" style="11" customWidth="1"/>
    <col min="11275" max="11520" width="11.42578125" style="11"/>
    <col min="11521" max="11521" width="5.140625" style="11" customWidth="1"/>
    <col min="11522" max="11522" width="57.5703125" style="11" customWidth="1"/>
    <col min="11523" max="11523" width="16.7109375" style="11" customWidth="1"/>
    <col min="11524" max="11524" width="14.7109375" style="11" bestFit="1" customWidth="1"/>
    <col min="11525" max="11525" width="10.140625" style="11" bestFit="1" customWidth="1"/>
    <col min="11526" max="11526" width="9.5703125" style="11" customWidth="1"/>
    <col min="11527" max="11527" width="11.42578125" style="11"/>
    <col min="11528" max="11528" width="46" style="11" customWidth="1"/>
    <col min="11529" max="11529" width="17" style="11" customWidth="1"/>
    <col min="11530" max="11530" width="14.28515625" style="11" customWidth="1"/>
    <col min="11531" max="11776" width="11.42578125" style="11"/>
    <col min="11777" max="11777" width="5.140625" style="11" customWidth="1"/>
    <col min="11778" max="11778" width="57.5703125" style="11" customWidth="1"/>
    <col min="11779" max="11779" width="16.7109375" style="11" customWidth="1"/>
    <col min="11780" max="11780" width="14.7109375" style="11" bestFit="1" customWidth="1"/>
    <col min="11781" max="11781" width="10.140625" style="11" bestFit="1" customWidth="1"/>
    <col min="11782" max="11782" width="9.5703125" style="11" customWidth="1"/>
    <col min="11783" max="11783" width="11.42578125" style="11"/>
    <col min="11784" max="11784" width="46" style="11" customWidth="1"/>
    <col min="11785" max="11785" width="17" style="11" customWidth="1"/>
    <col min="11786" max="11786" width="14.28515625" style="11" customWidth="1"/>
    <col min="11787" max="12032" width="11.42578125" style="11"/>
    <col min="12033" max="12033" width="5.140625" style="11" customWidth="1"/>
    <col min="12034" max="12034" width="57.5703125" style="11" customWidth="1"/>
    <col min="12035" max="12035" width="16.7109375" style="11" customWidth="1"/>
    <col min="12036" max="12036" width="14.7109375" style="11" bestFit="1" customWidth="1"/>
    <col min="12037" max="12037" width="10.140625" style="11" bestFit="1" customWidth="1"/>
    <col min="12038" max="12038" width="9.5703125" style="11" customWidth="1"/>
    <col min="12039" max="12039" width="11.42578125" style="11"/>
    <col min="12040" max="12040" width="46" style="11" customWidth="1"/>
    <col min="12041" max="12041" width="17" style="11" customWidth="1"/>
    <col min="12042" max="12042" width="14.28515625" style="11" customWidth="1"/>
    <col min="12043" max="12288" width="11.42578125" style="11"/>
    <col min="12289" max="12289" width="5.140625" style="11" customWidth="1"/>
    <col min="12290" max="12290" width="57.5703125" style="11" customWidth="1"/>
    <col min="12291" max="12291" width="16.7109375" style="11" customWidth="1"/>
    <col min="12292" max="12292" width="14.7109375" style="11" bestFit="1" customWidth="1"/>
    <col min="12293" max="12293" width="10.140625" style="11" bestFit="1" customWidth="1"/>
    <col min="12294" max="12294" width="9.5703125" style="11" customWidth="1"/>
    <col min="12295" max="12295" width="11.42578125" style="11"/>
    <col min="12296" max="12296" width="46" style="11" customWidth="1"/>
    <col min="12297" max="12297" width="17" style="11" customWidth="1"/>
    <col min="12298" max="12298" width="14.28515625" style="11" customWidth="1"/>
    <col min="12299" max="12544" width="11.42578125" style="11"/>
    <col min="12545" max="12545" width="5.140625" style="11" customWidth="1"/>
    <col min="12546" max="12546" width="57.5703125" style="11" customWidth="1"/>
    <col min="12547" max="12547" width="16.7109375" style="11" customWidth="1"/>
    <col min="12548" max="12548" width="14.7109375" style="11" bestFit="1" customWidth="1"/>
    <col min="12549" max="12549" width="10.140625" style="11" bestFit="1" customWidth="1"/>
    <col min="12550" max="12550" width="9.5703125" style="11" customWidth="1"/>
    <col min="12551" max="12551" width="11.42578125" style="11"/>
    <col min="12552" max="12552" width="46" style="11" customWidth="1"/>
    <col min="12553" max="12553" width="17" style="11" customWidth="1"/>
    <col min="12554" max="12554" width="14.28515625" style="11" customWidth="1"/>
    <col min="12555" max="12800" width="11.42578125" style="11"/>
    <col min="12801" max="12801" width="5.140625" style="11" customWidth="1"/>
    <col min="12802" max="12802" width="57.5703125" style="11" customWidth="1"/>
    <col min="12803" max="12803" width="16.7109375" style="11" customWidth="1"/>
    <col min="12804" max="12804" width="14.7109375" style="11" bestFit="1" customWidth="1"/>
    <col min="12805" max="12805" width="10.140625" style="11" bestFit="1" customWidth="1"/>
    <col min="12806" max="12806" width="9.5703125" style="11" customWidth="1"/>
    <col min="12807" max="12807" width="11.42578125" style="11"/>
    <col min="12808" max="12808" width="46" style="11" customWidth="1"/>
    <col min="12809" max="12809" width="17" style="11" customWidth="1"/>
    <col min="12810" max="12810" width="14.28515625" style="11" customWidth="1"/>
    <col min="12811" max="13056" width="11.42578125" style="11"/>
    <col min="13057" max="13057" width="5.140625" style="11" customWidth="1"/>
    <col min="13058" max="13058" width="57.5703125" style="11" customWidth="1"/>
    <col min="13059" max="13059" width="16.7109375" style="11" customWidth="1"/>
    <col min="13060" max="13060" width="14.7109375" style="11" bestFit="1" customWidth="1"/>
    <col min="13061" max="13061" width="10.140625" style="11" bestFit="1" customWidth="1"/>
    <col min="13062" max="13062" width="9.5703125" style="11" customWidth="1"/>
    <col min="13063" max="13063" width="11.42578125" style="11"/>
    <col min="13064" max="13064" width="46" style="11" customWidth="1"/>
    <col min="13065" max="13065" width="17" style="11" customWidth="1"/>
    <col min="13066" max="13066" width="14.28515625" style="11" customWidth="1"/>
    <col min="13067" max="13312" width="11.42578125" style="11"/>
    <col min="13313" max="13313" width="5.140625" style="11" customWidth="1"/>
    <col min="13314" max="13314" width="57.5703125" style="11" customWidth="1"/>
    <col min="13315" max="13315" width="16.7109375" style="11" customWidth="1"/>
    <col min="13316" max="13316" width="14.7109375" style="11" bestFit="1" customWidth="1"/>
    <col min="13317" max="13317" width="10.140625" style="11" bestFit="1" customWidth="1"/>
    <col min="13318" max="13318" width="9.5703125" style="11" customWidth="1"/>
    <col min="13319" max="13319" width="11.42578125" style="11"/>
    <col min="13320" max="13320" width="46" style="11" customWidth="1"/>
    <col min="13321" max="13321" width="17" style="11" customWidth="1"/>
    <col min="13322" max="13322" width="14.28515625" style="11" customWidth="1"/>
    <col min="13323" max="13568" width="11.42578125" style="11"/>
    <col min="13569" max="13569" width="5.140625" style="11" customWidth="1"/>
    <col min="13570" max="13570" width="57.5703125" style="11" customWidth="1"/>
    <col min="13571" max="13571" width="16.7109375" style="11" customWidth="1"/>
    <col min="13572" max="13572" width="14.7109375" style="11" bestFit="1" customWidth="1"/>
    <col min="13573" max="13573" width="10.140625" style="11" bestFit="1" customWidth="1"/>
    <col min="13574" max="13574" width="9.5703125" style="11" customWidth="1"/>
    <col min="13575" max="13575" width="11.42578125" style="11"/>
    <col min="13576" max="13576" width="46" style="11" customWidth="1"/>
    <col min="13577" max="13577" width="17" style="11" customWidth="1"/>
    <col min="13578" max="13578" width="14.28515625" style="11" customWidth="1"/>
    <col min="13579" max="13824" width="11.42578125" style="11"/>
    <col min="13825" max="13825" width="5.140625" style="11" customWidth="1"/>
    <col min="13826" max="13826" width="57.5703125" style="11" customWidth="1"/>
    <col min="13827" max="13827" width="16.7109375" style="11" customWidth="1"/>
    <col min="13828" max="13828" width="14.7109375" style="11" bestFit="1" customWidth="1"/>
    <col min="13829" max="13829" width="10.140625" style="11" bestFit="1" customWidth="1"/>
    <col min="13830" max="13830" width="9.5703125" style="11" customWidth="1"/>
    <col min="13831" max="13831" width="11.42578125" style="11"/>
    <col min="13832" max="13832" width="46" style="11" customWidth="1"/>
    <col min="13833" max="13833" width="17" style="11" customWidth="1"/>
    <col min="13834" max="13834" width="14.28515625" style="11" customWidth="1"/>
    <col min="13835" max="14080" width="11.42578125" style="11"/>
    <col min="14081" max="14081" width="5.140625" style="11" customWidth="1"/>
    <col min="14082" max="14082" width="57.5703125" style="11" customWidth="1"/>
    <col min="14083" max="14083" width="16.7109375" style="11" customWidth="1"/>
    <col min="14084" max="14084" width="14.7109375" style="11" bestFit="1" customWidth="1"/>
    <col min="14085" max="14085" width="10.140625" style="11" bestFit="1" customWidth="1"/>
    <col min="14086" max="14086" width="9.5703125" style="11" customWidth="1"/>
    <col min="14087" max="14087" width="11.42578125" style="11"/>
    <col min="14088" max="14088" width="46" style="11" customWidth="1"/>
    <col min="14089" max="14089" width="17" style="11" customWidth="1"/>
    <col min="14090" max="14090" width="14.28515625" style="11" customWidth="1"/>
    <col min="14091" max="14336" width="11.42578125" style="11"/>
    <col min="14337" max="14337" width="5.140625" style="11" customWidth="1"/>
    <col min="14338" max="14338" width="57.5703125" style="11" customWidth="1"/>
    <col min="14339" max="14339" width="16.7109375" style="11" customWidth="1"/>
    <col min="14340" max="14340" width="14.7109375" style="11" bestFit="1" customWidth="1"/>
    <col min="14341" max="14341" width="10.140625" style="11" bestFit="1" customWidth="1"/>
    <col min="14342" max="14342" width="9.5703125" style="11" customWidth="1"/>
    <col min="14343" max="14343" width="11.42578125" style="11"/>
    <col min="14344" max="14344" width="46" style="11" customWidth="1"/>
    <col min="14345" max="14345" width="17" style="11" customWidth="1"/>
    <col min="14346" max="14346" width="14.28515625" style="11" customWidth="1"/>
    <col min="14347" max="14592" width="11.42578125" style="11"/>
    <col min="14593" max="14593" width="5.140625" style="11" customWidth="1"/>
    <col min="14594" max="14594" width="57.5703125" style="11" customWidth="1"/>
    <col min="14595" max="14595" width="16.7109375" style="11" customWidth="1"/>
    <col min="14596" max="14596" width="14.7109375" style="11" bestFit="1" customWidth="1"/>
    <col min="14597" max="14597" width="10.140625" style="11" bestFit="1" customWidth="1"/>
    <col min="14598" max="14598" width="9.5703125" style="11" customWidth="1"/>
    <col min="14599" max="14599" width="11.42578125" style="11"/>
    <col min="14600" max="14600" width="46" style="11" customWidth="1"/>
    <col min="14601" max="14601" width="17" style="11" customWidth="1"/>
    <col min="14602" max="14602" width="14.28515625" style="11" customWidth="1"/>
    <col min="14603" max="14848" width="11.42578125" style="11"/>
    <col min="14849" max="14849" width="5.140625" style="11" customWidth="1"/>
    <col min="14850" max="14850" width="57.5703125" style="11" customWidth="1"/>
    <col min="14851" max="14851" width="16.7109375" style="11" customWidth="1"/>
    <col min="14852" max="14852" width="14.7109375" style="11" bestFit="1" customWidth="1"/>
    <col min="14853" max="14853" width="10.140625" style="11" bestFit="1" customWidth="1"/>
    <col min="14854" max="14854" width="9.5703125" style="11" customWidth="1"/>
    <col min="14855" max="14855" width="11.42578125" style="11"/>
    <col min="14856" max="14856" width="46" style="11" customWidth="1"/>
    <col min="14857" max="14857" width="17" style="11" customWidth="1"/>
    <col min="14858" max="14858" width="14.28515625" style="11" customWidth="1"/>
    <col min="14859" max="15104" width="11.42578125" style="11"/>
    <col min="15105" max="15105" width="5.140625" style="11" customWidth="1"/>
    <col min="15106" max="15106" width="57.5703125" style="11" customWidth="1"/>
    <col min="15107" max="15107" width="16.7109375" style="11" customWidth="1"/>
    <col min="15108" max="15108" width="14.7109375" style="11" bestFit="1" customWidth="1"/>
    <col min="15109" max="15109" width="10.140625" style="11" bestFit="1" customWidth="1"/>
    <col min="15110" max="15110" width="9.5703125" style="11" customWidth="1"/>
    <col min="15111" max="15111" width="11.42578125" style="11"/>
    <col min="15112" max="15112" width="46" style="11" customWidth="1"/>
    <col min="15113" max="15113" width="17" style="11" customWidth="1"/>
    <col min="15114" max="15114" width="14.28515625" style="11" customWidth="1"/>
    <col min="15115" max="15360" width="11.42578125" style="11"/>
    <col min="15361" max="15361" width="5.140625" style="11" customWidth="1"/>
    <col min="15362" max="15362" width="57.5703125" style="11" customWidth="1"/>
    <col min="15363" max="15363" width="16.7109375" style="11" customWidth="1"/>
    <col min="15364" max="15364" width="14.7109375" style="11" bestFit="1" customWidth="1"/>
    <col min="15365" max="15365" width="10.140625" style="11" bestFit="1" customWidth="1"/>
    <col min="15366" max="15366" width="9.5703125" style="11" customWidth="1"/>
    <col min="15367" max="15367" width="11.42578125" style="11"/>
    <col min="15368" max="15368" width="46" style="11" customWidth="1"/>
    <col min="15369" max="15369" width="17" style="11" customWidth="1"/>
    <col min="15370" max="15370" width="14.28515625" style="11" customWidth="1"/>
    <col min="15371" max="15616" width="11.42578125" style="11"/>
    <col min="15617" max="15617" width="5.140625" style="11" customWidth="1"/>
    <col min="15618" max="15618" width="57.5703125" style="11" customWidth="1"/>
    <col min="15619" max="15619" width="16.7109375" style="11" customWidth="1"/>
    <col min="15620" max="15620" width="14.7109375" style="11" bestFit="1" customWidth="1"/>
    <col min="15621" max="15621" width="10.140625" style="11" bestFit="1" customWidth="1"/>
    <col min="15622" max="15622" width="9.5703125" style="11" customWidth="1"/>
    <col min="15623" max="15623" width="11.42578125" style="11"/>
    <col min="15624" max="15624" width="46" style="11" customWidth="1"/>
    <col min="15625" max="15625" width="17" style="11" customWidth="1"/>
    <col min="15626" max="15626" width="14.28515625" style="11" customWidth="1"/>
    <col min="15627" max="15872" width="11.42578125" style="11"/>
    <col min="15873" max="15873" width="5.140625" style="11" customWidth="1"/>
    <col min="15874" max="15874" width="57.5703125" style="11" customWidth="1"/>
    <col min="15875" max="15875" width="16.7109375" style="11" customWidth="1"/>
    <col min="15876" max="15876" width="14.7109375" style="11" bestFit="1" customWidth="1"/>
    <col min="15877" max="15877" width="10.140625" style="11" bestFit="1" customWidth="1"/>
    <col min="15878" max="15878" width="9.5703125" style="11" customWidth="1"/>
    <col min="15879" max="15879" width="11.42578125" style="11"/>
    <col min="15880" max="15880" width="46" style="11" customWidth="1"/>
    <col min="15881" max="15881" width="17" style="11" customWidth="1"/>
    <col min="15882" max="15882" width="14.28515625" style="11" customWidth="1"/>
    <col min="15883" max="16128" width="11.42578125" style="11"/>
    <col min="16129" max="16129" width="5.140625" style="11" customWidth="1"/>
    <col min="16130" max="16130" width="57.5703125" style="11" customWidth="1"/>
    <col min="16131" max="16131" width="16.7109375" style="11" customWidth="1"/>
    <col min="16132" max="16132" width="14.7109375" style="11" bestFit="1" customWidth="1"/>
    <col min="16133" max="16133" width="10.140625" style="11" bestFit="1" customWidth="1"/>
    <col min="16134" max="16134" width="9.5703125" style="11" customWidth="1"/>
    <col min="16135" max="16135" width="11.42578125" style="11"/>
    <col min="16136" max="16136" width="46" style="11" customWidth="1"/>
    <col min="16137" max="16137" width="17" style="11" customWidth="1"/>
    <col min="16138" max="16138" width="14.28515625" style="11" customWidth="1"/>
    <col min="16139" max="16384" width="11.42578125" style="11"/>
  </cols>
  <sheetData>
    <row r="1" spans="1:5" x14ac:dyDescent="0.2">
      <c r="B1" s="240" t="s">
        <v>222</v>
      </c>
      <c r="C1" s="240"/>
      <c r="D1" s="240"/>
      <c r="E1" s="240"/>
    </row>
    <row r="2" spans="1:5" x14ac:dyDescent="0.2">
      <c r="B2" s="205" t="s">
        <v>223</v>
      </c>
      <c r="C2" s="205"/>
      <c r="D2" s="205"/>
      <c r="E2" s="205"/>
    </row>
    <row r="3" spans="1:5" x14ac:dyDescent="0.2">
      <c r="B3" s="205" t="s">
        <v>224</v>
      </c>
      <c r="C3" s="205"/>
      <c r="D3" s="205"/>
      <c r="E3" s="205"/>
    </row>
    <row r="4" spans="1:5" x14ac:dyDescent="0.2">
      <c r="B4" s="237" t="s">
        <v>304</v>
      </c>
      <c r="C4" s="237"/>
      <c r="D4" s="237"/>
      <c r="E4" s="237"/>
    </row>
    <row r="5" spans="1:5" ht="24.6" customHeight="1" x14ac:dyDescent="0.25">
      <c r="B5" s="241" t="s">
        <v>225</v>
      </c>
      <c r="C5" s="241"/>
      <c r="D5" s="241"/>
      <c r="E5" s="241"/>
    </row>
    <row r="6" spans="1:5" ht="61.5" customHeight="1" x14ac:dyDescent="0.25">
      <c r="B6" s="242" t="s">
        <v>292</v>
      </c>
      <c r="C6" s="242"/>
      <c r="D6" s="242"/>
      <c r="E6" s="242"/>
    </row>
    <row r="7" spans="1:5" x14ac:dyDescent="0.2">
      <c r="B7" s="237" t="s">
        <v>291</v>
      </c>
      <c r="C7" s="237"/>
      <c r="D7" s="237"/>
      <c r="E7" s="237"/>
    </row>
    <row r="8" spans="1:5" x14ac:dyDescent="0.2">
      <c r="B8" s="238" t="s">
        <v>318</v>
      </c>
      <c r="C8" s="238"/>
      <c r="D8" s="238"/>
      <c r="E8" s="238"/>
    </row>
    <row r="10" spans="1:5" s="13" customFormat="1" ht="23.25" customHeight="1" x14ac:dyDescent="0.25">
      <c r="A10" s="11"/>
      <c r="B10" s="239" t="s">
        <v>104</v>
      </c>
      <c r="C10" s="239"/>
      <c r="D10" s="239"/>
      <c r="E10" s="239"/>
    </row>
    <row r="11" spans="1:5" s="13" customFormat="1" ht="17.25" customHeight="1" thickBot="1" x14ac:dyDescent="0.3">
      <c r="A11" s="11"/>
      <c r="B11" s="48" t="s">
        <v>105</v>
      </c>
      <c r="C11" s="174"/>
      <c r="D11" s="174"/>
      <c r="E11" s="174"/>
    </row>
    <row r="12" spans="1:5" s="13" customFormat="1" ht="15.95" customHeight="1" thickBot="1" x14ac:dyDescent="0.3">
      <c r="A12" s="11"/>
      <c r="B12" s="138" t="s">
        <v>106</v>
      </c>
      <c r="C12" s="177" t="s">
        <v>274</v>
      </c>
      <c r="D12" s="175"/>
      <c r="E12" s="175"/>
    </row>
    <row r="13" spans="1:5" s="13" customFormat="1" ht="15.95" customHeight="1" thickBot="1" x14ac:dyDescent="0.3">
      <c r="A13" s="11"/>
      <c r="B13" s="138" t="s">
        <v>107</v>
      </c>
      <c r="C13" s="140">
        <v>20.88</v>
      </c>
      <c r="D13" s="134"/>
      <c r="E13" s="134"/>
    </row>
    <row r="14" spans="1:5" s="13" customFormat="1" ht="15.95" customHeight="1" thickBot="1" x14ac:dyDescent="0.3">
      <c r="A14" s="11"/>
      <c r="B14" s="138" t="s">
        <v>108</v>
      </c>
      <c r="C14" s="141" t="s">
        <v>214</v>
      </c>
      <c r="D14" s="135"/>
      <c r="E14" s="135"/>
    </row>
    <row r="15" spans="1:5" s="13" customFormat="1" ht="15.95" customHeight="1" thickBot="1" x14ac:dyDescent="0.3">
      <c r="A15" s="11"/>
      <c r="B15" s="138" t="s">
        <v>109</v>
      </c>
      <c r="C15" s="142">
        <v>1315.86</v>
      </c>
      <c r="D15" s="136"/>
      <c r="E15" s="136"/>
    </row>
    <row r="16" spans="1:5" s="13" customFormat="1" ht="15.95" customHeight="1" thickBot="1" x14ac:dyDescent="0.3">
      <c r="A16" s="11"/>
      <c r="B16" s="138" t="s">
        <v>110</v>
      </c>
      <c r="C16" s="179" t="s">
        <v>275</v>
      </c>
      <c r="D16" s="178"/>
      <c r="E16" s="178"/>
    </row>
    <row r="17" spans="1:6" s="13" customFormat="1" ht="15.95" customHeight="1" thickBot="1" x14ac:dyDescent="0.3">
      <c r="A17" s="11"/>
      <c r="B17" s="138" t="s">
        <v>111</v>
      </c>
      <c r="C17" s="143">
        <v>6</v>
      </c>
      <c r="D17" s="137"/>
      <c r="E17" s="137"/>
    </row>
    <row r="18" spans="1:6" s="13" customFormat="1" ht="15.95" customHeight="1" thickBot="1" x14ac:dyDescent="0.3">
      <c r="A18" s="11"/>
      <c r="B18" s="138" t="s">
        <v>112</v>
      </c>
      <c r="C18" s="143"/>
      <c r="D18" s="137"/>
      <c r="E18" s="137"/>
    </row>
    <row r="19" spans="1:6" s="13" customFormat="1" ht="15.95" customHeight="1" x14ac:dyDescent="0.25">
      <c r="A19" s="11"/>
      <c r="B19" s="11"/>
      <c r="C19" s="176"/>
      <c r="D19" s="176"/>
      <c r="E19" s="176"/>
    </row>
    <row r="20" spans="1:6" s="13" customFormat="1" ht="12" customHeight="1" thickBot="1" x14ac:dyDescent="0.3">
      <c r="A20" s="11"/>
      <c r="B20" s="11"/>
    </row>
    <row r="21" spans="1:6" s="13" customFormat="1" ht="15.75" customHeight="1" x14ac:dyDescent="0.25">
      <c r="A21" s="235" t="s">
        <v>113</v>
      </c>
      <c r="B21" s="235"/>
      <c r="C21" s="235"/>
    </row>
    <row r="22" spans="1:6" s="13" customFormat="1" ht="15.95" customHeight="1" x14ac:dyDescent="0.25">
      <c r="A22" s="50">
        <v>1</v>
      </c>
      <c r="B22" s="51" t="s">
        <v>114</v>
      </c>
      <c r="C22" s="52" t="s">
        <v>115</v>
      </c>
    </row>
    <row r="23" spans="1:6" s="13" customFormat="1" ht="15.95" customHeight="1" x14ac:dyDescent="0.25">
      <c r="A23" s="53" t="s">
        <v>116</v>
      </c>
      <c r="B23" s="54" t="s">
        <v>117</v>
      </c>
      <c r="C23" s="55">
        <f>C15</f>
        <v>1315.86</v>
      </c>
    </row>
    <row r="24" spans="1:6" s="13" customFormat="1" ht="15.95" customHeight="1" x14ac:dyDescent="0.25">
      <c r="A24" s="53" t="s">
        <v>118</v>
      </c>
      <c r="B24" s="54" t="s">
        <v>119</v>
      </c>
      <c r="C24" s="56">
        <v>0</v>
      </c>
    </row>
    <row r="25" spans="1:6" ht="15.95" customHeight="1" x14ac:dyDescent="0.25">
      <c r="A25" s="53" t="s">
        <v>120</v>
      </c>
      <c r="B25" s="54" t="s">
        <v>121</v>
      </c>
      <c r="C25" s="56">
        <v>0</v>
      </c>
      <c r="D25" s="13"/>
      <c r="F25" s="11"/>
    </row>
    <row r="26" spans="1:6" ht="15.95" customHeight="1" x14ac:dyDescent="0.25">
      <c r="A26" s="53" t="s">
        <v>122</v>
      </c>
      <c r="B26" s="57" t="s">
        <v>123</v>
      </c>
      <c r="C26" s="56">
        <v>0</v>
      </c>
      <c r="D26" s="13"/>
      <c r="F26" s="11"/>
    </row>
    <row r="27" spans="1:6" ht="15.95" customHeight="1" x14ac:dyDescent="0.25">
      <c r="A27" s="53" t="s">
        <v>124</v>
      </c>
      <c r="B27" s="57" t="s">
        <v>125</v>
      </c>
      <c r="C27" s="56">
        <v>0</v>
      </c>
      <c r="D27" s="13"/>
      <c r="F27" s="11"/>
    </row>
    <row r="28" spans="1:6" ht="16.5" customHeight="1" x14ac:dyDescent="0.25">
      <c r="A28" s="53" t="s">
        <v>126</v>
      </c>
      <c r="B28" s="57" t="s">
        <v>238</v>
      </c>
      <c r="C28" s="56">
        <v>0</v>
      </c>
      <c r="D28" s="13"/>
      <c r="F28" s="11"/>
    </row>
    <row r="29" spans="1:6" ht="15.95" customHeight="1" x14ac:dyDescent="0.25">
      <c r="A29" s="53" t="s">
        <v>147</v>
      </c>
      <c r="B29" s="57" t="s">
        <v>239</v>
      </c>
      <c r="C29" s="56">
        <v>0</v>
      </c>
      <c r="D29" s="13"/>
      <c r="F29" s="11"/>
    </row>
    <row r="30" spans="1:6" ht="15.95" customHeight="1" x14ac:dyDescent="0.25">
      <c r="A30" s="53" t="s">
        <v>149</v>
      </c>
      <c r="B30" s="57" t="s">
        <v>270</v>
      </c>
      <c r="C30" s="56">
        <v>0</v>
      </c>
      <c r="D30" s="13"/>
      <c r="F30" s="11"/>
    </row>
    <row r="31" spans="1:6" ht="36" x14ac:dyDescent="0.25">
      <c r="A31" s="53"/>
      <c r="B31" s="58" t="s">
        <v>227</v>
      </c>
      <c r="C31" s="56">
        <f>SUM(C23:C30)</f>
        <v>1315.86</v>
      </c>
      <c r="D31" s="13"/>
      <c r="F31" s="11"/>
    </row>
    <row r="32" spans="1:6" ht="15.95" customHeight="1" x14ac:dyDescent="0.25">
      <c r="A32" s="53" t="s">
        <v>229</v>
      </c>
      <c r="B32" s="59" t="s">
        <v>228</v>
      </c>
      <c r="C32" s="60">
        <f>C26*20%</f>
        <v>0</v>
      </c>
      <c r="D32" s="13"/>
      <c r="F32" s="11"/>
    </row>
    <row r="33" spans="1:6" ht="15.95" customHeight="1" x14ac:dyDescent="0.25">
      <c r="A33" s="61" t="s">
        <v>231</v>
      </c>
      <c r="B33" s="59" t="s">
        <v>230</v>
      </c>
      <c r="C33" s="62">
        <f>C28*0.2</f>
        <v>0</v>
      </c>
      <c r="D33" s="13"/>
      <c r="F33" s="11"/>
    </row>
    <row r="34" spans="1:6" ht="15.95" customHeight="1" x14ac:dyDescent="0.25">
      <c r="A34" s="61" t="s">
        <v>267</v>
      </c>
      <c r="B34" s="59" t="s">
        <v>232</v>
      </c>
      <c r="C34" s="62">
        <f>C29*0.2</f>
        <v>0</v>
      </c>
      <c r="D34" s="63"/>
      <c r="F34" s="11"/>
    </row>
    <row r="35" spans="1:6" ht="15.95" customHeight="1" thickBot="1" x14ac:dyDescent="0.3">
      <c r="A35" s="64"/>
      <c r="B35" s="65" t="s">
        <v>233</v>
      </c>
      <c r="C35" s="66">
        <f>C23+C24+C25+C26+C27+C28+C29+C30+C32+C33+C34</f>
        <v>1315.86</v>
      </c>
      <c r="D35" s="13"/>
      <c r="F35" s="11"/>
    </row>
    <row r="36" spans="1:6" ht="15.95" customHeight="1" thickBot="1" x14ac:dyDescent="0.3">
      <c r="B36" s="236"/>
      <c r="C36" s="236"/>
      <c r="D36" s="236"/>
      <c r="E36" s="13"/>
      <c r="F36" s="11"/>
    </row>
    <row r="37" spans="1:6" ht="15.95" customHeight="1" x14ac:dyDescent="0.25">
      <c r="A37" s="12"/>
      <c r="B37" s="228" t="s">
        <v>128</v>
      </c>
      <c r="C37" s="228"/>
      <c r="D37" s="13"/>
      <c r="F37" s="11"/>
    </row>
    <row r="38" spans="1:6" ht="15.95" customHeight="1" x14ac:dyDescent="0.25">
      <c r="A38" s="67"/>
      <c r="B38" s="231" t="s">
        <v>129</v>
      </c>
      <c r="C38" s="231"/>
      <c r="D38" s="13"/>
      <c r="F38" s="11"/>
    </row>
    <row r="39" spans="1:6" ht="15.95" customHeight="1" x14ac:dyDescent="0.25">
      <c r="A39" s="50" t="s">
        <v>130</v>
      </c>
      <c r="B39" s="68" t="s">
        <v>131</v>
      </c>
      <c r="C39" s="52" t="s">
        <v>132</v>
      </c>
      <c r="D39" s="13"/>
      <c r="F39" s="11"/>
    </row>
    <row r="40" spans="1:6" ht="15.95" customHeight="1" x14ac:dyDescent="0.25">
      <c r="A40" s="53" t="s">
        <v>116</v>
      </c>
      <c r="B40" s="69" t="s">
        <v>133</v>
      </c>
      <c r="C40" s="70">
        <f>C31*8.33%</f>
        <v>109.611138</v>
      </c>
      <c r="D40" s="13"/>
      <c r="F40" s="11"/>
    </row>
    <row r="41" spans="1:6" ht="15.95" customHeight="1" x14ac:dyDescent="0.25">
      <c r="A41" s="53" t="s">
        <v>118</v>
      </c>
      <c r="B41" s="69" t="s">
        <v>134</v>
      </c>
      <c r="C41" s="70">
        <f>C31*12.1%</f>
        <v>159.21905999999998</v>
      </c>
      <c r="D41" s="63"/>
      <c r="F41" s="11"/>
    </row>
    <row r="42" spans="1:6" ht="15.95" customHeight="1" x14ac:dyDescent="0.25">
      <c r="A42" s="61"/>
      <c r="B42" s="71" t="s">
        <v>135</v>
      </c>
      <c r="C42" s="72">
        <f>SUM(C40:C41)</f>
        <v>268.830198</v>
      </c>
      <c r="D42" s="63"/>
      <c r="F42" s="11"/>
    </row>
    <row r="43" spans="1:6" ht="36.75" thickBot="1" x14ac:dyDescent="0.3">
      <c r="A43" s="73" t="s">
        <v>120</v>
      </c>
      <c r="B43" s="74" t="s">
        <v>136</v>
      </c>
      <c r="C43" s="75">
        <f>C35*7.82%</f>
        <v>102.90025199999999</v>
      </c>
      <c r="D43" s="63"/>
      <c r="F43" s="11"/>
    </row>
    <row r="44" spans="1:6" ht="15.95" customHeight="1" thickBot="1" x14ac:dyDescent="0.3">
      <c r="E44" s="13"/>
      <c r="F44" s="11"/>
    </row>
    <row r="45" spans="1:6" ht="25.15" customHeight="1" thickBot="1" x14ac:dyDescent="0.3">
      <c r="A45" s="232" t="s">
        <v>137</v>
      </c>
      <c r="B45" s="232"/>
      <c r="C45" s="232"/>
      <c r="D45" s="232"/>
      <c r="E45" s="13"/>
      <c r="F45" s="11"/>
    </row>
    <row r="46" spans="1:6" ht="13.5" customHeight="1" thickBot="1" x14ac:dyDescent="0.3">
      <c r="A46" s="76" t="s">
        <v>138</v>
      </c>
      <c r="B46" s="77" t="s">
        <v>139</v>
      </c>
      <c r="C46" s="78" t="s">
        <v>140</v>
      </c>
      <c r="D46" s="79" t="s">
        <v>115</v>
      </c>
      <c r="E46" s="13"/>
      <c r="F46" s="11"/>
    </row>
    <row r="47" spans="1:6" ht="14.25" customHeight="1" x14ac:dyDescent="0.25">
      <c r="A47" s="80" t="s">
        <v>116</v>
      </c>
      <c r="B47" s="81" t="s">
        <v>141</v>
      </c>
      <c r="C47" s="82">
        <v>20</v>
      </c>
      <c r="D47" s="83">
        <f>(C35*(C47/100))</f>
        <v>263.17199999999997</v>
      </c>
      <c r="E47" s="13"/>
      <c r="F47" s="11"/>
    </row>
    <row r="48" spans="1:6" ht="14.25" customHeight="1" x14ac:dyDescent="0.25">
      <c r="A48" s="80" t="s">
        <v>118</v>
      </c>
      <c r="B48" s="84" t="s">
        <v>142</v>
      </c>
      <c r="C48" s="85">
        <v>2.5</v>
      </c>
      <c r="D48" s="86">
        <f>(C35*(C48/100))</f>
        <v>32.896499999999996</v>
      </c>
      <c r="E48" s="13"/>
      <c r="F48" s="11"/>
    </row>
    <row r="49" spans="1:6" ht="14.25" customHeight="1" x14ac:dyDescent="0.25">
      <c r="A49" s="80" t="s">
        <v>120</v>
      </c>
      <c r="B49" s="87" t="s">
        <v>143</v>
      </c>
      <c r="C49" s="14">
        <v>4</v>
      </c>
      <c r="D49" s="70">
        <f t="shared" ref="D49:D54" si="0">($C$35*(C49/100))</f>
        <v>52.634399999999999</v>
      </c>
      <c r="E49" s="13"/>
      <c r="F49" s="11"/>
    </row>
    <row r="50" spans="1:6" ht="14.25" customHeight="1" x14ac:dyDescent="0.25">
      <c r="A50" s="80" t="s">
        <v>122</v>
      </c>
      <c r="B50" s="84" t="s">
        <v>144</v>
      </c>
      <c r="C50" s="85">
        <v>1.5</v>
      </c>
      <c r="D50" s="86">
        <f t="shared" si="0"/>
        <v>19.737899999999996</v>
      </c>
      <c r="E50" s="13"/>
      <c r="F50" s="11"/>
    </row>
    <row r="51" spans="1:6" ht="14.25" customHeight="1" x14ac:dyDescent="0.25">
      <c r="A51" s="80" t="s">
        <v>124</v>
      </c>
      <c r="B51" s="84" t="s">
        <v>145</v>
      </c>
      <c r="C51" s="85">
        <v>1</v>
      </c>
      <c r="D51" s="86">
        <f t="shared" si="0"/>
        <v>13.1586</v>
      </c>
      <c r="E51" s="13"/>
      <c r="F51" s="11"/>
    </row>
    <row r="52" spans="1:6" ht="14.25" customHeight="1" x14ac:dyDescent="0.25">
      <c r="A52" s="80" t="s">
        <v>126</v>
      </c>
      <c r="B52" s="84" t="s">
        <v>146</v>
      </c>
      <c r="C52" s="85">
        <v>0.60000000000000009</v>
      </c>
      <c r="D52" s="86">
        <f t="shared" si="0"/>
        <v>7.8951600000000006</v>
      </c>
      <c r="E52" s="13"/>
      <c r="F52" s="11"/>
    </row>
    <row r="53" spans="1:6" ht="14.25" customHeight="1" x14ac:dyDescent="0.25">
      <c r="A53" s="80" t="s">
        <v>147</v>
      </c>
      <c r="B53" s="84" t="s">
        <v>148</v>
      </c>
      <c r="C53" s="85">
        <v>0.2</v>
      </c>
      <c r="D53" s="86">
        <f t="shared" si="0"/>
        <v>2.6317200000000001</v>
      </c>
      <c r="E53" s="13"/>
      <c r="F53" s="11"/>
    </row>
    <row r="54" spans="1:6" ht="14.25" customHeight="1" x14ac:dyDescent="0.25">
      <c r="A54" s="80" t="s">
        <v>149</v>
      </c>
      <c r="B54" s="87" t="s">
        <v>150</v>
      </c>
      <c r="C54" s="14">
        <v>8</v>
      </c>
      <c r="D54" s="70">
        <f t="shared" si="0"/>
        <v>105.2688</v>
      </c>
      <c r="E54" s="13"/>
      <c r="F54" s="11"/>
    </row>
    <row r="55" spans="1:6" ht="14.25" customHeight="1" thickBot="1" x14ac:dyDescent="0.3">
      <c r="A55" s="88"/>
      <c r="B55" s="89" t="s">
        <v>49</v>
      </c>
      <c r="C55" s="90">
        <f>SUM(C47:C54)</f>
        <v>37.799999999999997</v>
      </c>
      <c r="D55" s="91">
        <f>SUM(D47:D54)</f>
        <v>497.39507999999989</v>
      </c>
      <c r="E55" s="13"/>
      <c r="F55" s="11"/>
    </row>
    <row r="56" spans="1:6" ht="14.25" customHeight="1" x14ac:dyDescent="0.25">
      <c r="A56" s="15"/>
      <c r="B56" s="16" t="s">
        <v>151</v>
      </c>
      <c r="C56" s="15"/>
      <c r="D56" s="15"/>
      <c r="E56" s="13"/>
      <c r="F56" s="11"/>
    </row>
    <row r="57" spans="1:6" ht="14.25" customHeight="1" thickBot="1" x14ac:dyDescent="0.3">
      <c r="A57" s="15"/>
      <c r="B57" s="16"/>
      <c r="C57" s="15"/>
      <c r="D57" s="15"/>
      <c r="E57" s="13"/>
      <c r="F57" s="11"/>
    </row>
    <row r="58" spans="1:6" ht="14.25" customHeight="1" x14ac:dyDescent="0.25">
      <c r="A58" s="92"/>
      <c r="B58" s="93" t="s">
        <v>152</v>
      </c>
      <c r="C58" s="94"/>
      <c r="D58" s="13"/>
      <c r="F58" s="11"/>
    </row>
    <row r="59" spans="1:6" ht="14.25" customHeight="1" x14ac:dyDescent="0.25">
      <c r="A59" s="50" t="s">
        <v>153</v>
      </c>
      <c r="B59" s="51" t="s">
        <v>154</v>
      </c>
      <c r="C59" s="52" t="s">
        <v>115</v>
      </c>
      <c r="D59" s="13"/>
      <c r="F59" s="11"/>
    </row>
    <row r="60" spans="1:6" ht="14.25" customHeight="1" x14ac:dyDescent="0.25">
      <c r="A60" s="53" t="s">
        <v>116</v>
      </c>
      <c r="B60" s="95" t="s">
        <v>155</v>
      </c>
      <c r="C60" s="56">
        <f>(4.05*4*C13)-(6%*C15)</f>
        <v>259.30439999999999</v>
      </c>
      <c r="D60" s="13"/>
      <c r="F60" s="11"/>
    </row>
    <row r="61" spans="1:6" ht="14.25" customHeight="1" x14ac:dyDescent="0.25">
      <c r="A61" s="53" t="s">
        <v>118</v>
      </c>
      <c r="B61" s="54" t="s">
        <v>234</v>
      </c>
      <c r="C61" s="56">
        <f>(18*C13)-(18*C13*10%)</f>
        <v>338.25599999999997</v>
      </c>
      <c r="D61" s="13"/>
      <c r="F61" s="11"/>
    </row>
    <row r="62" spans="1:6" ht="14.25" customHeight="1" x14ac:dyDescent="0.25">
      <c r="A62" s="53" t="s">
        <v>120</v>
      </c>
      <c r="B62" s="54" t="s">
        <v>235</v>
      </c>
      <c r="C62" s="56">
        <v>13</v>
      </c>
      <c r="D62" s="13"/>
      <c r="F62" s="11"/>
    </row>
    <row r="63" spans="1:6" ht="14.25" customHeight="1" x14ac:dyDescent="0.25">
      <c r="A63" s="53" t="s">
        <v>122</v>
      </c>
      <c r="B63" s="54" t="s">
        <v>127</v>
      </c>
      <c r="C63" s="56">
        <v>0</v>
      </c>
      <c r="D63" s="13"/>
      <c r="F63" s="11"/>
    </row>
    <row r="64" spans="1:6" ht="14.25" customHeight="1" thickBot="1" x14ac:dyDescent="0.3">
      <c r="A64" s="64"/>
      <c r="B64" s="65" t="s">
        <v>156</v>
      </c>
      <c r="C64" s="66">
        <f>SUM(C60:C63)</f>
        <v>610.56039999999996</v>
      </c>
      <c r="D64" s="13"/>
      <c r="F64" s="11"/>
    </row>
    <row r="65" spans="1:6" ht="14.25" customHeight="1" thickBot="1" x14ac:dyDescent="0.3">
      <c r="A65" s="15"/>
      <c r="B65" s="17"/>
      <c r="C65" s="18"/>
      <c r="D65" s="19"/>
      <c r="E65" s="13"/>
      <c r="F65" s="11"/>
    </row>
    <row r="66" spans="1:6" ht="14.25" customHeight="1" x14ac:dyDescent="0.25">
      <c r="A66" s="92"/>
      <c r="B66" s="96" t="s">
        <v>157</v>
      </c>
      <c r="C66" s="97"/>
      <c r="D66" s="13"/>
      <c r="F66" s="11"/>
    </row>
    <row r="67" spans="1:6" ht="14.25" customHeight="1" x14ac:dyDescent="0.25">
      <c r="A67" s="53">
        <v>2</v>
      </c>
      <c r="B67" s="98" t="s">
        <v>158</v>
      </c>
      <c r="C67" s="144" t="s">
        <v>132</v>
      </c>
      <c r="D67" s="13"/>
      <c r="F67" s="11"/>
    </row>
    <row r="68" spans="1:6" ht="14.25" customHeight="1" x14ac:dyDescent="0.25">
      <c r="A68" s="53" t="s">
        <v>130</v>
      </c>
      <c r="B68" s="54" t="s">
        <v>131</v>
      </c>
      <c r="C68" s="55">
        <f>C42</f>
        <v>268.830198</v>
      </c>
      <c r="D68" s="13"/>
      <c r="F68" s="11"/>
    </row>
    <row r="69" spans="1:6" ht="14.25" customHeight="1" x14ac:dyDescent="0.25">
      <c r="A69" s="53" t="s">
        <v>138</v>
      </c>
      <c r="B69" s="54" t="s">
        <v>139</v>
      </c>
      <c r="C69" s="55">
        <f>D55+C43</f>
        <v>600.29533199999992</v>
      </c>
      <c r="D69" s="13"/>
      <c r="F69" s="11"/>
    </row>
    <row r="70" spans="1:6" ht="14.25" customHeight="1" x14ac:dyDescent="0.25">
      <c r="A70" s="53" t="s">
        <v>153</v>
      </c>
      <c r="B70" s="54" t="s">
        <v>154</v>
      </c>
      <c r="C70" s="55">
        <f>C64</f>
        <v>610.56039999999996</v>
      </c>
      <c r="D70" s="13"/>
      <c r="F70" s="11"/>
    </row>
    <row r="71" spans="1:6" ht="14.25" customHeight="1" thickBot="1" x14ac:dyDescent="0.3">
      <c r="A71" s="64"/>
      <c r="B71" s="100" t="s">
        <v>135</v>
      </c>
      <c r="C71" s="101">
        <f>SUM(C68:C70)</f>
        <v>1479.6859299999999</v>
      </c>
      <c r="D71" s="13"/>
      <c r="F71" s="11"/>
    </row>
    <row r="72" spans="1:6" ht="14.25" customHeight="1" thickBot="1" x14ac:dyDescent="0.3">
      <c r="B72" s="20"/>
      <c r="C72" s="19"/>
      <c r="D72" s="19"/>
      <c r="E72" s="13"/>
      <c r="F72" s="11"/>
    </row>
    <row r="73" spans="1:6" ht="14.25" customHeight="1" x14ac:dyDescent="0.25">
      <c r="A73" s="102"/>
      <c r="B73" s="103" t="s">
        <v>159</v>
      </c>
      <c r="C73" s="104"/>
      <c r="D73" s="13"/>
      <c r="F73" s="11"/>
    </row>
    <row r="74" spans="1:6" ht="14.25" customHeight="1" x14ac:dyDescent="0.25">
      <c r="A74" s="21">
        <v>3</v>
      </c>
      <c r="B74" s="22" t="s">
        <v>160</v>
      </c>
      <c r="C74" s="170" t="s">
        <v>115</v>
      </c>
      <c r="D74" s="13"/>
      <c r="F74" s="11"/>
    </row>
    <row r="75" spans="1:6" ht="14.25" customHeight="1" x14ac:dyDescent="0.25">
      <c r="A75" s="23" t="s">
        <v>116</v>
      </c>
      <c r="B75" s="24" t="s">
        <v>161</v>
      </c>
      <c r="C75" s="167">
        <f>((C31+C40+C41)/12)*5%</f>
        <v>6.6028758249999999</v>
      </c>
      <c r="D75" s="13"/>
      <c r="F75" s="11"/>
    </row>
    <row r="76" spans="1:6" ht="14.25" customHeight="1" x14ac:dyDescent="0.25">
      <c r="A76" s="23" t="s">
        <v>118</v>
      </c>
      <c r="B76" s="24" t="s">
        <v>162</v>
      </c>
      <c r="C76" s="167">
        <f>((C31+C40)/12)*5%*8%</f>
        <v>0.47515704600000003</v>
      </c>
      <c r="D76" s="13"/>
      <c r="F76" s="11"/>
    </row>
    <row r="77" spans="1:6" ht="14.25" customHeight="1" x14ac:dyDescent="0.25">
      <c r="A77" s="23" t="s">
        <v>120</v>
      </c>
      <c r="B77" s="24" t="s">
        <v>163</v>
      </c>
      <c r="C77" s="167">
        <v>0</v>
      </c>
      <c r="D77" s="13"/>
      <c r="F77" s="11"/>
    </row>
    <row r="78" spans="1:6" ht="14.25" customHeight="1" x14ac:dyDescent="0.25">
      <c r="A78" s="23" t="s">
        <v>122</v>
      </c>
      <c r="B78" s="24" t="s">
        <v>164</v>
      </c>
      <c r="C78" s="167">
        <f>((C31+C62)/30/12*7)</f>
        <v>25.838944444444444</v>
      </c>
      <c r="D78" s="13"/>
      <c r="F78" s="11"/>
    </row>
    <row r="79" spans="1:6" ht="24" x14ac:dyDescent="0.25">
      <c r="A79" s="23" t="s">
        <v>124</v>
      </c>
      <c r="B79" s="24" t="s">
        <v>165</v>
      </c>
      <c r="C79" s="169">
        <f>(C31/30/12*7)*8%</f>
        <v>2.0468933333333332</v>
      </c>
      <c r="D79" s="13"/>
      <c r="F79" s="11"/>
    </row>
    <row r="80" spans="1:6" ht="14.25" customHeight="1" x14ac:dyDescent="0.25">
      <c r="A80" s="23" t="s">
        <v>126</v>
      </c>
      <c r="B80" s="24" t="s">
        <v>166</v>
      </c>
      <c r="C80" s="167">
        <f>C31*4%</f>
        <v>52.634399999999999</v>
      </c>
      <c r="D80" s="13"/>
      <c r="F80" s="11"/>
    </row>
    <row r="81" spans="1:6" ht="14.25" customHeight="1" x14ac:dyDescent="0.25">
      <c r="A81" s="25"/>
      <c r="B81" s="22" t="s">
        <v>49</v>
      </c>
      <c r="C81" s="168">
        <f>SUM(C75:C80)</f>
        <v>87.59827064877777</v>
      </c>
      <c r="D81" s="13"/>
      <c r="F81" s="11"/>
    </row>
    <row r="82" spans="1:6" ht="14.25" customHeight="1" thickBot="1" x14ac:dyDescent="0.3">
      <c r="E82" s="13"/>
      <c r="F82" s="11"/>
    </row>
    <row r="83" spans="1:6" ht="14.25" customHeight="1" x14ac:dyDescent="0.25">
      <c r="A83" s="12"/>
      <c r="B83" s="105" t="s">
        <v>167</v>
      </c>
      <c r="C83" s="106"/>
      <c r="D83" s="107"/>
      <c r="F83" s="11"/>
    </row>
    <row r="84" spans="1:6" ht="14.25" customHeight="1" x14ac:dyDescent="0.25">
      <c r="A84" s="67"/>
      <c r="B84" s="98" t="s">
        <v>168</v>
      </c>
      <c r="C84" s="52"/>
      <c r="D84" s="13"/>
      <c r="F84" s="11"/>
    </row>
    <row r="85" spans="1:6" ht="14.25" customHeight="1" x14ac:dyDescent="0.25">
      <c r="A85" s="50" t="s">
        <v>169</v>
      </c>
      <c r="B85" s="26" t="s">
        <v>170</v>
      </c>
      <c r="C85" s="145" t="s">
        <v>115</v>
      </c>
      <c r="D85" s="13"/>
      <c r="F85" s="11"/>
    </row>
    <row r="86" spans="1:6" ht="14.25" customHeight="1" x14ac:dyDescent="0.25">
      <c r="A86" s="53" t="s">
        <v>116</v>
      </c>
      <c r="B86" s="108" t="s">
        <v>171</v>
      </c>
      <c r="C86" s="146">
        <v>0</v>
      </c>
      <c r="D86" s="13"/>
      <c r="F86" s="11"/>
    </row>
    <row r="87" spans="1:6" ht="14.25" customHeight="1" x14ac:dyDescent="0.25">
      <c r="A87" s="53" t="s">
        <v>118</v>
      </c>
      <c r="B87" s="108" t="s">
        <v>172</v>
      </c>
      <c r="C87" s="146">
        <f>(((C31+C71+C81+C90+C110)-(C60-C61-C108-C109))/30*2.96)/12</f>
        <v>24.482997459366654</v>
      </c>
      <c r="D87" s="13"/>
      <c r="F87" s="11"/>
    </row>
    <row r="88" spans="1:6" ht="14.25" customHeight="1" x14ac:dyDescent="0.25">
      <c r="A88" s="53" t="s">
        <v>120</v>
      </c>
      <c r="B88" s="108" t="s">
        <v>173</v>
      </c>
      <c r="C88" s="146">
        <f>(((C31+C71+C81+C90+C110)-(C60-C61-C108-C109))/30*5*1.5%)/12</f>
        <v>0.62034621940962809</v>
      </c>
      <c r="D88" s="13"/>
      <c r="F88" s="11"/>
    </row>
    <row r="89" spans="1:6" ht="14.25" customHeight="1" x14ac:dyDescent="0.25">
      <c r="A89" s="53" t="s">
        <v>122</v>
      </c>
      <c r="B89" s="108" t="s">
        <v>174</v>
      </c>
      <c r="C89" s="146">
        <f>(((C31+C71+C81+C90+C110)-(C60-C61-C108-C109))/30*15*0.78%)/12</f>
        <v>0.96774010227901985</v>
      </c>
      <c r="D89" s="13"/>
      <c r="F89" s="11"/>
    </row>
    <row r="90" spans="1:6" ht="14.25" customHeight="1" x14ac:dyDescent="0.25">
      <c r="A90" s="53" t="s">
        <v>124</v>
      </c>
      <c r="B90" s="108" t="s">
        <v>175</v>
      </c>
      <c r="C90" s="146">
        <f>(((C41*3.95/12)+(C62*3.95*1.2975%))/12+((C31+C40)*39.8%*3.95)*1.2975%/12)</f>
        <v>6.8460525174371787</v>
      </c>
      <c r="D90" s="63"/>
      <c r="F90" s="11"/>
    </row>
    <row r="91" spans="1:6" ht="14.25" customHeight="1" x14ac:dyDescent="0.25">
      <c r="A91" s="53" t="s">
        <v>126</v>
      </c>
      <c r="B91" s="109" t="s">
        <v>176</v>
      </c>
      <c r="C91" s="146">
        <v>0</v>
      </c>
      <c r="D91" s="13"/>
      <c r="F91" s="11"/>
    </row>
    <row r="92" spans="1:6" ht="14.25" customHeight="1" thickBot="1" x14ac:dyDescent="0.3">
      <c r="A92" s="64"/>
      <c r="B92" s="28" t="s">
        <v>49</v>
      </c>
      <c r="C92" s="166">
        <f>SUM(C86:C91)</f>
        <v>32.91713629849248</v>
      </c>
      <c r="D92" s="13"/>
      <c r="F92" s="11"/>
    </row>
    <row r="93" spans="1:6" ht="14.25" customHeight="1" thickBot="1" x14ac:dyDescent="0.3">
      <c r="A93" s="15"/>
      <c r="B93" s="15"/>
      <c r="C93" s="15"/>
      <c r="E93" s="13"/>
      <c r="F93" s="11"/>
    </row>
    <row r="94" spans="1:6" ht="14.25" customHeight="1" x14ac:dyDescent="0.25">
      <c r="A94" s="111"/>
      <c r="B94" s="233" t="s">
        <v>177</v>
      </c>
      <c r="C94" s="233"/>
      <c r="D94" s="13"/>
      <c r="F94" s="11"/>
    </row>
    <row r="95" spans="1:6" ht="14.25" customHeight="1" x14ac:dyDescent="0.25">
      <c r="A95" s="50" t="s">
        <v>178</v>
      </c>
      <c r="B95" s="26" t="s">
        <v>179</v>
      </c>
      <c r="C95" s="27" t="s">
        <v>115</v>
      </c>
      <c r="D95" s="13"/>
      <c r="F95" s="11"/>
    </row>
    <row r="96" spans="1:6" ht="14.25" customHeight="1" x14ac:dyDescent="0.25">
      <c r="A96" s="53" t="s">
        <v>116</v>
      </c>
      <c r="B96" s="112" t="s">
        <v>180</v>
      </c>
      <c r="C96" s="113">
        <v>0</v>
      </c>
      <c r="D96" s="13"/>
      <c r="F96" s="11"/>
    </row>
    <row r="97" spans="1:6" ht="14.25" customHeight="1" thickBot="1" x14ac:dyDescent="0.3">
      <c r="A97" s="114"/>
      <c r="B97" s="28" t="s">
        <v>49</v>
      </c>
      <c r="C97" s="115"/>
      <c r="D97" s="116"/>
      <c r="F97" s="11"/>
    </row>
    <row r="98" spans="1:6" ht="14.25" customHeight="1" thickBot="1" x14ac:dyDescent="0.3">
      <c r="A98" s="15"/>
      <c r="B98" s="15"/>
      <c r="C98" s="15"/>
      <c r="E98" s="13"/>
      <c r="F98" s="11"/>
    </row>
    <row r="99" spans="1:6" ht="14.25" customHeight="1" x14ac:dyDescent="0.25">
      <c r="A99" s="92"/>
      <c r="B99" s="96" t="s">
        <v>181</v>
      </c>
      <c r="C99" s="97"/>
      <c r="D99" s="13"/>
      <c r="F99" s="11"/>
    </row>
    <row r="100" spans="1:6" ht="14.25" customHeight="1" x14ac:dyDescent="0.25">
      <c r="A100" s="50">
        <v>4</v>
      </c>
      <c r="B100" s="98" t="s">
        <v>182</v>
      </c>
      <c r="C100" s="99" t="s">
        <v>132</v>
      </c>
      <c r="D100" s="13"/>
      <c r="F100" s="11"/>
    </row>
    <row r="101" spans="1:6" s="29" customFormat="1" ht="15" customHeight="1" x14ac:dyDescent="0.25">
      <c r="A101" s="53" t="s">
        <v>169</v>
      </c>
      <c r="B101" s="54" t="s">
        <v>170</v>
      </c>
      <c r="C101" s="55">
        <f>C92</f>
        <v>32.91713629849248</v>
      </c>
      <c r="D101" s="117"/>
    </row>
    <row r="102" spans="1:6" ht="15" customHeight="1" x14ac:dyDescent="0.25">
      <c r="A102" s="53" t="s">
        <v>178</v>
      </c>
      <c r="B102" s="54" t="s">
        <v>179</v>
      </c>
      <c r="C102" s="55">
        <f>C97</f>
        <v>0</v>
      </c>
      <c r="D102" s="13"/>
      <c r="F102" s="11"/>
    </row>
    <row r="103" spans="1:6" ht="15" customHeight="1" thickBot="1" x14ac:dyDescent="0.3">
      <c r="A103" s="64"/>
      <c r="B103" s="100" t="s">
        <v>135</v>
      </c>
      <c r="C103" s="66">
        <f>SUM(C101:C102)</f>
        <v>32.91713629849248</v>
      </c>
      <c r="D103" s="13"/>
      <c r="F103" s="11"/>
    </row>
    <row r="104" spans="1:6" ht="15" customHeight="1" thickBot="1" x14ac:dyDescent="0.3">
      <c r="F104" s="11"/>
    </row>
    <row r="105" spans="1:6" ht="15" customHeight="1" x14ac:dyDescent="0.25">
      <c r="A105" s="118"/>
      <c r="B105" s="105" t="s">
        <v>183</v>
      </c>
      <c r="C105" s="119"/>
      <c r="F105" s="11"/>
    </row>
    <row r="106" spans="1:6" ht="15" customHeight="1" x14ac:dyDescent="0.25">
      <c r="A106" s="30">
        <v>5</v>
      </c>
      <c r="B106" s="120" t="s">
        <v>184</v>
      </c>
      <c r="C106" s="52" t="s">
        <v>115</v>
      </c>
      <c r="F106" s="11"/>
    </row>
    <row r="107" spans="1:6" ht="15" customHeight="1" x14ac:dyDescent="0.25">
      <c r="A107" s="31" t="s">
        <v>116</v>
      </c>
      <c r="B107" s="121" t="s">
        <v>185</v>
      </c>
      <c r="C107" s="122">
        <f>'III - B Custo Uniformes'!E45</f>
        <v>8.7200000000000006</v>
      </c>
      <c r="F107" s="11"/>
    </row>
    <row r="108" spans="1:6" ht="15" customHeight="1" x14ac:dyDescent="0.25">
      <c r="A108" s="31" t="s">
        <v>118</v>
      </c>
      <c r="B108" s="121" t="s">
        <v>236</v>
      </c>
      <c r="C108" s="123">
        <v>0</v>
      </c>
      <c r="F108" s="11"/>
    </row>
    <row r="109" spans="1:6" ht="15" customHeight="1" x14ac:dyDescent="0.25">
      <c r="A109" s="31" t="s">
        <v>120</v>
      </c>
      <c r="B109" s="121" t="s">
        <v>186</v>
      </c>
      <c r="C109" s="123">
        <v>0</v>
      </c>
      <c r="F109" s="11"/>
    </row>
    <row r="110" spans="1:6" ht="15" customHeight="1" thickBot="1" x14ac:dyDescent="0.3">
      <c r="A110" s="124"/>
      <c r="B110" s="125" t="s">
        <v>187</v>
      </c>
      <c r="C110" s="126">
        <f>SUM(C107:C109)</f>
        <v>8.7200000000000006</v>
      </c>
      <c r="F110" s="11"/>
    </row>
    <row r="111" spans="1:6" ht="15" customHeight="1" thickBot="1" x14ac:dyDescent="0.3">
      <c r="A111" s="32"/>
      <c r="B111" s="33"/>
      <c r="C111" s="34"/>
      <c r="D111" s="34"/>
      <c r="F111" s="11"/>
    </row>
    <row r="112" spans="1:6" ht="15" customHeight="1" x14ac:dyDescent="0.25">
      <c r="A112" s="127"/>
      <c r="B112" s="228" t="s">
        <v>188</v>
      </c>
      <c r="C112" s="228"/>
      <c r="D112" s="228"/>
      <c r="F112" s="11"/>
    </row>
    <row r="113" spans="1:6" ht="15" customHeight="1" x14ac:dyDescent="0.25">
      <c r="A113" s="30">
        <v>6</v>
      </c>
      <c r="B113" s="26" t="s">
        <v>189</v>
      </c>
      <c r="C113" s="35" t="s">
        <v>140</v>
      </c>
      <c r="D113" s="27" t="s">
        <v>115</v>
      </c>
      <c r="F113" s="11"/>
    </row>
    <row r="114" spans="1:6" ht="15" customHeight="1" x14ac:dyDescent="0.25">
      <c r="A114" s="31" t="s">
        <v>116</v>
      </c>
      <c r="B114" s="36" t="s">
        <v>190</v>
      </c>
      <c r="C114" s="37">
        <v>4.08</v>
      </c>
      <c r="D114" s="70">
        <f>(C131)*C114/100</f>
        <v>119.33107854744861</v>
      </c>
      <c r="F114" s="11"/>
    </row>
    <row r="115" spans="1:6" ht="15" customHeight="1" x14ac:dyDescent="0.25">
      <c r="A115" s="31" t="s">
        <v>118</v>
      </c>
      <c r="B115" s="36" t="s">
        <v>191</v>
      </c>
      <c r="C115" s="37">
        <v>4.3600000000000003</v>
      </c>
      <c r="D115" s="70">
        <f>(C131+D114)*C115/100</f>
        <v>132.72330131556976</v>
      </c>
      <c r="F115" s="11"/>
    </row>
    <row r="116" spans="1:6" ht="15" customHeight="1" x14ac:dyDescent="0.25">
      <c r="A116" s="31" t="s">
        <v>120</v>
      </c>
      <c r="B116" s="36" t="s">
        <v>192</v>
      </c>
      <c r="C116" s="37"/>
      <c r="D116" s="70"/>
      <c r="F116" s="11"/>
    </row>
    <row r="117" spans="1:6" ht="15" customHeight="1" x14ac:dyDescent="0.25">
      <c r="A117" s="31"/>
      <c r="B117" s="36" t="s">
        <v>193</v>
      </c>
      <c r="C117" s="37">
        <f>3+0.65</f>
        <v>3.65</v>
      </c>
      <c r="D117" s="70">
        <f>((C131+D114+D115)/(1-(C117+C119)/100))*C117/100</f>
        <v>126.93432256549046</v>
      </c>
      <c r="F117" s="11"/>
    </row>
    <row r="118" spans="1:6" ht="15" customHeight="1" x14ac:dyDescent="0.25">
      <c r="A118" s="31"/>
      <c r="B118" s="36" t="s">
        <v>194</v>
      </c>
      <c r="C118" s="37"/>
      <c r="D118" s="70"/>
      <c r="F118" s="11"/>
    </row>
    <row r="119" spans="1:6" ht="15" customHeight="1" x14ac:dyDescent="0.25">
      <c r="A119" s="31"/>
      <c r="B119" s="36" t="s">
        <v>195</v>
      </c>
      <c r="C119" s="38">
        <v>5</v>
      </c>
      <c r="D119" s="70">
        <f>((C131+D114+D115)/(1-(C117+C119)/100))*C119/100</f>
        <v>173.88263365135677</v>
      </c>
      <c r="F119" s="11"/>
    </row>
    <row r="120" spans="1:6" ht="15" customHeight="1" x14ac:dyDescent="0.25">
      <c r="A120" s="31"/>
      <c r="B120" s="36" t="s">
        <v>196</v>
      </c>
      <c r="C120" s="37"/>
      <c r="D120" s="70"/>
      <c r="F120" s="11"/>
    </row>
    <row r="121" spans="1:6" ht="15" customHeight="1" thickBot="1" x14ac:dyDescent="0.3">
      <c r="A121" s="39"/>
      <c r="B121" s="28" t="s">
        <v>49</v>
      </c>
      <c r="C121" s="40">
        <f>SUM(C114:C120)</f>
        <v>17.090000000000003</v>
      </c>
      <c r="D121" s="110">
        <f>SUM(D114:D120)</f>
        <v>552.87133607986561</v>
      </c>
      <c r="F121" s="11"/>
    </row>
    <row r="122" spans="1:6" ht="15" customHeight="1" x14ac:dyDescent="0.25">
      <c r="A122" s="32"/>
      <c r="B122" s="33"/>
      <c r="C122" s="34"/>
      <c r="D122" s="34"/>
      <c r="F122" s="11"/>
    </row>
    <row r="123" spans="1:6" s="29" customFormat="1" ht="15" customHeight="1" x14ac:dyDescent="0.25">
      <c r="A123" s="234" t="s">
        <v>197</v>
      </c>
      <c r="B123" s="234"/>
      <c r="C123" s="234"/>
      <c r="D123" s="41"/>
    </row>
    <row r="124" spans="1:6" s="29" customFormat="1" ht="15" customHeight="1" thickBot="1" x14ac:dyDescent="0.3">
      <c r="A124" s="11"/>
      <c r="B124" s="41"/>
      <c r="C124" s="11"/>
      <c r="D124" s="11"/>
    </row>
    <row r="125" spans="1:6" s="29" customFormat="1" ht="24" x14ac:dyDescent="0.25">
      <c r="A125" s="92"/>
      <c r="B125" s="128" t="s">
        <v>198</v>
      </c>
      <c r="C125" s="129" t="s">
        <v>115</v>
      </c>
    </row>
    <row r="126" spans="1:6" s="29" customFormat="1" ht="15" customHeight="1" x14ac:dyDescent="0.25">
      <c r="A126" s="67" t="s">
        <v>116</v>
      </c>
      <c r="B126" s="36" t="s">
        <v>199</v>
      </c>
      <c r="C126" s="70">
        <f>C35</f>
        <v>1315.86</v>
      </c>
    </row>
    <row r="127" spans="1:6" s="29" customFormat="1" ht="15" customHeight="1" x14ac:dyDescent="0.25">
      <c r="A127" s="67" t="s">
        <v>118</v>
      </c>
      <c r="B127" s="36" t="s">
        <v>200</v>
      </c>
      <c r="C127" s="70">
        <f>C71</f>
        <v>1479.6859299999999</v>
      </c>
    </row>
    <row r="128" spans="1:6" s="29" customFormat="1" ht="15" customHeight="1" x14ac:dyDescent="0.25">
      <c r="A128" s="67" t="s">
        <v>120</v>
      </c>
      <c r="B128" s="36" t="s">
        <v>201</v>
      </c>
      <c r="C128" s="70">
        <f>C81</f>
        <v>87.59827064877777</v>
      </c>
    </row>
    <row r="129" spans="1:5" s="29" customFormat="1" ht="15" customHeight="1" x14ac:dyDescent="0.25">
      <c r="A129" s="67" t="s">
        <v>122</v>
      </c>
      <c r="B129" s="36" t="s">
        <v>202</v>
      </c>
      <c r="C129" s="70">
        <f>C103</f>
        <v>32.91713629849248</v>
      </c>
    </row>
    <row r="130" spans="1:5" s="29" customFormat="1" ht="15" customHeight="1" x14ac:dyDescent="0.25">
      <c r="A130" s="67" t="s">
        <v>124</v>
      </c>
      <c r="B130" s="36" t="s">
        <v>203</v>
      </c>
      <c r="C130" s="70">
        <f>C110</f>
        <v>8.7200000000000006</v>
      </c>
    </row>
    <row r="131" spans="1:5" s="29" customFormat="1" ht="15" customHeight="1" x14ac:dyDescent="0.25">
      <c r="A131" s="67"/>
      <c r="B131" s="35" t="s">
        <v>204</v>
      </c>
      <c r="C131" s="130">
        <f>SUM(C126:C130)</f>
        <v>2924.7813369472701</v>
      </c>
    </row>
    <row r="132" spans="1:5" s="29" customFormat="1" ht="15" customHeight="1" x14ac:dyDescent="0.25">
      <c r="A132" s="67" t="s">
        <v>126</v>
      </c>
      <c r="B132" s="36" t="s">
        <v>205</v>
      </c>
      <c r="C132" s="70">
        <f>D121</f>
        <v>552.87133607986561</v>
      </c>
    </row>
    <row r="133" spans="1:5" s="29" customFormat="1" x14ac:dyDescent="0.25">
      <c r="A133" s="67"/>
      <c r="B133" s="26" t="s">
        <v>206</v>
      </c>
      <c r="C133" s="130">
        <f>SUM(C131:C132)</f>
        <v>3477.6526730271357</v>
      </c>
    </row>
    <row r="134" spans="1:5" s="29" customFormat="1" ht="15" customHeight="1" thickBot="1" x14ac:dyDescent="0.3">
      <c r="A134" s="64"/>
      <c r="B134" s="131" t="s">
        <v>207</v>
      </c>
      <c r="C134" s="132">
        <f>C133/C35</f>
        <v>2.6428743734342075</v>
      </c>
    </row>
    <row r="135" spans="1:5" s="29" customFormat="1" ht="15" customHeight="1" x14ac:dyDescent="0.25">
      <c r="A135" s="11"/>
      <c r="B135" s="41"/>
      <c r="C135" s="11"/>
      <c r="D135" s="11"/>
      <c r="E135" s="11"/>
    </row>
    <row r="136" spans="1:5" ht="15.75" thickBot="1" x14ac:dyDescent="0.3"/>
    <row r="137" spans="1:5" x14ac:dyDescent="0.25">
      <c r="A137" s="127"/>
      <c r="B137" s="228" t="s">
        <v>208</v>
      </c>
      <c r="C137" s="228"/>
      <c r="D137" s="228"/>
    </row>
    <row r="138" spans="1:5" x14ac:dyDescent="0.25">
      <c r="A138" s="30">
        <v>6</v>
      </c>
      <c r="B138" s="26" t="s">
        <v>189</v>
      </c>
      <c r="C138" s="35" t="s">
        <v>140</v>
      </c>
      <c r="D138" s="27" t="s">
        <v>115</v>
      </c>
    </row>
    <row r="139" spans="1:5" x14ac:dyDescent="0.25">
      <c r="A139" s="31" t="s">
        <v>116</v>
      </c>
      <c r="B139" s="36" t="s">
        <v>190</v>
      </c>
      <c r="C139" s="37">
        <v>4.08</v>
      </c>
      <c r="D139" s="70">
        <f>(C156)*C139/100</f>
        <v>119.33107854744861</v>
      </c>
    </row>
    <row r="140" spans="1:5" x14ac:dyDescent="0.25">
      <c r="A140" s="31" t="s">
        <v>118</v>
      </c>
      <c r="B140" s="36" t="s">
        <v>191</v>
      </c>
      <c r="C140" s="37">
        <v>4.3600000000000003</v>
      </c>
      <c r="D140" s="70">
        <f>(C156+D139)*C140/100</f>
        <v>132.72330131556976</v>
      </c>
    </row>
    <row r="141" spans="1:5" x14ac:dyDescent="0.25">
      <c r="A141" s="31" t="s">
        <v>120</v>
      </c>
      <c r="B141" s="36" t="s">
        <v>192</v>
      </c>
      <c r="C141" s="37"/>
      <c r="D141" s="70"/>
    </row>
    <row r="142" spans="1:5" x14ac:dyDescent="0.25">
      <c r="A142" s="31"/>
      <c r="B142" s="36" t="s">
        <v>209</v>
      </c>
      <c r="C142" s="14">
        <f>1.65+7.6</f>
        <v>9.25</v>
      </c>
      <c r="D142" s="70">
        <f>((C156+D139+D140)/(1-(C142+C144)/100))*C142/100</f>
        <v>342.69073330023514</v>
      </c>
    </row>
    <row r="143" spans="1:5" x14ac:dyDescent="0.25">
      <c r="A143" s="31"/>
      <c r="B143" s="36" t="s">
        <v>194</v>
      </c>
      <c r="C143" s="37"/>
      <c r="D143" s="70"/>
    </row>
    <row r="144" spans="1:5" x14ac:dyDescent="0.25">
      <c r="A144" s="31"/>
      <c r="B144" s="36" t="s">
        <v>195</v>
      </c>
      <c r="C144" s="38">
        <v>5</v>
      </c>
      <c r="D144" s="70">
        <f>((C156+D139+D140)/(1-(C142+C144)/100))*C144/100</f>
        <v>185.23823421634333</v>
      </c>
    </row>
    <row r="145" spans="1:4" x14ac:dyDescent="0.25">
      <c r="A145" s="31"/>
      <c r="B145" s="36" t="s">
        <v>196</v>
      </c>
      <c r="C145" s="37"/>
      <c r="D145" s="70"/>
    </row>
    <row r="146" spans="1:4" ht="15.75" thickBot="1" x14ac:dyDescent="0.3">
      <c r="A146" s="39"/>
      <c r="B146" s="28" t="s">
        <v>49</v>
      </c>
      <c r="C146" s="40">
        <f>SUM(C139:C145)</f>
        <v>22.69</v>
      </c>
      <c r="D146" s="110">
        <f>SUM(D139:D145)</f>
        <v>779.98334737959692</v>
      </c>
    </row>
    <row r="147" spans="1:4" x14ac:dyDescent="0.25">
      <c r="A147" s="15"/>
      <c r="B147" s="15"/>
      <c r="C147" s="15"/>
      <c r="D147" s="15"/>
    </row>
    <row r="148" spans="1:4" x14ac:dyDescent="0.25">
      <c r="A148" s="229" t="s">
        <v>197</v>
      </c>
      <c r="B148" s="229"/>
      <c r="C148" s="229"/>
      <c r="D148" s="42"/>
    </row>
    <row r="149" spans="1:4" ht="15.75" thickBot="1" x14ac:dyDescent="0.3">
      <c r="A149" s="15"/>
      <c r="B149" s="43"/>
      <c r="C149" s="15"/>
      <c r="D149" s="42"/>
    </row>
    <row r="150" spans="1:4" ht="24" x14ac:dyDescent="0.25">
      <c r="A150" s="92"/>
      <c r="B150" s="128" t="s">
        <v>198</v>
      </c>
      <c r="C150" s="129" t="s">
        <v>115</v>
      </c>
      <c r="D150" s="42"/>
    </row>
    <row r="151" spans="1:4" x14ac:dyDescent="0.25">
      <c r="A151" s="67" t="s">
        <v>116</v>
      </c>
      <c r="B151" s="36" t="s">
        <v>199</v>
      </c>
      <c r="C151" s="70">
        <f>C126</f>
        <v>1315.86</v>
      </c>
      <c r="D151" s="42"/>
    </row>
    <row r="152" spans="1:4" x14ac:dyDescent="0.25">
      <c r="A152" s="67" t="s">
        <v>118</v>
      </c>
      <c r="B152" s="36" t="s">
        <v>200</v>
      </c>
      <c r="C152" s="70">
        <f>C127</f>
        <v>1479.6859299999999</v>
      </c>
      <c r="D152" s="42"/>
    </row>
    <row r="153" spans="1:4" x14ac:dyDescent="0.25">
      <c r="A153" s="67" t="s">
        <v>120</v>
      </c>
      <c r="B153" s="36" t="s">
        <v>201</v>
      </c>
      <c r="C153" s="70">
        <f>C128</f>
        <v>87.59827064877777</v>
      </c>
      <c r="D153" s="42"/>
    </row>
    <row r="154" spans="1:4" x14ac:dyDescent="0.25">
      <c r="A154" s="67" t="s">
        <v>122</v>
      </c>
      <c r="B154" s="36" t="s">
        <v>202</v>
      </c>
      <c r="C154" s="70">
        <f>C129</f>
        <v>32.91713629849248</v>
      </c>
      <c r="D154" s="42"/>
    </row>
    <row r="155" spans="1:4" x14ac:dyDescent="0.25">
      <c r="A155" s="67" t="s">
        <v>124</v>
      </c>
      <c r="B155" s="36" t="s">
        <v>203</v>
      </c>
      <c r="C155" s="70">
        <f>C130</f>
        <v>8.7200000000000006</v>
      </c>
      <c r="D155" s="42"/>
    </row>
    <row r="156" spans="1:4" x14ac:dyDescent="0.25">
      <c r="A156" s="67"/>
      <c r="B156" s="35" t="s">
        <v>204</v>
      </c>
      <c r="C156" s="130">
        <f>SUM(C151:C155)</f>
        <v>2924.7813369472701</v>
      </c>
      <c r="D156" s="42"/>
    </row>
    <row r="157" spans="1:4" x14ac:dyDescent="0.25">
      <c r="A157" s="67" t="s">
        <v>126</v>
      </c>
      <c r="B157" s="36" t="s">
        <v>205</v>
      </c>
      <c r="C157" s="70">
        <f>D146</f>
        <v>779.98334737959692</v>
      </c>
      <c r="D157" s="42"/>
    </row>
    <row r="158" spans="1:4" x14ac:dyDescent="0.25">
      <c r="A158" s="67"/>
      <c r="B158" s="26" t="s">
        <v>206</v>
      </c>
      <c r="C158" s="130">
        <f>SUM(C156:C157)</f>
        <v>3704.7646843268672</v>
      </c>
      <c r="D158" s="42"/>
    </row>
    <row r="159" spans="1:4" ht="15.75" thickBot="1" x14ac:dyDescent="0.3">
      <c r="A159" s="64"/>
      <c r="B159" s="131" t="s">
        <v>207</v>
      </c>
      <c r="C159" s="132">
        <f>C158/C35</f>
        <v>2.8154702508829721</v>
      </c>
      <c r="D159" s="42"/>
    </row>
  </sheetData>
  <mergeCells count="19">
    <mergeCell ref="B37:C37"/>
    <mergeCell ref="B1:E1"/>
    <mergeCell ref="B2:E2"/>
    <mergeCell ref="B3:E3"/>
    <mergeCell ref="B4:E4"/>
    <mergeCell ref="B5:E5"/>
    <mergeCell ref="B6:E6"/>
    <mergeCell ref="B7:E7"/>
    <mergeCell ref="B8:E8"/>
    <mergeCell ref="B10:E10"/>
    <mergeCell ref="A21:C21"/>
    <mergeCell ref="B36:D36"/>
    <mergeCell ref="A148:C148"/>
    <mergeCell ref="B38:C38"/>
    <mergeCell ref="A45:D45"/>
    <mergeCell ref="B94:C94"/>
    <mergeCell ref="B112:D112"/>
    <mergeCell ref="A123:C123"/>
    <mergeCell ref="B137:D137"/>
  </mergeCells>
  <pageMargins left="0.511811024" right="0.511811024" top="0.78740157499999996" bottom="0.78740157499999996" header="0.31496062000000002" footer="0.31496062000000002"/>
  <pageSetup paperSize="9" scale="76" orientation="portrait" r:id="rId1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view="pageBreakPreview" zoomScale="60" zoomScaleNormal="100" workbookViewId="0">
      <selection activeCell="B8" sqref="B8:E8"/>
    </sheetView>
  </sheetViews>
  <sheetFormatPr defaultColWidth="11.42578125" defaultRowHeight="15" x14ac:dyDescent="0.25"/>
  <cols>
    <col min="1" max="1" width="5.140625" style="11" customWidth="1"/>
    <col min="2" max="2" width="57.5703125" style="11" customWidth="1"/>
    <col min="3" max="3" width="33.7109375" style="11" customWidth="1"/>
    <col min="4" max="4" width="14.7109375" style="11" bestFit="1" customWidth="1"/>
    <col min="5" max="5" width="10.140625" style="11" bestFit="1" customWidth="1"/>
    <col min="6" max="6" width="9.5703125" style="13" customWidth="1"/>
    <col min="7" max="7" width="11.42578125" style="11"/>
    <col min="8" max="8" width="46" style="11" customWidth="1"/>
    <col min="9" max="9" width="17" style="11" customWidth="1"/>
    <col min="10" max="10" width="14.28515625" style="11" customWidth="1"/>
    <col min="11" max="256" width="11.42578125" style="11"/>
    <col min="257" max="257" width="5.140625" style="11" customWidth="1"/>
    <col min="258" max="258" width="57.5703125" style="11" customWidth="1"/>
    <col min="259" max="259" width="16.7109375" style="11" customWidth="1"/>
    <col min="260" max="260" width="14.7109375" style="11" bestFit="1" customWidth="1"/>
    <col min="261" max="261" width="10.140625" style="11" bestFit="1" customWidth="1"/>
    <col min="262" max="262" width="9.5703125" style="11" customWidth="1"/>
    <col min="263" max="263" width="11.42578125" style="11"/>
    <col min="264" max="264" width="46" style="11" customWidth="1"/>
    <col min="265" max="265" width="17" style="11" customWidth="1"/>
    <col min="266" max="266" width="14.28515625" style="11" customWidth="1"/>
    <col min="267" max="512" width="11.42578125" style="11"/>
    <col min="513" max="513" width="5.140625" style="11" customWidth="1"/>
    <col min="514" max="514" width="57.5703125" style="11" customWidth="1"/>
    <col min="515" max="515" width="16.7109375" style="11" customWidth="1"/>
    <col min="516" max="516" width="14.7109375" style="11" bestFit="1" customWidth="1"/>
    <col min="517" max="517" width="10.140625" style="11" bestFit="1" customWidth="1"/>
    <col min="518" max="518" width="9.5703125" style="11" customWidth="1"/>
    <col min="519" max="519" width="11.42578125" style="11"/>
    <col min="520" max="520" width="46" style="11" customWidth="1"/>
    <col min="521" max="521" width="17" style="11" customWidth="1"/>
    <col min="522" max="522" width="14.28515625" style="11" customWidth="1"/>
    <col min="523" max="768" width="11.42578125" style="11"/>
    <col min="769" max="769" width="5.140625" style="11" customWidth="1"/>
    <col min="770" max="770" width="57.5703125" style="11" customWidth="1"/>
    <col min="771" max="771" width="16.7109375" style="11" customWidth="1"/>
    <col min="772" max="772" width="14.7109375" style="11" bestFit="1" customWidth="1"/>
    <col min="773" max="773" width="10.140625" style="11" bestFit="1" customWidth="1"/>
    <col min="774" max="774" width="9.5703125" style="11" customWidth="1"/>
    <col min="775" max="775" width="11.42578125" style="11"/>
    <col min="776" max="776" width="46" style="11" customWidth="1"/>
    <col min="777" max="777" width="17" style="11" customWidth="1"/>
    <col min="778" max="778" width="14.28515625" style="11" customWidth="1"/>
    <col min="779" max="1024" width="11.42578125" style="11"/>
    <col min="1025" max="1025" width="5.140625" style="11" customWidth="1"/>
    <col min="1026" max="1026" width="57.5703125" style="11" customWidth="1"/>
    <col min="1027" max="1027" width="16.7109375" style="11" customWidth="1"/>
    <col min="1028" max="1028" width="14.7109375" style="11" bestFit="1" customWidth="1"/>
    <col min="1029" max="1029" width="10.140625" style="11" bestFit="1" customWidth="1"/>
    <col min="1030" max="1030" width="9.5703125" style="11" customWidth="1"/>
    <col min="1031" max="1031" width="11.42578125" style="11"/>
    <col min="1032" max="1032" width="46" style="11" customWidth="1"/>
    <col min="1033" max="1033" width="17" style="11" customWidth="1"/>
    <col min="1034" max="1034" width="14.28515625" style="11" customWidth="1"/>
    <col min="1035" max="1280" width="11.42578125" style="11"/>
    <col min="1281" max="1281" width="5.140625" style="11" customWidth="1"/>
    <col min="1282" max="1282" width="57.5703125" style="11" customWidth="1"/>
    <col min="1283" max="1283" width="16.7109375" style="11" customWidth="1"/>
    <col min="1284" max="1284" width="14.7109375" style="11" bestFit="1" customWidth="1"/>
    <col min="1285" max="1285" width="10.140625" style="11" bestFit="1" customWidth="1"/>
    <col min="1286" max="1286" width="9.5703125" style="11" customWidth="1"/>
    <col min="1287" max="1287" width="11.42578125" style="11"/>
    <col min="1288" max="1288" width="46" style="11" customWidth="1"/>
    <col min="1289" max="1289" width="17" style="11" customWidth="1"/>
    <col min="1290" max="1290" width="14.28515625" style="11" customWidth="1"/>
    <col min="1291" max="1536" width="11.42578125" style="11"/>
    <col min="1537" max="1537" width="5.140625" style="11" customWidth="1"/>
    <col min="1538" max="1538" width="57.5703125" style="11" customWidth="1"/>
    <col min="1539" max="1539" width="16.7109375" style="11" customWidth="1"/>
    <col min="1540" max="1540" width="14.7109375" style="11" bestFit="1" customWidth="1"/>
    <col min="1541" max="1541" width="10.140625" style="11" bestFit="1" customWidth="1"/>
    <col min="1542" max="1542" width="9.5703125" style="11" customWidth="1"/>
    <col min="1543" max="1543" width="11.42578125" style="11"/>
    <col min="1544" max="1544" width="46" style="11" customWidth="1"/>
    <col min="1545" max="1545" width="17" style="11" customWidth="1"/>
    <col min="1546" max="1546" width="14.28515625" style="11" customWidth="1"/>
    <col min="1547" max="1792" width="11.42578125" style="11"/>
    <col min="1793" max="1793" width="5.140625" style="11" customWidth="1"/>
    <col min="1794" max="1794" width="57.5703125" style="11" customWidth="1"/>
    <col min="1795" max="1795" width="16.7109375" style="11" customWidth="1"/>
    <col min="1796" max="1796" width="14.7109375" style="11" bestFit="1" customWidth="1"/>
    <col min="1797" max="1797" width="10.140625" style="11" bestFit="1" customWidth="1"/>
    <col min="1798" max="1798" width="9.5703125" style="11" customWidth="1"/>
    <col min="1799" max="1799" width="11.42578125" style="11"/>
    <col min="1800" max="1800" width="46" style="11" customWidth="1"/>
    <col min="1801" max="1801" width="17" style="11" customWidth="1"/>
    <col min="1802" max="1802" width="14.28515625" style="11" customWidth="1"/>
    <col min="1803" max="2048" width="11.42578125" style="11"/>
    <col min="2049" max="2049" width="5.140625" style="11" customWidth="1"/>
    <col min="2050" max="2050" width="57.5703125" style="11" customWidth="1"/>
    <col min="2051" max="2051" width="16.7109375" style="11" customWidth="1"/>
    <col min="2052" max="2052" width="14.7109375" style="11" bestFit="1" customWidth="1"/>
    <col min="2053" max="2053" width="10.140625" style="11" bestFit="1" customWidth="1"/>
    <col min="2054" max="2054" width="9.5703125" style="11" customWidth="1"/>
    <col min="2055" max="2055" width="11.42578125" style="11"/>
    <col min="2056" max="2056" width="46" style="11" customWidth="1"/>
    <col min="2057" max="2057" width="17" style="11" customWidth="1"/>
    <col min="2058" max="2058" width="14.28515625" style="11" customWidth="1"/>
    <col min="2059" max="2304" width="11.42578125" style="11"/>
    <col min="2305" max="2305" width="5.140625" style="11" customWidth="1"/>
    <col min="2306" max="2306" width="57.5703125" style="11" customWidth="1"/>
    <col min="2307" max="2307" width="16.7109375" style="11" customWidth="1"/>
    <col min="2308" max="2308" width="14.7109375" style="11" bestFit="1" customWidth="1"/>
    <col min="2309" max="2309" width="10.140625" style="11" bestFit="1" customWidth="1"/>
    <col min="2310" max="2310" width="9.5703125" style="11" customWidth="1"/>
    <col min="2311" max="2311" width="11.42578125" style="11"/>
    <col min="2312" max="2312" width="46" style="11" customWidth="1"/>
    <col min="2313" max="2313" width="17" style="11" customWidth="1"/>
    <col min="2314" max="2314" width="14.28515625" style="11" customWidth="1"/>
    <col min="2315" max="2560" width="11.42578125" style="11"/>
    <col min="2561" max="2561" width="5.140625" style="11" customWidth="1"/>
    <col min="2562" max="2562" width="57.5703125" style="11" customWidth="1"/>
    <col min="2563" max="2563" width="16.7109375" style="11" customWidth="1"/>
    <col min="2564" max="2564" width="14.7109375" style="11" bestFit="1" customWidth="1"/>
    <col min="2565" max="2565" width="10.140625" style="11" bestFit="1" customWidth="1"/>
    <col min="2566" max="2566" width="9.5703125" style="11" customWidth="1"/>
    <col min="2567" max="2567" width="11.42578125" style="11"/>
    <col min="2568" max="2568" width="46" style="11" customWidth="1"/>
    <col min="2569" max="2569" width="17" style="11" customWidth="1"/>
    <col min="2570" max="2570" width="14.28515625" style="11" customWidth="1"/>
    <col min="2571" max="2816" width="11.42578125" style="11"/>
    <col min="2817" max="2817" width="5.140625" style="11" customWidth="1"/>
    <col min="2818" max="2818" width="57.5703125" style="11" customWidth="1"/>
    <col min="2819" max="2819" width="16.7109375" style="11" customWidth="1"/>
    <col min="2820" max="2820" width="14.7109375" style="11" bestFit="1" customWidth="1"/>
    <col min="2821" max="2821" width="10.140625" style="11" bestFit="1" customWidth="1"/>
    <col min="2822" max="2822" width="9.5703125" style="11" customWidth="1"/>
    <col min="2823" max="2823" width="11.42578125" style="11"/>
    <col min="2824" max="2824" width="46" style="11" customWidth="1"/>
    <col min="2825" max="2825" width="17" style="11" customWidth="1"/>
    <col min="2826" max="2826" width="14.28515625" style="11" customWidth="1"/>
    <col min="2827" max="3072" width="11.42578125" style="11"/>
    <col min="3073" max="3073" width="5.140625" style="11" customWidth="1"/>
    <col min="3074" max="3074" width="57.5703125" style="11" customWidth="1"/>
    <col min="3075" max="3075" width="16.7109375" style="11" customWidth="1"/>
    <col min="3076" max="3076" width="14.7109375" style="11" bestFit="1" customWidth="1"/>
    <col min="3077" max="3077" width="10.140625" style="11" bestFit="1" customWidth="1"/>
    <col min="3078" max="3078" width="9.5703125" style="11" customWidth="1"/>
    <col min="3079" max="3079" width="11.42578125" style="11"/>
    <col min="3080" max="3080" width="46" style="11" customWidth="1"/>
    <col min="3081" max="3081" width="17" style="11" customWidth="1"/>
    <col min="3082" max="3082" width="14.28515625" style="11" customWidth="1"/>
    <col min="3083" max="3328" width="11.42578125" style="11"/>
    <col min="3329" max="3329" width="5.140625" style="11" customWidth="1"/>
    <col min="3330" max="3330" width="57.5703125" style="11" customWidth="1"/>
    <col min="3331" max="3331" width="16.7109375" style="11" customWidth="1"/>
    <col min="3332" max="3332" width="14.7109375" style="11" bestFit="1" customWidth="1"/>
    <col min="3333" max="3333" width="10.140625" style="11" bestFit="1" customWidth="1"/>
    <col min="3334" max="3334" width="9.5703125" style="11" customWidth="1"/>
    <col min="3335" max="3335" width="11.42578125" style="11"/>
    <col min="3336" max="3336" width="46" style="11" customWidth="1"/>
    <col min="3337" max="3337" width="17" style="11" customWidth="1"/>
    <col min="3338" max="3338" width="14.28515625" style="11" customWidth="1"/>
    <col min="3339" max="3584" width="11.42578125" style="11"/>
    <col min="3585" max="3585" width="5.140625" style="11" customWidth="1"/>
    <col min="3586" max="3586" width="57.5703125" style="11" customWidth="1"/>
    <col min="3587" max="3587" width="16.7109375" style="11" customWidth="1"/>
    <col min="3588" max="3588" width="14.7109375" style="11" bestFit="1" customWidth="1"/>
    <col min="3589" max="3589" width="10.140625" style="11" bestFit="1" customWidth="1"/>
    <col min="3590" max="3590" width="9.5703125" style="11" customWidth="1"/>
    <col min="3591" max="3591" width="11.42578125" style="11"/>
    <col min="3592" max="3592" width="46" style="11" customWidth="1"/>
    <col min="3593" max="3593" width="17" style="11" customWidth="1"/>
    <col min="3594" max="3594" width="14.28515625" style="11" customWidth="1"/>
    <col min="3595" max="3840" width="11.42578125" style="11"/>
    <col min="3841" max="3841" width="5.140625" style="11" customWidth="1"/>
    <col min="3842" max="3842" width="57.5703125" style="11" customWidth="1"/>
    <col min="3843" max="3843" width="16.7109375" style="11" customWidth="1"/>
    <col min="3844" max="3844" width="14.7109375" style="11" bestFit="1" customWidth="1"/>
    <col min="3845" max="3845" width="10.140625" style="11" bestFit="1" customWidth="1"/>
    <col min="3846" max="3846" width="9.5703125" style="11" customWidth="1"/>
    <col min="3847" max="3847" width="11.42578125" style="11"/>
    <col min="3848" max="3848" width="46" style="11" customWidth="1"/>
    <col min="3849" max="3849" width="17" style="11" customWidth="1"/>
    <col min="3850" max="3850" width="14.28515625" style="11" customWidth="1"/>
    <col min="3851" max="4096" width="11.42578125" style="11"/>
    <col min="4097" max="4097" width="5.140625" style="11" customWidth="1"/>
    <col min="4098" max="4098" width="57.5703125" style="11" customWidth="1"/>
    <col min="4099" max="4099" width="16.7109375" style="11" customWidth="1"/>
    <col min="4100" max="4100" width="14.7109375" style="11" bestFit="1" customWidth="1"/>
    <col min="4101" max="4101" width="10.140625" style="11" bestFit="1" customWidth="1"/>
    <col min="4102" max="4102" width="9.5703125" style="11" customWidth="1"/>
    <col min="4103" max="4103" width="11.42578125" style="11"/>
    <col min="4104" max="4104" width="46" style="11" customWidth="1"/>
    <col min="4105" max="4105" width="17" style="11" customWidth="1"/>
    <col min="4106" max="4106" width="14.28515625" style="11" customWidth="1"/>
    <col min="4107" max="4352" width="11.42578125" style="11"/>
    <col min="4353" max="4353" width="5.140625" style="11" customWidth="1"/>
    <col min="4354" max="4354" width="57.5703125" style="11" customWidth="1"/>
    <col min="4355" max="4355" width="16.7109375" style="11" customWidth="1"/>
    <col min="4356" max="4356" width="14.7109375" style="11" bestFit="1" customWidth="1"/>
    <col min="4357" max="4357" width="10.140625" style="11" bestFit="1" customWidth="1"/>
    <col min="4358" max="4358" width="9.5703125" style="11" customWidth="1"/>
    <col min="4359" max="4359" width="11.42578125" style="11"/>
    <col min="4360" max="4360" width="46" style="11" customWidth="1"/>
    <col min="4361" max="4361" width="17" style="11" customWidth="1"/>
    <col min="4362" max="4362" width="14.28515625" style="11" customWidth="1"/>
    <col min="4363" max="4608" width="11.42578125" style="11"/>
    <col min="4609" max="4609" width="5.140625" style="11" customWidth="1"/>
    <col min="4610" max="4610" width="57.5703125" style="11" customWidth="1"/>
    <col min="4611" max="4611" width="16.7109375" style="11" customWidth="1"/>
    <col min="4612" max="4612" width="14.7109375" style="11" bestFit="1" customWidth="1"/>
    <col min="4613" max="4613" width="10.140625" style="11" bestFit="1" customWidth="1"/>
    <col min="4614" max="4614" width="9.5703125" style="11" customWidth="1"/>
    <col min="4615" max="4615" width="11.42578125" style="11"/>
    <col min="4616" max="4616" width="46" style="11" customWidth="1"/>
    <col min="4617" max="4617" width="17" style="11" customWidth="1"/>
    <col min="4618" max="4618" width="14.28515625" style="11" customWidth="1"/>
    <col min="4619" max="4864" width="11.42578125" style="11"/>
    <col min="4865" max="4865" width="5.140625" style="11" customWidth="1"/>
    <col min="4866" max="4866" width="57.5703125" style="11" customWidth="1"/>
    <col min="4867" max="4867" width="16.7109375" style="11" customWidth="1"/>
    <col min="4868" max="4868" width="14.7109375" style="11" bestFit="1" customWidth="1"/>
    <col min="4869" max="4869" width="10.140625" style="11" bestFit="1" customWidth="1"/>
    <col min="4870" max="4870" width="9.5703125" style="11" customWidth="1"/>
    <col min="4871" max="4871" width="11.42578125" style="11"/>
    <col min="4872" max="4872" width="46" style="11" customWidth="1"/>
    <col min="4873" max="4873" width="17" style="11" customWidth="1"/>
    <col min="4874" max="4874" width="14.28515625" style="11" customWidth="1"/>
    <col min="4875" max="5120" width="11.42578125" style="11"/>
    <col min="5121" max="5121" width="5.140625" style="11" customWidth="1"/>
    <col min="5122" max="5122" width="57.5703125" style="11" customWidth="1"/>
    <col min="5123" max="5123" width="16.7109375" style="11" customWidth="1"/>
    <col min="5124" max="5124" width="14.7109375" style="11" bestFit="1" customWidth="1"/>
    <col min="5125" max="5125" width="10.140625" style="11" bestFit="1" customWidth="1"/>
    <col min="5126" max="5126" width="9.5703125" style="11" customWidth="1"/>
    <col min="5127" max="5127" width="11.42578125" style="11"/>
    <col min="5128" max="5128" width="46" style="11" customWidth="1"/>
    <col min="5129" max="5129" width="17" style="11" customWidth="1"/>
    <col min="5130" max="5130" width="14.28515625" style="11" customWidth="1"/>
    <col min="5131" max="5376" width="11.42578125" style="11"/>
    <col min="5377" max="5377" width="5.140625" style="11" customWidth="1"/>
    <col min="5378" max="5378" width="57.5703125" style="11" customWidth="1"/>
    <col min="5379" max="5379" width="16.7109375" style="11" customWidth="1"/>
    <col min="5380" max="5380" width="14.7109375" style="11" bestFit="1" customWidth="1"/>
    <col min="5381" max="5381" width="10.140625" style="11" bestFit="1" customWidth="1"/>
    <col min="5382" max="5382" width="9.5703125" style="11" customWidth="1"/>
    <col min="5383" max="5383" width="11.42578125" style="11"/>
    <col min="5384" max="5384" width="46" style="11" customWidth="1"/>
    <col min="5385" max="5385" width="17" style="11" customWidth="1"/>
    <col min="5386" max="5386" width="14.28515625" style="11" customWidth="1"/>
    <col min="5387" max="5632" width="11.42578125" style="11"/>
    <col min="5633" max="5633" width="5.140625" style="11" customWidth="1"/>
    <col min="5634" max="5634" width="57.5703125" style="11" customWidth="1"/>
    <col min="5635" max="5635" width="16.7109375" style="11" customWidth="1"/>
    <col min="5636" max="5636" width="14.7109375" style="11" bestFit="1" customWidth="1"/>
    <col min="5637" max="5637" width="10.140625" style="11" bestFit="1" customWidth="1"/>
    <col min="5638" max="5638" width="9.5703125" style="11" customWidth="1"/>
    <col min="5639" max="5639" width="11.42578125" style="11"/>
    <col min="5640" max="5640" width="46" style="11" customWidth="1"/>
    <col min="5641" max="5641" width="17" style="11" customWidth="1"/>
    <col min="5642" max="5642" width="14.28515625" style="11" customWidth="1"/>
    <col min="5643" max="5888" width="11.42578125" style="11"/>
    <col min="5889" max="5889" width="5.140625" style="11" customWidth="1"/>
    <col min="5890" max="5890" width="57.5703125" style="11" customWidth="1"/>
    <col min="5891" max="5891" width="16.7109375" style="11" customWidth="1"/>
    <col min="5892" max="5892" width="14.7109375" style="11" bestFit="1" customWidth="1"/>
    <col min="5893" max="5893" width="10.140625" style="11" bestFit="1" customWidth="1"/>
    <col min="5894" max="5894" width="9.5703125" style="11" customWidth="1"/>
    <col min="5895" max="5895" width="11.42578125" style="11"/>
    <col min="5896" max="5896" width="46" style="11" customWidth="1"/>
    <col min="5897" max="5897" width="17" style="11" customWidth="1"/>
    <col min="5898" max="5898" width="14.28515625" style="11" customWidth="1"/>
    <col min="5899" max="6144" width="11.42578125" style="11"/>
    <col min="6145" max="6145" width="5.140625" style="11" customWidth="1"/>
    <col min="6146" max="6146" width="57.5703125" style="11" customWidth="1"/>
    <col min="6147" max="6147" width="16.7109375" style="11" customWidth="1"/>
    <col min="6148" max="6148" width="14.7109375" style="11" bestFit="1" customWidth="1"/>
    <col min="6149" max="6149" width="10.140625" style="11" bestFit="1" customWidth="1"/>
    <col min="6150" max="6150" width="9.5703125" style="11" customWidth="1"/>
    <col min="6151" max="6151" width="11.42578125" style="11"/>
    <col min="6152" max="6152" width="46" style="11" customWidth="1"/>
    <col min="6153" max="6153" width="17" style="11" customWidth="1"/>
    <col min="6154" max="6154" width="14.28515625" style="11" customWidth="1"/>
    <col min="6155" max="6400" width="11.42578125" style="11"/>
    <col min="6401" max="6401" width="5.140625" style="11" customWidth="1"/>
    <col min="6402" max="6402" width="57.5703125" style="11" customWidth="1"/>
    <col min="6403" max="6403" width="16.7109375" style="11" customWidth="1"/>
    <col min="6404" max="6404" width="14.7109375" style="11" bestFit="1" customWidth="1"/>
    <col min="6405" max="6405" width="10.140625" style="11" bestFit="1" customWidth="1"/>
    <col min="6406" max="6406" width="9.5703125" style="11" customWidth="1"/>
    <col min="6407" max="6407" width="11.42578125" style="11"/>
    <col min="6408" max="6408" width="46" style="11" customWidth="1"/>
    <col min="6409" max="6409" width="17" style="11" customWidth="1"/>
    <col min="6410" max="6410" width="14.28515625" style="11" customWidth="1"/>
    <col min="6411" max="6656" width="11.42578125" style="11"/>
    <col min="6657" max="6657" width="5.140625" style="11" customWidth="1"/>
    <col min="6658" max="6658" width="57.5703125" style="11" customWidth="1"/>
    <col min="6659" max="6659" width="16.7109375" style="11" customWidth="1"/>
    <col min="6660" max="6660" width="14.7109375" style="11" bestFit="1" customWidth="1"/>
    <col min="6661" max="6661" width="10.140625" style="11" bestFit="1" customWidth="1"/>
    <col min="6662" max="6662" width="9.5703125" style="11" customWidth="1"/>
    <col min="6663" max="6663" width="11.42578125" style="11"/>
    <col min="6664" max="6664" width="46" style="11" customWidth="1"/>
    <col min="6665" max="6665" width="17" style="11" customWidth="1"/>
    <col min="6666" max="6666" width="14.28515625" style="11" customWidth="1"/>
    <col min="6667" max="6912" width="11.42578125" style="11"/>
    <col min="6913" max="6913" width="5.140625" style="11" customWidth="1"/>
    <col min="6914" max="6914" width="57.5703125" style="11" customWidth="1"/>
    <col min="6915" max="6915" width="16.7109375" style="11" customWidth="1"/>
    <col min="6916" max="6916" width="14.7109375" style="11" bestFit="1" customWidth="1"/>
    <col min="6917" max="6917" width="10.140625" style="11" bestFit="1" customWidth="1"/>
    <col min="6918" max="6918" width="9.5703125" style="11" customWidth="1"/>
    <col min="6919" max="6919" width="11.42578125" style="11"/>
    <col min="6920" max="6920" width="46" style="11" customWidth="1"/>
    <col min="6921" max="6921" width="17" style="11" customWidth="1"/>
    <col min="6922" max="6922" width="14.28515625" style="11" customWidth="1"/>
    <col min="6923" max="7168" width="11.42578125" style="11"/>
    <col min="7169" max="7169" width="5.140625" style="11" customWidth="1"/>
    <col min="7170" max="7170" width="57.5703125" style="11" customWidth="1"/>
    <col min="7171" max="7171" width="16.7109375" style="11" customWidth="1"/>
    <col min="7172" max="7172" width="14.7109375" style="11" bestFit="1" customWidth="1"/>
    <col min="7173" max="7173" width="10.140625" style="11" bestFit="1" customWidth="1"/>
    <col min="7174" max="7174" width="9.5703125" style="11" customWidth="1"/>
    <col min="7175" max="7175" width="11.42578125" style="11"/>
    <col min="7176" max="7176" width="46" style="11" customWidth="1"/>
    <col min="7177" max="7177" width="17" style="11" customWidth="1"/>
    <col min="7178" max="7178" width="14.28515625" style="11" customWidth="1"/>
    <col min="7179" max="7424" width="11.42578125" style="11"/>
    <col min="7425" max="7425" width="5.140625" style="11" customWidth="1"/>
    <col min="7426" max="7426" width="57.5703125" style="11" customWidth="1"/>
    <col min="7427" max="7427" width="16.7109375" style="11" customWidth="1"/>
    <col min="7428" max="7428" width="14.7109375" style="11" bestFit="1" customWidth="1"/>
    <col min="7429" max="7429" width="10.140625" style="11" bestFit="1" customWidth="1"/>
    <col min="7430" max="7430" width="9.5703125" style="11" customWidth="1"/>
    <col min="7431" max="7431" width="11.42578125" style="11"/>
    <col min="7432" max="7432" width="46" style="11" customWidth="1"/>
    <col min="7433" max="7433" width="17" style="11" customWidth="1"/>
    <col min="7434" max="7434" width="14.28515625" style="11" customWidth="1"/>
    <col min="7435" max="7680" width="11.42578125" style="11"/>
    <col min="7681" max="7681" width="5.140625" style="11" customWidth="1"/>
    <col min="7682" max="7682" width="57.5703125" style="11" customWidth="1"/>
    <col min="7683" max="7683" width="16.7109375" style="11" customWidth="1"/>
    <col min="7684" max="7684" width="14.7109375" style="11" bestFit="1" customWidth="1"/>
    <col min="7685" max="7685" width="10.140625" style="11" bestFit="1" customWidth="1"/>
    <col min="7686" max="7686" width="9.5703125" style="11" customWidth="1"/>
    <col min="7687" max="7687" width="11.42578125" style="11"/>
    <col min="7688" max="7688" width="46" style="11" customWidth="1"/>
    <col min="7689" max="7689" width="17" style="11" customWidth="1"/>
    <col min="7690" max="7690" width="14.28515625" style="11" customWidth="1"/>
    <col min="7691" max="7936" width="11.42578125" style="11"/>
    <col min="7937" max="7937" width="5.140625" style="11" customWidth="1"/>
    <col min="7938" max="7938" width="57.5703125" style="11" customWidth="1"/>
    <col min="7939" max="7939" width="16.7109375" style="11" customWidth="1"/>
    <col min="7940" max="7940" width="14.7109375" style="11" bestFit="1" customWidth="1"/>
    <col min="7941" max="7941" width="10.140625" style="11" bestFit="1" customWidth="1"/>
    <col min="7942" max="7942" width="9.5703125" style="11" customWidth="1"/>
    <col min="7943" max="7943" width="11.42578125" style="11"/>
    <col min="7944" max="7944" width="46" style="11" customWidth="1"/>
    <col min="7945" max="7945" width="17" style="11" customWidth="1"/>
    <col min="7946" max="7946" width="14.28515625" style="11" customWidth="1"/>
    <col min="7947" max="8192" width="11.42578125" style="11"/>
    <col min="8193" max="8193" width="5.140625" style="11" customWidth="1"/>
    <col min="8194" max="8194" width="57.5703125" style="11" customWidth="1"/>
    <col min="8195" max="8195" width="16.7109375" style="11" customWidth="1"/>
    <col min="8196" max="8196" width="14.7109375" style="11" bestFit="1" customWidth="1"/>
    <col min="8197" max="8197" width="10.140625" style="11" bestFit="1" customWidth="1"/>
    <col min="8198" max="8198" width="9.5703125" style="11" customWidth="1"/>
    <col min="8199" max="8199" width="11.42578125" style="11"/>
    <col min="8200" max="8200" width="46" style="11" customWidth="1"/>
    <col min="8201" max="8201" width="17" style="11" customWidth="1"/>
    <col min="8202" max="8202" width="14.28515625" style="11" customWidth="1"/>
    <col min="8203" max="8448" width="11.42578125" style="11"/>
    <col min="8449" max="8449" width="5.140625" style="11" customWidth="1"/>
    <col min="8450" max="8450" width="57.5703125" style="11" customWidth="1"/>
    <col min="8451" max="8451" width="16.7109375" style="11" customWidth="1"/>
    <col min="8452" max="8452" width="14.7109375" style="11" bestFit="1" customWidth="1"/>
    <col min="8453" max="8453" width="10.140625" style="11" bestFit="1" customWidth="1"/>
    <col min="8454" max="8454" width="9.5703125" style="11" customWidth="1"/>
    <col min="8455" max="8455" width="11.42578125" style="11"/>
    <col min="8456" max="8456" width="46" style="11" customWidth="1"/>
    <col min="8457" max="8457" width="17" style="11" customWidth="1"/>
    <col min="8458" max="8458" width="14.28515625" style="11" customWidth="1"/>
    <col min="8459" max="8704" width="11.42578125" style="11"/>
    <col min="8705" max="8705" width="5.140625" style="11" customWidth="1"/>
    <col min="8706" max="8706" width="57.5703125" style="11" customWidth="1"/>
    <col min="8707" max="8707" width="16.7109375" style="11" customWidth="1"/>
    <col min="8708" max="8708" width="14.7109375" style="11" bestFit="1" customWidth="1"/>
    <col min="8709" max="8709" width="10.140625" style="11" bestFit="1" customWidth="1"/>
    <col min="8710" max="8710" width="9.5703125" style="11" customWidth="1"/>
    <col min="8711" max="8711" width="11.42578125" style="11"/>
    <col min="8712" max="8712" width="46" style="11" customWidth="1"/>
    <col min="8713" max="8713" width="17" style="11" customWidth="1"/>
    <col min="8714" max="8714" width="14.28515625" style="11" customWidth="1"/>
    <col min="8715" max="8960" width="11.42578125" style="11"/>
    <col min="8961" max="8961" width="5.140625" style="11" customWidth="1"/>
    <col min="8962" max="8962" width="57.5703125" style="11" customWidth="1"/>
    <col min="8963" max="8963" width="16.7109375" style="11" customWidth="1"/>
    <col min="8964" max="8964" width="14.7109375" style="11" bestFit="1" customWidth="1"/>
    <col min="8965" max="8965" width="10.140625" style="11" bestFit="1" customWidth="1"/>
    <col min="8966" max="8966" width="9.5703125" style="11" customWidth="1"/>
    <col min="8967" max="8967" width="11.42578125" style="11"/>
    <col min="8968" max="8968" width="46" style="11" customWidth="1"/>
    <col min="8969" max="8969" width="17" style="11" customWidth="1"/>
    <col min="8970" max="8970" width="14.28515625" style="11" customWidth="1"/>
    <col min="8971" max="9216" width="11.42578125" style="11"/>
    <col min="9217" max="9217" width="5.140625" style="11" customWidth="1"/>
    <col min="9218" max="9218" width="57.5703125" style="11" customWidth="1"/>
    <col min="9219" max="9219" width="16.7109375" style="11" customWidth="1"/>
    <col min="9220" max="9220" width="14.7109375" style="11" bestFit="1" customWidth="1"/>
    <col min="9221" max="9221" width="10.140625" style="11" bestFit="1" customWidth="1"/>
    <col min="9222" max="9222" width="9.5703125" style="11" customWidth="1"/>
    <col min="9223" max="9223" width="11.42578125" style="11"/>
    <col min="9224" max="9224" width="46" style="11" customWidth="1"/>
    <col min="9225" max="9225" width="17" style="11" customWidth="1"/>
    <col min="9226" max="9226" width="14.28515625" style="11" customWidth="1"/>
    <col min="9227" max="9472" width="11.42578125" style="11"/>
    <col min="9473" max="9473" width="5.140625" style="11" customWidth="1"/>
    <col min="9474" max="9474" width="57.5703125" style="11" customWidth="1"/>
    <col min="9475" max="9475" width="16.7109375" style="11" customWidth="1"/>
    <col min="9476" max="9476" width="14.7109375" style="11" bestFit="1" customWidth="1"/>
    <col min="9477" max="9477" width="10.140625" style="11" bestFit="1" customWidth="1"/>
    <col min="9478" max="9478" width="9.5703125" style="11" customWidth="1"/>
    <col min="9479" max="9479" width="11.42578125" style="11"/>
    <col min="9480" max="9480" width="46" style="11" customWidth="1"/>
    <col min="9481" max="9481" width="17" style="11" customWidth="1"/>
    <col min="9482" max="9482" width="14.28515625" style="11" customWidth="1"/>
    <col min="9483" max="9728" width="11.42578125" style="11"/>
    <col min="9729" max="9729" width="5.140625" style="11" customWidth="1"/>
    <col min="9730" max="9730" width="57.5703125" style="11" customWidth="1"/>
    <col min="9731" max="9731" width="16.7109375" style="11" customWidth="1"/>
    <col min="9732" max="9732" width="14.7109375" style="11" bestFit="1" customWidth="1"/>
    <col min="9733" max="9733" width="10.140625" style="11" bestFit="1" customWidth="1"/>
    <col min="9734" max="9734" width="9.5703125" style="11" customWidth="1"/>
    <col min="9735" max="9735" width="11.42578125" style="11"/>
    <col min="9736" max="9736" width="46" style="11" customWidth="1"/>
    <col min="9737" max="9737" width="17" style="11" customWidth="1"/>
    <col min="9738" max="9738" width="14.28515625" style="11" customWidth="1"/>
    <col min="9739" max="9984" width="11.42578125" style="11"/>
    <col min="9985" max="9985" width="5.140625" style="11" customWidth="1"/>
    <col min="9986" max="9986" width="57.5703125" style="11" customWidth="1"/>
    <col min="9987" max="9987" width="16.7109375" style="11" customWidth="1"/>
    <col min="9988" max="9988" width="14.7109375" style="11" bestFit="1" customWidth="1"/>
    <col min="9989" max="9989" width="10.140625" style="11" bestFit="1" customWidth="1"/>
    <col min="9990" max="9990" width="9.5703125" style="11" customWidth="1"/>
    <col min="9991" max="9991" width="11.42578125" style="11"/>
    <col min="9992" max="9992" width="46" style="11" customWidth="1"/>
    <col min="9993" max="9993" width="17" style="11" customWidth="1"/>
    <col min="9994" max="9994" width="14.28515625" style="11" customWidth="1"/>
    <col min="9995" max="10240" width="11.42578125" style="11"/>
    <col min="10241" max="10241" width="5.140625" style="11" customWidth="1"/>
    <col min="10242" max="10242" width="57.5703125" style="11" customWidth="1"/>
    <col min="10243" max="10243" width="16.7109375" style="11" customWidth="1"/>
    <col min="10244" max="10244" width="14.7109375" style="11" bestFit="1" customWidth="1"/>
    <col min="10245" max="10245" width="10.140625" style="11" bestFit="1" customWidth="1"/>
    <col min="10246" max="10246" width="9.5703125" style="11" customWidth="1"/>
    <col min="10247" max="10247" width="11.42578125" style="11"/>
    <col min="10248" max="10248" width="46" style="11" customWidth="1"/>
    <col min="10249" max="10249" width="17" style="11" customWidth="1"/>
    <col min="10250" max="10250" width="14.28515625" style="11" customWidth="1"/>
    <col min="10251" max="10496" width="11.42578125" style="11"/>
    <col min="10497" max="10497" width="5.140625" style="11" customWidth="1"/>
    <col min="10498" max="10498" width="57.5703125" style="11" customWidth="1"/>
    <col min="10499" max="10499" width="16.7109375" style="11" customWidth="1"/>
    <col min="10500" max="10500" width="14.7109375" style="11" bestFit="1" customWidth="1"/>
    <col min="10501" max="10501" width="10.140625" style="11" bestFit="1" customWidth="1"/>
    <col min="10502" max="10502" width="9.5703125" style="11" customWidth="1"/>
    <col min="10503" max="10503" width="11.42578125" style="11"/>
    <col min="10504" max="10504" width="46" style="11" customWidth="1"/>
    <col min="10505" max="10505" width="17" style="11" customWidth="1"/>
    <col min="10506" max="10506" width="14.28515625" style="11" customWidth="1"/>
    <col min="10507" max="10752" width="11.42578125" style="11"/>
    <col min="10753" max="10753" width="5.140625" style="11" customWidth="1"/>
    <col min="10754" max="10754" width="57.5703125" style="11" customWidth="1"/>
    <col min="10755" max="10755" width="16.7109375" style="11" customWidth="1"/>
    <col min="10756" max="10756" width="14.7109375" style="11" bestFit="1" customWidth="1"/>
    <col min="10757" max="10757" width="10.140625" style="11" bestFit="1" customWidth="1"/>
    <col min="10758" max="10758" width="9.5703125" style="11" customWidth="1"/>
    <col min="10759" max="10759" width="11.42578125" style="11"/>
    <col min="10760" max="10760" width="46" style="11" customWidth="1"/>
    <col min="10761" max="10761" width="17" style="11" customWidth="1"/>
    <col min="10762" max="10762" width="14.28515625" style="11" customWidth="1"/>
    <col min="10763" max="11008" width="11.42578125" style="11"/>
    <col min="11009" max="11009" width="5.140625" style="11" customWidth="1"/>
    <col min="11010" max="11010" width="57.5703125" style="11" customWidth="1"/>
    <col min="11011" max="11011" width="16.7109375" style="11" customWidth="1"/>
    <col min="11012" max="11012" width="14.7109375" style="11" bestFit="1" customWidth="1"/>
    <col min="11013" max="11013" width="10.140625" style="11" bestFit="1" customWidth="1"/>
    <col min="11014" max="11014" width="9.5703125" style="11" customWidth="1"/>
    <col min="11015" max="11015" width="11.42578125" style="11"/>
    <col min="11016" max="11016" width="46" style="11" customWidth="1"/>
    <col min="11017" max="11017" width="17" style="11" customWidth="1"/>
    <col min="11018" max="11018" width="14.28515625" style="11" customWidth="1"/>
    <col min="11019" max="11264" width="11.42578125" style="11"/>
    <col min="11265" max="11265" width="5.140625" style="11" customWidth="1"/>
    <col min="11266" max="11266" width="57.5703125" style="11" customWidth="1"/>
    <col min="11267" max="11267" width="16.7109375" style="11" customWidth="1"/>
    <col min="11268" max="11268" width="14.7109375" style="11" bestFit="1" customWidth="1"/>
    <col min="11269" max="11269" width="10.140625" style="11" bestFit="1" customWidth="1"/>
    <col min="11270" max="11270" width="9.5703125" style="11" customWidth="1"/>
    <col min="11271" max="11271" width="11.42578125" style="11"/>
    <col min="11272" max="11272" width="46" style="11" customWidth="1"/>
    <col min="11273" max="11273" width="17" style="11" customWidth="1"/>
    <col min="11274" max="11274" width="14.28515625" style="11" customWidth="1"/>
    <col min="11275" max="11520" width="11.42578125" style="11"/>
    <col min="11521" max="11521" width="5.140625" style="11" customWidth="1"/>
    <col min="11522" max="11522" width="57.5703125" style="11" customWidth="1"/>
    <col min="11523" max="11523" width="16.7109375" style="11" customWidth="1"/>
    <col min="11524" max="11524" width="14.7109375" style="11" bestFit="1" customWidth="1"/>
    <col min="11525" max="11525" width="10.140625" style="11" bestFit="1" customWidth="1"/>
    <col min="11526" max="11526" width="9.5703125" style="11" customWidth="1"/>
    <col min="11527" max="11527" width="11.42578125" style="11"/>
    <col min="11528" max="11528" width="46" style="11" customWidth="1"/>
    <col min="11529" max="11529" width="17" style="11" customWidth="1"/>
    <col min="11530" max="11530" width="14.28515625" style="11" customWidth="1"/>
    <col min="11531" max="11776" width="11.42578125" style="11"/>
    <col min="11777" max="11777" width="5.140625" style="11" customWidth="1"/>
    <col min="11778" max="11778" width="57.5703125" style="11" customWidth="1"/>
    <col min="11779" max="11779" width="16.7109375" style="11" customWidth="1"/>
    <col min="11780" max="11780" width="14.7109375" style="11" bestFit="1" customWidth="1"/>
    <col min="11781" max="11781" width="10.140625" style="11" bestFit="1" customWidth="1"/>
    <col min="11782" max="11782" width="9.5703125" style="11" customWidth="1"/>
    <col min="11783" max="11783" width="11.42578125" style="11"/>
    <col min="11784" max="11784" width="46" style="11" customWidth="1"/>
    <col min="11785" max="11785" width="17" style="11" customWidth="1"/>
    <col min="11786" max="11786" width="14.28515625" style="11" customWidth="1"/>
    <col min="11787" max="12032" width="11.42578125" style="11"/>
    <col min="12033" max="12033" width="5.140625" style="11" customWidth="1"/>
    <col min="12034" max="12034" width="57.5703125" style="11" customWidth="1"/>
    <col min="12035" max="12035" width="16.7109375" style="11" customWidth="1"/>
    <col min="12036" max="12036" width="14.7109375" style="11" bestFit="1" customWidth="1"/>
    <col min="12037" max="12037" width="10.140625" style="11" bestFit="1" customWidth="1"/>
    <col min="12038" max="12038" width="9.5703125" style="11" customWidth="1"/>
    <col min="12039" max="12039" width="11.42578125" style="11"/>
    <col min="12040" max="12040" width="46" style="11" customWidth="1"/>
    <col min="12041" max="12041" width="17" style="11" customWidth="1"/>
    <col min="12042" max="12042" width="14.28515625" style="11" customWidth="1"/>
    <col min="12043" max="12288" width="11.42578125" style="11"/>
    <col min="12289" max="12289" width="5.140625" style="11" customWidth="1"/>
    <col min="12290" max="12290" width="57.5703125" style="11" customWidth="1"/>
    <col min="12291" max="12291" width="16.7109375" style="11" customWidth="1"/>
    <col min="12292" max="12292" width="14.7109375" style="11" bestFit="1" customWidth="1"/>
    <col min="12293" max="12293" width="10.140625" style="11" bestFit="1" customWidth="1"/>
    <col min="12294" max="12294" width="9.5703125" style="11" customWidth="1"/>
    <col min="12295" max="12295" width="11.42578125" style="11"/>
    <col min="12296" max="12296" width="46" style="11" customWidth="1"/>
    <col min="12297" max="12297" width="17" style="11" customWidth="1"/>
    <col min="12298" max="12298" width="14.28515625" style="11" customWidth="1"/>
    <col min="12299" max="12544" width="11.42578125" style="11"/>
    <col min="12545" max="12545" width="5.140625" style="11" customWidth="1"/>
    <col min="12546" max="12546" width="57.5703125" style="11" customWidth="1"/>
    <col min="12547" max="12547" width="16.7109375" style="11" customWidth="1"/>
    <col min="12548" max="12548" width="14.7109375" style="11" bestFit="1" customWidth="1"/>
    <col min="12549" max="12549" width="10.140625" style="11" bestFit="1" customWidth="1"/>
    <col min="12550" max="12550" width="9.5703125" style="11" customWidth="1"/>
    <col min="12551" max="12551" width="11.42578125" style="11"/>
    <col min="12552" max="12552" width="46" style="11" customWidth="1"/>
    <col min="12553" max="12553" width="17" style="11" customWidth="1"/>
    <col min="12554" max="12554" width="14.28515625" style="11" customWidth="1"/>
    <col min="12555" max="12800" width="11.42578125" style="11"/>
    <col min="12801" max="12801" width="5.140625" style="11" customWidth="1"/>
    <col min="12802" max="12802" width="57.5703125" style="11" customWidth="1"/>
    <col min="12803" max="12803" width="16.7109375" style="11" customWidth="1"/>
    <col min="12804" max="12804" width="14.7109375" style="11" bestFit="1" customWidth="1"/>
    <col min="12805" max="12805" width="10.140625" style="11" bestFit="1" customWidth="1"/>
    <col min="12806" max="12806" width="9.5703125" style="11" customWidth="1"/>
    <col min="12807" max="12807" width="11.42578125" style="11"/>
    <col min="12808" max="12808" width="46" style="11" customWidth="1"/>
    <col min="12809" max="12809" width="17" style="11" customWidth="1"/>
    <col min="12810" max="12810" width="14.28515625" style="11" customWidth="1"/>
    <col min="12811" max="13056" width="11.42578125" style="11"/>
    <col min="13057" max="13057" width="5.140625" style="11" customWidth="1"/>
    <col min="13058" max="13058" width="57.5703125" style="11" customWidth="1"/>
    <col min="13059" max="13059" width="16.7109375" style="11" customWidth="1"/>
    <col min="13060" max="13060" width="14.7109375" style="11" bestFit="1" customWidth="1"/>
    <col min="13061" max="13061" width="10.140625" style="11" bestFit="1" customWidth="1"/>
    <col min="13062" max="13062" width="9.5703125" style="11" customWidth="1"/>
    <col min="13063" max="13063" width="11.42578125" style="11"/>
    <col min="13064" max="13064" width="46" style="11" customWidth="1"/>
    <col min="13065" max="13065" width="17" style="11" customWidth="1"/>
    <col min="13066" max="13066" width="14.28515625" style="11" customWidth="1"/>
    <col min="13067" max="13312" width="11.42578125" style="11"/>
    <col min="13313" max="13313" width="5.140625" style="11" customWidth="1"/>
    <col min="13314" max="13314" width="57.5703125" style="11" customWidth="1"/>
    <col min="13315" max="13315" width="16.7109375" style="11" customWidth="1"/>
    <col min="13316" max="13316" width="14.7109375" style="11" bestFit="1" customWidth="1"/>
    <col min="13317" max="13317" width="10.140625" style="11" bestFit="1" customWidth="1"/>
    <col min="13318" max="13318" width="9.5703125" style="11" customWidth="1"/>
    <col min="13319" max="13319" width="11.42578125" style="11"/>
    <col min="13320" max="13320" width="46" style="11" customWidth="1"/>
    <col min="13321" max="13321" width="17" style="11" customWidth="1"/>
    <col min="13322" max="13322" width="14.28515625" style="11" customWidth="1"/>
    <col min="13323" max="13568" width="11.42578125" style="11"/>
    <col min="13569" max="13569" width="5.140625" style="11" customWidth="1"/>
    <col min="13570" max="13570" width="57.5703125" style="11" customWidth="1"/>
    <col min="13571" max="13571" width="16.7109375" style="11" customWidth="1"/>
    <col min="13572" max="13572" width="14.7109375" style="11" bestFit="1" customWidth="1"/>
    <col min="13573" max="13573" width="10.140625" style="11" bestFit="1" customWidth="1"/>
    <col min="13574" max="13574" width="9.5703125" style="11" customWidth="1"/>
    <col min="13575" max="13575" width="11.42578125" style="11"/>
    <col min="13576" max="13576" width="46" style="11" customWidth="1"/>
    <col min="13577" max="13577" width="17" style="11" customWidth="1"/>
    <col min="13578" max="13578" width="14.28515625" style="11" customWidth="1"/>
    <col min="13579" max="13824" width="11.42578125" style="11"/>
    <col min="13825" max="13825" width="5.140625" style="11" customWidth="1"/>
    <col min="13826" max="13826" width="57.5703125" style="11" customWidth="1"/>
    <col min="13827" max="13827" width="16.7109375" style="11" customWidth="1"/>
    <col min="13828" max="13828" width="14.7109375" style="11" bestFit="1" customWidth="1"/>
    <col min="13829" max="13829" width="10.140625" style="11" bestFit="1" customWidth="1"/>
    <col min="13830" max="13830" width="9.5703125" style="11" customWidth="1"/>
    <col min="13831" max="13831" width="11.42578125" style="11"/>
    <col min="13832" max="13832" width="46" style="11" customWidth="1"/>
    <col min="13833" max="13833" width="17" style="11" customWidth="1"/>
    <col min="13834" max="13834" width="14.28515625" style="11" customWidth="1"/>
    <col min="13835" max="14080" width="11.42578125" style="11"/>
    <col min="14081" max="14081" width="5.140625" style="11" customWidth="1"/>
    <col min="14082" max="14082" width="57.5703125" style="11" customWidth="1"/>
    <col min="14083" max="14083" width="16.7109375" style="11" customWidth="1"/>
    <col min="14084" max="14084" width="14.7109375" style="11" bestFit="1" customWidth="1"/>
    <col min="14085" max="14085" width="10.140625" style="11" bestFit="1" customWidth="1"/>
    <col min="14086" max="14086" width="9.5703125" style="11" customWidth="1"/>
    <col min="14087" max="14087" width="11.42578125" style="11"/>
    <col min="14088" max="14088" width="46" style="11" customWidth="1"/>
    <col min="14089" max="14089" width="17" style="11" customWidth="1"/>
    <col min="14090" max="14090" width="14.28515625" style="11" customWidth="1"/>
    <col min="14091" max="14336" width="11.42578125" style="11"/>
    <col min="14337" max="14337" width="5.140625" style="11" customWidth="1"/>
    <col min="14338" max="14338" width="57.5703125" style="11" customWidth="1"/>
    <col min="14339" max="14339" width="16.7109375" style="11" customWidth="1"/>
    <col min="14340" max="14340" width="14.7109375" style="11" bestFit="1" customWidth="1"/>
    <col min="14341" max="14341" width="10.140625" style="11" bestFit="1" customWidth="1"/>
    <col min="14342" max="14342" width="9.5703125" style="11" customWidth="1"/>
    <col min="14343" max="14343" width="11.42578125" style="11"/>
    <col min="14344" max="14344" width="46" style="11" customWidth="1"/>
    <col min="14345" max="14345" width="17" style="11" customWidth="1"/>
    <col min="14346" max="14346" width="14.28515625" style="11" customWidth="1"/>
    <col min="14347" max="14592" width="11.42578125" style="11"/>
    <col min="14593" max="14593" width="5.140625" style="11" customWidth="1"/>
    <col min="14594" max="14594" width="57.5703125" style="11" customWidth="1"/>
    <col min="14595" max="14595" width="16.7109375" style="11" customWidth="1"/>
    <col min="14596" max="14596" width="14.7109375" style="11" bestFit="1" customWidth="1"/>
    <col min="14597" max="14597" width="10.140625" style="11" bestFit="1" customWidth="1"/>
    <col min="14598" max="14598" width="9.5703125" style="11" customWidth="1"/>
    <col min="14599" max="14599" width="11.42578125" style="11"/>
    <col min="14600" max="14600" width="46" style="11" customWidth="1"/>
    <col min="14601" max="14601" width="17" style="11" customWidth="1"/>
    <col min="14602" max="14602" width="14.28515625" style="11" customWidth="1"/>
    <col min="14603" max="14848" width="11.42578125" style="11"/>
    <col min="14849" max="14849" width="5.140625" style="11" customWidth="1"/>
    <col min="14850" max="14850" width="57.5703125" style="11" customWidth="1"/>
    <col min="14851" max="14851" width="16.7109375" style="11" customWidth="1"/>
    <col min="14852" max="14852" width="14.7109375" style="11" bestFit="1" customWidth="1"/>
    <col min="14853" max="14853" width="10.140625" style="11" bestFit="1" customWidth="1"/>
    <col min="14854" max="14854" width="9.5703125" style="11" customWidth="1"/>
    <col min="14855" max="14855" width="11.42578125" style="11"/>
    <col min="14856" max="14856" width="46" style="11" customWidth="1"/>
    <col min="14857" max="14857" width="17" style="11" customWidth="1"/>
    <col min="14858" max="14858" width="14.28515625" style="11" customWidth="1"/>
    <col min="14859" max="15104" width="11.42578125" style="11"/>
    <col min="15105" max="15105" width="5.140625" style="11" customWidth="1"/>
    <col min="15106" max="15106" width="57.5703125" style="11" customWidth="1"/>
    <col min="15107" max="15107" width="16.7109375" style="11" customWidth="1"/>
    <col min="15108" max="15108" width="14.7109375" style="11" bestFit="1" customWidth="1"/>
    <col min="15109" max="15109" width="10.140625" style="11" bestFit="1" customWidth="1"/>
    <col min="15110" max="15110" width="9.5703125" style="11" customWidth="1"/>
    <col min="15111" max="15111" width="11.42578125" style="11"/>
    <col min="15112" max="15112" width="46" style="11" customWidth="1"/>
    <col min="15113" max="15113" width="17" style="11" customWidth="1"/>
    <col min="15114" max="15114" width="14.28515625" style="11" customWidth="1"/>
    <col min="15115" max="15360" width="11.42578125" style="11"/>
    <col min="15361" max="15361" width="5.140625" style="11" customWidth="1"/>
    <col min="15362" max="15362" width="57.5703125" style="11" customWidth="1"/>
    <col min="15363" max="15363" width="16.7109375" style="11" customWidth="1"/>
    <col min="15364" max="15364" width="14.7109375" style="11" bestFit="1" customWidth="1"/>
    <col min="15365" max="15365" width="10.140625" style="11" bestFit="1" customWidth="1"/>
    <col min="15366" max="15366" width="9.5703125" style="11" customWidth="1"/>
    <col min="15367" max="15367" width="11.42578125" style="11"/>
    <col min="15368" max="15368" width="46" style="11" customWidth="1"/>
    <col min="15369" max="15369" width="17" style="11" customWidth="1"/>
    <col min="15370" max="15370" width="14.28515625" style="11" customWidth="1"/>
    <col min="15371" max="15616" width="11.42578125" style="11"/>
    <col min="15617" max="15617" width="5.140625" style="11" customWidth="1"/>
    <col min="15618" max="15618" width="57.5703125" style="11" customWidth="1"/>
    <col min="15619" max="15619" width="16.7109375" style="11" customWidth="1"/>
    <col min="15620" max="15620" width="14.7109375" style="11" bestFit="1" customWidth="1"/>
    <col min="15621" max="15621" width="10.140625" style="11" bestFit="1" customWidth="1"/>
    <col min="15622" max="15622" width="9.5703125" style="11" customWidth="1"/>
    <col min="15623" max="15623" width="11.42578125" style="11"/>
    <col min="15624" max="15624" width="46" style="11" customWidth="1"/>
    <col min="15625" max="15625" width="17" style="11" customWidth="1"/>
    <col min="15626" max="15626" width="14.28515625" style="11" customWidth="1"/>
    <col min="15627" max="15872" width="11.42578125" style="11"/>
    <col min="15873" max="15873" width="5.140625" style="11" customWidth="1"/>
    <col min="15874" max="15874" width="57.5703125" style="11" customWidth="1"/>
    <col min="15875" max="15875" width="16.7109375" style="11" customWidth="1"/>
    <col min="15876" max="15876" width="14.7109375" style="11" bestFit="1" customWidth="1"/>
    <col min="15877" max="15877" width="10.140625" style="11" bestFit="1" customWidth="1"/>
    <col min="15878" max="15878" width="9.5703125" style="11" customWidth="1"/>
    <col min="15879" max="15879" width="11.42578125" style="11"/>
    <col min="15880" max="15880" width="46" style="11" customWidth="1"/>
    <col min="15881" max="15881" width="17" style="11" customWidth="1"/>
    <col min="15882" max="15882" width="14.28515625" style="11" customWidth="1"/>
    <col min="15883" max="16128" width="11.42578125" style="11"/>
    <col min="16129" max="16129" width="5.140625" style="11" customWidth="1"/>
    <col min="16130" max="16130" width="57.5703125" style="11" customWidth="1"/>
    <col min="16131" max="16131" width="16.7109375" style="11" customWidth="1"/>
    <col min="16132" max="16132" width="14.7109375" style="11" bestFit="1" customWidth="1"/>
    <col min="16133" max="16133" width="10.140625" style="11" bestFit="1" customWidth="1"/>
    <col min="16134" max="16134" width="9.5703125" style="11" customWidth="1"/>
    <col min="16135" max="16135" width="11.42578125" style="11"/>
    <col min="16136" max="16136" width="46" style="11" customWidth="1"/>
    <col min="16137" max="16137" width="17" style="11" customWidth="1"/>
    <col min="16138" max="16138" width="14.28515625" style="11" customWidth="1"/>
    <col min="16139" max="16384" width="11.42578125" style="11"/>
  </cols>
  <sheetData>
    <row r="1" spans="1:5" x14ac:dyDescent="0.2">
      <c r="B1" s="240" t="s">
        <v>222</v>
      </c>
      <c r="C1" s="240"/>
      <c r="D1" s="240"/>
      <c r="E1" s="240"/>
    </row>
    <row r="2" spans="1:5" x14ac:dyDescent="0.2">
      <c r="B2" s="205" t="s">
        <v>223</v>
      </c>
      <c r="C2" s="205"/>
      <c r="D2" s="205"/>
      <c r="E2" s="205"/>
    </row>
    <row r="3" spans="1:5" x14ac:dyDescent="0.2">
      <c r="B3" s="205" t="s">
        <v>224</v>
      </c>
      <c r="C3" s="205"/>
      <c r="D3" s="205"/>
      <c r="E3" s="205"/>
    </row>
    <row r="4" spans="1:5" x14ac:dyDescent="0.2">
      <c r="B4" s="237" t="s">
        <v>303</v>
      </c>
      <c r="C4" s="237"/>
      <c r="D4" s="237"/>
      <c r="E4" s="237"/>
    </row>
    <row r="5" spans="1:5" ht="24.6" customHeight="1" x14ac:dyDescent="0.25">
      <c r="B5" s="241" t="s">
        <v>225</v>
      </c>
      <c r="C5" s="241"/>
      <c r="D5" s="241"/>
      <c r="E5" s="241"/>
    </row>
    <row r="6" spans="1:5" ht="61.5" customHeight="1" x14ac:dyDescent="0.25">
      <c r="B6" s="242" t="s">
        <v>292</v>
      </c>
      <c r="C6" s="242"/>
      <c r="D6" s="242"/>
      <c r="E6" s="242"/>
    </row>
    <row r="7" spans="1:5" x14ac:dyDescent="0.2">
      <c r="B7" s="237" t="s">
        <v>291</v>
      </c>
      <c r="C7" s="237"/>
      <c r="D7" s="237"/>
      <c r="E7" s="237"/>
    </row>
    <row r="8" spans="1:5" x14ac:dyDescent="0.2">
      <c r="B8" s="238" t="s">
        <v>319</v>
      </c>
      <c r="C8" s="238"/>
      <c r="D8" s="238"/>
      <c r="E8" s="238"/>
    </row>
    <row r="10" spans="1:5" s="13" customFormat="1" ht="23.25" customHeight="1" x14ac:dyDescent="0.25">
      <c r="A10" s="11"/>
      <c r="B10" s="239" t="s">
        <v>104</v>
      </c>
      <c r="C10" s="239"/>
      <c r="D10" s="239"/>
      <c r="E10" s="239"/>
    </row>
    <row r="11" spans="1:5" s="13" customFormat="1" ht="17.25" customHeight="1" thickBot="1" x14ac:dyDescent="0.3">
      <c r="A11" s="11"/>
      <c r="B11" s="48" t="s">
        <v>105</v>
      </c>
      <c r="C11" s="174"/>
      <c r="D11" s="174"/>
      <c r="E11" s="174"/>
    </row>
    <row r="12" spans="1:5" s="13" customFormat="1" ht="15.95" customHeight="1" thickBot="1" x14ac:dyDescent="0.3">
      <c r="A12" s="11"/>
      <c r="B12" s="138" t="s">
        <v>106</v>
      </c>
      <c r="C12" s="177" t="s">
        <v>276</v>
      </c>
      <c r="D12" s="175"/>
      <c r="E12" s="175"/>
    </row>
    <row r="13" spans="1:5" s="13" customFormat="1" ht="15.95" customHeight="1" thickBot="1" x14ac:dyDescent="0.3">
      <c r="A13" s="11"/>
      <c r="B13" s="138" t="s">
        <v>107</v>
      </c>
      <c r="C13" s="140">
        <v>20.88</v>
      </c>
      <c r="D13" s="134"/>
      <c r="E13" s="134"/>
    </row>
    <row r="14" spans="1:5" s="13" customFormat="1" ht="15.95" customHeight="1" thickBot="1" x14ac:dyDescent="0.3">
      <c r="A14" s="11"/>
      <c r="B14" s="138" t="s">
        <v>108</v>
      </c>
      <c r="C14" s="141" t="s">
        <v>215</v>
      </c>
      <c r="D14" s="135"/>
      <c r="E14" s="135"/>
    </row>
    <row r="15" spans="1:5" s="13" customFormat="1" ht="15.95" customHeight="1" thickBot="1" x14ac:dyDescent="0.3">
      <c r="A15" s="11"/>
      <c r="B15" s="138" t="s">
        <v>109</v>
      </c>
      <c r="C15" s="142">
        <v>1683.71</v>
      </c>
      <c r="D15" s="136"/>
      <c r="E15" s="136"/>
    </row>
    <row r="16" spans="1:5" s="13" customFormat="1" ht="15.95" customHeight="1" thickBot="1" x14ac:dyDescent="0.3">
      <c r="A16" s="11"/>
      <c r="B16" s="138" t="s">
        <v>110</v>
      </c>
      <c r="C16" s="179" t="s">
        <v>276</v>
      </c>
      <c r="D16" s="178"/>
      <c r="E16" s="178"/>
    </row>
    <row r="17" spans="1:6" s="13" customFormat="1" ht="15.95" customHeight="1" thickBot="1" x14ac:dyDescent="0.3">
      <c r="A17" s="11"/>
      <c r="B17" s="138" t="s">
        <v>111</v>
      </c>
      <c r="C17" s="143">
        <v>2</v>
      </c>
      <c r="D17" s="137"/>
      <c r="E17" s="137"/>
    </row>
    <row r="18" spans="1:6" s="13" customFormat="1" ht="15.95" customHeight="1" thickBot="1" x14ac:dyDescent="0.3">
      <c r="A18" s="11"/>
      <c r="B18" s="138" t="s">
        <v>112</v>
      </c>
      <c r="C18" s="143"/>
      <c r="D18" s="137"/>
      <c r="E18" s="137"/>
    </row>
    <row r="19" spans="1:6" s="13" customFormat="1" ht="15.95" customHeight="1" x14ac:dyDescent="0.25">
      <c r="A19" s="11"/>
      <c r="B19" s="11"/>
      <c r="C19" s="176"/>
      <c r="D19" s="176"/>
      <c r="E19" s="176"/>
    </row>
    <row r="20" spans="1:6" s="13" customFormat="1" ht="12" customHeight="1" thickBot="1" x14ac:dyDescent="0.3">
      <c r="A20" s="11"/>
      <c r="B20" s="11"/>
    </row>
    <row r="21" spans="1:6" s="13" customFormat="1" ht="15.75" customHeight="1" x14ac:dyDescent="0.25">
      <c r="A21" s="235" t="s">
        <v>113</v>
      </c>
      <c r="B21" s="235"/>
      <c r="C21" s="235"/>
    </row>
    <row r="22" spans="1:6" s="13" customFormat="1" ht="15.95" customHeight="1" x14ac:dyDescent="0.25">
      <c r="A22" s="50">
        <v>1</v>
      </c>
      <c r="B22" s="51" t="s">
        <v>114</v>
      </c>
      <c r="C22" s="52" t="s">
        <v>115</v>
      </c>
    </row>
    <row r="23" spans="1:6" s="13" customFormat="1" ht="15.95" customHeight="1" x14ac:dyDescent="0.25">
      <c r="A23" s="53" t="s">
        <v>116</v>
      </c>
      <c r="B23" s="54" t="s">
        <v>117</v>
      </c>
      <c r="C23" s="55">
        <f>C15</f>
        <v>1683.71</v>
      </c>
    </row>
    <row r="24" spans="1:6" s="13" customFormat="1" ht="15.95" customHeight="1" x14ac:dyDescent="0.25">
      <c r="A24" s="53" t="s">
        <v>118</v>
      </c>
      <c r="B24" s="54" t="s">
        <v>119</v>
      </c>
      <c r="C24" s="56">
        <v>0</v>
      </c>
    </row>
    <row r="25" spans="1:6" ht="15.95" customHeight="1" x14ac:dyDescent="0.25">
      <c r="A25" s="53" t="s">
        <v>120</v>
      </c>
      <c r="B25" s="54" t="s">
        <v>121</v>
      </c>
      <c r="C25" s="56">
        <v>0</v>
      </c>
      <c r="D25" s="13"/>
      <c r="F25" s="11"/>
    </row>
    <row r="26" spans="1:6" ht="15.95" customHeight="1" x14ac:dyDescent="0.25">
      <c r="A26" s="53" t="s">
        <v>122</v>
      </c>
      <c r="B26" s="57" t="s">
        <v>123</v>
      </c>
      <c r="C26" s="56">
        <v>0</v>
      </c>
      <c r="D26" s="13"/>
      <c r="F26" s="11"/>
    </row>
    <row r="27" spans="1:6" ht="15.95" customHeight="1" x14ac:dyDescent="0.25">
      <c r="A27" s="53" t="s">
        <v>124</v>
      </c>
      <c r="B27" s="57" t="s">
        <v>125</v>
      </c>
      <c r="C27" s="56">
        <v>0</v>
      </c>
      <c r="D27" s="13"/>
      <c r="F27" s="11"/>
    </row>
    <row r="28" spans="1:6" ht="16.5" customHeight="1" x14ac:dyDescent="0.25">
      <c r="A28" s="53" t="s">
        <v>126</v>
      </c>
      <c r="B28" s="57" t="s">
        <v>238</v>
      </c>
      <c r="C28" s="56">
        <v>0</v>
      </c>
      <c r="D28" s="13"/>
      <c r="F28" s="11"/>
    </row>
    <row r="29" spans="1:6" ht="15.95" customHeight="1" x14ac:dyDescent="0.25">
      <c r="A29" s="53" t="s">
        <v>147</v>
      </c>
      <c r="B29" s="57" t="s">
        <v>239</v>
      </c>
      <c r="C29" s="56">
        <v>0</v>
      </c>
      <c r="D29" s="13"/>
      <c r="F29" s="11"/>
    </row>
    <row r="30" spans="1:6" ht="15.95" customHeight="1" x14ac:dyDescent="0.25">
      <c r="A30" s="53" t="s">
        <v>149</v>
      </c>
      <c r="B30" s="57" t="s">
        <v>270</v>
      </c>
      <c r="C30" s="56">
        <v>0</v>
      </c>
      <c r="D30" s="13"/>
      <c r="F30" s="11"/>
    </row>
    <row r="31" spans="1:6" ht="36" x14ac:dyDescent="0.25">
      <c r="A31" s="53"/>
      <c r="B31" s="58" t="s">
        <v>227</v>
      </c>
      <c r="C31" s="56">
        <f>SUM(C23:C30)</f>
        <v>1683.71</v>
      </c>
      <c r="D31" s="13"/>
      <c r="F31" s="11"/>
    </row>
    <row r="32" spans="1:6" ht="15.95" customHeight="1" x14ac:dyDescent="0.25">
      <c r="A32" s="53" t="s">
        <v>229</v>
      </c>
      <c r="B32" s="59" t="s">
        <v>228</v>
      </c>
      <c r="C32" s="60">
        <f>C26*20%</f>
        <v>0</v>
      </c>
      <c r="D32" s="13"/>
      <c r="F32" s="11"/>
    </row>
    <row r="33" spans="1:6" ht="15.95" customHeight="1" x14ac:dyDescent="0.25">
      <c r="A33" s="61" t="s">
        <v>231</v>
      </c>
      <c r="B33" s="59" t="s">
        <v>230</v>
      </c>
      <c r="C33" s="62">
        <f>C28*0.2</f>
        <v>0</v>
      </c>
      <c r="D33" s="13"/>
      <c r="F33" s="11"/>
    </row>
    <row r="34" spans="1:6" ht="15.95" customHeight="1" x14ac:dyDescent="0.25">
      <c r="A34" s="61" t="s">
        <v>267</v>
      </c>
      <c r="B34" s="59" t="s">
        <v>232</v>
      </c>
      <c r="C34" s="62">
        <f>C29*0.2</f>
        <v>0</v>
      </c>
      <c r="D34" s="63"/>
      <c r="F34" s="11"/>
    </row>
    <row r="35" spans="1:6" ht="15.95" customHeight="1" thickBot="1" x14ac:dyDescent="0.3">
      <c r="A35" s="64"/>
      <c r="B35" s="65" t="s">
        <v>233</v>
      </c>
      <c r="C35" s="66">
        <f>C23+C24+C25+C26+C27+C28+C29+C30+C32+C33+C34</f>
        <v>1683.71</v>
      </c>
      <c r="D35" s="13"/>
      <c r="F35" s="11"/>
    </row>
    <row r="36" spans="1:6" ht="15.95" customHeight="1" thickBot="1" x14ac:dyDescent="0.3">
      <c r="B36" s="236"/>
      <c r="C36" s="236"/>
      <c r="D36" s="236"/>
      <c r="E36" s="13"/>
      <c r="F36" s="11"/>
    </row>
    <row r="37" spans="1:6" ht="15.95" customHeight="1" x14ac:dyDescent="0.25">
      <c r="A37" s="12"/>
      <c r="B37" s="228" t="s">
        <v>128</v>
      </c>
      <c r="C37" s="228"/>
      <c r="D37" s="13"/>
      <c r="F37" s="11"/>
    </row>
    <row r="38" spans="1:6" ht="15.95" customHeight="1" x14ac:dyDescent="0.25">
      <c r="A38" s="67"/>
      <c r="B38" s="231" t="s">
        <v>129</v>
      </c>
      <c r="C38" s="231"/>
      <c r="D38" s="13"/>
      <c r="F38" s="11"/>
    </row>
    <row r="39" spans="1:6" ht="15.95" customHeight="1" x14ac:dyDescent="0.25">
      <c r="A39" s="50" t="s">
        <v>130</v>
      </c>
      <c r="B39" s="68" t="s">
        <v>131</v>
      </c>
      <c r="C39" s="52" t="s">
        <v>132</v>
      </c>
      <c r="D39" s="13"/>
      <c r="F39" s="11"/>
    </row>
    <row r="40" spans="1:6" ht="15.95" customHeight="1" x14ac:dyDescent="0.25">
      <c r="A40" s="53" t="s">
        <v>116</v>
      </c>
      <c r="B40" s="69" t="s">
        <v>133</v>
      </c>
      <c r="C40" s="70">
        <f>C31*8.33%</f>
        <v>140.25304299999999</v>
      </c>
      <c r="D40" s="13"/>
      <c r="F40" s="11"/>
    </row>
    <row r="41" spans="1:6" ht="15.95" customHeight="1" x14ac:dyDescent="0.25">
      <c r="A41" s="53" t="s">
        <v>118</v>
      </c>
      <c r="B41" s="69" t="s">
        <v>134</v>
      </c>
      <c r="C41" s="70">
        <f>C31*12.1%</f>
        <v>203.72890999999998</v>
      </c>
      <c r="D41" s="63"/>
      <c r="F41" s="11"/>
    </row>
    <row r="42" spans="1:6" ht="15.95" customHeight="1" x14ac:dyDescent="0.25">
      <c r="A42" s="61"/>
      <c r="B42" s="71" t="s">
        <v>135</v>
      </c>
      <c r="C42" s="72">
        <f>SUM(C40:C41)</f>
        <v>343.98195299999998</v>
      </c>
      <c r="D42" s="63"/>
      <c r="F42" s="11"/>
    </row>
    <row r="43" spans="1:6" ht="36.75" thickBot="1" x14ac:dyDescent="0.3">
      <c r="A43" s="73" t="s">
        <v>120</v>
      </c>
      <c r="B43" s="74" t="s">
        <v>136</v>
      </c>
      <c r="C43" s="75">
        <f>C35*7.82%</f>
        <v>131.666122</v>
      </c>
      <c r="D43" s="63"/>
      <c r="F43" s="11"/>
    </row>
    <row r="44" spans="1:6" ht="15.95" customHeight="1" thickBot="1" x14ac:dyDescent="0.3">
      <c r="E44" s="13"/>
      <c r="F44" s="11"/>
    </row>
    <row r="45" spans="1:6" ht="25.15" customHeight="1" thickBot="1" x14ac:dyDescent="0.3">
      <c r="A45" s="232" t="s">
        <v>137</v>
      </c>
      <c r="B45" s="232"/>
      <c r="C45" s="232"/>
      <c r="D45" s="232"/>
      <c r="E45" s="13"/>
      <c r="F45" s="11"/>
    </row>
    <row r="46" spans="1:6" ht="13.5" customHeight="1" thickBot="1" x14ac:dyDescent="0.3">
      <c r="A46" s="76" t="s">
        <v>138</v>
      </c>
      <c r="B46" s="77" t="s">
        <v>139</v>
      </c>
      <c r="C46" s="78" t="s">
        <v>140</v>
      </c>
      <c r="D46" s="79" t="s">
        <v>115</v>
      </c>
      <c r="E46" s="13"/>
      <c r="F46" s="11"/>
    </row>
    <row r="47" spans="1:6" ht="14.25" customHeight="1" x14ac:dyDescent="0.25">
      <c r="A47" s="80" t="s">
        <v>116</v>
      </c>
      <c r="B47" s="81" t="s">
        <v>141</v>
      </c>
      <c r="C47" s="82">
        <v>20</v>
      </c>
      <c r="D47" s="83">
        <f>(C35*(C47/100))</f>
        <v>336.74200000000002</v>
      </c>
      <c r="E47" s="13"/>
      <c r="F47" s="11"/>
    </row>
    <row r="48" spans="1:6" ht="14.25" customHeight="1" x14ac:dyDescent="0.25">
      <c r="A48" s="80" t="s">
        <v>118</v>
      </c>
      <c r="B48" s="84" t="s">
        <v>142</v>
      </c>
      <c r="C48" s="85">
        <v>2.5</v>
      </c>
      <c r="D48" s="86">
        <f>(C35*(C48/100))</f>
        <v>42.092750000000002</v>
      </c>
      <c r="E48" s="13"/>
      <c r="F48" s="11"/>
    </row>
    <row r="49" spans="1:6" ht="14.25" customHeight="1" x14ac:dyDescent="0.25">
      <c r="A49" s="80" t="s">
        <v>120</v>
      </c>
      <c r="B49" s="87" t="s">
        <v>143</v>
      </c>
      <c r="C49" s="14">
        <v>4</v>
      </c>
      <c r="D49" s="70">
        <f t="shared" ref="D49:D54" si="0">($C$35*(C49/100))</f>
        <v>67.348399999999998</v>
      </c>
      <c r="E49" s="13"/>
      <c r="F49" s="11"/>
    </row>
    <row r="50" spans="1:6" ht="14.25" customHeight="1" x14ac:dyDescent="0.25">
      <c r="A50" s="80" t="s">
        <v>122</v>
      </c>
      <c r="B50" s="84" t="s">
        <v>144</v>
      </c>
      <c r="C50" s="85">
        <v>1.5</v>
      </c>
      <c r="D50" s="86">
        <f t="shared" si="0"/>
        <v>25.255649999999999</v>
      </c>
      <c r="E50" s="13"/>
      <c r="F50" s="11"/>
    </row>
    <row r="51" spans="1:6" ht="14.25" customHeight="1" x14ac:dyDescent="0.25">
      <c r="A51" s="80" t="s">
        <v>124</v>
      </c>
      <c r="B51" s="84" t="s">
        <v>145</v>
      </c>
      <c r="C51" s="85">
        <v>1</v>
      </c>
      <c r="D51" s="86">
        <f t="shared" si="0"/>
        <v>16.8371</v>
      </c>
      <c r="E51" s="13"/>
      <c r="F51" s="11"/>
    </row>
    <row r="52" spans="1:6" ht="14.25" customHeight="1" x14ac:dyDescent="0.25">
      <c r="A52" s="80" t="s">
        <v>126</v>
      </c>
      <c r="B52" s="84" t="s">
        <v>146</v>
      </c>
      <c r="C52" s="85">
        <v>0.60000000000000009</v>
      </c>
      <c r="D52" s="86">
        <f t="shared" si="0"/>
        <v>10.102260000000001</v>
      </c>
      <c r="E52" s="13"/>
      <c r="F52" s="11"/>
    </row>
    <row r="53" spans="1:6" ht="14.25" customHeight="1" x14ac:dyDescent="0.25">
      <c r="A53" s="80" t="s">
        <v>147</v>
      </c>
      <c r="B53" s="84" t="s">
        <v>148</v>
      </c>
      <c r="C53" s="85">
        <v>0.2</v>
      </c>
      <c r="D53" s="86">
        <f t="shared" si="0"/>
        <v>3.3674200000000001</v>
      </c>
      <c r="E53" s="13"/>
      <c r="F53" s="11"/>
    </row>
    <row r="54" spans="1:6" ht="14.25" customHeight="1" x14ac:dyDescent="0.25">
      <c r="A54" s="80" t="s">
        <v>149</v>
      </c>
      <c r="B54" s="87" t="s">
        <v>150</v>
      </c>
      <c r="C54" s="14">
        <v>8</v>
      </c>
      <c r="D54" s="70">
        <f t="shared" si="0"/>
        <v>134.6968</v>
      </c>
      <c r="E54" s="13"/>
      <c r="F54" s="11"/>
    </row>
    <row r="55" spans="1:6" ht="14.25" customHeight="1" thickBot="1" x14ac:dyDescent="0.3">
      <c r="A55" s="88"/>
      <c r="B55" s="89" t="s">
        <v>49</v>
      </c>
      <c r="C55" s="90">
        <f>SUM(C47:C54)</f>
        <v>37.799999999999997</v>
      </c>
      <c r="D55" s="91">
        <f>SUM(D47:D54)</f>
        <v>636.44238000000007</v>
      </c>
      <c r="E55" s="13"/>
      <c r="F55" s="11"/>
    </row>
    <row r="56" spans="1:6" ht="14.25" customHeight="1" x14ac:dyDescent="0.25">
      <c r="A56" s="15"/>
      <c r="B56" s="16" t="s">
        <v>151</v>
      </c>
      <c r="C56" s="15"/>
      <c r="D56" s="15"/>
      <c r="E56" s="13"/>
      <c r="F56" s="11"/>
    </row>
    <row r="57" spans="1:6" ht="14.25" customHeight="1" thickBot="1" x14ac:dyDescent="0.3">
      <c r="A57" s="15"/>
      <c r="B57" s="16"/>
      <c r="C57" s="15"/>
      <c r="D57" s="15"/>
      <c r="E57" s="13"/>
      <c r="F57" s="11"/>
    </row>
    <row r="58" spans="1:6" ht="14.25" customHeight="1" x14ac:dyDescent="0.25">
      <c r="A58" s="92"/>
      <c r="B58" s="93" t="s">
        <v>152</v>
      </c>
      <c r="C58" s="94"/>
      <c r="D58" s="13"/>
      <c r="F58" s="11"/>
    </row>
    <row r="59" spans="1:6" ht="14.25" customHeight="1" x14ac:dyDescent="0.25">
      <c r="A59" s="50" t="s">
        <v>153</v>
      </c>
      <c r="B59" s="51" t="s">
        <v>154</v>
      </c>
      <c r="C59" s="52" t="s">
        <v>115</v>
      </c>
      <c r="D59" s="13"/>
      <c r="F59" s="11"/>
    </row>
    <row r="60" spans="1:6" ht="14.25" customHeight="1" x14ac:dyDescent="0.25">
      <c r="A60" s="53" t="s">
        <v>116</v>
      </c>
      <c r="B60" s="95" t="s">
        <v>155</v>
      </c>
      <c r="C60" s="56">
        <f>(4.05*4*C13)-(6%*C15)</f>
        <v>237.23339999999996</v>
      </c>
      <c r="D60" s="13"/>
      <c r="F60" s="11"/>
    </row>
    <row r="61" spans="1:6" ht="14.25" customHeight="1" x14ac:dyDescent="0.25">
      <c r="A61" s="53" t="s">
        <v>118</v>
      </c>
      <c r="B61" s="54" t="s">
        <v>234</v>
      </c>
      <c r="C61" s="56">
        <f>(18*C13)-(18*C13*10%)</f>
        <v>338.25599999999997</v>
      </c>
      <c r="D61" s="13"/>
      <c r="F61" s="11"/>
    </row>
    <row r="62" spans="1:6" ht="14.25" customHeight="1" x14ac:dyDescent="0.25">
      <c r="A62" s="53" t="s">
        <v>120</v>
      </c>
      <c r="B62" s="54" t="s">
        <v>235</v>
      </c>
      <c r="C62" s="56">
        <v>13</v>
      </c>
      <c r="D62" s="13"/>
      <c r="F62" s="11"/>
    </row>
    <row r="63" spans="1:6" ht="14.25" customHeight="1" x14ac:dyDescent="0.25">
      <c r="A63" s="53" t="s">
        <v>122</v>
      </c>
      <c r="B63" s="54" t="s">
        <v>127</v>
      </c>
      <c r="C63" s="56">
        <v>0</v>
      </c>
      <c r="D63" s="13"/>
      <c r="F63" s="11"/>
    </row>
    <row r="64" spans="1:6" ht="14.25" customHeight="1" thickBot="1" x14ac:dyDescent="0.3">
      <c r="A64" s="64"/>
      <c r="B64" s="65" t="s">
        <v>156</v>
      </c>
      <c r="C64" s="66">
        <f>SUM(C60:C63)</f>
        <v>588.48939999999993</v>
      </c>
      <c r="D64" s="13"/>
      <c r="F64" s="11"/>
    </row>
    <row r="65" spans="1:6" ht="14.25" customHeight="1" thickBot="1" x14ac:dyDescent="0.3">
      <c r="A65" s="15"/>
      <c r="B65" s="17"/>
      <c r="C65" s="18"/>
      <c r="D65" s="19"/>
      <c r="E65" s="13"/>
      <c r="F65" s="11"/>
    </row>
    <row r="66" spans="1:6" ht="14.25" customHeight="1" x14ac:dyDescent="0.25">
      <c r="A66" s="92"/>
      <c r="B66" s="96" t="s">
        <v>157</v>
      </c>
      <c r="C66" s="97"/>
      <c r="D66" s="13"/>
      <c r="F66" s="11"/>
    </row>
    <row r="67" spans="1:6" ht="14.25" customHeight="1" x14ac:dyDescent="0.25">
      <c r="A67" s="53">
        <v>2</v>
      </c>
      <c r="B67" s="98" t="s">
        <v>158</v>
      </c>
      <c r="C67" s="144" t="s">
        <v>132</v>
      </c>
      <c r="D67" s="13"/>
      <c r="F67" s="11"/>
    </row>
    <row r="68" spans="1:6" ht="14.25" customHeight="1" x14ac:dyDescent="0.25">
      <c r="A68" s="53" t="s">
        <v>130</v>
      </c>
      <c r="B68" s="54" t="s">
        <v>131</v>
      </c>
      <c r="C68" s="55">
        <f>C42</f>
        <v>343.98195299999998</v>
      </c>
      <c r="D68" s="13"/>
      <c r="F68" s="11"/>
    </row>
    <row r="69" spans="1:6" ht="14.25" customHeight="1" x14ac:dyDescent="0.25">
      <c r="A69" s="53" t="s">
        <v>138</v>
      </c>
      <c r="B69" s="54" t="s">
        <v>139</v>
      </c>
      <c r="C69" s="55">
        <f>D55+C43</f>
        <v>768.10850200000004</v>
      </c>
      <c r="D69" s="13"/>
      <c r="F69" s="11"/>
    </row>
    <row r="70" spans="1:6" ht="14.25" customHeight="1" x14ac:dyDescent="0.25">
      <c r="A70" s="53" t="s">
        <v>153</v>
      </c>
      <c r="B70" s="54" t="s">
        <v>154</v>
      </c>
      <c r="C70" s="55">
        <f>C64</f>
        <v>588.48939999999993</v>
      </c>
      <c r="D70" s="13"/>
      <c r="F70" s="11"/>
    </row>
    <row r="71" spans="1:6" ht="14.25" customHeight="1" thickBot="1" x14ac:dyDescent="0.3">
      <c r="A71" s="64"/>
      <c r="B71" s="100" t="s">
        <v>135</v>
      </c>
      <c r="C71" s="101">
        <f>SUM(C68:C70)</f>
        <v>1700.579855</v>
      </c>
      <c r="D71" s="13"/>
      <c r="F71" s="11"/>
    </row>
    <row r="72" spans="1:6" ht="14.25" customHeight="1" thickBot="1" x14ac:dyDescent="0.3">
      <c r="B72" s="20"/>
      <c r="C72" s="19"/>
      <c r="D72" s="19"/>
      <c r="E72" s="13"/>
      <c r="F72" s="11"/>
    </row>
    <row r="73" spans="1:6" ht="14.25" customHeight="1" x14ac:dyDescent="0.25">
      <c r="A73" s="102"/>
      <c r="B73" s="103" t="s">
        <v>159</v>
      </c>
      <c r="C73" s="104"/>
      <c r="D73" s="13"/>
      <c r="F73" s="11"/>
    </row>
    <row r="74" spans="1:6" ht="14.25" customHeight="1" x14ac:dyDescent="0.25">
      <c r="A74" s="21">
        <v>3</v>
      </c>
      <c r="B74" s="22" t="s">
        <v>160</v>
      </c>
      <c r="C74" s="170" t="s">
        <v>115</v>
      </c>
      <c r="D74" s="13"/>
      <c r="F74" s="11"/>
    </row>
    <row r="75" spans="1:6" ht="14.25" customHeight="1" x14ac:dyDescent="0.25">
      <c r="A75" s="23" t="s">
        <v>116</v>
      </c>
      <c r="B75" s="24" t="s">
        <v>161</v>
      </c>
      <c r="C75" s="167">
        <f>((C31+C40+C41)/12)*5%</f>
        <v>8.4487164708333342</v>
      </c>
      <c r="D75" s="13"/>
      <c r="F75" s="11"/>
    </row>
    <row r="76" spans="1:6" ht="14.25" customHeight="1" x14ac:dyDescent="0.25">
      <c r="A76" s="23" t="s">
        <v>118</v>
      </c>
      <c r="B76" s="24" t="s">
        <v>162</v>
      </c>
      <c r="C76" s="167">
        <f>((C31+C40)/12)*5%*8%</f>
        <v>0.607987681</v>
      </c>
      <c r="D76" s="13"/>
      <c r="F76" s="11"/>
    </row>
    <row r="77" spans="1:6" ht="14.25" customHeight="1" x14ac:dyDescent="0.25">
      <c r="A77" s="23" t="s">
        <v>120</v>
      </c>
      <c r="B77" s="24" t="s">
        <v>163</v>
      </c>
      <c r="C77" s="167">
        <v>0</v>
      </c>
      <c r="D77" s="13"/>
      <c r="F77" s="11"/>
    </row>
    <row r="78" spans="1:6" ht="14.25" customHeight="1" x14ac:dyDescent="0.25">
      <c r="A78" s="23" t="s">
        <v>122</v>
      </c>
      <c r="B78" s="24" t="s">
        <v>164</v>
      </c>
      <c r="C78" s="167">
        <f>((C31+C62)/30/12*7)</f>
        <v>32.991583333333338</v>
      </c>
      <c r="D78" s="13"/>
      <c r="F78" s="11"/>
    </row>
    <row r="79" spans="1:6" ht="24" x14ac:dyDescent="0.25">
      <c r="A79" s="23" t="s">
        <v>124</v>
      </c>
      <c r="B79" s="24" t="s">
        <v>165</v>
      </c>
      <c r="C79" s="169">
        <f>(C31/30/12*7)*8%</f>
        <v>2.6191044444444449</v>
      </c>
      <c r="D79" s="13"/>
      <c r="F79" s="11"/>
    </row>
    <row r="80" spans="1:6" ht="14.25" customHeight="1" x14ac:dyDescent="0.25">
      <c r="A80" s="23" t="s">
        <v>126</v>
      </c>
      <c r="B80" s="24" t="s">
        <v>166</v>
      </c>
      <c r="C80" s="167">
        <f>C31*4%</f>
        <v>67.348399999999998</v>
      </c>
      <c r="D80" s="13"/>
      <c r="F80" s="11"/>
    </row>
    <row r="81" spans="1:6" ht="14.25" customHeight="1" x14ac:dyDescent="0.25">
      <c r="A81" s="25"/>
      <c r="B81" s="22" t="s">
        <v>49</v>
      </c>
      <c r="C81" s="168">
        <f>SUM(C75:C80)</f>
        <v>112.01579192961111</v>
      </c>
      <c r="D81" s="13"/>
      <c r="F81" s="11"/>
    </row>
    <row r="82" spans="1:6" ht="14.25" customHeight="1" thickBot="1" x14ac:dyDescent="0.3">
      <c r="E82" s="13"/>
      <c r="F82" s="11"/>
    </row>
    <row r="83" spans="1:6" ht="14.25" customHeight="1" x14ac:dyDescent="0.25">
      <c r="A83" s="12"/>
      <c r="B83" s="105" t="s">
        <v>167</v>
      </c>
      <c r="C83" s="106"/>
      <c r="D83" s="107"/>
      <c r="F83" s="11"/>
    </row>
    <row r="84" spans="1:6" ht="14.25" customHeight="1" x14ac:dyDescent="0.25">
      <c r="A84" s="67"/>
      <c r="B84" s="98" t="s">
        <v>168</v>
      </c>
      <c r="C84" s="52"/>
      <c r="D84" s="13"/>
      <c r="F84" s="11"/>
    </row>
    <row r="85" spans="1:6" ht="14.25" customHeight="1" x14ac:dyDescent="0.25">
      <c r="A85" s="50" t="s">
        <v>169</v>
      </c>
      <c r="B85" s="26" t="s">
        <v>170</v>
      </c>
      <c r="C85" s="145" t="s">
        <v>115</v>
      </c>
      <c r="D85" s="13"/>
      <c r="F85" s="11"/>
    </row>
    <row r="86" spans="1:6" ht="14.25" customHeight="1" x14ac:dyDescent="0.25">
      <c r="A86" s="53" t="s">
        <v>116</v>
      </c>
      <c r="B86" s="108" t="s">
        <v>171</v>
      </c>
      <c r="C86" s="146">
        <v>0</v>
      </c>
      <c r="D86" s="13"/>
      <c r="F86" s="11"/>
    </row>
    <row r="87" spans="1:6" ht="14.25" customHeight="1" x14ac:dyDescent="0.25">
      <c r="A87" s="53" t="s">
        <v>118</v>
      </c>
      <c r="B87" s="108" t="s">
        <v>172</v>
      </c>
      <c r="C87" s="146">
        <f>(((C31+C71+C81+C90+C110)-(C60-C61-C108-C109))/30*2.96)/12</f>
        <v>29.974406555566304</v>
      </c>
      <c r="D87" s="13"/>
      <c r="F87" s="11"/>
    </row>
    <row r="88" spans="1:6" ht="14.25" customHeight="1" x14ac:dyDescent="0.25">
      <c r="A88" s="53" t="s">
        <v>120</v>
      </c>
      <c r="B88" s="108" t="s">
        <v>173</v>
      </c>
      <c r="C88" s="146">
        <f>(((C31+C71+C81+C90+C110)-(C60-C61-C108-C109))/30*5*1.5%)/12</f>
        <v>0.75948665259036241</v>
      </c>
      <c r="D88" s="13"/>
      <c r="F88" s="11"/>
    </row>
    <row r="89" spans="1:6" ht="14.25" customHeight="1" x14ac:dyDescent="0.25">
      <c r="A89" s="53" t="s">
        <v>122</v>
      </c>
      <c r="B89" s="108" t="s">
        <v>174</v>
      </c>
      <c r="C89" s="146">
        <f>(((C31+C71+C81+C90+C110)-(C60-C61-C108-C109))/30*15*0.78%)/12</f>
        <v>1.1847991780409655</v>
      </c>
      <c r="D89" s="13"/>
      <c r="F89" s="11"/>
    </row>
    <row r="90" spans="1:6" ht="14.25" customHeight="1" x14ac:dyDescent="0.25">
      <c r="A90" s="53" t="s">
        <v>124</v>
      </c>
      <c r="B90" s="108" t="s">
        <v>175</v>
      </c>
      <c r="C90" s="146">
        <f>(((C41*3.95/12)+(C62*3.95*1.2975%))/12+((C31+C40)*39.8%*3.95)*1.2975%/12)</f>
        <v>8.7443521707949774</v>
      </c>
      <c r="D90" s="63"/>
      <c r="F90" s="11"/>
    </row>
    <row r="91" spans="1:6" ht="14.25" customHeight="1" x14ac:dyDescent="0.25">
      <c r="A91" s="53" t="s">
        <v>126</v>
      </c>
      <c r="B91" s="109" t="s">
        <v>176</v>
      </c>
      <c r="C91" s="146">
        <v>0</v>
      </c>
      <c r="D91" s="13"/>
      <c r="F91" s="11"/>
    </row>
    <row r="92" spans="1:6" ht="14.25" customHeight="1" thickBot="1" x14ac:dyDescent="0.3">
      <c r="A92" s="64"/>
      <c r="B92" s="28" t="s">
        <v>49</v>
      </c>
      <c r="C92" s="166">
        <f>SUM(C86:C91)</f>
        <v>40.66304455699261</v>
      </c>
      <c r="D92" s="13"/>
      <c r="F92" s="11"/>
    </row>
    <row r="93" spans="1:6" ht="14.25" customHeight="1" thickBot="1" x14ac:dyDescent="0.3">
      <c r="A93" s="15"/>
      <c r="B93" s="15"/>
      <c r="C93" s="15"/>
      <c r="E93" s="13"/>
      <c r="F93" s="11"/>
    </row>
    <row r="94" spans="1:6" ht="14.25" customHeight="1" x14ac:dyDescent="0.25">
      <c r="A94" s="111"/>
      <c r="B94" s="233" t="s">
        <v>177</v>
      </c>
      <c r="C94" s="233"/>
      <c r="D94" s="13"/>
      <c r="F94" s="11"/>
    </row>
    <row r="95" spans="1:6" ht="14.25" customHeight="1" x14ac:dyDescent="0.25">
      <c r="A95" s="50" t="s">
        <v>178</v>
      </c>
      <c r="B95" s="26" t="s">
        <v>179</v>
      </c>
      <c r="C95" s="27" t="s">
        <v>115</v>
      </c>
      <c r="D95" s="13"/>
      <c r="F95" s="11"/>
    </row>
    <row r="96" spans="1:6" ht="14.25" customHeight="1" x14ac:dyDescent="0.25">
      <c r="A96" s="53" t="s">
        <v>116</v>
      </c>
      <c r="B96" s="112" t="s">
        <v>180</v>
      </c>
      <c r="C96" s="113">
        <v>0</v>
      </c>
      <c r="D96" s="13"/>
      <c r="F96" s="11"/>
    </row>
    <row r="97" spans="1:6" ht="14.25" customHeight="1" thickBot="1" x14ac:dyDescent="0.3">
      <c r="A97" s="114"/>
      <c r="B97" s="28" t="s">
        <v>49</v>
      </c>
      <c r="C97" s="115"/>
      <c r="D97" s="116"/>
      <c r="F97" s="11"/>
    </row>
    <row r="98" spans="1:6" ht="14.25" customHeight="1" thickBot="1" x14ac:dyDescent="0.3">
      <c r="A98" s="15"/>
      <c r="B98" s="15"/>
      <c r="C98" s="15"/>
      <c r="E98" s="13"/>
      <c r="F98" s="11"/>
    </row>
    <row r="99" spans="1:6" ht="14.25" customHeight="1" x14ac:dyDescent="0.25">
      <c r="A99" s="92"/>
      <c r="B99" s="96" t="s">
        <v>181</v>
      </c>
      <c r="C99" s="97"/>
      <c r="D99" s="13"/>
      <c r="F99" s="11"/>
    </row>
    <row r="100" spans="1:6" ht="14.25" customHeight="1" x14ac:dyDescent="0.25">
      <c r="A100" s="50">
        <v>4</v>
      </c>
      <c r="B100" s="98" t="s">
        <v>182</v>
      </c>
      <c r="C100" s="99" t="s">
        <v>132</v>
      </c>
      <c r="D100" s="13"/>
      <c r="F100" s="11"/>
    </row>
    <row r="101" spans="1:6" s="29" customFormat="1" ht="15" customHeight="1" x14ac:dyDescent="0.25">
      <c r="A101" s="53" t="s">
        <v>169</v>
      </c>
      <c r="B101" s="54" t="s">
        <v>170</v>
      </c>
      <c r="C101" s="55">
        <f>C92</f>
        <v>40.66304455699261</v>
      </c>
      <c r="D101" s="117"/>
    </row>
    <row r="102" spans="1:6" ht="15" customHeight="1" x14ac:dyDescent="0.25">
      <c r="A102" s="53" t="s">
        <v>178</v>
      </c>
      <c r="B102" s="54" t="s">
        <v>179</v>
      </c>
      <c r="C102" s="55">
        <f>C97</f>
        <v>0</v>
      </c>
      <c r="D102" s="13"/>
      <c r="F102" s="11"/>
    </row>
    <row r="103" spans="1:6" ht="15" customHeight="1" thickBot="1" x14ac:dyDescent="0.3">
      <c r="A103" s="64"/>
      <c r="B103" s="100" t="s">
        <v>135</v>
      </c>
      <c r="C103" s="66">
        <f>SUM(C101:C102)</f>
        <v>40.66304455699261</v>
      </c>
      <c r="D103" s="13"/>
      <c r="F103" s="11"/>
    </row>
    <row r="104" spans="1:6" ht="15" customHeight="1" thickBot="1" x14ac:dyDescent="0.3">
      <c r="F104" s="11"/>
    </row>
    <row r="105" spans="1:6" ht="15" customHeight="1" x14ac:dyDescent="0.25">
      <c r="A105" s="118"/>
      <c r="B105" s="105" t="s">
        <v>183</v>
      </c>
      <c r="C105" s="119"/>
      <c r="F105" s="11"/>
    </row>
    <row r="106" spans="1:6" ht="15" customHeight="1" x14ac:dyDescent="0.25">
      <c r="A106" s="30">
        <v>5</v>
      </c>
      <c r="B106" s="120" t="s">
        <v>184</v>
      </c>
      <c r="C106" s="52" t="s">
        <v>115</v>
      </c>
      <c r="F106" s="11"/>
    </row>
    <row r="107" spans="1:6" ht="15" customHeight="1" x14ac:dyDescent="0.25">
      <c r="A107" s="31" t="s">
        <v>116</v>
      </c>
      <c r="B107" s="121" t="s">
        <v>185</v>
      </c>
      <c r="C107" s="122">
        <f>'III - B Custo Uniformes'!E60</f>
        <v>39.463333333333331</v>
      </c>
      <c r="F107" s="11"/>
    </row>
    <row r="108" spans="1:6" ht="15" customHeight="1" x14ac:dyDescent="0.25">
      <c r="A108" s="31" t="s">
        <v>118</v>
      </c>
      <c r="B108" s="121" t="s">
        <v>236</v>
      </c>
      <c r="C108" s="123">
        <v>0</v>
      </c>
      <c r="F108" s="11"/>
    </row>
    <row r="109" spans="1:6" ht="15" customHeight="1" x14ac:dyDescent="0.25">
      <c r="A109" s="31" t="s">
        <v>120</v>
      </c>
      <c r="B109" s="121" t="s">
        <v>186</v>
      </c>
      <c r="C109" s="123">
        <v>0</v>
      </c>
      <c r="F109" s="11"/>
    </row>
    <row r="110" spans="1:6" ht="15" customHeight="1" thickBot="1" x14ac:dyDescent="0.3">
      <c r="A110" s="124"/>
      <c r="B110" s="125" t="s">
        <v>187</v>
      </c>
      <c r="C110" s="126">
        <f>SUM(C107:C109)</f>
        <v>39.463333333333331</v>
      </c>
      <c r="F110" s="11"/>
    </row>
    <row r="111" spans="1:6" ht="15" customHeight="1" thickBot="1" x14ac:dyDescent="0.3">
      <c r="A111" s="32"/>
      <c r="B111" s="33"/>
      <c r="C111" s="34"/>
      <c r="D111" s="34"/>
      <c r="F111" s="11"/>
    </row>
    <row r="112" spans="1:6" ht="15" customHeight="1" x14ac:dyDescent="0.25">
      <c r="A112" s="127"/>
      <c r="B112" s="228" t="s">
        <v>188</v>
      </c>
      <c r="C112" s="228"/>
      <c r="D112" s="228"/>
      <c r="F112" s="11"/>
    </row>
    <row r="113" spans="1:6" ht="15" customHeight="1" x14ac:dyDescent="0.25">
      <c r="A113" s="30">
        <v>6</v>
      </c>
      <c r="B113" s="26" t="s">
        <v>189</v>
      </c>
      <c r="C113" s="35" t="s">
        <v>140</v>
      </c>
      <c r="D113" s="27" t="s">
        <v>115</v>
      </c>
      <c r="F113" s="11"/>
    </row>
    <row r="114" spans="1:6" ht="15" customHeight="1" x14ac:dyDescent="0.25">
      <c r="A114" s="31" t="s">
        <v>116</v>
      </c>
      <c r="B114" s="36" t="s">
        <v>190</v>
      </c>
      <c r="C114" s="37">
        <v>4.08</v>
      </c>
      <c r="D114" s="70">
        <f>(C131)*C114/100</f>
        <v>145.91842661265343</v>
      </c>
      <c r="F114" s="11"/>
    </row>
    <row r="115" spans="1:6" ht="15" customHeight="1" x14ac:dyDescent="0.25">
      <c r="A115" s="31" t="s">
        <v>118</v>
      </c>
      <c r="B115" s="36" t="s">
        <v>191</v>
      </c>
      <c r="C115" s="37">
        <v>4.3600000000000003</v>
      </c>
      <c r="D115" s="70">
        <f>(C131+D114)*C115/100</f>
        <v>162.29447968246095</v>
      </c>
      <c r="F115" s="11"/>
    </row>
    <row r="116" spans="1:6" ht="15" customHeight="1" x14ac:dyDescent="0.25">
      <c r="A116" s="31" t="s">
        <v>120</v>
      </c>
      <c r="B116" s="36" t="s">
        <v>192</v>
      </c>
      <c r="C116" s="37"/>
      <c r="D116" s="70"/>
      <c r="F116" s="11"/>
    </row>
    <row r="117" spans="1:6" ht="15" customHeight="1" x14ac:dyDescent="0.25">
      <c r="A117" s="31"/>
      <c r="B117" s="36" t="s">
        <v>193</v>
      </c>
      <c r="C117" s="37">
        <f>3+0.65</f>
        <v>3.65</v>
      </c>
      <c r="D117" s="70">
        <f>((C131+D114+D115)/(1-(C117+C119)/100))*C117/100</f>
        <v>155.21569784969827</v>
      </c>
      <c r="F117" s="11"/>
    </row>
    <row r="118" spans="1:6" ht="15" customHeight="1" x14ac:dyDescent="0.25">
      <c r="A118" s="31"/>
      <c r="B118" s="36" t="s">
        <v>194</v>
      </c>
      <c r="C118" s="37"/>
      <c r="D118" s="70"/>
      <c r="F118" s="11"/>
    </row>
    <row r="119" spans="1:6" ht="15" customHeight="1" x14ac:dyDescent="0.25">
      <c r="A119" s="31"/>
      <c r="B119" s="36" t="s">
        <v>195</v>
      </c>
      <c r="C119" s="38">
        <v>5</v>
      </c>
      <c r="D119" s="70">
        <f>((C131+D114+D115)/(1-(C117+C119)/100))*C119/100</f>
        <v>212.62424362972365</v>
      </c>
      <c r="F119" s="11"/>
    </row>
    <row r="120" spans="1:6" ht="15" customHeight="1" x14ac:dyDescent="0.25">
      <c r="A120" s="31"/>
      <c r="B120" s="36" t="s">
        <v>196</v>
      </c>
      <c r="C120" s="37"/>
      <c r="D120" s="70"/>
      <c r="F120" s="11"/>
    </row>
    <row r="121" spans="1:6" ht="15" customHeight="1" thickBot="1" x14ac:dyDescent="0.3">
      <c r="A121" s="39"/>
      <c r="B121" s="28" t="s">
        <v>49</v>
      </c>
      <c r="C121" s="40">
        <f>SUM(C114:C120)</f>
        <v>17.090000000000003</v>
      </c>
      <c r="D121" s="110">
        <f>SUM(D114:D120)</f>
        <v>676.0528477745363</v>
      </c>
      <c r="F121" s="11"/>
    </row>
    <row r="122" spans="1:6" ht="15" customHeight="1" x14ac:dyDescent="0.25">
      <c r="A122" s="32"/>
      <c r="B122" s="33"/>
      <c r="C122" s="34"/>
      <c r="D122" s="34"/>
      <c r="F122" s="11"/>
    </row>
    <row r="123" spans="1:6" s="29" customFormat="1" ht="15" customHeight="1" x14ac:dyDescent="0.25">
      <c r="A123" s="234" t="s">
        <v>197</v>
      </c>
      <c r="B123" s="234"/>
      <c r="C123" s="234"/>
      <c r="D123" s="41"/>
    </row>
    <row r="124" spans="1:6" s="29" customFormat="1" ht="15" customHeight="1" thickBot="1" x14ac:dyDescent="0.3">
      <c r="A124" s="11"/>
      <c r="B124" s="41"/>
      <c r="C124" s="11"/>
      <c r="D124" s="11"/>
    </row>
    <row r="125" spans="1:6" s="29" customFormat="1" ht="24" x14ac:dyDescent="0.25">
      <c r="A125" s="92"/>
      <c r="B125" s="128" t="s">
        <v>198</v>
      </c>
      <c r="C125" s="129" t="s">
        <v>115</v>
      </c>
    </row>
    <row r="126" spans="1:6" s="29" customFormat="1" ht="15" customHeight="1" x14ac:dyDescent="0.25">
      <c r="A126" s="67" t="s">
        <v>116</v>
      </c>
      <c r="B126" s="36" t="s">
        <v>199</v>
      </c>
      <c r="C126" s="70">
        <f>C35</f>
        <v>1683.71</v>
      </c>
    </row>
    <row r="127" spans="1:6" s="29" customFormat="1" ht="15" customHeight="1" x14ac:dyDescent="0.25">
      <c r="A127" s="67" t="s">
        <v>118</v>
      </c>
      <c r="B127" s="36" t="s">
        <v>200</v>
      </c>
      <c r="C127" s="70">
        <f>C71</f>
        <v>1700.579855</v>
      </c>
    </row>
    <row r="128" spans="1:6" s="29" customFormat="1" ht="15" customHeight="1" x14ac:dyDescent="0.25">
      <c r="A128" s="67" t="s">
        <v>120</v>
      </c>
      <c r="B128" s="36" t="s">
        <v>201</v>
      </c>
      <c r="C128" s="70">
        <f>C81</f>
        <v>112.01579192961111</v>
      </c>
    </row>
    <row r="129" spans="1:5" s="29" customFormat="1" ht="15" customHeight="1" x14ac:dyDescent="0.25">
      <c r="A129" s="67" t="s">
        <v>122</v>
      </c>
      <c r="B129" s="36" t="s">
        <v>202</v>
      </c>
      <c r="C129" s="70">
        <f>C103</f>
        <v>40.66304455699261</v>
      </c>
    </row>
    <row r="130" spans="1:5" s="29" customFormat="1" ht="15" customHeight="1" x14ac:dyDescent="0.25">
      <c r="A130" s="67" t="s">
        <v>124</v>
      </c>
      <c r="B130" s="36" t="s">
        <v>203</v>
      </c>
      <c r="C130" s="70">
        <f>C110</f>
        <v>39.463333333333331</v>
      </c>
    </row>
    <row r="131" spans="1:5" s="29" customFormat="1" ht="15" customHeight="1" x14ac:dyDescent="0.25">
      <c r="A131" s="67"/>
      <c r="B131" s="35" t="s">
        <v>204</v>
      </c>
      <c r="C131" s="130">
        <f>SUM(C126:C130)</f>
        <v>3576.4320248199369</v>
      </c>
    </row>
    <row r="132" spans="1:5" s="29" customFormat="1" ht="15" customHeight="1" x14ac:dyDescent="0.25">
      <c r="A132" s="67" t="s">
        <v>126</v>
      </c>
      <c r="B132" s="36" t="s">
        <v>205</v>
      </c>
      <c r="C132" s="70">
        <f>D121</f>
        <v>676.0528477745363</v>
      </c>
    </row>
    <row r="133" spans="1:5" s="29" customFormat="1" x14ac:dyDescent="0.25">
      <c r="A133" s="67"/>
      <c r="B133" s="26" t="s">
        <v>206</v>
      </c>
      <c r="C133" s="130">
        <f>SUM(C131:C132)</f>
        <v>4252.484872594473</v>
      </c>
    </row>
    <row r="134" spans="1:5" s="29" customFormat="1" ht="15" customHeight="1" thickBot="1" x14ac:dyDescent="0.3">
      <c r="A134" s="64"/>
      <c r="B134" s="131" t="s">
        <v>207</v>
      </c>
      <c r="C134" s="132">
        <f>C133/C35</f>
        <v>2.5256634887210225</v>
      </c>
    </row>
    <row r="135" spans="1:5" s="29" customFormat="1" ht="15" customHeight="1" x14ac:dyDescent="0.25">
      <c r="A135" s="11"/>
      <c r="B135" s="41"/>
      <c r="C135" s="11"/>
      <c r="D135" s="11"/>
      <c r="E135" s="11"/>
    </row>
    <row r="136" spans="1:5" ht="15.75" thickBot="1" x14ac:dyDescent="0.3"/>
    <row r="137" spans="1:5" x14ac:dyDescent="0.25">
      <c r="A137" s="127"/>
      <c r="B137" s="228" t="s">
        <v>208</v>
      </c>
      <c r="C137" s="228"/>
      <c r="D137" s="228"/>
    </row>
    <row r="138" spans="1:5" x14ac:dyDescent="0.25">
      <c r="A138" s="30">
        <v>6</v>
      </c>
      <c r="B138" s="26" t="s">
        <v>189</v>
      </c>
      <c r="C138" s="35" t="s">
        <v>140</v>
      </c>
      <c r="D138" s="27" t="s">
        <v>115</v>
      </c>
    </row>
    <row r="139" spans="1:5" x14ac:dyDescent="0.25">
      <c r="A139" s="31" t="s">
        <v>116</v>
      </c>
      <c r="B139" s="36" t="s">
        <v>190</v>
      </c>
      <c r="C139" s="37">
        <v>4.08</v>
      </c>
      <c r="D139" s="70">
        <f>(C156)*C139/100</f>
        <v>145.91842661265343</v>
      </c>
    </row>
    <row r="140" spans="1:5" x14ac:dyDescent="0.25">
      <c r="A140" s="31" t="s">
        <v>118</v>
      </c>
      <c r="B140" s="36" t="s">
        <v>191</v>
      </c>
      <c r="C140" s="37">
        <v>4.3600000000000003</v>
      </c>
      <c r="D140" s="70">
        <f>(C156+D139)*C140/100</f>
        <v>162.29447968246095</v>
      </c>
    </row>
    <row r="141" spans="1:5" x14ac:dyDescent="0.25">
      <c r="A141" s="31" t="s">
        <v>120</v>
      </c>
      <c r="B141" s="36" t="s">
        <v>192</v>
      </c>
      <c r="C141" s="37"/>
      <c r="D141" s="70"/>
    </row>
    <row r="142" spans="1:5" x14ac:dyDescent="0.25">
      <c r="A142" s="31"/>
      <c r="B142" s="36" t="s">
        <v>209</v>
      </c>
      <c r="C142" s="14">
        <f>1.65+7.6</f>
        <v>9.25</v>
      </c>
      <c r="D142" s="70">
        <f>((C156+D139+D140)/(1-(C142+C144)/100))*C142/100</f>
        <v>419.04333076168194</v>
      </c>
    </row>
    <row r="143" spans="1:5" x14ac:dyDescent="0.25">
      <c r="A143" s="31"/>
      <c r="B143" s="36" t="s">
        <v>194</v>
      </c>
      <c r="C143" s="37"/>
      <c r="D143" s="70"/>
    </row>
    <row r="144" spans="1:5" x14ac:dyDescent="0.25">
      <c r="A144" s="31"/>
      <c r="B144" s="36" t="s">
        <v>195</v>
      </c>
      <c r="C144" s="38">
        <v>5</v>
      </c>
      <c r="D144" s="70">
        <f>((C156+D139+D140)/(1-(C142+C144)/100))*C144/100</f>
        <v>226.50990851982806</v>
      </c>
    </row>
    <row r="145" spans="1:4" x14ac:dyDescent="0.25">
      <c r="A145" s="31"/>
      <c r="B145" s="36" t="s">
        <v>196</v>
      </c>
      <c r="C145" s="37"/>
      <c r="D145" s="70"/>
    </row>
    <row r="146" spans="1:4" ht="15.75" thickBot="1" x14ac:dyDescent="0.3">
      <c r="A146" s="39"/>
      <c r="B146" s="28" t="s">
        <v>49</v>
      </c>
      <c r="C146" s="40">
        <f>SUM(C139:C145)</f>
        <v>22.69</v>
      </c>
      <c r="D146" s="110">
        <f>SUM(D139:D145)</f>
        <v>953.76614557662447</v>
      </c>
    </row>
    <row r="147" spans="1:4" x14ac:dyDescent="0.25">
      <c r="A147" s="15"/>
      <c r="B147" s="15"/>
      <c r="C147" s="15"/>
      <c r="D147" s="15"/>
    </row>
    <row r="148" spans="1:4" x14ac:dyDescent="0.25">
      <c r="A148" s="229" t="s">
        <v>197</v>
      </c>
      <c r="B148" s="229"/>
      <c r="C148" s="229"/>
      <c r="D148" s="42"/>
    </row>
    <row r="149" spans="1:4" ht="15.75" thickBot="1" x14ac:dyDescent="0.3">
      <c r="A149" s="15"/>
      <c r="B149" s="43"/>
      <c r="C149" s="15"/>
      <c r="D149" s="42"/>
    </row>
    <row r="150" spans="1:4" ht="24" x14ac:dyDescent="0.25">
      <c r="A150" s="92"/>
      <c r="B150" s="128" t="s">
        <v>198</v>
      </c>
      <c r="C150" s="129" t="s">
        <v>115</v>
      </c>
      <c r="D150" s="42"/>
    </row>
    <row r="151" spans="1:4" x14ac:dyDescent="0.25">
      <c r="A151" s="67" t="s">
        <v>116</v>
      </c>
      <c r="B151" s="36" t="s">
        <v>199</v>
      </c>
      <c r="C151" s="70">
        <f>C126</f>
        <v>1683.71</v>
      </c>
      <c r="D151" s="42"/>
    </row>
    <row r="152" spans="1:4" x14ac:dyDescent="0.25">
      <c r="A152" s="67" t="s">
        <v>118</v>
      </c>
      <c r="B152" s="36" t="s">
        <v>200</v>
      </c>
      <c r="C152" s="70">
        <f>C127</f>
        <v>1700.579855</v>
      </c>
      <c r="D152" s="42"/>
    </row>
    <row r="153" spans="1:4" x14ac:dyDescent="0.25">
      <c r="A153" s="67" t="s">
        <v>120</v>
      </c>
      <c r="B153" s="36" t="s">
        <v>201</v>
      </c>
      <c r="C153" s="70">
        <f>C128</f>
        <v>112.01579192961111</v>
      </c>
      <c r="D153" s="42"/>
    </row>
    <row r="154" spans="1:4" x14ac:dyDescent="0.25">
      <c r="A154" s="67" t="s">
        <v>122</v>
      </c>
      <c r="B154" s="36" t="s">
        <v>202</v>
      </c>
      <c r="C154" s="70">
        <f>C129</f>
        <v>40.66304455699261</v>
      </c>
      <c r="D154" s="42"/>
    </row>
    <row r="155" spans="1:4" x14ac:dyDescent="0.25">
      <c r="A155" s="67" t="s">
        <v>124</v>
      </c>
      <c r="B155" s="36" t="s">
        <v>203</v>
      </c>
      <c r="C155" s="70">
        <f>C130</f>
        <v>39.463333333333331</v>
      </c>
      <c r="D155" s="42"/>
    </row>
    <row r="156" spans="1:4" x14ac:dyDescent="0.25">
      <c r="A156" s="67"/>
      <c r="B156" s="35" t="s">
        <v>204</v>
      </c>
      <c r="C156" s="130">
        <f>SUM(C151:C155)</f>
        <v>3576.4320248199369</v>
      </c>
      <c r="D156" s="42"/>
    </row>
    <row r="157" spans="1:4" x14ac:dyDescent="0.25">
      <c r="A157" s="67" t="s">
        <v>126</v>
      </c>
      <c r="B157" s="36" t="s">
        <v>205</v>
      </c>
      <c r="C157" s="70">
        <f>D146</f>
        <v>953.76614557662447</v>
      </c>
      <c r="D157" s="42"/>
    </row>
    <row r="158" spans="1:4" x14ac:dyDescent="0.25">
      <c r="A158" s="67"/>
      <c r="B158" s="26" t="s">
        <v>206</v>
      </c>
      <c r="C158" s="130">
        <f>SUM(C156:C157)</f>
        <v>4530.1981703965612</v>
      </c>
      <c r="D158" s="42"/>
    </row>
    <row r="159" spans="1:4" ht="15.75" thickBot="1" x14ac:dyDescent="0.3">
      <c r="A159" s="64"/>
      <c r="B159" s="131" t="s">
        <v>207</v>
      </c>
      <c r="C159" s="132">
        <f>C158/C35</f>
        <v>2.6906047777803548</v>
      </c>
      <c r="D159" s="42"/>
    </row>
  </sheetData>
  <mergeCells count="19">
    <mergeCell ref="B37:C37"/>
    <mergeCell ref="B1:E1"/>
    <mergeCell ref="B2:E2"/>
    <mergeCell ref="B3:E3"/>
    <mergeCell ref="B4:E4"/>
    <mergeCell ref="B5:E5"/>
    <mergeCell ref="B6:E6"/>
    <mergeCell ref="B7:E7"/>
    <mergeCell ref="B8:E8"/>
    <mergeCell ref="B10:E10"/>
    <mergeCell ref="A21:C21"/>
    <mergeCell ref="B36:D36"/>
    <mergeCell ref="A148:C148"/>
    <mergeCell ref="B38:C38"/>
    <mergeCell ref="A45:D45"/>
    <mergeCell ref="B94:C94"/>
    <mergeCell ref="B112:D112"/>
    <mergeCell ref="A123:C123"/>
    <mergeCell ref="B137:D137"/>
  </mergeCells>
  <pageMargins left="0.511811024" right="0.511811024" top="0.78740157499999996" bottom="0.78740157499999996" header="0.31496062000000002" footer="0.31496062000000002"/>
  <pageSetup paperSize="9" scale="76" orientation="portrait" r:id="rId1"/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view="pageBreakPreview" zoomScale="60" zoomScaleNormal="100" workbookViewId="0">
      <selection activeCell="B8" sqref="B8:E8"/>
    </sheetView>
  </sheetViews>
  <sheetFormatPr defaultColWidth="11.42578125" defaultRowHeight="15" x14ac:dyDescent="0.25"/>
  <cols>
    <col min="1" max="1" width="5.140625" style="11" customWidth="1"/>
    <col min="2" max="2" width="57.5703125" style="11" customWidth="1"/>
    <col min="3" max="3" width="33.7109375" style="11" customWidth="1"/>
    <col min="4" max="4" width="14.7109375" style="11" bestFit="1" customWidth="1"/>
    <col min="5" max="5" width="10.140625" style="11" bestFit="1" customWidth="1"/>
    <col min="6" max="6" width="9.5703125" style="13" customWidth="1"/>
    <col min="7" max="7" width="11.42578125" style="11"/>
    <col min="8" max="8" width="46" style="11" customWidth="1"/>
    <col min="9" max="9" width="17" style="11" customWidth="1"/>
    <col min="10" max="10" width="14.28515625" style="11" customWidth="1"/>
    <col min="11" max="256" width="11.42578125" style="11"/>
    <col min="257" max="257" width="5.140625" style="11" customWidth="1"/>
    <col min="258" max="258" width="57.5703125" style="11" customWidth="1"/>
    <col min="259" max="259" width="16.7109375" style="11" customWidth="1"/>
    <col min="260" max="260" width="14.7109375" style="11" bestFit="1" customWidth="1"/>
    <col min="261" max="261" width="10.140625" style="11" bestFit="1" customWidth="1"/>
    <col min="262" max="262" width="9.5703125" style="11" customWidth="1"/>
    <col min="263" max="263" width="11.42578125" style="11"/>
    <col min="264" max="264" width="46" style="11" customWidth="1"/>
    <col min="265" max="265" width="17" style="11" customWidth="1"/>
    <col min="266" max="266" width="14.28515625" style="11" customWidth="1"/>
    <col min="267" max="512" width="11.42578125" style="11"/>
    <col min="513" max="513" width="5.140625" style="11" customWidth="1"/>
    <col min="514" max="514" width="57.5703125" style="11" customWidth="1"/>
    <col min="515" max="515" width="16.7109375" style="11" customWidth="1"/>
    <col min="516" max="516" width="14.7109375" style="11" bestFit="1" customWidth="1"/>
    <col min="517" max="517" width="10.140625" style="11" bestFit="1" customWidth="1"/>
    <col min="518" max="518" width="9.5703125" style="11" customWidth="1"/>
    <col min="519" max="519" width="11.42578125" style="11"/>
    <col min="520" max="520" width="46" style="11" customWidth="1"/>
    <col min="521" max="521" width="17" style="11" customWidth="1"/>
    <col min="522" max="522" width="14.28515625" style="11" customWidth="1"/>
    <col min="523" max="768" width="11.42578125" style="11"/>
    <col min="769" max="769" width="5.140625" style="11" customWidth="1"/>
    <col min="770" max="770" width="57.5703125" style="11" customWidth="1"/>
    <col min="771" max="771" width="16.7109375" style="11" customWidth="1"/>
    <col min="772" max="772" width="14.7109375" style="11" bestFit="1" customWidth="1"/>
    <col min="773" max="773" width="10.140625" style="11" bestFit="1" customWidth="1"/>
    <col min="774" max="774" width="9.5703125" style="11" customWidth="1"/>
    <col min="775" max="775" width="11.42578125" style="11"/>
    <col min="776" max="776" width="46" style="11" customWidth="1"/>
    <col min="777" max="777" width="17" style="11" customWidth="1"/>
    <col min="778" max="778" width="14.28515625" style="11" customWidth="1"/>
    <col min="779" max="1024" width="11.42578125" style="11"/>
    <col min="1025" max="1025" width="5.140625" style="11" customWidth="1"/>
    <col min="1026" max="1026" width="57.5703125" style="11" customWidth="1"/>
    <col min="1027" max="1027" width="16.7109375" style="11" customWidth="1"/>
    <col min="1028" max="1028" width="14.7109375" style="11" bestFit="1" customWidth="1"/>
    <col min="1029" max="1029" width="10.140625" style="11" bestFit="1" customWidth="1"/>
    <col min="1030" max="1030" width="9.5703125" style="11" customWidth="1"/>
    <col min="1031" max="1031" width="11.42578125" style="11"/>
    <col min="1032" max="1032" width="46" style="11" customWidth="1"/>
    <col min="1033" max="1033" width="17" style="11" customWidth="1"/>
    <col min="1034" max="1034" width="14.28515625" style="11" customWidth="1"/>
    <col min="1035" max="1280" width="11.42578125" style="11"/>
    <col min="1281" max="1281" width="5.140625" style="11" customWidth="1"/>
    <col min="1282" max="1282" width="57.5703125" style="11" customWidth="1"/>
    <col min="1283" max="1283" width="16.7109375" style="11" customWidth="1"/>
    <col min="1284" max="1284" width="14.7109375" style="11" bestFit="1" customWidth="1"/>
    <col min="1285" max="1285" width="10.140625" style="11" bestFit="1" customWidth="1"/>
    <col min="1286" max="1286" width="9.5703125" style="11" customWidth="1"/>
    <col min="1287" max="1287" width="11.42578125" style="11"/>
    <col min="1288" max="1288" width="46" style="11" customWidth="1"/>
    <col min="1289" max="1289" width="17" style="11" customWidth="1"/>
    <col min="1290" max="1290" width="14.28515625" style="11" customWidth="1"/>
    <col min="1291" max="1536" width="11.42578125" style="11"/>
    <col min="1537" max="1537" width="5.140625" style="11" customWidth="1"/>
    <col min="1538" max="1538" width="57.5703125" style="11" customWidth="1"/>
    <col min="1539" max="1539" width="16.7109375" style="11" customWidth="1"/>
    <col min="1540" max="1540" width="14.7109375" style="11" bestFit="1" customWidth="1"/>
    <col min="1541" max="1541" width="10.140625" style="11" bestFit="1" customWidth="1"/>
    <col min="1542" max="1542" width="9.5703125" style="11" customWidth="1"/>
    <col min="1543" max="1543" width="11.42578125" style="11"/>
    <col min="1544" max="1544" width="46" style="11" customWidth="1"/>
    <col min="1545" max="1545" width="17" style="11" customWidth="1"/>
    <col min="1546" max="1546" width="14.28515625" style="11" customWidth="1"/>
    <col min="1547" max="1792" width="11.42578125" style="11"/>
    <col min="1793" max="1793" width="5.140625" style="11" customWidth="1"/>
    <col min="1794" max="1794" width="57.5703125" style="11" customWidth="1"/>
    <col min="1795" max="1795" width="16.7109375" style="11" customWidth="1"/>
    <col min="1796" max="1796" width="14.7109375" style="11" bestFit="1" customWidth="1"/>
    <col min="1797" max="1797" width="10.140625" style="11" bestFit="1" customWidth="1"/>
    <col min="1798" max="1798" width="9.5703125" style="11" customWidth="1"/>
    <col min="1799" max="1799" width="11.42578125" style="11"/>
    <col min="1800" max="1800" width="46" style="11" customWidth="1"/>
    <col min="1801" max="1801" width="17" style="11" customWidth="1"/>
    <col min="1802" max="1802" width="14.28515625" style="11" customWidth="1"/>
    <col min="1803" max="2048" width="11.42578125" style="11"/>
    <col min="2049" max="2049" width="5.140625" style="11" customWidth="1"/>
    <col min="2050" max="2050" width="57.5703125" style="11" customWidth="1"/>
    <col min="2051" max="2051" width="16.7109375" style="11" customWidth="1"/>
    <col min="2052" max="2052" width="14.7109375" style="11" bestFit="1" customWidth="1"/>
    <col min="2053" max="2053" width="10.140625" style="11" bestFit="1" customWidth="1"/>
    <col min="2054" max="2054" width="9.5703125" style="11" customWidth="1"/>
    <col min="2055" max="2055" width="11.42578125" style="11"/>
    <col min="2056" max="2056" width="46" style="11" customWidth="1"/>
    <col min="2057" max="2057" width="17" style="11" customWidth="1"/>
    <col min="2058" max="2058" width="14.28515625" style="11" customWidth="1"/>
    <col min="2059" max="2304" width="11.42578125" style="11"/>
    <col min="2305" max="2305" width="5.140625" style="11" customWidth="1"/>
    <col min="2306" max="2306" width="57.5703125" style="11" customWidth="1"/>
    <col min="2307" max="2307" width="16.7109375" style="11" customWidth="1"/>
    <col min="2308" max="2308" width="14.7109375" style="11" bestFit="1" customWidth="1"/>
    <col min="2309" max="2309" width="10.140625" style="11" bestFit="1" customWidth="1"/>
    <col min="2310" max="2310" width="9.5703125" style="11" customWidth="1"/>
    <col min="2311" max="2311" width="11.42578125" style="11"/>
    <col min="2312" max="2312" width="46" style="11" customWidth="1"/>
    <col min="2313" max="2313" width="17" style="11" customWidth="1"/>
    <col min="2314" max="2314" width="14.28515625" style="11" customWidth="1"/>
    <col min="2315" max="2560" width="11.42578125" style="11"/>
    <col min="2561" max="2561" width="5.140625" style="11" customWidth="1"/>
    <col min="2562" max="2562" width="57.5703125" style="11" customWidth="1"/>
    <col min="2563" max="2563" width="16.7109375" style="11" customWidth="1"/>
    <col min="2564" max="2564" width="14.7109375" style="11" bestFit="1" customWidth="1"/>
    <col min="2565" max="2565" width="10.140625" style="11" bestFit="1" customWidth="1"/>
    <col min="2566" max="2566" width="9.5703125" style="11" customWidth="1"/>
    <col min="2567" max="2567" width="11.42578125" style="11"/>
    <col min="2568" max="2568" width="46" style="11" customWidth="1"/>
    <col min="2569" max="2569" width="17" style="11" customWidth="1"/>
    <col min="2570" max="2570" width="14.28515625" style="11" customWidth="1"/>
    <col min="2571" max="2816" width="11.42578125" style="11"/>
    <col min="2817" max="2817" width="5.140625" style="11" customWidth="1"/>
    <col min="2818" max="2818" width="57.5703125" style="11" customWidth="1"/>
    <col min="2819" max="2819" width="16.7109375" style="11" customWidth="1"/>
    <col min="2820" max="2820" width="14.7109375" style="11" bestFit="1" customWidth="1"/>
    <col min="2821" max="2821" width="10.140625" style="11" bestFit="1" customWidth="1"/>
    <col min="2822" max="2822" width="9.5703125" style="11" customWidth="1"/>
    <col min="2823" max="2823" width="11.42578125" style="11"/>
    <col min="2824" max="2824" width="46" style="11" customWidth="1"/>
    <col min="2825" max="2825" width="17" style="11" customWidth="1"/>
    <col min="2826" max="2826" width="14.28515625" style="11" customWidth="1"/>
    <col min="2827" max="3072" width="11.42578125" style="11"/>
    <col min="3073" max="3073" width="5.140625" style="11" customWidth="1"/>
    <col min="3074" max="3074" width="57.5703125" style="11" customWidth="1"/>
    <col min="3075" max="3075" width="16.7109375" style="11" customWidth="1"/>
    <col min="3076" max="3076" width="14.7109375" style="11" bestFit="1" customWidth="1"/>
    <col min="3077" max="3077" width="10.140625" style="11" bestFit="1" customWidth="1"/>
    <col min="3078" max="3078" width="9.5703125" style="11" customWidth="1"/>
    <col min="3079" max="3079" width="11.42578125" style="11"/>
    <col min="3080" max="3080" width="46" style="11" customWidth="1"/>
    <col min="3081" max="3081" width="17" style="11" customWidth="1"/>
    <col min="3082" max="3082" width="14.28515625" style="11" customWidth="1"/>
    <col min="3083" max="3328" width="11.42578125" style="11"/>
    <col min="3329" max="3329" width="5.140625" style="11" customWidth="1"/>
    <col min="3330" max="3330" width="57.5703125" style="11" customWidth="1"/>
    <col min="3331" max="3331" width="16.7109375" style="11" customWidth="1"/>
    <col min="3332" max="3332" width="14.7109375" style="11" bestFit="1" customWidth="1"/>
    <col min="3333" max="3333" width="10.140625" style="11" bestFit="1" customWidth="1"/>
    <col min="3334" max="3334" width="9.5703125" style="11" customWidth="1"/>
    <col min="3335" max="3335" width="11.42578125" style="11"/>
    <col min="3336" max="3336" width="46" style="11" customWidth="1"/>
    <col min="3337" max="3337" width="17" style="11" customWidth="1"/>
    <col min="3338" max="3338" width="14.28515625" style="11" customWidth="1"/>
    <col min="3339" max="3584" width="11.42578125" style="11"/>
    <col min="3585" max="3585" width="5.140625" style="11" customWidth="1"/>
    <col min="3586" max="3586" width="57.5703125" style="11" customWidth="1"/>
    <col min="3587" max="3587" width="16.7109375" style="11" customWidth="1"/>
    <col min="3588" max="3588" width="14.7109375" style="11" bestFit="1" customWidth="1"/>
    <col min="3589" max="3589" width="10.140625" style="11" bestFit="1" customWidth="1"/>
    <col min="3590" max="3590" width="9.5703125" style="11" customWidth="1"/>
    <col min="3591" max="3591" width="11.42578125" style="11"/>
    <col min="3592" max="3592" width="46" style="11" customWidth="1"/>
    <col min="3593" max="3593" width="17" style="11" customWidth="1"/>
    <col min="3594" max="3594" width="14.28515625" style="11" customWidth="1"/>
    <col min="3595" max="3840" width="11.42578125" style="11"/>
    <col min="3841" max="3841" width="5.140625" style="11" customWidth="1"/>
    <col min="3842" max="3842" width="57.5703125" style="11" customWidth="1"/>
    <col min="3843" max="3843" width="16.7109375" style="11" customWidth="1"/>
    <col min="3844" max="3844" width="14.7109375" style="11" bestFit="1" customWidth="1"/>
    <col min="3845" max="3845" width="10.140625" style="11" bestFit="1" customWidth="1"/>
    <col min="3846" max="3846" width="9.5703125" style="11" customWidth="1"/>
    <col min="3847" max="3847" width="11.42578125" style="11"/>
    <col min="3848" max="3848" width="46" style="11" customWidth="1"/>
    <col min="3849" max="3849" width="17" style="11" customWidth="1"/>
    <col min="3850" max="3850" width="14.28515625" style="11" customWidth="1"/>
    <col min="3851" max="4096" width="11.42578125" style="11"/>
    <col min="4097" max="4097" width="5.140625" style="11" customWidth="1"/>
    <col min="4098" max="4098" width="57.5703125" style="11" customWidth="1"/>
    <col min="4099" max="4099" width="16.7109375" style="11" customWidth="1"/>
    <col min="4100" max="4100" width="14.7109375" style="11" bestFit="1" customWidth="1"/>
    <col min="4101" max="4101" width="10.140625" style="11" bestFit="1" customWidth="1"/>
    <col min="4102" max="4102" width="9.5703125" style="11" customWidth="1"/>
    <col min="4103" max="4103" width="11.42578125" style="11"/>
    <col min="4104" max="4104" width="46" style="11" customWidth="1"/>
    <col min="4105" max="4105" width="17" style="11" customWidth="1"/>
    <col min="4106" max="4106" width="14.28515625" style="11" customWidth="1"/>
    <col min="4107" max="4352" width="11.42578125" style="11"/>
    <col min="4353" max="4353" width="5.140625" style="11" customWidth="1"/>
    <col min="4354" max="4354" width="57.5703125" style="11" customWidth="1"/>
    <col min="4355" max="4355" width="16.7109375" style="11" customWidth="1"/>
    <col min="4356" max="4356" width="14.7109375" style="11" bestFit="1" customWidth="1"/>
    <col min="4357" max="4357" width="10.140625" style="11" bestFit="1" customWidth="1"/>
    <col min="4358" max="4358" width="9.5703125" style="11" customWidth="1"/>
    <col min="4359" max="4359" width="11.42578125" style="11"/>
    <col min="4360" max="4360" width="46" style="11" customWidth="1"/>
    <col min="4361" max="4361" width="17" style="11" customWidth="1"/>
    <col min="4362" max="4362" width="14.28515625" style="11" customWidth="1"/>
    <col min="4363" max="4608" width="11.42578125" style="11"/>
    <col min="4609" max="4609" width="5.140625" style="11" customWidth="1"/>
    <col min="4610" max="4610" width="57.5703125" style="11" customWidth="1"/>
    <col min="4611" max="4611" width="16.7109375" style="11" customWidth="1"/>
    <col min="4612" max="4612" width="14.7109375" style="11" bestFit="1" customWidth="1"/>
    <col min="4613" max="4613" width="10.140625" style="11" bestFit="1" customWidth="1"/>
    <col min="4614" max="4614" width="9.5703125" style="11" customWidth="1"/>
    <col min="4615" max="4615" width="11.42578125" style="11"/>
    <col min="4616" max="4616" width="46" style="11" customWidth="1"/>
    <col min="4617" max="4617" width="17" style="11" customWidth="1"/>
    <col min="4618" max="4618" width="14.28515625" style="11" customWidth="1"/>
    <col min="4619" max="4864" width="11.42578125" style="11"/>
    <col min="4865" max="4865" width="5.140625" style="11" customWidth="1"/>
    <col min="4866" max="4866" width="57.5703125" style="11" customWidth="1"/>
    <col min="4867" max="4867" width="16.7109375" style="11" customWidth="1"/>
    <col min="4868" max="4868" width="14.7109375" style="11" bestFit="1" customWidth="1"/>
    <col min="4869" max="4869" width="10.140625" style="11" bestFit="1" customWidth="1"/>
    <col min="4870" max="4870" width="9.5703125" style="11" customWidth="1"/>
    <col min="4871" max="4871" width="11.42578125" style="11"/>
    <col min="4872" max="4872" width="46" style="11" customWidth="1"/>
    <col min="4873" max="4873" width="17" style="11" customWidth="1"/>
    <col min="4874" max="4874" width="14.28515625" style="11" customWidth="1"/>
    <col min="4875" max="5120" width="11.42578125" style="11"/>
    <col min="5121" max="5121" width="5.140625" style="11" customWidth="1"/>
    <col min="5122" max="5122" width="57.5703125" style="11" customWidth="1"/>
    <col min="5123" max="5123" width="16.7109375" style="11" customWidth="1"/>
    <col min="5124" max="5124" width="14.7109375" style="11" bestFit="1" customWidth="1"/>
    <col min="5125" max="5125" width="10.140625" style="11" bestFit="1" customWidth="1"/>
    <col min="5126" max="5126" width="9.5703125" style="11" customWidth="1"/>
    <col min="5127" max="5127" width="11.42578125" style="11"/>
    <col min="5128" max="5128" width="46" style="11" customWidth="1"/>
    <col min="5129" max="5129" width="17" style="11" customWidth="1"/>
    <col min="5130" max="5130" width="14.28515625" style="11" customWidth="1"/>
    <col min="5131" max="5376" width="11.42578125" style="11"/>
    <col min="5377" max="5377" width="5.140625" style="11" customWidth="1"/>
    <col min="5378" max="5378" width="57.5703125" style="11" customWidth="1"/>
    <col min="5379" max="5379" width="16.7109375" style="11" customWidth="1"/>
    <col min="5380" max="5380" width="14.7109375" style="11" bestFit="1" customWidth="1"/>
    <col min="5381" max="5381" width="10.140625" style="11" bestFit="1" customWidth="1"/>
    <col min="5382" max="5382" width="9.5703125" style="11" customWidth="1"/>
    <col min="5383" max="5383" width="11.42578125" style="11"/>
    <col min="5384" max="5384" width="46" style="11" customWidth="1"/>
    <col min="5385" max="5385" width="17" style="11" customWidth="1"/>
    <col min="5386" max="5386" width="14.28515625" style="11" customWidth="1"/>
    <col min="5387" max="5632" width="11.42578125" style="11"/>
    <col min="5633" max="5633" width="5.140625" style="11" customWidth="1"/>
    <col min="5634" max="5634" width="57.5703125" style="11" customWidth="1"/>
    <col min="5635" max="5635" width="16.7109375" style="11" customWidth="1"/>
    <col min="5636" max="5636" width="14.7109375" style="11" bestFit="1" customWidth="1"/>
    <col min="5637" max="5637" width="10.140625" style="11" bestFit="1" customWidth="1"/>
    <col min="5638" max="5638" width="9.5703125" style="11" customWidth="1"/>
    <col min="5639" max="5639" width="11.42578125" style="11"/>
    <col min="5640" max="5640" width="46" style="11" customWidth="1"/>
    <col min="5641" max="5641" width="17" style="11" customWidth="1"/>
    <col min="5642" max="5642" width="14.28515625" style="11" customWidth="1"/>
    <col min="5643" max="5888" width="11.42578125" style="11"/>
    <col min="5889" max="5889" width="5.140625" style="11" customWidth="1"/>
    <col min="5890" max="5890" width="57.5703125" style="11" customWidth="1"/>
    <col min="5891" max="5891" width="16.7109375" style="11" customWidth="1"/>
    <col min="5892" max="5892" width="14.7109375" style="11" bestFit="1" customWidth="1"/>
    <col min="5893" max="5893" width="10.140625" style="11" bestFit="1" customWidth="1"/>
    <col min="5894" max="5894" width="9.5703125" style="11" customWidth="1"/>
    <col min="5895" max="5895" width="11.42578125" style="11"/>
    <col min="5896" max="5896" width="46" style="11" customWidth="1"/>
    <col min="5897" max="5897" width="17" style="11" customWidth="1"/>
    <col min="5898" max="5898" width="14.28515625" style="11" customWidth="1"/>
    <col min="5899" max="6144" width="11.42578125" style="11"/>
    <col min="6145" max="6145" width="5.140625" style="11" customWidth="1"/>
    <col min="6146" max="6146" width="57.5703125" style="11" customWidth="1"/>
    <col min="6147" max="6147" width="16.7109375" style="11" customWidth="1"/>
    <col min="6148" max="6148" width="14.7109375" style="11" bestFit="1" customWidth="1"/>
    <col min="6149" max="6149" width="10.140625" style="11" bestFit="1" customWidth="1"/>
    <col min="6150" max="6150" width="9.5703125" style="11" customWidth="1"/>
    <col min="6151" max="6151" width="11.42578125" style="11"/>
    <col min="6152" max="6152" width="46" style="11" customWidth="1"/>
    <col min="6153" max="6153" width="17" style="11" customWidth="1"/>
    <col min="6154" max="6154" width="14.28515625" style="11" customWidth="1"/>
    <col min="6155" max="6400" width="11.42578125" style="11"/>
    <col min="6401" max="6401" width="5.140625" style="11" customWidth="1"/>
    <col min="6402" max="6402" width="57.5703125" style="11" customWidth="1"/>
    <col min="6403" max="6403" width="16.7109375" style="11" customWidth="1"/>
    <col min="6404" max="6404" width="14.7109375" style="11" bestFit="1" customWidth="1"/>
    <col min="6405" max="6405" width="10.140625" style="11" bestFit="1" customWidth="1"/>
    <col min="6406" max="6406" width="9.5703125" style="11" customWidth="1"/>
    <col min="6407" max="6407" width="11.42578125" style="11"/>
    <col min="6408" max="6408" width="46" style="11" customWidth="1"/>
    <col min="6409" max="6409" width="17" style="11" customWidth="1"/>
    <col min="6410" max="6410" width="14.28515625" style="11" customWidth="1"/>
    <col min="6411" max="6656" width="11.42578125" style="11"/>
    <col min="6657" max="6657" width="5.140625" style="11" customWidth="1"/>
    <col min="6658" max="6658" width="57.5703125" style="11" customWidth="1"/>
    <col min="6659" max="6659" width="16.7109375" style="11" customWidth="1"/>
    <col min="6660" max="6660" width="14.7109375" style="11" bestFit="1" customWidth="1"/>
    <col min="6661" max="6661" width="10.140625" style="11" bestFit="1" customWidth="1"/>
    <col min="6662" max="6662" width="9.5703125" style="11" customWidth="1"/>
    <col min="6663" max="6663" width="11.42578125" style="11"/>
    <col min="6664" max="6664" width="46" style="11" customWidth="1"/>
    <col min="6665" max="6665" width="17" style="11" customWidth="1"/>
    <col min="6666" max="6666" width="14.28515625" style="11" customWidth="1"/>
    <col min="6667" max="6912" width="11.42578125" style="11"/>
    <col min="6913" max="6913" width="5.140625" style="11" customWidth="1"/>
    <col min="6914" max="6914" width="57.5703125" style="11" customWidth="1"/>
    <col min="6915" max="6915" width="16.7109375" style="11" customWidth="1"/>
    <col min="6916" max="6916" width="14.7109375" style="11" bestFit="1" customWidth="1"/>
    <col min="6917" max="6917" width="10.140625" style="11" bestFit="1" customWidth="1"/>
    <col min="6918" max="6918" width="9.5703125" style="11" customWidth="1"/>
    <col min="6919" max="6919" width="11.42578125" style="11"/>
    <col min="6920" max="6920" width="46" style="11" customWidth="1"/>
    <col min="6921" max="6921" width="17" style="11" customWidth="1"/>
    <col min="6922" max="6922" width="14.28515625" style="11" customWidth="1"/>
    <col min="6923" max="7168" width="11.42578125" style="11"/>
    <col min="7169" max="7169" width="5.140625" style="11" customWidth="1"/>
    <col min="7170" max="7170" width="57.5703125" style="11" customWidth="1"/>
    <col min="7171" max="7171" width="16.7109375" style="11" customWidth="1"/>
    <col min="7172" max="7172" width="14.7109375" style="11" bestFit="1" customWidth="1"/>
    <col min="7173" max="7173" width="10.140625" style="11" bestFit="1" customWidth="1"/>
    <col min="7174" max="7174" width="9.5703125" style="11" customWidth="1"/>
    <col min="7175" max="7175" width="11.42578125" style="11"/>
    <col min="7176" max="7176" width="46" style="11" customWidth="1"/>
    <col min="7177" max="7177" width="17" style="11" customWidth="1"/>
    <col min="7178" max="7178" width="14.28515625" style="11" customWidth="1"/>
    <col min="7179" max="7424" width="11.42578125" style="11"/>
    <col min="7425" max="7425" width="5.140625" style="11" customWidth="1"/>
    <col min="7426" max="7426" width="57.5703125" style="11" customWidth="1"/>
    <col min="7427" max="7427" width="16.7109375" style="11" customWidth="1"/>
    <col min="7428" max="7428" width="14.7109375" style="11" bestFit="1" customWidth="1"/>
    <col min="7429" max="7429" width="10.140625" style="11" bestFit="1" customWidth="1"/>
    <col min="7430" max="7430" width="9.5703125" style="11" customWidth="1"/>
    <col min="7431" max="7431" width="11.42578125" style="11"/>
    <col min="7432" max="7432" width="46" style="11" customWidth="1"/>
    <col min="7433" max="7433" width="17" style="11" customWidth="1"/>
    <col min="7434" max="7434" width="14.28515625" style="11" customWidth="1"/>
    <col min="7435" max="7680" width="11.42578125" style="11"/>
    <col min="7681" max="7681" width="5.140625" style="11" customWidth="1"/>
    <col min="7682" max="7682" width="57.5703125" style="11" customWidth="1"/>
    <col min="7683" max="7683" width="16.7109375" style="11" customWidth="1"/>
    <col min="7684" max="7684" width="14.7109375" style="11" bestFit="1" customWidth="1"/>
    <col min="7685" max="7685" width="10.140625" style="11" bestFit="1" customWidth="1"/>
    <col min="7686" max="7686" width="9.5703125" style="11" customWidth="1"/>
    <col min="7687" max="7687" width="11.42578125" style="11"/>
    <col min="7688" max="7688" width="46" style="11" customWidth="1"/>
    <col min="7689" max="7689" width="17" style="11" customWidth="1"/>
    <col min="7690" max="7690" width="14.28515625" style="11" customWidth="1"/>
    <col min="7691" max="7936" width="11.42578125" style="11"/>
    <col min="7937" max="7937" width="5.140625" style="11" customWidth="1"/>
    <col min="7938" max="7938" width="57.5703125" style="11" customWidth="1"/>
    <col min="7939" max="7939" width="16.7109375" style="11" customWidth="1"/>
    <col min="7940" max="7940" width="14.7109375" style="11" bestFit="1" customWidth="1"/>
    <col min="7941" max="7941" width="10.140625" style="11" bestFit="1" customWidth="1"/>
    <col min="7942" max="7942" width="9.5703125" style="11" customWidth="1"/>
    <col min="7943" max="7943" width="11.42578125" style="11"/>
    <col min="7944" max="7944" width="46" style="11" customWidth="1"/>
    <col min="7945" max="7945" width="17" style="11" customWidth="1"/>
    <col min="7946" max="7946" width="14.28515625" style="11" customWidth="1"/>
    <col min="7947" max="8192" width="11.42578125" style="11"/>
    <col min="8193" max="8193" width="5.140625" style="11" customWidth="1"/>
    <col min="8194" max="8194" width="57.5703125" style="11" customWidth="1"/>
    <col min="8195" max="8195" width="16.7109375" style="11" customWidth="1"/>
    <col min="8196" max="8196" width="14.7109375" style="11" bestFit="1" customWidth="1"/>
    <col min="8197" max="8197" width="10.140625" style="11" bestFit="1" customWidth="1"/>
    <col min="8198" max="8198" width="9.5703125" style="11" customWidth="1"/>
    <col min="8199" max="8199" width="11.42578125" style="11"/>
    <col min="8200" max="8200" width="46" style="11" customWidth="1"/>
    <col min="8201" max="8201" width="17" style="11" customWidth="1"/>
    <col min="8202" max="8202" width="14.28515625" style="11" customWidth="1"/>
    <col min="8203" max="8448" width="11.42578125" style="11"/>
    <col min="8449" max="8449" width="5.140625" style="11" customWidth="1"/>
    <col min="8450" max="8450" width="57.5703125" style="11" customWidth="1"/>
    <col min="8451" max="8451" width="16.7109375" style="11" customWidth="1"/>
    <col min="8452" max="8452" width="14.7109375" style="11" bestFit="1" customWidth="1"/>
    <col min="8453" max="8453" width="10.140625" style="11" bestFit="1" customWidth="1"/>
    <col min="8454" max="8454" width="9.5703125" style="11" customWidth="1"/>
    <col min="8455" max="8455" width="11.42578125" style="11"/>
    <col min="8456" max="8456" width="46" style="11" customWidth="1"/>
    <col min="8457" max="8457" width="17" style="11" customWidth="1"/>
    <col min="8458" max="8458" width="14.28515625" style="11" customWidth="1"/>
    <col min="8459" max="8704" width="11.42578125" style="11"/>
    <col min="8705" max="8705" width="5.140625" style="11" customWidth="1"/>
    <col min="8706" max="8706" width="57.5703125" style="11" customWidth="1"/>
    <col min="8707" max="8707" width="16.7109375" style="11" customWidth="1"/>
    <col min="8708" max="8708" width="14.7109375" style="11" bestFit="1" customWidth="1"/>
    <col min="8709" max="8709" width="10.140625" style="11" bestFit="1" customWidth="1"/>
    <col min="8710" max="8710" width="9.5703125" style="11" customWidth="1"/>
    <col min="8711" max="8711" width="11.42578125" style="11"/>
    <col min="8712" max="8712" width="46" style="11" customWidth="1"/>
    <col min="8713" max="8713" width="17" style="11" customWidth="1"/>
    <col min="8714" max="8714" width="14.28515625" style="11" customWidth="1"/>
    <col min="8715" max="8960" width="11.42578125" style="11"/>
    <col min="8961" max="8961" width="5.140625" style="11" customWidth="1"/>
    <col min="8962" max="8962" width="57.5703125" style="11" customWidth="1"/>
    <col min="8963" max="8963" width="16.7109375" style="11" customWidth="1"/>
    <col min="8964" max="8964" width="14.7109375" style="11" bestFit="1" customWidth="1"/>
    <col min="8965" max="8965" width="10.140625" style="11" bestFit="1" customWidth="1"/>
    <col min="8966" max="8966" width="9.5703125" style="11" customWidth="1"/>
    <col min="8967" max="8967" width="11.42578125" style="11"/>
    <col min="8968" max="8968" width="46" style="11" customWidth="1"/>
    <col min="8969" max="8969" width="17" style="11" customWidth="1"/>
    <col min="8970" max="8970" width="14.28515625" style="11" customWidth="1"/>
    <col min="8971" max="9216" width="11.42578125" style="11"/>
    <col min="9217" max="9217" width="5.140625" style="11" customWidth="1"/>
    <col min="9218" max="9218" width="57.5703125" style="11" customWidth="1"/>
    <col min="9219" max="9219" width="16.7109375" style="11" customWidth="1"/>
    <col min="9220" max="9220" width="14.7109375" style="11" bestFit="1" customWidth="1"/>
    <col min="9221" max="9221" width="10.140625" style="11" bestFit="1" customWidth="1"/>
    <col min="9222" max="9222" width="9.5703125" style="11" customWidth="1"/>
    <col min="9223" max="9223" width="11.42578125" style="11"/>
    <col min="9224" max="9224" width="46" style="11" customWidth="1"/>
    <col min="9225" max="9225" width="17" style="11" customWidth="1"/>
    <col min="9226" max="9226" width="14.28515625" style="11" customWidth="1"/>
    <col min="9227" max="9472" width="11.42578125" style="11"/>
    <col min="9473" max="9473" width="5.140625" style="11" customWidth="1"/>
    <col min="9474" max="9474" width="57.5703125" style="11" customWidth="1"/>
    <col min="9475" max="9475" width="16.7109375" style="11" customWidth="1"/>
    <col min="9476" max="9476" width="14.7109375" style="11" bestFit="1" customWidth="1"/>
    <col min="9477" max="9477" width="10.140625" style="11" bestFit="1" customWidth="1"/>
    <col min="9478" max="9478" width="9.5703125" style="11" customWidth="1"/>
    <col min="9479" max="9479" width="11.42578125" style="11"/>
    <col min="9480" max="9480" width="46" style="11" customWidth="1"/>
    <col min="9481" max="9481" width="17" style="11" customWidth="1"/>
    <col min="9482" max="9482" width="14.28515625" style="11" customWidth="1"/>
    <col min="9483" max="9728" width="11.42578125" style="11"/>
    <col min="9729" max="9729" width="5.140625" style="11" customWidth="1"/>
    <col min="9730" max="9730" width="57.5703125" style="11" customWidth="1"/>
    <col min="9731" max="9731" width="16.7109375" style="11" customWidth="1"/>
    <col min="9732" max="9732" width="14.7109375" style="11" bestFit="1" customWidth="1"/>
    <col min="9733" max="9733" width="10.140625" style="11" bestFit="1" customWidth="1"/>
    <col min="9734" max="9734" width="9.5703125" style="11" customWidth="1"/>
    <col min="9735" max="9735" width="11.42578125" style="11"/>
    <col min="9736" max="9736" width="46" style="11" customWidth="1"/>
    <col min="9737" max="9737" width="17" style="11" customWidth="1"/>
    <col min="9738" max="9738" width="14.28515625" style="11" customWidth="1"/>
    <col min="9739" max="9984" width="11.42578125" style="11"/>
    <col min="9985" max="9985" width="5.140625" style="11" customWidth="1"/>
    <col min="9986" max="9986" width="57.5703125" style="11" customWidth="1"/>
    <col min="9987" max="9987" width="16.7109375" style="11" customWidth="1"/>
    <col min="9988" max="9988" width="14.7109375" style="11" bestFit="1" customWidth="1"/>
    <col min="9989" max="9989" width="10.140625" style="11" bestFit="1" customWidth="1"/>
    <col min="9990" max="9990" width="9.5703125" style="11" customWidth="1"/>
    <col min="9991" max="9991" width="11.42578125" style="11"/>
    <col min="9992" max="9992" width="46" style="11" customWidth="1"/>
    <col min="9993" max="9993" width="17" style="11" customWidth="1"/>
    <col min="9994" max="9994" width="14.28515625" style="11" customWidth="1"/>
    <col min="9995" max="10240" width="11.42578125" style="11"/>
    <col min="10241" max="10241" width="5.140625" style="11" customWidth="1"/>
    <col min="10242" max="10242" width="57.5703125" style="11" customWidth="1"/>
    <col min="10243" max="10243" width="16.7109375" style="11" customWidth="1"/>
    <col min="10244" max="10244" width="14.7109375" style="11" bestFit="1" customWidth="1"/>
    <col min="10245" max="10245" width="10.140625" style="11" bestFit="1" customWidth="1"/>
    <col min="10246" max="10246" width="9.5703125" style="11" customWidth="1"/>
    <col min="10247" max="10247" width="11.42578125" style="11"/>
    <col min="10248" max="10248" width="46" style="11" customWidth="1"/>
    <col min="10249" max="10249" width="17" style="11" customWidth="1"/>
    <col min="10250" max="10250" width="14.28515625" style="11" customWidth="1"/>
    <col min="10251" max="10496" width="11.42578125" style="11"/>
    <col min="10497" max="10497" width="5.140625" style="11" customWidth="1"/>
    <col min="10498" max="10498" width="57.5703125" style="11" customWidth="1"/>
    <col min="10499" max="10499" width="16.7109375" style="11" customWidth="1"/>
    <col min="10500" max="10500" width="14.7109375" style="11" bestFit="1" customWidth="1"/>
    <col min="10501" max="10501" width="10.140625" style="11" bestFit="1" customWidth="1"/>
    <col min="10502" max="10502" width="9.5703125" style="11" customWidth="1"/>
    <col min="10503" max="10503" width="11.42578125" style="11"/>
    <col min="10504" max="10504" width="46" style="11" customWidth="1"/>
    <col min="10505" max="10505" width="17" style="11" customWidth="1"/>
    <col min="10506" max="10506" width="14.28515625" style="11" customWidth="1"/>
    <col min="10507" max="10752" width="11.42578125" style="11"/>
    <col min="10753" max="10753" width="5.140625" style="11" customWidth="1"/>
    <col min="10754" max="10754" width="57.5703125" style="11" customWidth="1"/>
    <col min="10755" max="10755" width="16.7109375" style="11" customWidth="1"/>
    <col min="10756" max="10756" width="14.7109375" style="11" bestFit="1" customWidth="1"/>
    <col min="10757" max="10757" width="10.140625" style="11" bestFit="1" customWidth="1"/>
    <col min="10758" max="10758" width="9.5703125" style="11" customWidth="1"/>
    <col min="10759" max="10759" width="11.42578125" style="11"/>
    <col min="10760" max="10760" width="46" style="11" customWidth="1"/>
    <col min="10761" max="10761" width="17" style="11" customWidth="1"/>
    <col min="10762" max="10762" width="14.28515625" style="11" customWidth="1"/>
    <col min="10763" max="11008" width="11.42578125" style="11"/>
    <col min="11009" max="11009" width="5.140625" style="11" customWidth="1"/>
    <col min="11010" max="11010" width="57.5703125" style="11" customWidth="1"/>
    <col min="11011" max="11011" width="16.7109375" style="11" customWidth="1"/>
    <col min="11012" max="11012" width="14.7109375" style="11" bestFit="1" customWidth="1"/>
    <col min="11013" max="11013" width="10.140625" style="11" bestFit="1" customWidth="1"/>
    <col min="11014" max="11014" width="9.5703125" style="11" customWidth="1"/>
    <col min="11015" max="11015" width="11.42578125" style="11"/>
    <col min="11016" max="11016" width="46" style="11" customWidth="1"/>
    <col min="11017" max="11017" width="17" style="11" customWidth="1"/>
    <col min="11018" max="11018" width="14.28515625" style="11" customWidth="1"/>
    <col min="11019" max="11264" width="11.42578125" style="11"/>
    <col min="11265" max="11265" width="5.140625" style="11" customWidth="1"/>
    <col min="11266" max="11266" width="57.5703125" style="11" customWidth="1"/>
    <col min="11267" max="11267" width="16.7109375" style="11" customWidth="1"/>
    <col min="11268" max="11268" width="14.7109375" style="11" bestFit="1" customWidth="1"/>
    <col min="11269" max="11269" width="10.140625" style="11" bestFit="1" customWidth="1"/>
    <col min="11270" max="11270" width="9.5703125" style="11" customWidth="1"/>
    <col min="11271" max="11271" width="11.42578125" style="11"/>
    <col min="11272" max="11272" width="46" style="11" customWidth="1"/>
    <col min="11273" max="11273" width="17" style="11" customWidth="1"/>
    <col min="11274" max="11274" width="14.28515625" style="11" customWidth="1"/>
    <col min="11275" max="11520" width="11.42578125" style="11"/>
    <col min="11521" max="11521" width="5.140625" style="11" customWidth="1"/>
    <col min="11522" max="11522" width="57.5703125" style="11" customWidth="1"/>
    <col min="11523" max="11523" width="16.7109375" style="11" customWidth="1"/>
    <col min="11524" max="11524" width="14.7109375" style="11" bestFit="1" customWidth="1"/>
    <col min="11525" max="11525" width="10.140625" style="11" bestFit="1" customWidth="1"/>
    <col min="11526" max="11526" width="9.5703125" style="11" customWidth="1"/>
    <col min="11527" max="11527" width="11.42578125" style="11"/>
    <col min="11528" max="11528" width="46" style="11" customWidth="1"/>
    <col min="11529" max="11529" width="17" style="11" customWidth="1"/>
    <col min="11530" max="11530" width="14.28515625" style="11" customWidth="1"/>
    <col min="11531" max="11776" width="11.42578125" style="11"/>
    <col min="11777" max="11777" width="5.140625" style="11" customWidth="1"/>
    <col min="11778" max="11778" width="57.5703125" style="11" customWidth="1"/>
    <col min="11779" max="11779" width="16.7109375" style="11" customWidth="1"/>
    <col min="11780" max="11780" width="14.7109375" style="11" bestFit="1" customWidth="1"/>
    <col min="11781" max="11781" width="10.140625" style="11" bestFit="1" customWidth="1"/>
    <col min="11782" max="11782" width="9.5703125" style="11" customWidth="1"/>
    <col min="11783" max="11783" width="11.42578125" style="11"/>
    <col min="11784" max="11784" width="46" style="11" customWidth="1"/>
    <col min="11785" max="11785" width="17" style="11" customWidth="1"/>
    <col min="11786" max="11786" width="14.28515625" style="11" customWidth="1"/>
    <col min="11787" max="12032" width="11.42578125" style="11"/>
    <col min="12033" max="12033" width="5.140625" style="11" customWidth="1"/>
    <col min="12034" max="12034" width="57.5703125" style="11" customWidth="1"/>
    <col min="12035" max="12035" width="16.7109375" style="11" customWidth="1"/>
    <col min="12036" max="12036" width="14.7109375" style="11" bestFit="1" customWidth="1"/>
    <col min="12037" max="12037" width="10.140625" style="11" bestFit="1" customWidth="1"/>
    <col min="12038" max="12038" width="9.5703125" style="11" customWidth="1"/>
    <col min="12039" max="12039" width="11.42578125" style="11"/>
    <col min="12040" max="12040" width="46" style="11" customWidth="1"/>
    <col min="12041" max="12041" width="17" style="11" customWidth="1"/>
    <col min="12042" max="12042" width="14.28515625" style="11" customWidth="1"/>
    <col min="12043" max="12288" width="11.42578125" style="11"/>
    <col min="12289" max="12289" width="5.140625" style="11" customWidth="1"/>
    <col min="12290" max="12290" width="57.5703125" style="11" customWidth="1"/>
    <col min="12291" max="12291" width="16.7109375" style="11" customWidth="1"/>
    <col min="12292" max="12292" width="14.7109375" style="11" bestFit="1" customWidth="1"/>
    <col min="12293" max="12293" width="10.140625" style="11" bestFit="1" customWidth="1"/>
    <col min="12294" max="12294" width="9.5703125" style="11" customWidth="1"/>
    <col min="12295" max="12295" width="11.42578125" style="11"/>
    <col min="12296" max="12296" width="46" style="11" customWidth="1"/>
    <col min="12297" max="12297" width="17" style="11" customWidth="1"/>
    <col min="12298" max="12298" width="14.28515625" style="11" customWidth="1"/>
    <col min="12299" max="12544" width="11.42578125" style="11"/>
    <col min="12545" max="12545" width="5.140625" style="11" customWidth="1"/>
    <col min="12546" max="12546" width="57.5703125" style="11" customWidth="1"/>
    <col min="12547" max="12547" width="16.7109375" style="11" customWidth="1"/>
    <col min="12548" max="12548" width="14.7109375" style="11" bestFit="1" customWidth="1"/>
    <col min="12549" max="12549" width="10.140625" style="11" bestFit="1" customWidth="1"/>
    <col min="12550" max="12550" width="9.5703125" style="11" customWidth="1"/>
    <col min="12551" max="12551" width="11.42578125" style="11"/>
    <col min="12552" max="12552" width="46" style="11" customWidth="1"/>
    <col min="12553" max="12553" width="17" style="11" customWidth="1"/>
    <col min="12554" max="12554" width="14.28515625" style="11" customWidth="1"/>
    <col min="12555" max="12800" width="11.42578125" style="11"/>
    <col min="12801" max="12801" width="5.140625" style="11" customWidth="1"/>
    <col min="12802" max="12802" width="57.5703125" style="11" customWidth="1"/>
    <col min="12803" max="12803" width="16.7109375" style="11" customWidth="1"/>
    <col min="12804" max="12804" width="14.7109375" style="11" bestFit="1" customWidth="1"/>
    <col min="12805" max="12805" width="10.140625" style="11" bestFit="1" customWidth="1"/>
    <col min="12806" max="12806" width="9.5703125" style="11" customWidth="1"/>
    <col min="12807" max="12807" width="11.42578125" style="11"/>
    <col min="12808" max="12808" width="46" style="11" customWidth="1"/>
    <col min="12809" max="12809" width="17" style="11" customWidth="1"/>
    <col min="12810" max="12810" width="14.28515625" style="11" customWidth="1"/>
    <col min="12811" max="13056" width="11.42578125" style="11"/>
    <col min="13057" max="13057" width="5.140625" style="11" customWidth="1"/>
    <col min="13058" max="13058" width="57.5703125" style="11" customWidth="1"/>
    <col min="13059" max="13059" width="16.7109375" style="11" customWidth="1"/>
    <col min="13060" max="13060" width="14.7109375" style="11" bestFit="1" customWidth="1"/>
    <col min="13061" max="13061" width="10.140625" style="11" bestFit="1" customWidth="1"/>
    <col min="13062" max="13062" width="9.5703125" style="11" customWidth="1"/>
    <col min="13063" max="13063" width="11.42578125" style="11"/>
    <col min="13064" max="13064" width="46" style="11" customWidth="1"/>
    <col min="13065" max="13065" width="17" style="11" customWidth="1"/>
    <col min="13066" max="13066" width="14.28515625" style="11" customWidth="1"/>
    <col min="13067" max="13312" width="11.42578125" style="11"/>
    <col min="13313" max="13313" width="5.140625" style="11" customWidth="1"/>
    <col min="13314" max="13314" width="57.5703125" style="11" customWidth="1"/>
    <col min="13315" max="13315" width="16.7109375" style="11" customWidth="1"/>
    <col min="13316" max="13316" width="14.7109375" style="11" bestFit="1" customWidth="1"/>
    <col min="13317" max="13317" width="10.140625" style="11" bestFit="1" customWidth="1"/>
    <col min="13318" max="13318" width="9.5703125" style="11" customWidth="1"/>
    <col min="13319" max="13319" width="11.42578125" style="11"/>
    <col min="13320" max="13320" width="46" style="11" customWidth="1"/>
    <col min="13321" max="13321" width="17" style="11" customWidth="1"/>
    <col min="13322" max="13322" width="14.28515625" style="11" customWidth="1"/>
    <col min="13323" max="13568" width="11.42578125" style="11"/>
    <col min="13569" max="13569" width="5.140625" style="11" customWidth="1"/>
    <col min="13570" max="13570" width="57.5703125" style="11" customWidth="1"/>
    <col min="13571" max="13571" width="16.7109375" style="11" customWidth="1"/>
    <col min="13572" max="13572" width="14.7109375" style="11" bestFit="1" customWidth="1"/>
    <col min="13573" max="13573" width="10.140625" style="11" bestFit="1" customWidth="1"/>
    <col min="13574" max="13574" width="9.5703125" style="11" customWidth="1"/>
    <col min="13575" max="13575" width="11.42578125" style="11"/>
    <col min="13576" max="13576" width="46" style="11" customWidth="1"/>
    <col min="13577" max="13577" width="17" style="11" customWidth="1"/>
    <col min="13578" max="13578" width="14.28515625" style="11" customWidth="1"/>
    <col min="13579" max="13824" width="11.42578125" style="11"/>
    <col min="13825" max="13825" width="5.140625" style="11" customWidth="1"/>
    <col min="13826" max="13826" width="57.5703125" style="11" customWidth="1"/>
    <col min="13827" max="13827" width="16.7109375" style="11" customWidth="1"/>
    <col min="13828" max="13828" width="14.7109375" style="11" bestFit="1" customWidth="1"/>
    <col min="13829" max="13829" width="10.140625" style="11" bestFit="1" customWidth="1"/>
    <col min="13830" max="13830" width="9.5703125" style="11" customWidth="1"/>
    <col min="13831" max="13831" width="11.42578125" style="11"/>
    <col min="13832" max="13832" width="46" style="11" customWidth="1"/>
    <col min="13833" max="13833" width="17" style="11" customWidth="1"/>
    <col min="13834" max="13834" width="14.28515625" style="11" customWidth="1"/>
    <col min="13835" max="14080" width="11.42578125" style="11"/>
    <col min="14081" max="14081" width="5.140625" style="11" customWidth="1"/>
    <col min="14082" max="14082" width="57.5703125" style="11" customWidth="1"/>
    <col min="14083" max="14083" width="16.7109375" style="11" customWidth="1"/>
    <col min="14084" max="14084" width="14.7109375" style="11" bestFit="1" customWidth="1"/>
    <col min="14085" max="14085" width="10.140625" style="11" bestFit="1" customWidth="1"/>
    <col min="14086" max="14086" width="9.5703125" style="11" customWidth="1"/>
    <col min="14087" max="14087" width="11.42578125" style="11"/>
    <col min="14088" max="14088" width="46" style="11" customWidth="1"/>
    <col min="14089" max="14089" width="17" style="11" customWidth="1"/>
    <col min="14090" max="14090" width="14.28515625" style="11" customWidth="1"/>
    <col min="14091" max="14336" width="11.42578125" style="11"/>
    <col min="14337" max="14337" width="5.140625" style="11" customWidth="1"/>
    <col min="14338" max="14338" width="57.5703125" style="11" customWidth="1"/>
    <col min="14339" max="14339" width="16.7109375" style="11" customWidth="1"/>
    <col min="14340" max="14340" width="14.7109375" style="11" bestFit="1" customWidth="1"/>
    <col min="14341" max="14341" width="10.140625" style="11" bestFit="1" customWidth="1"/>
    <col min="14342" max="14342" width="9.5703125" style="11" customWidth="1"/>
    <col min="14343" max="14343" width="11.42578125" style="11"/>
    <col min="14344" max="14344" width="46" style="11" customWidth="1"/>
    <col min="14345" max="14345" width="17" style="11" customWidth="1"/>
    <col min="14346" max="14346" width="14.28515625" style="11" customWidth="1"/>
    <col min="14347" max="14592" width="11.42578125" style="11"/>
    <col min="14593" max="14593" width="5.140625" style="11" customWidth="1"/>
    <col min="14594" max="14594" width="57.5703125" style="11" customWidth="1"/>
    <col min="14595" max="14595" width="16.7109375" style="11" customWidth="1"/>
    <col min="14596" max="14596" width="14.7109375" style="11" bestFit="1" customWidth="1"/>
    <col min="14597" max="14597" width="10.140625" style="11" bestFit="1" customWidth="1"/>
    <col min="14598" max="14598" width="9.5703125" style="11" customWidth="1"/>
    <col min="14599" max="14599" width="11.42578125" style="11"/>
    <col min="14600" max="14600" width="46" style="11" customWidth="1"/>
    <col min="14601" max="14601" width="17" style="11" customWidth="1"/>
    <col min="14602" max="14602" width="14.28515625" style="11" customWidth="1"/>
    <col min="14603" max="14848" width="11.42578125" style="11"/>
    <col min="14849" max="14849" width="5.140625" style="11" customWidth="1"/>
    <col min="14850" max="14850" width="57.5703125" style="11" customWidth="1"/>
    <col min="14851" max="14851" width="16.7109375" style="11" customWidth="1"/>
    <col min="14852" max="14852" width="14.7109375" style="11" bestFit="1" customWidth="1"/>
    <col min="14853" max="14853" width="10.140625" style="11" bestFit="1" customWidth="1"/>
    <col min="14854" max="14854" width="9.5703125" style="11" customWidth="1"/>
    <col min="14855" max="14855" width="11.42578125" style="11"/>
    <col min="14856" max="14856" width="46" style="11" customWidth="1"/>
    <col min="14857" max="14857" width="17" style="11" customWidth="1"/>
    <col min="14858" max="14858" width="14.28515625" style="11" customWidth="1"/>
    <col min="14859" max="15104" width="11.42578125" style="11"/>
    <col min="15105" max="15105" width="5.140625" style="11" customWidth="1"/>
    <col min="15106" max="15106" width="57.5703125" style="11" customWidth="1"/>
    <col min="15107" max="15107" width="16.7109375" style="11" customWidth="1"/>
    <col min="15108" max="15108" width="14.7109375" style="11" bestFit="1" customWidth="1"/>
    <col min="15109" max="15109" width="10.140625" style="11" bestFit="1" customWidth="1"/>
    <col min="15110" max="15110" width="9.5703125" style="11" customWidth="1"/>
    <col min="15111" max="15111" width="11.42578125" style="11"/>
    <col min="15112" max="15112" width="46" style="11" customWidth="1"/>
    <col min="15113" max="15113" width="17" style="11" customWidth="1"/>
    <col min="15114" max="15114" width="14.28515625" style="11" customWidth="1"/>
    <col min="15115" max="15360" width="11.42578125" style="11"/>
    <col min="15361" max="15361" width="5.140625" style="11" customWidth="1"/>
    <col min="15362" max="15362" width="57.5703125" style="11" customWidth="1"/>
    <col min="15363" max="15363" width="16.7109375" style="11" customWidth="1"/>
    <col min="15364" max="15364" width="14.7109375" style="11" bestFit="1" customWidth="1"/>
    <col min="15365" max="15365" width="10.140625" style="11" bestFit="1" customWidth="1"/>
    <col min="15366" max="15366" width="9.5703125" style="11" customWidth="1"/>
    <col min="15367" max="15367" width="11.42578125" style="11"/>
    <col min="15368" max="15368" width="46" style="11" customWidth="1"/>
    <col min="15369" max="15369" width="17" style="11" customWidth="1"/>
    <col min="15370" max="15370" width="14.28515625" style="11" customWidth="1"/>
    <col min="15371" max="15616" width="11.42578125" style="11"/>
    <col min="15617" max="15617" width="5.140625" style="11" customWidth="1"/>
    <col min="15618" max="15618" width="57.5703125" style="11" customWidth="1"/>
    <col min="15619" max="15619" width="16.7109375" style="11" customWidth="1"/>
    <col min="15620" max="15620" width="14.7109375" style="11" bestFit="1" customWidth="1"/>
    <col min="15621" max="15621" width="10.140625" style="11" bestFit="1" customWidth="1"/>
    <col min="15622" max="15622" width="9.5703125" style="11" customWidth="1"/>
    <col min="15623" max="15623" width="11.42578125" style="11"/>
    <col min="15624" max="15624" width="46" style="11" customWidth="1"/>
    <col min="15625" max="15625" width="17" style="11" customWidth="1"/>
    <col min="15626" max="15626" width="14.28515625" style="11" customWidth="1"/>
    <col min="15627" max="15872" width="11.42578125" style="11"/>
    <col min="15873" max="15873" width="5.140625" style="11" customWidth="1"/>
    <col min="15874" max="15874" width="57.5703125" style="11" customWidth="1"/>
    <col min="15875" max="15875" width="16.7109375" style="11" customWidth="1"/>
    <col min="15876" max="15876" width="14.7109375" style="11" bestFit="1" customWidth="1"/>
    <col min="15877" max="15877" width="10.140625" style="11" bestFit="1" customWidth="1"/>
    <col min="15878" max="15878" width="9.5703125" style="11" customWidth="1"/>
    <col min="15879" max="15879" width="11.42578125" style="11"/>
    <col min="15880" max="15880" width="46" style="11" customWidth="1"/>
    <col min="15881" max="15881" width="17" style="11" customWidth="1"/>
    <col min="15882" max="15882" width="14.28515625" style="11" customWidth="1"/>
    <col min="15883" max="16128" width="11.42578125" style="11"/>
    <col min="16129" max="16129" width="5.140625" style="11" customWidth="1"/>
    <col min="16130" max="16130" width="57.5703125" style="11" customWidth="1"/>
    <col min="16131" max="16131" width="16.7109375" style="11" customWidth="1"/>
    <col min="16132" max="16132" width="14.7109375" style="11" bestFit="1" customWidth="1"/>
    <col min="16133" max="16133" width="10.140625" style="11" bestFit="1" customWidth="1"/>
    <col min="16134" max="16134" width="9.5703125" style="11" customWidth="1"/>
    <col min="16135" max="16135" width="11.42578125" style="11"/>
    <col min="16136" max="16136" width="46" style="11" customWidth="1"/>
    <col min="16137" max="16137" width="17" style="11" customWidth="1"/>
    <col min="16138" max="16138" width="14.28515625" style="11" customWidth="1"/>
    <col min="16139" max="16384" width="11.42578125" style="11"/>
  </cols>
  <sheetData>
    <row r="1" spans="1:5" x14ac:dyDescent="0.2">
      <c r="B1" s="240" t="s">
        <v>222</v>
      </c>
      <c r="C1" s="240"/>
      <c r="D1" s="240"/>
      <c r="E1" s="240"/>
    </row>
    <row r="2" spans="1:5" x14ac:dyDescent="0.2">
      <c r="B2" s="205" t="s">
        <v>223</v>
      </c>
      <c r="C2" s="205"/>
      <c r="D2" s="205"/>
      <c r="E2" s="205"/>
    </row>
    <row r="3" spans="1:5" x14ac:dyDescent="0.2">
      <c r="B3" s="205" t="s">
        <v>224</v>
      </c>
      <c r="C3" s="205"/>
      <c r="D3" s="205"/>
      <c r="E3" s="205"/>
    </row>
    <row r="4" spans="1:5" x14ac:dyDescent="0.2">
      <c r="B4" s="237" t="s">
        <v>302</v>
      </c>
      <c r="C4" s="237"/>
      <c r="D4" s="237"/>
      <c r="E4" s="237"/>
    </row>
    <row r="5" spans="1:5" ht="24.6" customHeight="1" x14ac:dyDescent="0.25">
      <c r="B5" s="241" t="s">
        <v>225</v>
      </c>
      <c r="C5" s="241"/>
      <c r="D5" s="241"/>
      <c r="E5" s="241"/>
    </row>
    <row r="6" spans="1:5" ht="61.5" customHeight="1" x14ac:dyDescent="0.25">
      <c r="B6" s="242" t="s">
        <v>292</v>
      </c>
      <c r="C6" s="242"/>
      <c r="D6" s="242"/>
      <c r="E6" s="242"/>
    </row>
    <row r="7" spans="1:5" x14ac:dyDescent="0.2">
      <c r="B7" s="237" t="s">
        <v>291</v>
      </c>
      <c r="C7" s="237"/>
      <c r="D7" s="237"/>
      <c r="E7" s="237"/>
    </row>
    <row r="8" spans="1:5" x14ac:dyDescent="0.2">
      <c r="B8" s="238" t="s">
        <v>320</v>
      </c>
      <c r="C8" s="238"/>
      <c r="D8" s="238"/>
      <c r="E8" s="238"/>
    </row>
    <row r="10" spans="1:5" s="13" customFormat="1" ht="23.25" customHeight="1" x14ac:dyDescent="0.25">
      <c r="A10" s="11"/>
      <c r="B10" s="239" t="s">
        <v>104</v>
      </c>
      <c r="C10" s="239"/>
      <c r="D10" s="239"/>
      <c r="E10" s="239"/>
    </row>
    <row r="11" spans="1:5" s="13" customFormat="1" ht="17.25" customHeight="1" thickBot="1" x14ac:dyDescent="0.3">
      <c r="A11" s="11"/>
      <c r="B11" s="48" t="s">
        <v>105</v>
      </c>
      <c r="C11" s="174"/>
      <c r="D11" s="174"/>
      <c r="E11" s="174"/>
    </row>
    <row r="12" spans="1:5" s="13" customFormat="1" ht="15.95" customHeight="1" thickBot="1" x14ac:dyDescent="0.3">
      <c r="A12" s="11"/>
      <c r="B12" s="173" t="s">
        <v>106</v>
      </c>
      <c r="C12" s="180" t="s">
        <v>278</v>
      </c>
      <c r="D12" s="175"/>
      <c r="E12" s="175"/>
    </row>
    <row r="13" spans="1:5" s="13" customFormat="1" ht="15.95" customHeight="1" thickBot="1" x14ac:dyDescent="0.3">
      <c r="A13" s="11"/>
      <c r="B13" s="173" t="s">
        <v>107</v>
      </c>
      <c r="C13" s="181">
        <v>20.88</v>
      </c>
      <c r="D13" s="134"/>
      <c r="E13" s="134"/>
    </row>
    <row r="14" spans="1:5" s="13" customFormat="1" ht="15.95" customHeight="1" thickBot="1" x14ac:dyDescent="0.3">
      <c r="A14" s="11"/>
      <c r="B14" s="173" t="s">
        <v>108</v>
      </c>
      <c r="C14" s="182" t="s">
        <v>215</v>
      </c>
      <c r="D14" s="135"/>
      <c r="E14" s="135"/>
    </row>
    <row r="15" spans="1:5" s="13" customFormat="1" ht="15.95" customHeight="1" thickBot="1" x14ac:dyDescent="0.3">
      <c r="A15" s="11"/>
      <c r="B15" s="173" t="s">
        <v>109</v>
      </c>
      <c r="C15" s="183">
        <v>1239</v>
      </c>
      <c r="D15" s="136"/>
      <c r="E15" s="136"/>
    </row>
    <row r="16" spans="1:5" s="13" customFormat="1" ht="15.95" customHeight="1" thickBot="1" x14ac:dyDescent="0.3">
      <c r="A16" s="11"/>
      <c r="B16" s="173" t="s">
        <v>110</v>
      </c>
      <c r="C16" s="184" t="s">
        <v>277</v>
      </c>
      <c r="D16" s="178"/>
      <c r="E16" s="178"/>
    </row>
    <row r="17" spans="1:6" s="13" customFormat="1" ht="15.95" customHeight="1" thickBot="1" x14ac:dyDescent="0.3">
      <c r="A17" s="11"/>
      <c r="B17" s="173" t="s">
        <v>111</v>
      </c>
      <c r="C17" s="185">
        <v>7</v>
      </c>
      <c r="D17" s="137"/>
      <c r="E17" s="137"/>
    </row>
    <row r="18" spans="1:6" s="13" customFormat="1" ht="15.95" customHeight="1" thickBot="1" x14ac:dyDescent="0.3">
      <c r="A18" s="11"/>
      <c r="B18" s="173" t="s">
        <v>112</v>
      </c>
      <c r="C18" s="185"/>
      <c r="D18" s="137"/>
      <c r="E18" s="137"/>
    </row>
    <row r="19" spans="1:6" s="13" customFormat="1" ht="15.95" customHeight="1" x14ac:dyDescent="0.25">
      <c r="A19" s="11"/>
      <c r="B19" s="11"/>
      <c r="C19" s="176"/>
      <c r="D19" s="176"/>
      <c r="E19" s="176"/>
    </row>
    <row r="20" spans="1:6" s="13" customFormat="1" ht="12" customHeight="1" thickBot="1" x14ac:dyDescent="0.3">
      <c r="A20" s="11"/>
      <c r="B20" s="11"/>
    </row>
    <row r="21" spans="1:6" s="13" customFormat="1" ht="15.75" customHeight="1" x14ac:dyDescent="0.25">
      <c r="A21" s="235" t="s">
        <v>113</v>
      </c>
      <c r="B21" s="235"/>
      <c r="C21" s="235"/>
    </row>
    <row r="22" spans="1:6" s="13" customFormat="1" ht="15.95" customHeight="1" x14ac:dyDescent="0.25">
      <c r="A22" s="50">
        <v>1</v>
      </c>
      <c r="B22" s="51" t="s">
        <v>114</v>
      </c>
      <c r="C22" s="52" t="s">
        <v>115</v>
      </c>
    </row>
    <row r="23" spans="1:6" s="13" customFormat="1" ht="15.95" customHeight="1" x14ac:dyDescent="0.25">
      <c r="A23" s="53" t="s">
        <v>116</v>
      </c>
      <c r="B23" s="54" t="s">
        <v>117</v>
      </c>
      <c r="C23" s="55">
        <f>C15</f>
        <v>1239</v>
      </c>
    </row>
    <row r="24" spans="1:6" s="13" customFormat="1" ht="15.95" customHeight="1" x14ac:dyDescent="0.25">
      <c r="A24" s="53" t="s">
        <v>118</v>
      </c>
      <c r="B24" s="54" t="s">
        <v>119</v>
      </c>
      <c r="C24" s="56">
        <v>0</v>
      </c>
    </row>
    <row r="25" spans="1:6" ht="15.95" customHeight="1" x14ac:dyDescent="0.25">
      <c r="A25" s="53" t="s">
        <v>120</v>
      </c>
      <c r="B25" s="54" t="s">
        <v>121</v>
      </c>
      <c r="C25" s="56">
        <v>0</v>
      </c>
      <c r="D25" s="13"/>
      <c r="F25" s="11"/>
    </row>
    <row r="26" spans="1:6" ht="15.95" customHeight="1" x14ac:dyDescent="0.25">
      <c r="A26" s="53" t="s">
        <v>122</v>
      </c>
      <c r="B26" s="57" t="s">
        <v>123</v>
      </c>
      <c r="C26" s="56">
        <v>0</v>
      </c>
      <c r="D26" s="13"/>
      <c r="F26" s="11"/>
    </row>
    <row r="27" spans="1:6" ht="15.95" customHeight="1" x14ac:dyDescent="0.25">
      <c r="A27" s="53" t="s">
        <v>124</v>
      </c>
      <c r="B27" s="57" t="s">
        <v>125</v>
      </c>
      <c r="C27" s="56">
        <v>0</v>
      </c>
      <c r="D27" s="13"/>
      <c r="F27" s="11"/>
    </row>
    <row r="28" spans="1:6" ht="16.5" customHeight="1" x14ac:dyDescent="0.25">
      <c r="A28" s="53" t="s">
        <v>126</v>
      </c>
      <c r="B28" s="57" t="s">
        <v>238</v>
      </c>
      <c r="C28" s="56">
        <v>0</v>
      </c>
      <c r="D28" s="13"/>
      <c r="F28" s="11"/>
    </row>
    <row r="29" spans="1:6" ht="15.95" customHeight="1" x14ac:dyDescent="0.25">
      <c r="A29" s="53" t="s">
        <v>147</v>
      </c>
      <c r="B29" s="57" t="s">
        <v>239</v>
      </c>
      <c r="C29" s="56">
        <v>0</v>
      </c>
      <c r="D29" s="13"/>
      <c r="F29" s="11"/>
    </row>
    <row r="30" spans="1:6" ht="15.95" customHeight="1" x14ac:dyDescent="0.25">
      <c r="A30" s="53" t="s">
        <v>149</v>
      </c>
      <c r="B30" s="57" t="s">
        <v>270</v>
      </c>
      <c r="C30" s="56">
        <v>0</v>
      </c>
      <c r="D30" s="13"/>
      <c r="F30" s="11"/>
    </row>
    <row r="31" spans="1:6" ht="36" x14ac:dyDescent="0.25">
      <c r="A31" s="53"/>
      <c r="B31" s="58" t="s">
        <v>227</v>
      </c>
      <c r="C31" s="56">
        <f>SUM(C23:C30)</f>
        <v>1239</v>
      </c>
      <c r="D31" s="13"/>
      <c r="F31" s="11"/>
    </row>
    <row r="32" spans="1:6" ht="15.95" customHeight="1" x14ac:dyDescent="0.25">
      <c r="A32" s="53" t="s">
        <v>229</v>
      </c>
      <c r="B32" s="59" t="s">
        <v>228</v>
      </c>
      <c r="C32" s="60">
        <f>C26*20%</f>
        <v>0</v>
      </c>
      <c r="D32" s="13"/>
      <c r="F32" s="11"/>
    </row>
    <row r="33" spans="1:6" ht="15.95" customHeight="1" x14ac:dyDescent="0.25">
      <c r="A33" s="61" t="s">
        <v>231</v>
      </c>
      <c r="B33" s="59" t="s">
        <v>230</v>
      </c>
      <c r="C33" s="62">
        <f>C28*0.2</f>
        <v>0</v>
      </c>
      <c r="D33" s="13"/>
      <c r="F33" s="11"/>
    </row>
    <row r="34" spans="1:6" ht="15.95" customHeight="1" x14ac:dyDescent="0.25">
      <c r="A34" s="61" t="s">
        <v>267</v>
      </c>
      <c r="B34" s="59" t="s">
        <v>232</v>
      </c>
      <c r="C34" s="62">
        <f>C29*0.2</f>
        <v>0</v>
      </c>
      <c r="D34" s="63"/>
      <c r="F34" s="11"/>
    </row>
    <row r="35" spans="1:6" ht="15.95" customHeight="1" thickBot="1" x14ac:dyDescent="0.3">
      <c r="A35" s="64"/>
      <c r="B35" s="65" t="s">
        <v>233</v>
      </c>
      <c r="C35" s="66">
        <f>C23+C24+C25+C26+C27+C28+C29+C30+C32+C33+C34</f>
        <v>1239</v>
      </c>
      <c r="D35" s="13"/>
      <c r="F35" s="11"/>
    </row>
    <row r="36" spans="1:6" ht="15.95" customHeight="1" thickBot="1" x14ac:dyDescent="0.3">
      <c r="B36" s="236"/>
      <c r="C36" s="236"/>
      <c r="D36" s="236"/>
      <c r="E36" s="13"/>
      <c r="F36" s="11"/>
    </row>
    <row r="37" spans="1:6" ht="15.95" customHeight="1" x14ac:dyDescent="0.25">
      <c r="A37" s="12"/>
      <c r="B37" s="228" t="s">
        <v>128</v>
      </c>
      <c r="C37" s="228"/>
      <c r="D37" s="13"/>
      <c r="F37" s="11"/>
    </row>
    <row r="38" spans="1:6" ht="15.95" customHeight="1" x14ac:dyDescent="0.25">
      <c r="A38" s="67"/>
      <c r="B38" s="231" t="s">
        <v>129</v>
      </c>
      <c r="C38" s="231"/>
      <c r="D38" s="13"/>
      <c r="F38" s="11"/>
    </row>
    <row r="39" spans="1:6" ht="15.95" customHeight="1" x14ac:dyDescent="0.25">
      <c r="A39" s="50" t="s">
        <v>130</v>
      </c>
      <c r="B39" s="68" t="s">
        <v>131</v>
      </c>
      <c r="C39" s="52" t="s">
        <v>132</v>
      </c>
      <c r="D39" s="13"/>
      <c r="F39" s="11"/>
    </row>
    <row r="40" spans="1:6" ht="15.95" customHeight="1" x14ac:dyDescent="0.25">
      <c r="A40" s="53" t="s">
        <v>116</v>
      </c>
      <c r="B40" s="69" t="s">
        <v>133</v>
      </c>
      <c r="C40" s="70">
        <f>C31*8.33%</f>
        <v>103.20869999999999</v>
      </c>
      <c r="D40" s="13"/>
      <c r="F40" s="11"/>
    </row>
    <row r="41" spans="1:6" ht="15.95" customHeight="1" x14ac:dyDescent="0.25">
      <c r="A41" s="53" t="s">
        <v>118</v>
      </c>
      <c r="B41" s="69" t="s">
        <v>134</v>
      </c>
      <c r="C41" s="70">
        <f>C31*12.1%</f>
        <v>149.91899999999998</v>
      </c>
      <c r="D41" s="63"/>
      <c r="F41" s="11"/>
    </row>
    <row r="42" spans="1:6" ht="15.95" customHeight="1" x14ac:dyDescent="0.25">
      <c r="A42" s="61"/>
      <c r="B42" s="71" t="s">
        <v>135</v>
      </c>
      <c r="C42" s="72">
        <f>SUM(C40:C41)</f>
        <v>253.12769999999998</v>
      </c>
      <c r="D42" s="63"/>
      <c r="F42" s="11"/>
    </row>
    <row r="43" spans="1:6" ht="36.75" thickBot="1" x14ac:dyDescent="0.3">
      <c r="A43" s="73" t="s">
        <v>120</v>
      </c>
      <c r="B43" s="74" t="s">
        <v>136</v>
      </c>
      <c r="C43" s="75">
        <f>C35*7.82%</f>
        <v>96.889800000000008</v>
      </c>
      <c r="D43" s="63"/>
      <c r="F43" s="11"/>
    </row>
    <row r="44" spans="1:6" ht="15.95" customHeight="1" thickBot="1" x14ac:dyDescent="0.3">
      <c r="E44" s="13"/>
      <c r="F44" s="11"/>
    </row>
    <row r="45" spans="1:6" ht="25.15" customHeight="1" thickBot="1" x14ac:dyDescent="0.3">
      <c r="A45" s="232" t="s">
        <v>137</v>
      </c>
      <c r="B45" s="232"/>
      <c r="C45" s="232"/>
      <c r="D45" s="232"/>
      <c r="E45" s="13"/>
      <c r="F45" s="11"/>
    </row>
    <row r="46" spans="1:6" ht="13.5" customHeight="1" thickBot="1" x14ac:dyDescent="0.3">
      <c r="A46" s="76" t="s">
        <v>138</v>
      </c>
      <c r="B46" s="77" t="s">
        <v>139</v>
      </c>
      <c r="C46" s="78" t="s">
        <v>140</v>
      </c>
      <c r="D46" s="79" t="s">
        <v>115</v>
      </c>
      <c r="E46" s="13"/>
      <c r="F46" s="11"/>
    </row>
    <row r="47" spans="1:6" ht="14.25" customHeight="1" x14ac:dyDescent="0.25">
      <c r="A47" s="80" t="s">
        <v>116</v>
      </c>
      <c r="B47" s="81" t="s">
        <v>141</v>
      </c>
      <c r="C47" s="82">
        <v>20</v>
      </c>
      <c r="D47" s="83">
        <f>(C35*(C47/100))</f>
        <v>247.8</v>
      </c>
      <c r="E47" s="13"/>
      <c r="F47" s="11"/>
    </row>
    <row r="48" spans="1:6" ht="14.25" customHeight="1" x14ac:dyDescent="0.25">
      <c r="A48" s="80" t="s">
        <v>118</v>
      </c>
      <c r="B48" s="84" t="s">
        <v>142</v>
      </c>
      <c r="C48" s="85">
        <v>2.5</v>
      </c>
      <c r="D48" s="86">
        <f>(C35*(C48/100))</f>
        <v>30.975000000000001</v>
      </c>
      <c r="E48" s="13"/>
      <c r="F48" s="11"/>
    </row>
    <row r="49" spans="1:6" ht="14.25" customHeight="1" x14ac:dyDescent="0.25">
      <c r="A49" s="80" t="s">
        <v>120</v>
      </c>
      <c r="B49" s="87" t="s">
        <v>143</v>
      </c>
      <c r="C49" s="14">
        <v>4</v>
      </c>
      <c r="D49" s="70">
        <f t="shared" ref="D49:D54" si="0">($C$35*(C49/100))</f>
        <v>49.56</v>
      </c>
      <c r="E49" s="13"/>
      <c r="F49" s="11"/>
    </row>
    <row r="50" spans="1:6" ht="14.25" customHeight="1" x14ac:dyDescent="0.25">
      <c r="A50" s="80" t="s">
        <v>122</v>
      </c>
      <c r="B50" s="84" t="s">
        <v>144</v>
      </c>
      <c r="C50" s="85">
        <v>1.5</v>
      </c>
      <c r="D50" s="86">
        <f t="shared" si="0"/>
        <v>18.585000000000001</v>
      </c>
      <c r="E50" s="13"/>
      <c r="F50" s="11"/>
    </row>
    <row r="51" spans="1:6" ht="14.25" customHeight="1" x14ac:dyDescent="0.25">
      <c r="A51" s="80" t="s">
        <v>124</v>
      </c>
      <c r="B51" s="84" t="s">
        <v>145</v>
      </c>
      <c r="C51" s="85">
        <v>1</v>
      </c>
      <c r="D51" s="86">
        <f t="shared" si="0"/>
        <v>12.39</v>
      </c>
      <c r="E51" s="13"/>
      <c r="F51" s="11"/>
    </row>
    <row r="52" spans="1:6" ht="14.25" customHeight="1" x14ac:dyDescent="0.25">
      <c r="A52" s="80" t="s">
        <v>126</v>
      </c>
      <c r="B52" s="84" t="s">
        <v>146</v>
      </c>
      <c r="C52" s="85">
        <v>0.60000000000000009</v>
      </c>
      <c r="D52" s="86">
        <f t="shared" si="0"/>
        <v>7.4340000000000011</v>
      </c>
      <c r="E52" s="13"/>
      <c r="F52" s="11"/>
    </row>
    <row r="53" spans="1:6" ht="14.25" customHeight="1" x14ac:dyDescent="0.25">
      <c r="A53" s="80" t="s">
        <v>147</v>
      </c>
      <c r="B53" s="84" t="s">
        <v>148</v>
      </c>
      <c r="C53" s="85">
        <v>0.2</v>
      </c>
      <c r="D53" s="86">
        <f t="shared" si="0"/>
        <v>2.4780000000000002</v>
      </c>
      <c r="E53" s="13"/>
      <c r="F53" s="11"/>
    </row>
    <row r="54" spans="1:6" ht="14.25" customHeight="1" x14ac:dyDescent="0.25">
      <c r="A54" s="80" t="s">
        <v>149</v>
      </c>
      <c r="B54" s="87" t="s">
        <v>150</v>
      </c>
      <c r="C54" s="14">
        <v>8</v>
      </c>
      <c r="D54" s="70">
        <f t="shared" si="0"/>
        <v>99.12</v>
      </c>
      <c r="E54" s="13"/>
      <c r="F54" s="11"/>
    </row>
    <row r="55" spans="1:6" ht="14.25" customHeight="1" thickBot="1" x14ac:dyDescent="0.3">
      <c r="A55" s="88"/>
      <c r="B55" s="89" t="s">
        <v>49</v>
      </c>
      <c r="C55" s="90">
        <f>SUM(C47:C54)</f>
        <v>37.799999999999997</v>
      </c>
      <c r="D55" s="91">
        <f>SUM(D47:D54)</f>
        <v>468.34200000000004</v>
      </c>
      <c r="E55" s="13"/>
      <c r="F55" s="11"/>
    </row>
    <row r="56" spans="1:6" ht="14.25" customHeight="1" x14ac:dyDescent="0.25">
      <c r="A56" s="15"/>
      <c r="B56" s="16" t="s">
        <v>151</v>
      </c>
      <c r="C56" s="15"/>
      <c r="D56" s="15"/>
      <c r="E56" s="13"/>
      <c r="F56" s="11"/>
    </row>
    <row r="57" spans="1:6" ht="14.25" customHeight="1" thickBot="1" x14ac:dyDescent="0.3">
      <c r="A57" s="15"/>
      <c r="B57" s="16"/>
      <c r="C57" s="15"/>
      <c r="D57" s="15"/>
      <c r="E57" s="13"/>
      <c r="F57" s="11"/>
    </row>
    <row r="58" spans="1:6" ht="14.25" customHeight="1" x14ac:dyDescent="0.25">
      <c r="A58" s="92"/>
      <c r="B58" s="93" t="s">
        <v>152</v>
      </c>
      <c r="C58" s="94"/>
      <c r="D58" s="13"/>
      <c r="F58" s="11"/>
    </row>
    <row r="59" spans="1:6" ht="14.25" customHeight="1" x14ac:dyDescent="0.25">
      <c r="A59" s="50" t="s">
        <v>153</v>
      </c>
      <c r="B59" s="51" t="s">
        <v>154</v>
      </c>
      <c r="C59" s="52" t="s">
        <v>115</v>
      </c>
      <c r="D59" s="13"/>
      <c r="F59" s="11"/>
    </row>
    <row r="60" spans="1:6" ht="14.25" customHeight="1" x14ac:dyDescent="0.25">
      <c r="A60" s="53" t="s">
        <v>116</v>
      </c>
      <c r="B60" s="95" t="s">
        <v>155</v>
      </c>
      <c r="C60" s="56">
        <f>(4.05*4*C13)-(6%*C15)</f>
        <v>263.91599999999994</v>
      </c>
      <c r="D60" s="13"/>
      <c r="F60" s="11"/>
    </row>
    <row r="61" spans="1:6" ht="14.25" customHeight="1" x14ac:dyDescent="0.25">
      <c r="A61" s="53" t="s">
        <v>118</v>
      </c>
      <c r="B61" s="54" t="s">
        <v>234</v>
      </c>
      <c r="C61" s="56">
        <f>(18*C13)-(18*C13*10%)</f>
        <v>338.25599999999997</v>
      </c>
      <c r="D61" s="13"/>
      <c r="F61" s="11"/>
    </row>
    <row r="62" spans="1:6" ht="14.25" customHeight="1" x14ac:dyDescent="0.25">
      <c r="A62" s="53" t="s">
        <v>120</v>
      </c>
      <c r="B62" s="54" t="s">
        <v>235</v>
      </c>
      <c r="C62" s="56">
        <v>13</v>
      </c>
      <c r="D62" s="13"/>
      <c r="F62" s="11"/>
    </row>
    <row r="63" spans="1:6" ht="14.25" customHeight="1" x14ac:dyDescent="0.25">
      <c r="A63" s="53" t="s">
        <v>122</v>
      </c>
      <c r="B63" s="54" t="s">
        <v>127</v>
      </c>
      <c r="C63" s="56">
        <v>0</v>
      </c>
      <c r="D63" s="13"/>
      <c r="F63" s="11"/>
    </row>
    <row r="64" spans="1:6" ht="14.25" customHeight="1" thickBot="1" x14ac:dyDescent="0.3">
      <c r="A64" s="64"/>
      <c r="B64" s="65" t="s">
        <v>156</v>
      </c>
      <c r="C64" s="66">
        <f>SUM(C60:C63)</f>
        <v>615.17199999999991</v>
      </c>
      <c r="D64" s="13"/>
      <c r="F64" s="11"/>
    </row>
    <row r="65" spans="1:6" ht="14.25" customHeight="1" thickBot="1" x14ac:dyDescent="0.3">
      <c r="A65" s="15"/>
      <c r="B65" s="17"/>
      <c r="C65" s="18"/>
      <c r="D65" s="19"/>
      <c r="E65" s="13"/>
      <c r="F65" s="11"/>
    </row>
    <row r="66" spans="1:6" ht="14.25" customHeight="1" x14ac:dyDescent="0.25">
      <c r="A66" s="92"/>
      <c r="B66" s="96" t="s">
        <v>157</v>
      </c>
      <c r="C66" s="97"/>
      <c r="D66" s="13"/>
      <c r="F66" s="11"/>
    </row>
    <row r="67" spans="1:6" ht="14.25" customHeight="1" x14ac:dyDescent="0.25">
      <c r="A67" s="53">
        <v>2</v>
      </c>
      <c r="B67" s="98" t="s">
        <v>158</v>
      </c>
      <c r="C67" s="144" t="s">
        <v>132</v>
      </c>
      <c r="D67" s="13"/>
      <c r="F67" s="11"/>
    </row>
    <row r="68" spans="1:6" ht="14.25" customHeight="1" x14ac:dyDescent="0.25">
      <c r="A68" s="53" t="s">
        <v>130</v>
      </c>
      <c r="B68" s="54" t="s">
        <v>131</v>
      </c>
      <c r="C68" s="55">
        <f>C42</f>
        <v>253.12769999999998</v>
      </c>
      <c r="D68" s="13"/>
      <c r="F68" s="11"/>
    </row>
    <row r="69" spans="1:6" ht="14.25" customHeight="1" x14ac:dyDescent="0.25">
      <c r="A69" s="53" t="s">
        <v>138</v>
      </c>
      <c r="B69" s="54" t="s">
        <v>139</v>
      </c>
      <c r="C69" s="55">
        <f>D55+C43</f>
        <v>565.23180000000002</v>
      </c>
      <c r="D69" s="13"/>
      <c r="F69" s="11"/>
    </row>
    <row r="70" spans="1:6" ht="14.25" customHeight="1" x14ac:dyDescent="0.25">
      <c r="A70" s="53" t="s">
        <v>153</v>
      </c>
      <c r="B70" s="54" t="s">
        <v>154</v>
      </c>
      <c r="C70" s="55">
        <f>C64</f>
        <v>615.17199999999991</v>
      </c>
      <c r="D70" s="13"/>
      <c r="F70" s="11"/>
    </row>
    <row r="71" spans="1:6" ht="14.25" customHeight="1" thickBot="1" x14ac:dyDescent="0.3">
      <c r="A71" s="64"/>
      <c r="B71" s="100" t="s">
        <v>135</v>
      </c>
      <c r="C71" s="101">
        <f>SUM(C68:C70)</f>
        <v>1433.5315000000001</v>
      </c>
      <c r="D71" s="13"/>
      <c r="F71" s="11"/>
    </row>
    <row r="72" spans="1:6" ht="14.25" customHeight="1" thickBot="1" x14ac:dyDescent="0.3">
      <c r="B72" s="20"/>
      <c r="C72" s="19"/>
      <c r="D72" s="19"/>
      <c r="E72" s="13"/>
      <c r="F72" s="11"/>
    </row>
    <row r="73" spans="1:6" ht="14.25" customHeight="1" x14ac:dyDescent="0.25">
      <c r="A73" s="102"/>
      <c r="B73" s="103" t="s">
        <v>159</v>
      </c>
      <c r="C73" s="104"/>
      <c r="D73" s="13"/>
      <c r="F73" s="11"/>
    </row>
    <row r="74" spans="1:6" ht="14.25" customHeight="1" x14ac:dyDescent="0.25">
      <c r="A74" s="21">
        <v>3</v>
      </c>
      <c r="B74" s="22" t="s">
        <v>160</v>
      </c>
      <c r="C74" s="170" t="s">
        <v>115</v>
      </c>
      <c r="D74" s="13"/>
      <c r="F74" s="11"/>
    </row>
    <row r="75" spans="1:6" ht="14.25" customHeight="1" x14ac:dyDescent="0.25">
      <c r="A75" s="23" t="s">
        <v>116</v>
      </c>
      <c r="B75" s="24" t="s">
        <v>161</v>
      </c>
      <c r="C75" s="167">
        <f>((C31+C40+C41)/12)*5%</f>
        <v>6.2171987500000006</v>
      </c>
      <c r="D75" s="13"/>
      <c r="F75" s="11"/>
    </row>
    <row r="76" spans="1:6" ht="14.25" customHeight="1" x14ac:dyDescent="0.25">
      <c r="A76" s="23" t="s">
        <v>118</v>
      </c>
      <c r="B76" s="24" t="s">
        <v>162</v>
      </c>
      <c r="C76" s="167">
        <f>((C31+C40)/12)*5%*8%</f>
        <v>0.44740290000000005</v>
      </c>
      <c r="D76" s="13"/>
      <c r="F76" s="11"/>
    </row>
    <row r="77" spans="1:6" ht="14.25" customHeight="1" x14ac:dyDescent="0.25">
      <c r="A77" s="23" t="s">
        <v>120</v>
      </c>
      <c r="B77" s="24" t="s">
        <v>163</v>
      </c>
      <c r="C77" s="167">
        <v>0</v>
      </c>
      <c r="D77" s="13"/>
      <c r="F77" s="11"/>
    </row>
    <row r="78" spans="1:6" ht="14.25" customHeight="1" x14ac:dyDescent="0.25">
      <c r="A78" s="23" t="s">
        <v>122</v>
      </c>
      <c r="B78" s="24" t="s">
        <v>164</v>
      </c>
      <c r="C78" s="167">
        <f>((C31+C62)/30/12*7)</f>
        <v>24.344444444444445</v>
      </c>
      <c r="D78" s="13"/>
      <c r="F78" s="11"/>
    </row>
    <row r="79" spans="1:6" ht="24" x14ac:dyDescent="0.25">
      <c r="A79" s="23" t="s">
        <v>124</v>
      </c>
      <c r="B79" s="24" t="s">
        <v>165</v>
      </c>
      <c r="C79" s="169">
        <f>(C31/30/12*7)*8%</f>
        <v>1.9273333333333333</v>
      </c>
      <c r="D79" s="13"/>
      <c r="F79" s="11"/>
    </row>
    <row r="80" spans="1:6" ht="14.25" customHeight="1" x14ac:dyDescent="0.25">
      <c r="A80" s="23" t="s">
        <v>126</v>
      </c>
      <c r="B80" s="24" t="s">
        <v>166</v>
      </c>
      <c r="C80" s="167">
        <f>C31*4%</f>
        <v>49.56</v>
      </c>
      <c r="D80" s="13"/>
      <c r="F80" s="11"/>
    </row>
    <row r="81" spans="1:6" ht="14.25" customHeight="1" x14ac:dyDescent="0.25">
      <c r="A81" s="25"/>
      <c r="B81" s="22" t="s">
        <v>49</v>
      </c>
      <c r="C81" s="168">
        <f>SUM(C75:C80)</f>
        <v>82.496379427777782</v>
      </c>
      <c r="D81" s="13"/>
      <c r="F81" s="11"/>
    </row>
    <row r="82" spans="1:6" ht="14.25" customHeight="1" thickBot="1" x14ac:dyDescent="0.3">
      <c r="E82" s="13"/>
      <c r="F82" s="11"/>
    </row>
    <row r="83" spans="1:6" ht="14.25" customHeight="1" x14ac:dyDescent="0.25">
      <c r="A83" s="12"/>
      <c r="B83" s="105" t="s">
        <v>167</v>
      </c>
      <c r="C83" s="106"/>
      <c r="D83" s="107"/>
      <c r="F83" s="11"/>
    </row>
    <row r="84" spans="1:6" ht="14.25" customHeight="1" x14ac:dyDescent="0.25">
      <c r="A84" s="67"/>
      <c r="B84" s="98" t="s">
        <v>168</v>
      </c>
      <c r="C84" s="52"/>
      <c r="D84" s="13"/>
      <c r="F84" s="11"/>
    </row>
    <row r="85" spans="1:6" ht="14.25" customHeight="1" x14ac:dyDescent="0.25">
      <c r="A85" s="50" t="s">
        <v>169</v>
      </c>
      <c r="B85" s="26" t="s">
        <v>170</v>
      </c>
      <c r="C85" s="145" t="s">
        <v>115</v>
      </c>
      <c r="D85" s="13"/>
      <c r="F85" s="11"/>
    </row>
    <row r="86" spans="1:6" ht="14.25" customHeight="1" x14ac:dyDescent="0.25">
      <c r="A86" s="53" t="s">
        <v>116</v>
      </c>
      <c r="B86" s="108" t="s">
        <v>171</v>
      </c>
      <c r="C86" s="146">
        <v>0</v>
      </c>
      <c r="D86" s="13"/>
      <c r="F86" s="11"/>
    </row>
    <row r="87" spans="1:6" ht="14.25" customHeight="1" x14ac:dyDescent="0.25">
      <c r="A87" s="53" t="s">
        <v>118</v>
      </c>
      <c r="B87" s="108" t="s">
        <v>172</v>
      </c>
      <c r="C87" s="146">
        <f>(((C31+C71+C81+C90+C110)-(C60-C61-C108-C109))/30*2.96)/12</f>
        <v>23.64119626821936</v>
      </c>
      <c r="D87" s="13"/>
      <c r="F87" s="11"/>
    </row>
    <row r="88" spans="1:6" ht="14.25" customHeight="1" x14ac:dyDescent="0.25">
      <c r="A88" s="53" t="s">
        <v>120</v>
      </c>
      <c r="B88" s="108" t="s">
        <v>173</v>
      </c>
      <c r="C88" s="146">
        <f>(((C31+C71+C81+C90+C110)-(C60-C61-C108-C109))/30*5*1.5%)/12</f>
        <v>0.59901679733663904</v>
      </c>
      <c r="D88" s="13"/>
      <c r="F88" s="11"/>
    </row>
    <row r="89" spans="1:6" ht="14.25" customHeight="1" x14ac:dyDescent="0.25">
      <c r="A89" s="53" t="s">
        <v>122</v>
      </c>
      <c r="B89" s="108" t="s">
        <v>174</v>
      </c>
      <c r="C89" s="146">
        <f>(((C31+C71+C81+C90+C110)-(C60-C61-C108-C109))/30*15*0.78%)/12</f>
        <v>0.93446620384515711</v>
      </c>
      <c r="D89" s="13"/>
      <c r="F89" s="11"/>
    </row>
    <row r="90" spans="1:6" ht="14.25" customHeight="1" x14ac:dyDescent="0.25">
      <c r="A90" s="53" t="s">
        <v>124</v>
      </c>
      <c r="B90" s="108" t="s">
        <v>175</v>
      </c>
      <c r="C90" s="146">
        <f>(((C41*3.95/12)+(C62*3.95*1.2975%))/12+((C31+C40)*39.8%*3.95)*1.2975%/12)</f>
        <v>6.4494144547565195</v>
      </c>
      <c r="D90" s="63"/>
      <c r="F90" s="11"/>
    </row>
    <row r="91" spans="1:6" ht="14.25" customHeight="1" x14ac:dyDescent="0.25">
      <c r="A91" s="53" t="s">
        <v>126</v>
      </c>
      <c r="B91" s="109" t="s">
        <v>176</v>
      </c>
      <c r="C91" s="146">
        <v>0</v>
      </c>
      <c r="D91" s="13"/>
      <c r="F91" s="11"/>
    </row>
    <row r="92" spans="1:6" ht="14.25" customHeight="1" thickBot="1" x14ac:dyDescent="0.3">
      <c r="A92" s="64"/>
      <c r="B92" s="28" t="s">
        <v>49</v>
      </c>
      <c r="C92" s="166">
        <f>SUM(C86:C91)</f>
        <v>31.624093724157675</v>
      </c>
      <c r="D92" s="13"/>
      <c r="F92" s="11"/>
    </row>
    <row r="93" spans="1:6" ht="14.25" customHeight="1" thickBot="1" x14ac:dyDescent="0.3">
      <c r="A93" s="15"/>
      <c r="B93" s="15"/>
      <c r="C93" s="15"/>
      <c r="E93" s="13"/>
      <c r="F93" s="11"/>
    </row>
    <row r="94" spans="1:6" ht="14.25" customHeight="1" x14ac:dyDescent="0.25">
      <c r="A94" s="111"/>
      <c r="B94" s="233" t="s">
        <v>177</v>
      </c>
      <c r="C94" s="233"/>
      <c r="D94" s="13"/>
      <c r="F94" s="11"/>
    </row>
    <row r="95" spans="1:6" ht="14.25" customHeight="1" x14ac:dyDescent="0.25">
      <c r="A95" s="50" t="s">
        <v>178</v>
      </c>
      <c r="B95" s="26" t="s">
        <v>179</v>
      </c>
      <c r="C95" s="27" t="s">
        <v>115</v>
      </c>
      <c r="D95" s="13"/>
      <c r="F95" s="11"/>
    </row>
    <row r="96" spans="1:6" ht="14.25" customHeight="1" x14ac:dyDescent="0.25">
      <c r="A96" s="53" t="s">
        <v>116</v>
      </c>
      <c r="B96" s="112" t="s">
        <v>180</v>
      </c>
      <c r="C96" s="113">
        <v>0</v>
      </c>
      <c r="D96" s="13"/>
      <c r="F96" s="11"/>
    </row>
    <row r="97" spans="1:6" ht="14.25" customHeight="1" thickBot="1" x14ac:dyDescent="0.3">
      <c r="A97" s="114"/>
      <c r="B97" s="28" t="s">
        <v>49</v>
      </c>
      <c r="C97" s="115"/>
      <c r="D97" s="116"/>
      <c r="F97" s="11"/>
    </row>
    <row r="98" spans="1:6" ht="14.25" customHeight="1" thickBot="1" x14ac:dyDescent="0.3">
      <c r="A98" s="15"/>
      <c r="B98" s="15"/>
      <c r="C98" s="15"/>
      <c r="E98" s="13"/>
      <c r="F98" s="11"/>
    </row>
    <row r="99" spans="1:6" ht="14.25" customHeight="1" x14ac:dyDescent="0.25">
      <c r="A99" s="92"/>
      <c r="B99" s="96" t="s">
        <v>181</v>
      </c>
      <c r="C99" s="97"/>
      <c r="D99" s="13"/>
      <c r="F99" s="11"/>
    </row>
    <row r="100" spans="1:6" ht="14.25" customHeight="1" x14ac:dyDescent="0.25">
      <c r="A100" s="50">
        <v>4</v>
      </c>
      <c r="B100" s="98" t="s">
        <v>182</v>
      </c>
      <c r="C100" s="99" t="s">
        <v>132</v>
      </c>
      <c r="D100" s="13"/>
      <c r="F100" s="11"/>
    </row>
    <row r="101" spans="1:6" s="29" customFormat="1" ht="15" customHeight="1" x14ac:dyDescent="0.25">
      <c r="A101" s="53" t="s">
        <v>169</v>
      </c>
      <c r="B101" s="54" t="s">
        <v>170</v>
      </c>
      <c r="C101" s="55">
        <f>C92</f>
        <v>31.624093724157675</v>
      </c>
      <c r="D101" s="117"/>
    </row>
    <row r="102" spans="1:6" ht="15" customHeight="1" x14ac:dyDescent="0.25">
      <c r="A102" s="53" t="s">
        <v>178</v>
      </c>
      <c r="B102" s="54" t="s">
        <v>179</v>
      </c>
      <c r="C102" s="55">
        <f>C97</f>
        <v>0</v>
      </c>
      <c r="D102" s="13"/>
      <c r="F102" s="11"/>
    </row>
    <row r="103" spans="1:6" ht="15" customHeight="1" thickBot="1" x14ac:dyDescent="0.3">
      <c r="A103" s="64"/>
      <c r="B103" s="100" t="s">
        <v>135</v>
      </c>
      <c r="C103" s="66">
        <f>SUM(C101:C102)</f>
        <v>31.624093724157675</v>
      </c>
      <c r="D103" s="13"/>
      <c r="F103" s="11"/>
    </row>
    <row r="104" spans="1:6" ht="15" customHeight="1" thickBot="1" x14ac:dyDescent="0.3">
      <c r="F104" s="11"/>
    </row>
    <row r="105" spans="1:6" ht="15" customHeight="1" x14ac:dyDescent="0.25">
      <c r="A105" s="118"/>
      <c r="B105" s="105" t="s">
        <v>183</v>
      </c>
      <c r="C105" s="119"/>
      <c r="F105" s="11"/>
    </row>
    <row r="106" spans="1:6" ht="15" customHeight="1" x14ac:dyDescent="0.25">
      <c r="A106" s="30">
        <v>5</v>
      </c>
      <c r="B106" s="120" t="s">
        <v>184</v>
      </c>
      <c r="C106" s="52" t="s">
        <v>115</v>
      </c>
      <c r="F106" s="11"/>
    </row>
    <row r="107" spans="1:6" ht="15" customHeight="1" x14ac:dyDescent="0.25">
      <c r="A107" s="31" t="s">
        <v>116</v>
      </c>
      <c r="B107" s="121" t="s">
        <v>185</v>
      </c>
      <c r="C107" s="122">
        <f>'III - B Custo Uniformes'!E60</f>
        <v>39.463333333333331</v>
      </c>
      <c r="F107" s="11"/>
    </row>
    <row r="108" spans="1:6" ht="15" customHeight="1" x14ac:dyDescent="0.25">
      <c r="A108" s="31" t="s">
        <v>118</v>
      </c>
      <c r="B108" s="121" t="s">
        <v>236</v>
      </c>
      <c r="C108" s="123">
        <v>0</v>
      </c>
      <c r="F108" s="11"/>
    </row>
    <row r="109" spans="1:6" ht="15" customHeight="1" x14ac:dyDescent="0.25">
      <c r="A109" s="31" t="s">
        <v>120</v>
      </c>
      <c r="B109" s="121" t="s">
        <v>186</v>
      </c>
      <c r="C109" s="123">
        <v>0</v>
      </c>
      <c r="F109" s="11"/>
    </row>
    <row r="110" spans="1:6" ht="15" customHeight="1" thickBot="1" x14ac:dyDescent="0.3">
      <c r="A110" s="124"/>
      <c r="B110" s="125" t="s">
        <v>187</v>
      </c>
      <c r="C110" s="126">
        <f>SUM(C107:C109)</f>
        <v>39.463333333333331</v>
      </c>
      <c r="F110" s="11"/>
    </row>
    <row r="111" spans="1:6" ht="15" customHeight="1" thickBot="1" x14ac:dyDescent="0.3">
      <c r="A111" s="32"/>
      <c r="B111" s="33"/>
      <c r="C111" s="34"/>
      <c r="D111" s="34"/>
      <c r="F111" s="11"/>
    </row>
    <row r="112" spans="1:6" ht="15" customHeight="1" x14ac:dyDescent="0.25">
      <c r="A112" s="127"/>
      <c r="B112" s="228" t="s">
        <v>188</v>
      </c>
      <c r="C112" s="228"/>
      <c r="D112" s="228"/>
      <c r="F112" s="11"/>
    </row>
    <row r="113" spans="1:6" ht="15" customHeight="1" x14ac:dyDescent="0.25">
      <c r="A113" s="30">
        <v>6</v>
      </c>
      <c r="B113" s="26" t="s">
        <v>189</v>
      </c>
      <c r="C113" s="35" t="s">
        <v>140</v>
      </c>
      <c r="D113" s="27" t="s">
        <v>115</v>
      </c>
      <c r="F113" s="11"/>
    </row>
    <row r="114" spans="1:6" ht="15" customHeight="1" x14ac:dyDescent="0.25">
      <c r="A114" s="31" t="s">
        <v>116</v>
      </c>
      <c r="B114" s="36" t="s">
        <v>190</v>
      </c>
      <c r="C114" s="37">
        <v>4.08</v>
      </c>
      <c r="D114" s="70">
        <f>(C131)*C114/100</f>
        <v>115.30550450459897</v>
      </c>
      <c r="F114" s="11"/>
    </row>
    <row r="115" spans="1:6" ht="15" customHeight="1" x14ac:dyDescent="0.25">
      <c r="A115" s="31" t="s">
        <v>118</v>
      </c>
      <c r="B115" s="36" t="s">
        <v>191</v>
      </c>
      <c r="C115" s="37">
        <v>4.3600000000000003</v>
      </c>
      <c r="D115" s="70">
        <f>(C131+D114)*C115/100</f>
        <v>128.24594735915824</v>
      </c>
      <c r="F115" s="11"/>
    </row>
    <row r="116" spans="1:6" ht="15" customHeight="1" x14ac:dyDescent="0.25">
      <c r="A116" s="31" t="s">
        <v>120</v>
      </c>
      <c r="B116" s="36" t="s">
        <v>192</v>
      </c>
      <c r="C116" s="37"/>
      <c r="D116" s="70"/>
      <c r="F116" s="11"/>
    </row>
    <row r="117" spans="1:6" ht="15" customHeight="1" x14ac:dyDescent="0.25">
      <c r="A117" s="31"/>
      <c r="B117" s="36" t="s">
        <v>193</v>
      </c>
      <c r="C117" s="37">
        <f>3+0.65</f>
        <v>3.65</v>
      </c>
      <c r="D117" s="70">
        <f>((C131+D114+D115)/(1-(C117+C119)/100))*C117/100</f>
        <v>122.65225690173996</v>
      </c>
      <c r="F117" s="11"/>
    </row>
    <row r="118" spans="1:6" ht="15" customHeight="1" x14ac:dyDescent="0.25">
      <c r="A118" s="31"/>
      <c r="B118" s="36" t="s">
        <v>194</v>
      </c>
      <c r="C118" s="37"/>
      <c r="D118" s="70"/>
      <c r="F118" s="11"/>
    </row>
    <row r="119" spans="1:6" ht="15" customHeight="1" x14ac:dyDescent="0.25">
      <c r="A119" s="31"/>
      <c r="B119" s="36" t="s">
        <v>195</v>
      </c>
      <c r="C119" s="38">
        <v>5</v>
      </c>
      <c r="D119" s="70">
        <f>((C131+D114+D115)/(1-(C117+C119)/100))*C119/100</f>
        <v>168.01679027635612</v>
      </c>
      <c r="F119" s="11"/>
    </row>
    <row r="120" spans="1:6" ht="15" customHeight="1" x14ac:dyDescent="0.25">
      <c r="A120" s="31"/>
      <c r="B120" s="36" t="s">
        <v>196</v>
      </c>
      <c r="C120" s="37"/>
      <c r="D120" s="70"/>
      <c r="F120" s="11"/>
    </row>
    <row r="121" spans="1:6" ht="15" customHeight="1" thickBot="1" x14ac:dyDescent="0.3">
      <c r="A121" s="39"/>
      <c r="B121" s="28" t="s">
        <v>49</v>
      </c>
      <c r="C121" s="40">
        <f>SUM(C114:C120)</f>
        <v>17.090000000000003</v>
      </c>
      <c r="D121" s="110">
        <f>SUM(D114:D120)</f>
        <v>534.22049904185337</v>
      </c>
      <c r="F121" s="11"/>
    </row>
    <row r="122" spans="1:6" ht="15" customHeight="1" x14ac:dyDescent="0.25">
      <c r="A122" s="32"/>
      <c r="B122" s="33"/>
      <c r="C122" s="34"/>
      <c r="D122" s="34"/>
      <c r="F122" s="11"/>
    </row>
    <row r="123" spans="1:6" s="29" customFormat="1" ht="15" customHeight="1" x14ac:dyDescent="0.25">
      <c r="A123" s="234" t="s">
        <v>197</v>
      </c>
      <c r="B123" s="234"/>
      <c r="C123" s="234"/>
      <c r="D123" s="41"/>
    </row>
    <row r="124" spans="1:6" s="29" customFormat="1" ht="15" customHeight="1" thickBot="1" x14ac:dyDescent="0.3">
      <c r="A124" s="11"/>
      <c r="B124" s="41"/>
      <c r="C124" s="11"/>
      <c r="D124" s="11"/>
    </row>
    <row r="125" spans="1:6" s="29" customFormat="1" ht="24" x14ac:dyDescent="0.25">
      <c r="A125" s="92"/>
      <c r="B125" s="128" t="s">
        <v>198</v>
      </c>
      <c r="C125" s="129" t="s">
        <v>115</v>
      </c>
    </row>
    <row r="126" spans="1:6" s="29" customFormat="1" ht="15" customHeight="1" x14ac:dyDescent="0.25">
      <c r="A126" s="67" t="s">
        <v>116</v>
      </c>
      <c r="B126" s="36" t="s">
        <v>199</v>
      </c>
      <c r="C126" s="70">
        <f>C35</f>
        <v>1239</v>
      </c>
    </row>
    <row r="127" spans="1:6" s="29" customFormat="1" ht="15" customHeight="1" x14ac:dyDescent="0.25">
      <c r="A127" s="67" t="s">
        <v>118</v>
      </c>
      <c r="B127" s="36" t="s">
        <v>200</v>
      </c>
      <c r="C127" s="70">
        <f>C71</f>
        <v>1433.5315000000001</v>
      </c>
    </row>
    <row r="128" spans="1:6" s="29" customFormat="1" ht="15" customHeight="1" x14ac:dyDescent="0.25">
      <c r="A128" s="67" t="s">
        <v>120</v>
      </c>
      <c r="B128" s="36" t="s">
        <v>201</v>
      </c>
      <c r="C128" s="70">
        <f>C81</f>
        <v>82.496379427777782</v>
      </c>
    </row>
    <row r="129" spans="1:5" s="29" customFormat="1" ht="15" customHeight="1" x14ac:dyDescent="0.25">
      <c r="A129" s="67" t="s">
        <v>122</v>
      </c>
      <c r="B129" s="36" t="s">
        <v>202</v>
      </c>
      <c r="C129" s="70">
        <f>C103</f>
        <v>31.624093724157675</v>
      </c>
    </row>
    <row r="130" spans="1:5" s="29" customFormat="1" ht="15" customHeight="1" x14ac:dyDescent="0.25">
      <c r="A130" s="67" t="s">
        <v>124</v>
      </c>
      <c r="B130" s="36" t="s">
        <v>203</v>
      </c>
      <c r="C130" s="70">
        <f>C110</f>
        <v>39.463333333333331</v>
      </c>
    </row>
    <row r="131" spans="1:5" s="29" customFormat="1" ht="15" customHeight="1" x14ac:dyDescent="0.25">
      <c r="A131" s="67"/>
      <c r="B131" s="35" t="s">
        <v>204</v>
      </c>
      <c r="C131" s="130">
        <f>SUM(C126:C130)</f>
        <v>2826.1153064852688</v>
      </c>
    </row>
    <row r="132" spans="1:5" s="29" customFormat="1" ht="15" customHeight="1" x14ac:dyDescent="0.25">
      <c r="A132" s="67" t="s">
        <v>126</v>
      </c>
      <c r="B132" s="36" t="s">
        <v>205</v>
      </c>
      <c r="C132" s="70">
        <f>D121</f>
        <v>534.22049904185337</v>
      </c>
    </row>
    <row r="133" spans="1:5" s="29" customFormat="1" x14ac:dyDescent="0.25">
      <c r="A133" s="67"/>
      <c r="B133" s="26" t="s">
        <v>206</v>
      </c>
      <c r="C133" s="130">
        <f>SUM(C131:C132)</f>
        <v>3360.3358055271219</v>
      </c>
    </row>
    <row r="134" spans="1:5" s="29" customFormat="1" ht="15" customHeight="1" thickBot="1" x14ac:dyDescent="0.3">
      <c r="A134" s="64"/>
      <c r="B134" s="131" t="s">
        <v>207</v>
      </c>
      <c r="C134" s="132">
        <f>C133/C35</f>
        <v>2.7121354362607923</v>
      </c>
    </row>
    <row r="135" spans="1:5" s="29" customFormat="1" ht="15" customHeight="1" x14ac:dyDescent="0.25">
      <c r="A135" s="11"/>
      <c r="B135" s="41"/>
      <c r="C135" s="11"/>
      <c r="D135" s="11"/>
      <c r="E135" s="11"/>
    </row>
    <row r="136" spans="1:5" ht="15.75" thickBot="1" x14ac:dyDescent="0.3"/>
    <row r="137" spans="1:5" x14ac:dyDescent="0.25">
      <c r="A137" s="127"/>
      <c r="B137" s="228" t="s">
        <v>208</v>
      </c>
      <c r="C137" s="228"/>
      <c r="D137" s="228"/>
    </row>
    <row r="138" spans="1:5" x14ac:dyDescent="0.25">
      <c r="A138" s="30">
        <v>6</v>
      </c>
      <c r="B138" s="26" t="s">
        <v>189</v>
      </c>
      <c r="C138" s="35" t="s">
        <v>140</v>
      </c>
      <c r="D138" s="27" t="s">
        <v>115</v>
      </c>
    </row>
    <row r="139" spans="1:5" x14ac:dyDescent="0.25">
      <c r="A139" s="31" t="s">
        <v>116</v>
      </c>
      <c r="B139" s="36" t="s">
        <v>190</v>
      </c>
      <c r="C139" s="37">
        <v>4.08</v>
      </c>
      <c r="D139" s="70">
        <f>(C156)*C139/100</f>
        <v>115.30550450459897</v>
      </c>
    </row>
    <row r="140" spans="1:5" x14ac:dyDescent="0.25">
      <c r="A140" s="31" t="s">
        <v>118</v>
      </c>
      <c r="B140" s="36" t="s">
        <v>191</v>
      </c>
      <c r="C140" s="37">
        <v>4.3600000000000003</v>
      </c>
      <c r="D140" s="70">
        <f>(C156+D139)*C140/100</f>
        <v>128.24594735915824</v>
      </c>
    </row>
    <row r="141" spans="1:5" x14ac:dyDescent="0.25">
      <c r="A141" s="31" t="s">
        <v>120</v>
      </c>
      <c r="B141" s="36" t="s">
        <v>192</v>
      </c>
      <c r="C141" s="37"/>
      <c r="D141" s="70"/>
    </row>
    <row r="142" spans="1:5" x14ac:dyDescent="0.25">
      <c r="A142" s="31"/>
      <c r="B142" s="36" t="s">
        <v>209</v>
      </c>
      <c r="C142" s="14">
        <f>1.65+7.6</f>
        <v>9.25</v>
      </c>
      <c r="D142" s="70">
        <f>((C156+D139+D140)/(1-(C142+C144)/100))*C142/100</f>
        <v>331.13023340791239</v>
      </c>
    </row>
    <row r="143" spans="1:5" x14ac:dyDescent="0.25">
      <c r="A143" s="31"/>
      <c r="B143" s="36" t="s">
        <v>194</v>
      </c>
      <c r="C143" s="37"/>
      <c r="D143" s="70"/>
    </row>
    <row r="144" spans="1:5" x14ac:dyDescent="0.25">
      <c r="A144" s="31"/>
      <c r="B144" s="36" t="s">
        <v>195</v>
      </c>
      <c r="C144" s="38">
        <v>5</v>
      </c>
      <c r="D144" s="70">
        <f>((C156+D139+D140)/(1-(C142+C144)/100))*C144/100</f>
        <v>178.98931535562835</v>
      </c>
    </row>
    <row r="145" spans="1:4" x14ac:dyDescent="0.25">
      <c r="A145" s="31"/>
      <c r="B145" s="36" t="s">
        <v>196</v>
      </c>
      <c r="C145" s="37"/>
      <c r="D145" s="70"/>
    </row>
    <row r="146" spans="1:4" ht="15.75" thickBot="1" x14ac:dyDescent="0.3">
      <c r="A146" s="39"/>
      <c r="B146" s="28" t="s">
        <v>49</v>
      </c>
      <c r="C146" s="40">
        <f>SUM(C139:C145)</f>
        <v>22.69</v>
      </c>
      <c r="D146" s="110">
        <f>SUM(D139:D145)</f>
        <v>753.67100062729799</v>
      </c>
    </row>
    <row r="147" spans="1:4" x14ac:dyDescent="0.25">
      <c r="A147" s="15"/>
      <c r="B147" s="15"/>
      <c r="C147" s="15"/>
      <c r="D147" s="15"/>
    </row>
    <row r="148" spans="1:4" x14ac:dyDescent="0.25">
      <c r="A148" s="229" t="s">
        <v>197</v>
      </c>
      <c r="B148" s="229"/>
      <c r="C148" s="229"/>
      <c r="D148" s="42"/>
    </row>
    <row r="149" spans="1:4" ht="15.75" thickBot="1" x14ac:dyDescent="0.3">
      <c r="A149" s="15"/>
      <c r="B149" s="43"/>
      <c r="C149" s="15"/>
      <c r="D149" s="42"/>
    </row>
    <row r="150" spans="1:4" ht="24" x14ac:dyDescent="0.25">
      <c r="A150" s="92"/>
      <c r="B150" s="128" t="s">
        <v>198</v>
      </c>
      <c r="C150" s="129" t="s">
        <v>115</v>
      </c>
      <c r="D150" s="42"/>
    </row>
    <row r="151" spans="1:4" x14ac:dyDescent="0.25">
      <c r="A151" s="67" t="s">
        <v>116</v>
      </c>
      <c r="B151" s="36" t="s">
        <v>199</v>
      </c>
      <c r="C151" s="70">
        <f>C126</f>
        <v>1239</v>
      </c>
      <c r="D151" s="42"/>
    </row>
    <row r="152" spans="1:4" x14ac:dyDescent="0.25">
      <c r="A152" s="67" t="s">
        <v>118</v>
      </c>
      <c r="B152" s="36" t="s">
        <v>200</v>
      </c>
      <c r="C152" s="70">
        <f>C127</f>
        <v>1433.5315000000001</v>
      </c>
      <c r="D152" s="42"/>
    </row>
    <row r="153" spans="1:4" x14ac:dyDescent="0.25">
      <c r="A153" s="67" t="s">
        <v>120</v>
      </c>
      <c r="B153" s="36" t="s">
        <v>201</v>
      </c>
      <c r="C153" s="70">
        <f>C128</f>
        <v>82.496379427777782</v>
      </c>
      <c r="D153" s="42"/>
    </row>
    <row r="154" spans="1:4" x14ac:dyDescent="0.25">
      <c r="A154" s="67" t="s">
        <v>122</v>
      </c>
      <c r="B154" s="36" t="s">
        <v>202</v>
      </c>
      <c r="C154" s="70">
        <f>C129</f>
        <v>31.624093724157675</v>
      </c>
      <c r="D154" s="42"/>
    </row>
    <row r="155" spans="1:4" x14ac:dyDescent="0.25">
      <c r="A155" s="67" t="s">
        <v>124</v>
      </c>
      <c r="B155" s="36" t="s">
        <v>203</v>
      </c>
      <c r="C155" s="70">
        <f>C130</f>
        <v>39.463333333333331</v>
      </c>
      <c r="D155" s="42"/>
    </row>
    <row r="156" spans="1:4" x14ac:dyDescent="0.25">
      <c r="A156" s="67"/>
      <c r="B156" s="35" t="s">
        <v>204</v>
      </c>
      <c r="C156" s="130">
        <f>SUM(C151:C155)</f>
        <v>2826.1153064852688</v>
      </c>
      <c r="D156" s="42"/>
    </row>
    <row r="157" spans="1:4" x14ac:dyDescent="0.25">
      <c r="A157" s="67" t="s">
        <v>126</v>
      </c>
      <c r="B157" s="36" t="s">
        <v>205</v>
      </c>
      <c r="C157" s="70">
        <f>D146</f>
        <v>753.67100062729799</v>
      </c>
      <c r="D157" s="42"/>
    </row>
    <row r="158" spans="1:4" x14ac:dyDescent="0.25">
      <c r="A158" s="67"/>
      <c r="B158" s="26" t="s">
        <v>206</v>
      </c>
      <c r="C158" s="130">
        <f>SUM(C156:C157)</f>
        <v>3579.7863071125666</v>
      </c>
      <c r="D158" s="42"/>
    </row>
    <row r="159" spans="1:4" ht="15.75" thickBot="1" x14ac:dyDescent="0.3">
      <c r="A159" s="64"/>
      <c r="B159" s="131" t="s">
        <v>207</v>
      </c>
      <c r="C159" s="132">
        <f>C158/C35</f>
        <v>2.8892544851594564</v>
      </c>
      <c r="D159" s="42"/>
    </row>
  </sheetData>
  <mergeCells count="19">
    <mergeCell ref="B37:C37"/>
    <mergeCell ref="B1:E1"/>
    <mergeCell ref="B2:E2"/>
    <mergeCell ref="B3:E3"/>
    <mergeCell ref="B4:E4"/>
    <mergeCell ref="B5:E5"/>
    <mergeCell ref="B6:E6"/>
    <mergeCell ref="B7:E7"/>
    <mergeCell ref="B8:E8"/>
    <mergeCell ref="B10:E10"/>
    <mergeCell ref="A21:C21"/>
    <mergeCell ref="B36:D36"/>
    <mergeCell ref="A148:C148"/>
    <mergeCell ref="B38:C38"/>
    <mergeCell ref="A45:D45"/>
    <mergeCell ref="B94:C94"/>
    <mergeCell ref="B112:D112"/>
    <mergeCell ref="A123:C123"/>
    <mergeCell ref="B137:D137"/>
  </mergeCells>
  <pageMargins left="0.511811024" right="0.511811024" top="0.78740157499999996" bottom="0.78740157499999996" header="0.31496062000000002" footer="0.31496062000000002"/>
  <pageSetup paperSize="9" scale="76" orientation="portrait" r:id="rId1"/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view="pageBreakPreview" zoomScale="60" zoomScaleNormal="100" workbookViewId="0">
      <selection activeCell="B9" sqref="B9"/>
    </sheetView>
  </sheetViews>
  <sheetFormatPr defaultColWidth="11.42578125" defaultRowHeight="15" x14ac:dyDescent="0.25"/>
  <cols>
    <col min="1" max="1" width="5.140625" style="11" customWidth="1"/>
    <col min="2" max="2" width="57.5703125" style="11" customWidth="1"/>
    <col min="3" max="3" width="33.7109375" style="11" customWidth="1"/>
    <col min="4" max="4" width="14.7109375" style="11" bestFit="1" customWidth="1"/>
    <col min="5" max="5" width="10.140625" style="11" bestFit="1" customWidth="1"/>
    <col min="6" max="6" width="9.5703125" style="13" customWidth="1"/>
    <col min="7" max="7" width="11.42578125" style="11"/>
    <col min="8" max="8" width="46" style="11" customWidth="1"/>
    <col min="9" max="9" width="17" style="11" customWidth="1"/>
    <col min="10" max="10" width="14.28515625" style="11" customWidth="1"/>
    <col min="11" max="256" width="11.42578125" style="11"/>
    <col min="257" max="257" width="5.140625" style="11" customWidth="1"/>
    <col min="258" max="258" width="57.5703125" style="11" customWidth="1"/>
    <col min="259" max="259" width="16.7109375" style="11" customWidth="1"/>
    <col min="260" max="260" width="14.7109375" style="11" bestFit="1" customWidth="1"/>
    <col min="261" max="261" width="10.140625" style="11" bestFit="1" customWidth="1"/>
    <col min="262" max="262" width="9.5703125" style="11" customWidth="1"/>
    <col min="263" max="263" width="11.42578125" style="11"/>
    <col min="264" max="264" width="46" style="11" customWidth="1"/>
    <col min="265" max="265" width="17" style="11" customWidth="1"/>
    <col min="266" max="266" width="14.28515625" style="11" customWidth="1"/>
    <col min="267" max="512" width="11.42578125" style="11"/>
    <col min="513" max="513" width="5.140625" style="11" customWidth="1"/>
    <col min="514" max="514" width="57.5703125" style="11" customWidth="1"/>
    <col min="515" max="515" width="16.7109375" style="11" customWidth="1"/>
    <col min="516" max="516" width="14.7109375" style="11" bestFit="1" customWidth="1"/>
    <col min="517" max="517" width="10.140625" style="11" bestFit="1" customWidth="1"/>
    <col min="518" max="518" width="9.5703125" style="11" customWidth="1"/>
    <col min="519" max="519" width="11.42578125" style="11"/>
    <col min="520" max="520" width="46" style="11" customWidth="1"/>
    <col min="521" max="521" width="17" style="11" customWidth="1"/>
    <col min="522" max="522" width="14.28515625" style="11" customWidth="1"/>
    <col min="523" max="768" width="11.42578125" style="11"/>
    <col min="769" max="769" width="5.140625" style="11" customWidth="1"/>
    <col min="770" max="770" width="57.5703125" style="11" customWidth="1"/>
    <col min="771" max="771" width="16.7109375" style="11" customWidth="1"/>
    <col min="772" max="772" width="14.7109375" style="11" bestFit="1" customWidth="1"/>
    <col min="773" max="773" width="10.140625" style="11" bestFit="1" customWidth="1"/>
    <col min="774" max="774" width="9.5703125" style="11" customWidth="1"/>
    <col min="775" max="775" width="11.42578125" style="11"/>
    <col min="776" max="776" width="46" style="11" customWidth="1"/>
    <col min="777" max="777" width="17" style="11" customWidth="1"/>
    <col min="778" max="778" width="14.28515625" style="11" customWidth="1"/>
    <col min="779" max="1024" width="11.42578125" style="11"/>
    <col min="1025" max="1025" width="5.140625" style="11" customWidth="1"/>
    <col min="1026" max="1026" width="57.5703125" style="11" customWidth="1"/>
    <col min="1027" max="1027" width="16.7109375" style="11" customWidth="1"/>
    <col min="1028" max="1028" width="14.7109375" style="11" bestFit="1" customWidth="1"/>
    <col min="1029" max="1029" width="10.140625" style="11" bestFit="1" customWidth="1"/>
    <col min="1030" max="1030" width="9.5703125" style="11" customWidth="1"/>
    <col min="1031" max="1031" width="11.42578125" style="11"/>
    <col min="1032" max="1032" width="46" style="11" customWidth="1"/>
    <col min="1033" max="1033" width="17" style="11" customWidth="1"/>
    <col min="1034" max="1034" width="14.28515625" style="11" customWidth="1"/>
    <col min="1035" max="1280" width="11.42578125" style="11"/>
    <col min="1281" max="1281" width="5.140625" style="11" customWidth="1"/>
    <col min="1282" max="1282" width="57.5703125" style="11" customWidth="1"/>
    <col min="1283" max="1283" width="16.7109375" style="11" customWidth="1"/>
    <col min="1284" max="1284" width="14.7109375" style="11" bestFit="1" customWidth="1"/>
    <col min="1285" max="1285" width="10.140625" style="11" bestFit="1" customWidth="1"/>
    <col min="1286" max="1286" width="9.5703125" style="11" customWidth="1"/>
    <col min="1287" max="1287" width="11.42578125" style="11"/>
    <col min="1288" max="1288" width="46" style="11" customWidth="1"/>
    <col min="1289" max="1289" width="17" style="11" customWidth="1"/>
    <col min="1290" max="1290" width="14.28515625" style="11" customWidth="1"/>
    <col min="1291" max="1536" width="11.42578125" style="11"/>
    <col min="1537" max="1537" width="5.140625" style="11" customWidth="1"/>
    <col min="1538" max="1538" width="57.5703125" style="11" customWidth="1"/>
    <col min="1539" max="1539" width="16.7109375" style="11" customWidth="1"/>
    <col min="1540" max="1540" width="14.7109375" style="11" bestFit="1" customWidth="1"/>
    <col min="1541" max="1541" width="10.140625" style="11" bestFit="1" customWidth="1"/>
    <col min="1542" max="1542" width="9.5703125" style="11" customWidth="1"/>
    <col min="1543" max="1543" width="11.42578125" style="11"/>
    <col min="1544" max="1544" width="46" style="11" customWidth="1"/>
    <col min="1545" max="1545" width="17" style="11" customWidth="1"/>
    <col min="1546" max="1546" width="14.28515625" style="11" customWidth="1"/>
    <col min="1547" max="1792" width="11.42578125" style="11"/>
    <col min="1793" max="1793" width="5.140625" style="11" customWidth="1"/>
    <col min="1794" max="1794" width="57.5703125" style="11" customWidth="1"/>
    <col min="1795" max="1795" width="16.7109375" style="11" customWidth="1"/>
    <col min="1796" max="1796" width="14.7109375" style="11" bestFit="1" customWidth="1"/>
    <col min="1797" max="1797" width="10.140625" style="11" bestFit="1" customWidth="1"/>
    <col min="1798" max="1798" width="9.5703125" style="11" customWidth="1"/>
    <col min="1799" max="1799" width="11.42578125" style="11"/>
    <col min="1800" max="1800" width="46" style="11" customWidth="1"/>
    <col min="1801" max="1801" width="17" style="11" customWidth="1"/>
    <col min="1802" max="1802" width="14.28515625" style="11" customWidth="1"/>
    <col min="1803" max="2048" width="11.42578125" style="11"/>
    <col min="2049" max="2049" width="5.140625" style="11" customWidth="1"/>
    <col min="2050" max="2050" width="57.5703125" style="11" customWidth="1"/>
    <col min="2051" max="2051" width="16.7109375" style="11" customWidth="1"/>
    <col min="2052" max="2052" width="14.7109375" style="11" bestFit="1" customWidth="1"/>
    <col min="2053" max="2053" width="10.140625" style="11" bestFit="1" customWidth="1"/>
    <col min="2054" max="2054" width="9.5703125" style="11" customWidth="1"/>
    <col min="2055" max="2055" width="11.42578125" style="11"/>
    <col min="2056" max="2056" width="46" style="11" customWidth="1"/>
    <col min="2057" max="2057" width="17" style="11" customWidth="1"/>
    <col min="2058" max="2058" width="14.28515625" style="11" customWidth="1"/>
    <col min="2059" max="2304" width="11.42578125" style="11"/>
    <col min="2305" max="2305" width="5.140625" style="11" customWidth="1"/>
    <col min="2306" max="2306" width="57.5703125" style="11" customWidth="1"/>
    <col min="2307" max="2307" width="16.7109375" style="11" customWidth="1"/>
    <col min="2308" max="2308" width="14.7109375" style="11" bestFit="1" customWidth="1"/>
    <col min="2309" max="2309" width="10.140625" style="11" bestFit="1" customWidth="1"/>
    <col min="2310" max="2310" width="9.5703125" style="11" customWidth="1"/>
    <col min="2311" max="2311" width="11.42578125" style="11"/>
    <col min="2312" max="2312" width="46" style="11" customWidth="1"/>
    <col min="2313" max="2313" width="17" style="11" customWidth="1"/>
    <col min="2314" max="2314" width="14.28515625" style="11" customWidth="1"/>
    <col min="2315" max="2560" width="11.42578125" style="11"/>
    <col min="2561" max="2561" width="5.140625" style="11" customWidth="1"/>
    <col min="2562" max="2562" width="57.5703125" style="11" customWidth="1"/>
    <col min="2563" max="2563" width="16.7109375" style="11" customWidth="1"/>
    <col min="2564" max="2564" width="14.7109375" style="11" bestFit="1" customWidth="1"/>
    <col min="2565" max="2565" width="10.140625" style="11" bestFit="1" customWidth="1"/>
    <col min="2566" max="2566" width="9.5703125" style="11" customWidth="1"/>
    <col min="2567" max="2567" width="11.42578125" style="11"/>
    <col min="2568" max="2568" width="46" style="11" customWidth="1"/>
    <col min="2569" max="2569" width="17" style="11" customWidth="1"/>
    <col min="2570" max="2570" width="14.28515625" style="11" customWidth="1"/>
    <col min="2571" max="2816" width="11.42578125" style="11"/>
    <col min="2817" max="2817" width="5.140625" style="11" customWidth="1"/>
    <col min="2818" max="2818" width="57.5703125" style="11" customWidth="1"/>
    <col min="2819" max="2819" width="16.7109375" style="11" customWidth="1"/>
    <col min="2820" max="2820" width="14.7109375" style="11" bestFit="1" customWidth="1"/>
    <col min="2821" max="2821" width="10.140625" style="11" bestFit="1" customWidth="1"/>
    <col min="2822" max="2822" width="9.5703125" style="11" customWidth="1"/>
    <col min="2823" max="2823" width="11.42578125" style="11"/>
    <col min="2824" max="2824" width="46" style="11" customWidth="1"/>
    <col min="2825" max="2825" width="17" style="11" customWidth="1"/>
    <col min="2826" max="2826" width="14.28515625" style="11" customWidth="1"/>
    <col min="2827" max="3072" width="11.42578125" style="11"/>
    <col min="3073" max="3073" width="5.140625" style="11" customWidth="1"/>
    <col min="3074" max="3074" width="57.5703125" style="11" customWidth="1"/>
    <col min="3075" max="3075" width="16.7109375" style="11" customWidth="1"/>
    <col min="3076" max="3076" width="14.7109375" style="11" bestFit="1" customWidth="1"/>
    <col min="3077" max="3077" width="10.140625" style="11" bestFit="1" customWidth="1"/>
    <col min="3078" max="3078" width="9.5703125" style="11" customWidth="1"/>
    <col min="3079" max="3079" width="11.42578125" style="11"/>
    <col min="3080" max="3080" width="46" style="11" customWidth="1"/>
    <col min="3081" max="3081" width="17" style="11" customWidth="1"/>
    <col min="3082" max="3082" width="14.28515625" style="11" customWidth="1"/>
    <col min="3083" max="3328" width="11.42578125" style="11"/>
    <col min="3329" max="3329" width="5.140625" style="11" customWidth="1"/>
    <col min="3330" max="3330" width="57.5703125" style="11" customWidth="1"/>
    <col min="3331" max="3331" width="16.7109375" style="11" customWidth="1"/>
    <col min="3332" max="3332" width="14.7109375" style="11" bestFit="1" customWidth="1"/>
    <col min="3333" max="3333" width="10.140625" style="11" bestFit="1" customWidth="1"/>
    <col min="3334" max="3334" width="9.5703125" style="11" customWidth="1"/>
    <col min="3335" max="3335" width="11.42578125" style="11"/>
    <col min="3336" max="3336" width="46" style="11" customWidth="1"/>
    <col min="3337" max="3337" width="17" style="11" customWidth="1"/>
    <col min="3338" max="3338" width="14.28515625" style="11" customWidth="1"/>
    <col min="3339" max="3584" width="11.42578125" style="11"/>
    <col min="3585" max="3585" width="5.140625" style="11" customWidth="1"/>
    <col min="3586" max="3586" width="57.5703125" style="11" customWidth="1"/>
    <col min="3587" max="3587" width="16.7109375" style="11" customWidth="1"/>
    <col min="3588" max="3588" width="14.7109375" style="11" bestFit="1" customWidth="1"/>
    <col min="3589" max="3589" width="10.140625" style="11" bestFit="1" customWidth="1"/>
    <col min="3590" max="3590" width="9.5703125" style="11" customWidth="1"/>
    <col min="3591" max="3591" width="11.42578125" style="11"/>
    <col min="3592" max="3592" width="46" style="11" customWidth="1"/>
    <col min="3593" max="3593" width="17" style="11" customWidth="1"/>
    <col min="3594" max="3594" width="14.28515625" style="11" customWidth="1"/>
    <col min="3595" max="3840" width="11.42578125" style="11"/>
    <col min="3841" max="3841" width="5.140625" style="11" customWidth="1"/>
    <col min="3842" max="3842" width="57.5703125" style="11" customWidth="1"/>
    <col min="3843" max="3843" width="16.7109375" style="11" customWidth="1"/>
    <col min="3844" max="3844" width="14.7109375" style="11" bestFit="1" customWidth="1"/>
    <col min="3845" max="3845" width="10.140625" style="11" bestFit="1" customWidth="1"/>
    <col min="3846" max="3846" width="9.5703125" style="11" customWidth="1"/>
    <col min="3847" max="3847" width="11.42578125" style="11"/>
    <col min="3848" max="3848" width="46" style="11" customWidth="1"/>
    <col min="3849" max="3849" width="17" style="11" customWidth="1"/>
    <col min="3850" max="3850" width="14.28515625" style="11" customWidth="1"/>
    <col min="3851" max="4096" width="11.42578125" style="11"/>
    <col min="4097" max="4097" width="5.140625" style="11" customWidth="1"/>
    <col min="4098" max="4098" width="57.5703125" style="11" customWidth="1"/>
    <col min="4099" max="4099" width="16.7109375" style="11" customWidth="1"/>
    <col min="4100" max="4100" width="14.7109375" style="11" bestFit="1" customWidth="1"/>
    <col min="4101" max="4101" width="10.140625" style="11" bestFit="1" customWidth="1"/>
    <col min="4102" max="4102" width="9.5703125" style="11" customWidth="1"/>
    <col min="4103" max="4103" width="11.42578125" style="11"/>
    <col min="4104" max="4104" width="46" style="11" customWidth="1"/>
    <col min="4105" max="4105" width="17" style="11" customWidth="1"/>
    <col min="4106" max="4106" width="14.28515625" style="11" customWidth="1"/>
    <col min="4107" max="4352" width="11.42578125" style="11"/>
    <col min="4353" max="4353" width="5.140625" style="11" customWidth="1"/>
    <col min="4354" max="4354" width="57.5703125" style="11" customWidth="1"/>
    <col min="4355" max="4355" width="16.7109375" style="11" customWidth="1"/>
    <col min="4356" max="4356" width="14.7109375" style="11" bestFit="1" customWidth="1"/>
    <col min="4357" max="4357" width="10.140625" style="11" bestFit="1" customWidth="1"/>
    <col min="4358" max="4358" width="9.5703125" style="11" customWidth="1"/>
    <col min="4359" max="4359" width="11.42578125" style="11"/>
    <col min="4360" max="4360" width="46" style="11" customWidth="1"/>
    <col min="4361" max="4361" width="17" style="11" customWidth="1"/>
    <col min="4362" max="4362" width="14.28515625" style="11" customWidth="1"/>
    <col min="4363" max="4608" width="11.42578125" style="11"/>
    <col min="4609" max="4609" width="5.140625" style="11" customWidth="1"/>
    <col min="4610" max="4610" width="57.5703125" style="11" customWidth="1"/>
    <col min="4611" max="4611" width="16.7109375" style="11" customWidth="1"/>
    <col min="4612" max="4612" width="14.7109375" style="11" bestFit="1" customWidth="1"/>
    <col min="4613" max="4613" width="10.140625" style="11" bestFit="1" customWidth="1"/>
    <col min="4614" max="4614" width="9.5703125" style="11" customWidth="1"/>
    <col min="4615" max="4615" width="11.42578125" style="11"/>
    <col min="4616" max="4616" width="46" style="11" customWidth="1"/>
    <col min="4617" max="4617" width="17" style="11" customWidth="1"/>
    <col min="4618" max="4618" width="14.28515625" style="11" customWidth="1"/>
    <col min="4619" max="4864" width="11.42578125" style="11"/>
    <col min="4865" max="4865" width="5.140625" style="11" customWidth="1"/>
    <col min="4866" max="4866" width="57.5703125" style="11" customWidth="1"/>
    <col min="4867" max="4867" width="16.7109375" style="11" customWidth="1"/>
    <col min="4868" max="4868" width="14.7109375" style="11" bestFit="1" customWidth="1"/>
    <col min="4869" max="4869" width="10.140625" style="11" bestFit="1" customWidth="1"/>
    <col min="4870" max="4870" width="9.5703125" style="11" customWidth="1"/>
    <col min="4871" max="4871" width="11.42578125" style="11"/>
    <col min="4872" max="4872" width="46" style="11" customWidth="1"/>
    <col min="4873" max="4873" width="17" style="11" customWidth="1"/>
    <col min="4874" max="4874" width="14.28515625" style="11" customWidth="1"/>
    <col min="4875" max="5120" width="11.42578125" style="11"/>
    <col min="5121" max="5121" width="5.140625" style="11" customWidth="1"/>
    <col min="5122" max="5122" width="57.5703125" style="11" customWidth="1"/>
    <col min="5123" max="5123" width="16.7109375" style="11" customWidth="1"/>
    <col min="5124" max="5124" width="14.7109375" style="11" bestFit="1" customWidth="1"/>
    <col min="5125" max="5125" width="10.140625" style="11" bestFit="1" customWidth="1"/>
    <col min="5126" max="5126" width="9.5703125" style="11" customWidth="1"/>
    <col min="5127" max="5127" width="11.42578125" style="11"/>
    <col min="5128" max="5128" width="46" style="11" customWidth="1"/>
    <col min="5129" max="5129" width="17" style="11" customWidth="1"/>
    <col min="5130" max="5130" width="14.28515625" style="11" customWidth="1"/>
    <col min="5131" max="5376" width="11.42578125" style="11"/>
    <col min="5377" max="5377" width="5.140625" style="11" customWidth="1"/>
    <col min="5378" max="5378" width="57.5703125" style="11" customWidth="1"/>
    <col min="5379" max="5379" width="16.7109375" style="11" customWidth="1"/>
    <col min="5380" max="5380" width="14.7109375" style="11" bestFit="1" customWidth="1"/>
    <col min="5381" max="5381" width="10.140625" style="11" bestFit="1" customWidth="1"/>
    <col min="5382" max="5382" width="9.5703125" style="11" customWidth="1"/>
    <col min="5383" max="5383" width="11.42578125" style="11"/>
    <col min="5384" max="5384" width="46" style="11" customWidth="1"/>
    <col min="5385" max="5385" width="17" style="11" customWidth="1"/>
    <col min="5386" max="5386" width="14.28515625" style="11" customWidth="1"/>
    <col min="5387" max="5632" width="11.42578125" style="11"/>
    <col min="5633" max="5633" width="5.140625" style="11" customWidth="1"/>
    <col min="5634" max="5634" width="57.5703125" style="11" customWidth="1"/>
    <col min="5635" max="5635" width="16.7109375" style="11" customWidth="1"/>
    <col min="5636" max="5636" width="14.7109375" style="11" bestFit="1" customWidth="1"/>
    <col min="5637" max="5637" width="10.140625" style="11" bestFit="1" customWidth="1"/>
    <col min="5638" max="5638" width="9.5703125" style="11" customWidth="1"/>
    <col min="5639" max="5639" width="11.42578125" style="11"/>
    <col min="5640" max="5640" width="46" style="11" customWidth="1"/>
    <col min="5641" max="5641" width="17" style="11" customWidth="1"/>
    <col min="5642" max="5642" width="14.28515625" style="11" customWidth="1"/>
    <col min="5643" max="5888" width="11.42578125" style="11"/>
    <col min="5889" max="5889" width="5.140625" style="11" customWidth="1"/>
    <col min="5890" max="5890" width="57.5703125" style="11" customWidth="1"/>
    <col min="5891" max="5891" width="16.7109375" style="11" customWidth="1"/>
    <col min="5892" max="5892" width="14.7109375" style="11" bestFit="1" customWidth="1"/>
    <col min="5893" max="5893" width="10.140625" style="11" bestFit="1" customWidth="1"/>
    <col min="5894" max="5894" width="9.5703125" style="11" customWidth="1"/>
    <col min="5895" max="5895" width="11.42578125" style="11"/>
    <col min="5896" max="5896" width="46" style="11" customWidth="1"/>
    <col min="5897" max="5897" width="17" style="11" customWidth="1"/>
    <col min="5898" max="5898" width="14.28515625" style="11" customWidth="1"/>
    <col min="5899" max="6144" width="11.42578125" style="11"/>
    <col min="6145" max="6145" width="5.140625" style="11" customWidth="1"/>
    <col min="6146" max="6146" width="57.5703125" style="11" customWidth="1"/>
    <col min="6147" max="6147" width="16.7109375" style="11" customWidth="1"/>
    <col min="6148" max="6148" width="14.7109375" style="11" bestFit="1" customWidth="1"/>
    <col min="6149" max="6149" width="10.140625" style="11" bestFit="1" customWidth="1"/>
    <col min="6150" max="6150" width="9.5703125" style="11" customWidth="1"/>
    <col min="6151" max="6151" width="11.42578125" style="11"/>
    <col min="6152" max="6152" width="46" style="11" customWidth="1"/>
    <col min="6153" max="6153" width="17" style="11" customWidth="1"/>
    <col min="6154" max="6154" width="14.28515625" style="11" customWidth="1"/>
    <col min="6155" max="6400" width="11.42578125" style="11"/>
    <col min="6401" max="6401" width="5.140625" style="11" customWidth="1"/>
    <col min="6402" max="6402" width="57.5703125" style="11" customWidth="1"/>
    <col min="6403" max="6403" width="16.7109375" style="11" customWidth="1"/>
    <col min="6404" max="6404" width="14.7109375" style="11" bestFit="1" customWidth="1"/>
    <col min="6405" max="6405" width="10.140625" style="11" bestFit="1" customWidth="1"/>
    <col min="6406" max="6406" width="9.5703125" style="11" customWidth="1"/>
    <col min="6407" max="6407" width="11.42578125" style="11"/>
    <col min="6408" max="6408" width="46" style="11" customWidth="1"/>
    <col min="6409" max="6409" width="17" style="11" customWidth="1"/>
    <col min="6410" max="6410" width="14.28515625" style="11" customWidth="1"/>
    <col min="6411" max="6656" width="11.42578125" style="11"/>
    <col min="6657" max="6657" width="5.140625" style="11" customWidth="1"/>
    <col min="6658" max="6658" width="57.5703125" style="11" customWidth="1"/>
    <col min="6659" max="6659" width="16.7109375" style="11" customWidth="1"/>
    <col min="6660" max="6660" width="14.7109375" style="11" bestFit="1" customWidth="1"/>
    <col min="6661" max="6661" width="10.140625" style="11" bestFit="1" customWidth="1"/>
    <col min="6662" max="6662" width="9.5703125" style="11" customWidth="1"/>
    <col min="6663" max="6663" width="11.42578125" style="11"/>
    <col min="6664" max="6664" width="46" style="11" customWidth="1"/>
    <col min="6665" max="6665" width="17" style="11" customWidth="1"/>
    <col min="6666" max="6666" width="14.28515625" style="11" customWidth="1"/>
    <col min="6667" max="6912" width="11.42578125" style="11"/>
    <col min="6913" max="6913" width="5.140625" style="11" customWidth="1"/>
    <col min="6914" max="6914" width="57.5703125" style="11" customWidth="1"/>
    <col min="6915" max="6915" width="16.7109375" style="11" customWidth="1"/>
    <col min="6916" max="6916" width="14.7109375" style="11" bestFit="1" customWidth="1"/>
    <col min="6917" max="6917" width="10.140625" style="11" bestFit="1" customWidth="1"/>
    <col min="6918" max="6918" width="9.5703125" style="11" customWidth="1"/>
    <col min="6919" max="6919" width="11.42578125" style="11"/>
    <col min="6920" max="6920" width="46" style="11" customWidth="1"/>
    <col min="6921" max="6921" width="17" style="11" customWidth="1"/>
    <col min="6922" max="6922" width="14.28515625" style="11" customWidth="1"/>
    <col min="6923" max="7168" width="11.42578125" style="11"/>
    <col min="7169" max="7169" width="5.140625" style="11" customWidth="1"/>
    <col min="7170" max="7170" width="57.5703125" style="11" customWidth="1"/>
    <col min="7171" max="7171" width="16.7109375" style="11" customWidth="1"/>
    <col min="7172" max="7172" width="14.7109375" style="11" bestFit="1" customWidth="1"/>
    <col min="7173" max="7173" width="10.140625" style="11" bestFit="1" customWidth="1"/>
    <col min="7174" max="7174" width="9.5703125" style="11" customWidth="1"/>
    <col min="7175" max="7175" width="11.42578125" style="11"/>
    <col min="7176" max="7176" width="46" style="11" customWidth="1"/>
    <col min="7177" max="7177" width="17" style="11" customWidth="1"/>
    <col min="7178" max="7178" width="14.28515625" style="11" customWidth="1"/>
    <col min="7179" max="7424" width="11.42578125" style="11"/>
    <col min="7425" max="7425" width="5.140625" style="11" customWidth="1"/>
    <col min="7426" max="7426" width="57.5703125" style="11" customWidth="1"/>
    <col min="7427" max="7427" width="16.7109375" style="11" customWidth="1"/>
    <col min="7428" max="7428" width="14.7109375" style="11" bestFit="1" customWidth="1"/>
    <col min="7429" max="7429" width="10.140625" style="11" bestFit="1" customWidth="1"/>
    <col min="7430" max="7430" width="9.5703125" style="11" customWidth="1"/>
    <col min="7431" max="7431" width="11.42578125" style="11"/>
    <col min="7432" max="7432" width="46" style="11" customWidth="1"/>
    <col min="7433" max="7433" width="17" style="11" customWidth="1"/>
    <col min="7434" max="7434" width="14.28515625" style="11" customWidth="1"/>
    <col min="7435" max="7680" width="11.42578125" style="11"/>
    <col min="7681" max="7681" width="5.140625" style="11" customWidth="1"/>
    <col min="7682" max="7682" width="57.5703125" style="11" customWidth="1"/>
    <col min="7683" max="7683" width="16.7109375" style="11" customWidth="1"/>
    <col min="7684" max="7684" width="14.7109375" style="11" bestFit="1" customWidth="1"/>
    <col min="7685" max="7685" width="10.140625" style="11" bestFit="1" customWidth="1"/>
    <col min="7686" max="7686" width="9.5703125" style="11" customWidth="1"/>
    <col min="7687" max="7687" width="11.42578125" style="11"/>
    <col min="7688" max="7688" width="46" style="11" customWidth="1"/>
    <col min="7689" max="7689" width="17" style="11" customWidth="1"/>
    <col min="7690" max="7690" width="14.28515625" style="11" customWidth="1"/>
    <col min="7691" max="7936" width="11.42578125" style="11"/>
    <col min="7937" max="7937" width="5.140625" style="11" customWidth="1"/>
    <col min="7938" max="7938" width="57.5703125" style="11" customWidth="1"/>
    <col min="7939" max="7939" width="16.7109375" style="11" customWidth="1"/>
    <col min="7940" max="7940" width="14.7109375" style="11" bestFit="1" customWidth="1"/>
    <col min="7941" max="7941" width="10.140625" style="11" bestFit="1" customWidth="1"/>
    <col min="7942" max="7942" width="9.5703125" style="11" customWidth="1"/>
    <col min="7943" max="7943" width="11.42578125" style="11"/>
    <col min="7944" max="7944" width="46" style="11" customWidth="1"/>
    <col min="7945" max="7945" width="17" style="11" customWidth="1"/>
    <col min="7946" max="7946" width="14.28515625" style="11" customWidth="1"/>
    <col min="7947" max="8192" width="11.42578125" style="11"/>
    <col min="8193" max="8193" width="5.140625" style="11" customWidth="1"/>
    <col min="8194" max="8194" width="57.5703125" style="11" customWidth="1"/>
    <col min="8195" max="8195" width="16.7109375" style="11" customWidth="1"/>
    <col min="8196" max="8196" width="14.7109375" style="11" bestFit="1" customWidth="1"/>
    <col min="8197" max="8197" width="10.140625" style="11" bestFit="1" customWidth="1"/>
    <col min="8198" max="8198" width="9.5703125" style="11" customWidth="1"/>
    <col min="8199" max="8199" width="11.42578125" style="11"/>
    <col min="8200" max="8200" width="46" style="11" customWidth="1"/>
    <col min="8201" max="8201" width="17" style="11" customWidth="1"/>
    <col min="8202" max="8202" width="14.28515625" style="11" customWidth="1"/>
    <col min="8203" max="8448" width="11.42578125" style="11"/>
    <col min="8449" max="8449" width="5.140625" style="11" customWidth="1"/>
    <col min="8450" max="8450" width="57.5703125" style="11" customWidth="1"/>
    <col min="8451" max="8451" width="16.7109375" style="11" customWidth="1"/>
    <col min="8452" max="8452" width="14.7109375" style="11" bestFit="1" customWidth="1"/>
    <col min="8453" max="8453" width="10.140625" style="11" bestFit="1" customWidth="1"/>
    <col min="8454" max="8454" width="9.5703125" style="11" customWidth="1"/>
    <col min="8455" max="8455" width="11.42578125" style="11"/>
    <col min="8456" max="8456" width="46" style="11" customWidth="1"/>
    <col min="8457" max="8457" width="17" style="11" customWidth="1"/>
    <col min="8458" max="8458" width="14.28515625" style="11" customWidth="1"/>
    <col min="8459" max="8704" width="11.42578125" style="11"/>
    <col min="8705" max="8705" width="5.140625" style="11" customWidth="1"/>
    <col min="8706" max="8706" width="57.5703125" style="11" customWidth="1"/>
    <col min="8707" max="8707" width="16.7109375" style="11" customWidth="1"/>
    <col min="8708" max="8708" width="14.7109375" style="11" bestFit="1" customWidth="1"/>
    <col min="8709" max="8709" width="10.140625" style="11" bestFit="1" customWidth="1"/>
    <col min="8710" max="8710" width="9.5703125" style="11" customWidth="1"/>
    <col min="8711" max="8711" width="11.42578125" style="11"/>
    <col min="8712" max="8712" width="46" style="11" customWidth="1"/>
    <col min="8713" max="8713" width="17" style="11" customWidth="1"/>
    <col min="8714" max="8714" width="14.28515625" style="11" customWidth="1"/>
    <col min="8715" max="8960" width="11.42578125" style="11"/>
    <col min="8961" max="8961" width="5.140625" style="11" customWidth="1"/>
    <col min="8962" max="8962" width="57.5703125" style="11" customWidth="1"/>
    <col min="8963" max="8963" width="16.7109375" style="11" customWidth="1"/>
    <col min="8964" max="8964" width="14.7109375" style="11" bestFit="1" customWidth="1"/>
    <col min="8965" max="8965" width="10.140625" style="11" bestFit="1" customWidth="1"/>
    <col min="8966" max="8966" width="9.5703125" style="11" customWidth="1"/>
    <col min="8967" max="8967" width="11.42578125" style="11"/>
    <col min="8968" max="8968" width="46" style="11" customWidth="1"/>
    <col min="8969" max="8969" width="17" style="11" customWidth="1"/>
    <col min="8970" max="8970" width="14.28515625" style="11" customWidth="1"/>
    <col min="8971" max="9216" width="11.42578125" style="11"/>
    <col min="9217" max="9217" width="5.140625" style="11" customWidth="1"/>
    <col min="9218" max="9218" width="57.5703125" style="11" customWidth="1"/>
    <col min="9219" max="9219" width="16.7109375" style="11" customWidth="1"/>
    <col min="9220" max="9220" width="14.7109375" style="11" bestFit="1" customWidth="1"/>
    <col min="9221" max="9221" width="10.140625" style="11" bestFit="1" customWidth="1"/>
    <col min="9222" max="9222" width="9.5703125" style="11" customWidth="1"/>
    <col min="9223" max="9223" width="11.42578125" style="11"/>
    <col min="9224" max="9224" width="46" style="11" customWidth="1"/>
    <col min="9225" max="9225" width="17" style="11" customWidth="1"/>
    <col min="9226" max="9226" width="14.28515625" style="11" customWidth="1"/>
    <col min="9227" max="9472" width="11.42578125" style="11"/>
    <col min="9473" max="9473" width="5.140625" style="11" customWidth="1"/>
    <col min="9474" max="9474" width="57.5703125" style="11" customWidth="1"/>
    <col min="9475" max="9475" width="16.7109375" style="11" customWidth="1"/>
    <col min="9476" max="9476" width="14.7109375" style="11" bestFit="1" customWidth="1"/>
    <col min="9477" max="9477" width="10.140625" style="11" bestFit="1" customWidth="1"/>
    <col min="9478" max="9478" width="9.5703125" style="11" customWidth="1"/>
    <col min="9479" max="9479" width="11.42578125" style="11"/>
    <col min="9480" max="9480" width="46" style="11" customWidth="1"/>
    <col min="9481" max="9481" width="17" style="11" customWidth="1"/>
    <col min="9482" max="9482" width="14.28515625" style="11" customWidth="1"/>
    <col min="9483" max="9728" width="11.42578125" style="11"/>
    <col min="9729" max="9729" width="5.140625" style="11" customWidth="1"/>
    <col min="9730" max="9730" width="57.5703125" style="11" customWidth="1"/>
    <col min="9731" max="9731" width="16.7109375" style="11" customWidth="1"/>
    <col min="9732" max="9732" width="14.7109375" style="11" bestFit="1" customWidth="1"/>
    <col min="9733" max="9733" width="10.140625" style="11" bestFit="1" customWidth="1"/>
    <col min="9734" max="9734" width="9.5703125" style="11" customWidth="1"/>
    <col min="9735" max="9735" width="11.42578125" style="11"/>
    <col min="9736" max="9736" width="46" style="11" customWidth="1"/>
    <col min="9737" max="9737" width="17" style="11" customWidth="1"/>
    <col min="9738" max="9738" width="14.28515625" style="11" customWidth="1"/>
    <col min="9739" max="9984" width="11.42578125" style="11"/>
    <col min="9985" max="9985" width="5.140625" style="11" customWidth="1"/>
    <col min="9986" max="9986" width="57.5703125" style="11" customWidth="1"/>
    <col min="9987" max="9987" width="16.7109375" style="11" customWidth="1"/>
    <col min="9988" max="9988" width="14.7109375" style="11" bestFit="1" customWidth="1"/>
    <col min="9989" max="9989" width="10.140625" style="11" bestFit="1" customWidth="1"/>
    <col min="9990" max="9990" width="9.5703125" style="11" customWidth="1"/>
    <col min="9991" max="9991" width="11.42578125" style="11"/>
    <col min="9992" max="9992" width="46" style="11" customWidth="1"/>
    <col min="9993" max="9993" width="17" style="11" customWidth="1"/>
    <col min="9994" max="9994" width="14.28515625" style="11" customWidth="1"/>
    <col min="9995" max="10240" width="11.42578125" style="11"/>
    <col min="10241" max="10241" width="5.140625" style="11" customWidth="1"/>
    <col min="10242" max="10242" width="57.5703125" style="11" customWidth="1"/>
    <col min="10243" max="10243" width="16.7109375" style="11" customWidth="1"/>
    <col min="10244" max="10244" width="14.7109375" style="11" bestFit="1" customWidth="1"/>
    <col min="10245" max="10245" width="10.140625" style="11" bestFit="1" customWidth="1"/>
    <col min="10246" max="10246" width="9.5703125" style="11" customWidth="1"/>
    <col min="10247" max="10247" width="11.42578125" style="11"/>
    <col min="10248" max="10248" width="46" style="11" customWidth="1"/>
    <col min="10249" max="10249" width="17" style="11" customWidth="1"/>
    <col min="10250" max="10250" width="14.28515625" style="11" customWidth="1"/>
    <col min="10251" max="10496" width="11.42578125" style="11"/>
    <col min="10497" max="10497" width="5.140625" style="11" customWidth="1"/>
    <col min="10498" max="10498" width="57.5703125" style="11" customWidth="1"/>
    <col min="10499" max="10499" width="16.7109375" style="11" customWidth="1"/>
    <col min="10500" max="10500" width="14.7109375" style="11" bestFit="1" customWidth="1"/>
    <col min="10501" max="10501" width="10.140625" style="11" bestFit="1" customWidth="1"/>
    <col min="10502" max="10502" width="9.5703125" style="11" customWidth="1"/>
    <col min="10503" max="10503" width="11.42578125" style="11"/>
    <col min="10504" max="10504" width="46" style="11" customWidth="1"/>
    <col min="10505" max="10505" width="17" style="11" customWidth="1"/>
    <col min="10506" max="10506" width="14.28515625" style="11" customWidth="1"/>
    <col min="10507" max="10752" width="11.42578125" style="11"/>
    <col min="10753" max="10753" width="5.140625" style="11" customWidth="1"/>
    <col min="10754" max="10754" width="57.5703125" style="11" customWidth="1"/>
    <col min="10755" max="10755" width="16.7109375" style="11" customWidth="1"/>
    <col min="10756" max="10756" width="14.7109375" style="11" bestFit="1" customWidth="1"/>
    <col min="10757" max="10757" width="10.140625" style="11" bestFit="1" customWidth="1"/>
    <col min="10758" max="10758" width="9.5703125" style="11" customWidth="1"/>
    <col min="10759" max="10759" width="11.42578125" style="11"/>
    <col min="10760" max="10760" width="46" style="11" customWidth="1"/>
    <col min="10761" max="10761" width="17" style="11" customWidth="1"/>
    <col min="10762" max="10762" width="14.28515625" style="11" customWidth="1"/>
    <col min="10763" max="11008" width="11.42578125" style="11"/>
    <col min="11009" max="11009" width="5.140625" style="11" customWidth="1"/>
    <col min="11010" max="11010" width="57.5703125" style="11" customWidth="1"/>
    <col min="11011" max="11011" width="16.7109375" style="11" customWidth="1"/>
    <col min="11012" max="11012" width="14.7109375" style="11" bestFit="1" customWidth="1"/>
    <col min="11013" max="11013" width="10.140625" style="11" bestFit="1" customWidth="1"/>
    <col min="11014" max="11014" width="9.5703125" style="11" customWidth="1"/>
    <col min="11015" max="11015" width="11.42578125" style="11"/>
    <col min="11016" max="11016" width="46" style="11" customWidth="1"/>
    <col min="11017" max="11017" width="17" style="11" customWidth="1"/>
    <col min="11018" max="11018" width="14.28515625" style="11" customWidth="1"/>
    <col min="11019" max="11264" width="11.42578125" style="11"/>
    <col min="11265" max="11265" width="5.140625" style="11" customWidth="1"/>
    <col min="11266" max="11266" width="57.5703125" style="11" customWidth="1"/>
    <col min="11267" max="11267" width="16.7109375" style="11" customWidth="1"/>
    <col min="11268" max="11268" width="14.7109375" style="11" bestFit="1" customWidth="1"/>
    <col min="11269" max="11269" width="10.140625" style="11" bestFit="1" customWidth="1"/>
    <col min="11270" max="11270" width="9.5703125" style="11" customWidth="1"/>
    <col min="11271" max="11271" width="11.42578125" style="11"/>
    <col min="11272" max="11272" width="46" style="11" customWidth="1"/>
    <col min="11273" max="11273" width="17" style="11" customWidth="1"/>
    <col min="11274" max="11274" width="14.28515625" style="11" customWidth="1"/>
    <col min="11275" max="11520" width="11.42578125" style="11"/>
    <col min="11521" max="11521" width="5.140625" style="11" customWidth="1"/>
    <col min="11522" max="11522" width="57.5703125" style="11" customWidth="1"/>
    <col min="11523" max="11523" width="16.7109375" style="11" customWidth="1"/>
    <col min="11524" max="11524" width="14.7109375" style="11" bestFit="1" customWidth="1"/>
    <col min="11525" max="11525" width="10.140625" style="11" bestFit="1" customWidth="1"/>
    <col min="11526" max="11526" width="9.5703125" style="11" customWidth="1"/>
    <col min="11527" max="11527" width="11.42578125" style="11"/>
    <col min="11528" max="11528" width="46" style="11" customWidth="1"/>
    <col min="11529" max="11529" width="17" style="11" customWidth="1"/>
    <col min="11530" max="11530" width="14.28515625" style="11" customWidth="1"/>
    <col min="11531" max="11776" width="11.42578125" style="11"/>
    <col min="11777" max="11777" width="5.140625" style="11" customWidth="1"/>
    <col min="11778" max="11778" width="57.5703125" style="11" customWidth="1"/>
    <col min="11779" max="11779" width="16.7109375" style="11" customWidth="1"/>
    <col min="11780" max="11780" width="14.7109375" style="11" bestFit="1" customWidth="1"/>
    <col min="11781" max="11781" width="10.140625" style="11" bestFit="1" customWidth="1"/>
    <col min="11782" max="11782" width="9.5703125" style="11" customWidth="1"/>
    <col min="11783" max="11783" width="11.42578125" style="11"/>
    <col min="11784" max="11784" width="46" style="11" customWidth="1"/>
    <col min="11785" max="11785" width="17" style="11" customWidth="1"/>
    <col min="11786" max="11786" width="14.28515625" style="11" customWidth="1"/>
    <col min="11787" max="12032" width="11.42578125" style="11"/>
    <col min="12033" max="12033" width="5.140625" style="11" customWidth="1"/>
    <col min="12034" max="12034" width="57.5703125" style="11" customWidth="1"/>
    <col min="12035" max="12035" width="16.7109375" style="11" customWidth="1"/>
    <col min="12036" max="12036" width="14.7109375" style="11" bestFit="1" customWidth="1"/>
    <col min="12037" max="12037" width="10.140625" style="11" bestFit="1" customWidth="1"/>
    <col min="12038" max="12038" width="9.5703125" style="11" customWidth="1"/>
    <col min="12039" max="12039" width="11.42578125" style="11"/>
    <col min="12040" max="12040" width="46" style="11" customWidth="1"/>
    <col min="12041" max="12041" width="17" style="11" customWidth="1"/>
    <col min="12042" max="12042" width="14.28515625" style="11" customWidth="1"/>
    <col min="12043" max="12288" width="11.42578125" style="11"/>
    <col min="12289" max="12289" width="5.140625" style="11" customWidth="1"/>
    <col min="12290" max="12290" width="57.5703125" style="11" customWidth="1"/>
    <col min="12291" max="12291" width="16.7109375" style="11" customWidth="1"/>
    <col min="12292" max="12292" width="14.7109375" style="11" bestFit="1" customWidth="1"/>
    <col min="12293" max="12293" width="10.140625" style="11" bestFit="1" customWidth="1"/>
    <col min="12294" max="12294" width="9.5703125" style="11" customWidth="1"/>
    <col min="12295" max="12295" width="11.42578125" style="11"/>
    <col min="12296" max="12296" width="46" style="11" customWidth="1"/>
    <col min="12297" max="12297" width="17" style="11" customWidth="1"/>
    <col min="12298" max="12298" width="14.28515625" style="11" customWidth="1"/>
    <col min="12299" max="12544" width="11.42578125" style="11"/>
    <col min="12545" max="12545" width="5.140625" style="11" customWidth="1"/>
    <col min="12546" max="12546" width="57.5703125" style="11" customWidth="1"/>
    <col min="12547" max="12547" width="16.7109375" style="11" customWidth="1"/>
    <col min="12548" max="12548" width="14.7109375" style="11" bestFit="1" customWidth="1"/>
    <col min="12549" max="12549" width="10.140625" style="11" bestFit="1" customWidth="1"/>
    <col min="12550" max="12550" width="9.5703125" style="11" customWidth="1"/>
    <col min="12551" max="12551" width="11.42578125" style="11"/>
    <col min="12552" max="12552" width="46" style="11" customWidth="1"/>
    <col min="12553" max="12553" width="17" style="11" customWidth="1"/>
    <col min="12554" max="12554" width="14.28515625" style="11" customWidth="1"/>
    <col min="12555" max="12800" width="11.42578125" style="11"/>
    <col min="12801" max="12801" width="5.140625" style="11" customWidth="1"/>
    <col min="12802" max="12802" width="57.5703125" style="11" customWidth="1"/>
    <col min="12803" max="12803" width="16.7109375" style="11" customWidth="1"/>
    <col min="12804" max="12804" width="14.7109375" style="11" bestFit="1" customWidth="1"/>
    <col min="12805" max="12805" width="10.140625" style="11" bestFit="1" customWidth="1"/>
    <col min="12806" max="12806" width="9.5703125" style="11" customWidth="1"/>
    <col min="12807" max="12807" width="11.42578125" style="11"/>
    <col min="12808" max="12808" width="46" style="11" customWidth="1"/>
    <col min="12809" max="12809" width="17" style="11" customWidth="1"/>
    <col min="12810" max="12810" width="14.28515625" style="11" customWidth="1"/>
    <col min="12811" max="13056" width="11.42578125" style="11"/>
    <col min="13057" max="13057" width="5.140625" style="11" customWidth="1"/>
    <col min="13058" max="13058" width="57.5703125" style="11" customWidth="1"/>
    <col min="13059" max="13059" width="16.7109375" style="11" customWidth="1"/>
    <col min="13060" max="13060" width="14.7109375" style="11" bestFit="1" customWidth="1"/>
    <col min="13061" max="13061" width="10.140625" style="11" bestFit="1" customWidth="1"/>
    <col min="13062" max="13062" width="9.5703125" style="11" customWidth="1"/>
    <col min="13063" max="13063" width="11.42578125" style="11"/>
    <col min="13064" max="13064" width="46" style="11" customWidth="1"/>
    <col min="13065" max="13065" width="17" style="11" customWidth="1"/>
    <col min="13066" max="13066" width="14.28515625" style="11" customWidth="1"/>
    <col min="13067" max="13312" width="11.42578125" style="11"/>
    <col min="13313" max="13313" width="5.140625" style="11" customWidth="1"/>
    <col min="13314" max="13314" width="57.5703125" style="11" customWidth="1"/>
    <col min="13315" max="13315" width="16.7109375" style="11" customWidth="1"/>
    <col min="13316" max="13316" width="14.7109375" style="11" bestFit="1" customWidth="1"/>
    <col min="13317" max="13317" width="10.140625" style="11" bestFit="1" customWidth="1"/>
    <col min="13318" max="13318" width="9.5703125" style="11" customWidth="1"/>
    <col min="13319" max="13319" width="11.42578125" style="11"/>
    <col min="13320" max="13320" width="46" style="11" customWidth="1"/>
    <col min="13321" max="13321" width="17" style="11" customWidth="1"/>
    <col min="13322" max="13322" width="14.28515625" style="11" customWidth="1"/>
    <col min="13323" max="13568" width="11.42578125" style="11"/>
    <col min="13569" max="13569" width="5.140625" style="11" customWidth="1"/>
    <col min="13570" max="13570" width="57.5703125" style="11" customWidth="1"/>
    <col min="13571" max="13571" width="16.7109375" style="11" customWidth="1"/>
    <col min="13572" max="13572" width="14.7109375" style="11" bestFit="1" customWidth="1"/>
    <col min="13573" max="13573" width="10.140625" style="11" bestFit="1" customWidth="1"/>
    <col min="13574" max="13574" width="9.5703125" style="11" customWidth="1"/>
    <col min="13575" max="13575" width="11.42578125" style="11"/>
    <col min="13576" max="13576" width="46" style="11" customWidth="1"/>
    <col min="13577" max="13577" width="17" style="11" customWidth="1"/>
    <col min="13578" max="13578" width="14.28515625" style="11" customWidth="1"/>
    <col min="13579" max="13824" width="11.42578125" style="11"/>
    <col min="13825" max="13825" width="5.140625" style="11" customWidth="1"/>
    <col min="13826" max="13826" width="57.5703125" style="11" customWidth="1"/>
    <col min="13827" max="13827" width="16.7109375" style="11" customWidth="1"/>
    <col min="13828" max="13828" width="14.7109375" style="11" bestFit="1" customWidth="1"/>
    <col min="13829" max="13829" width="10.140625" style="11" bestFit="1" customWidth="1"/>
    <col min="13830" max="13830" width="9.5703125" style="11" customWidth="1"/>
    <col min="13831" max="13831" width="11.42578125" style="11"/>
    <col min="13832" max="13832" width="46" style="11" customWidth="1"/>
    <col min="13833" max="13833" width="17" style="11" customWidth="1"/>
    <col min="13834" max="13834" width="14.28515625" style="11" customWidth="1"/>
    <col min="13835" max="14080" width="11.42578125" style="11"/>
    <col min="14081" max="14081" width="5.140625" style="11" customWidth="1"/>
    <col min="14082" max="14082" width="57.5703125" style="11" customWidth="1"/>
    <col min="14083" max="14083" width="16.7109375" style="11" customWidth="1"/>
    <col min="14084" max="14084" width="14.7109375" style="11" bestFit="1" customWidth="1"/>
    <col min="14085" max="14085" width="10.140625" style="11" bestFit="1" customWidth="1"/>
    <col min="14086" max="14086" width="9.5703125" style="11" customWidth="1"/>
    <col min="14087" max="14087" width="11.42578125" style="11"/>
    <col min="14088" max="14088" width="46" style="11" customWidth="1"/>
    <col min="14089" max="14089" width="17" style="11" customWidth="1"/>
    <col min="14090" max="14090" width="14.28515625" style="11" customWidth="1"/>
    <col min="14091" max="14336" width="11.42578125" style="11"/>
    <col min="14337" max="14337" width="5.140625" style="11" customWidth="1"/>
    <col min="14338" max="14338" width="57.5703125" style="11" customWidth="1"/>
    <col min="14339" max="14339" width="16.7109375" style="11" customWidth="1"/>
    <col min="14340" max="14340" width="14.7109375" style="11" bestFit="1" customWidth="1"/>
    <col min="14341" max="14341" width="10.140625" style="11" bestFit="1" customWidth="1"/>
    <col min="14342" max="14342" width="9.5703125" style="11" customWidth="1"/>
    <col min="14343" max="14343" width="11.42578125" style="11"/>
    <col min="14344" max="14344" width="46" style="11" customWidth="1"/>
    <col min="14345" max="14345" width="17" style="11" customWidth="1"/>
    <col min="14346" max="14346" width="14.28515625" style="11" customWidth="1"/>
    <col min="14347" max="14592" width="11.42578125" style="11"/>
    <col min="14593" max="14593" width="5.140625" style="11" customWidth="1"/>
    <col min="14594" max="14594" width="57.5703125" style="11" customWidth="1"/>
    <col min="14595" max="14595" width="16.7109375" style="11" customWidth="1"/>
    <col min="14596" max="14596" width="14.7109375" style="11" bestFit="1" customWidth="1"/>
    <col min="14597" max="14597" width="10.140625" style="11" bestFit="1" customWidth="1"/>
    <col min="14598" max="14598" width="9.5703125" style="11" customWidth="1"/>
    <col min="14599" max="14599" width="11.42578125" style="11"/>
    <col min="14600" max="14600" width="46" style="11" customWidth="1"/>
    <col min="14601" max="14601" width="17" style="11" customWidth="1"/>
    <col min="14602" max="14602" width="14.28515625" style="11" customWidth="1"/>
    <col min="14603" max="14848" width="11.42578125" style="11"/>
    <col min="14849" max="14849" width="5.140625" style="11" customWidth="1"/>
    <col min="14850" max="14850" width="57.5703125" style="11" customWidth="1"/>
    <col min="14851" max="14851" width="16.7109375" style="11" customWidth="1"/>
    <col min="14852" max="14852" width="14.7109375" style="11" bestFit="1" customWidth="1"/>
    <col min="14853" max="14853" width="10.140625" style="11" bestFit="1" customWidth="1"/>
    <col min="14854" max="14854" width="9.5703125" style="11" customWidth="1"/>
    <col min="14855" max="14855" width="11.42578125" style="11"/>
    <col min="14856" max="14856" width="46" style="11" customWidth="1"/>
    <col min="14857" max="14857" width="17" style="11" customWidth="1"/>
    <col min="14858" max="14858" width="14.28515625" style="11" customWidth="1"/>
    <col min="14859" max="15104" width="11.42578125" style="11"/>
    <col min="15105" max="15105" width="5.140625" style="11" customWidth="1"/>
    <col min="15106" max="15106" width="57.5703125" style="11" customWidth="1"/>
    <col min="15107" max="15107" width="16.7109375" style="11" customWidth="1"/>
    <col min="15108" max="15108" width="14.7109375" style="11" bestFit="1" customWidth="1"/>
    <col min="15109" max="15109" width="10.140625" style="11" bestFit="1" customWidth="1"/>
    <col min="15110" max="15110" width="9.5703125" style="11" customWidth="1"/>
    <col min="15111" max="15111" width="11.42578125" style="11"/>
    <col min="15112" max="15112" width="46" style="11" customWidth="1"/>
    <col min="15113" max="15113" width="17" style="11" customWidth="1"/>
    <col min="15114" max="15114" width="14.28515625" style="11" customWidth="1"/>
    <col min="15115" max="15360" width="11.42578125" style="11"/>
    <col min="15361" max="15361" width="5.140625" style="11" customWidth="1"/>
    <col min="15362" max="15362" width="57.5703125" style="11" customWidth="1"/>
    <col min="15363" max="15363" width="16.7109375" style="11" customWidth="1"/>
    <col min="15364" max="15364" width="14.7109375" style="11" bestFit="1" customWidth="1"/>
    <col min="15365" max="15365" width="10.140625" style="11" bestFit="1" customWidth="1"/>
    <col min="15366" max="15366" width="9.5703125" style="11" customWidth="1"/>
    <col min="15367" max="15367" width="11.42578125" style="11"/>
    <col min="15368" max="15368" width="46" style="11" customWidth="1"/>
    <col min="15369" max="15369" width="17" style="11" customWidth="1"/>
    <col min="15370" max="15370" width="14.28515625" style="11" customWidth="1"/>
    <col min="15371" max="15616" width="11.42578125" style="11"/>
    <col min="15617" max="15617" width="5.140625" style="11" customWidth="1"/>
    <col min="15618" max="15618" width="57.5703125" style="11" customWidth="1"/>
    <col min="15619" max="15619" width="16.7109375" style="11" customWidth="1"/>
    <col min="15620" max="15620" width="14.7109375" style="11" bestFit="1" customWidth="1"/>
    <col min="15621" max="15621" width="10.140625" style="11" bestFit="1" customWidth="1"/>
    <col min="15622" max="15622" width="9.5703125" style="11" customWidth="1"/>
    <col min="15623" max="15623" width="11.42578125" style="11"/>
    <col min="15624" max="15624" width="46" style="11" customWidth="1"/>
    <col min="15625" max="15625" width="17" style="11" customWidth="1"/>
    <col min="15626" max="15626" width="14.28515625" style="11" customWidth="1"/>
    <col min="15627" max="15872" width="11.42578125" style="11"/>
    <col min="15873" max="15873" width="5.140625" style="11" customWidth="1"/>
    <col min="15874" max="15874" width="57.5703125" style="11" customWidth="1"/>
    <col min="15875" max="15875" width="16.7109375" style="11" customWidth="1"/>
    <col min="15876" max="15876" width="14.7109375" style="11" bestFit="1" customWidth="1"/>
    <col min="15877" max="15877" width="10.140625" style="11" bestFit="1" customWidth="1"/>
    <col min="15878" max="15878" width="9.5703125" style="11" customWidth="1"/>
    <col min="15879" max="15879" width="11.42578125" style="11"/>
    <col min="15880" max="15880" width="46" style="11" customWidth="1"/>
    <col min="15881" max="15881" width="17" style="11" customWidth="1"/>
    <col min="15882" max="15882" width="14.28515625" style="11" customWidth="1"/>
    <col min="15883" max="16128" width="11.42578125" style="11"/>
    <col min="16129" max="16129" width="5.140625" style="11" customWidth="1"/>
    <col min="16130" max="16130" width="57.5703125" style="11" customWidth="1"/>
    <col min="16131" max="16131" width="16.7109375" style="11" customWidth="1"/>
    <col min="16132" max="16132" width="14.7109375" style="11" bestFit="1" customWidth="1"/>
    <col min="16133" max="16133" width="10.140625" style="11" bestFit="1" customWidth="1"/>
    <col min="16134" max="16134" width="9.5703125" style="11" customWidth="1"/>
    <col min="16135" max="16135" width="11.42578125" style="11"/>
    <col min="16136" max="16136" width="46" style="11" customWidth="1"/>
    <col min="16137" max="16137" width="17" style="11" customWidth="1"/>
    <col min="16138" max="16138" width="14.28515625" style="11" customWidth="1"/>
    <col min="16139" max="16384" width="11.42578125" style="11"/>
  </cols>
  <sheetData>
    <row r="1" spans="1:5" x14ac:dyDescent="0.2">
      <c r="B1" s="240" t="s">
        <v>222</v>
      </c>
      <c r="C1" s="240"/>
      <c r="D1" s="240"/>
      <c r="E1" s="240"/>
    </row>
    <row r="2" spans="1:5" x14ac:dyDescent="0.2">
      <c r="B2" s="205" t="s">
        <v>223</v>
      </c>
      <c r="C2" s="205"/>
      <c r="D2" s="205"/>
      <c r="E2" s="205"/>
    </row>
    <row r="3" spans="1:5" x14ac:dyDescent="0.2">
      <c r="B3" s="205" t="s">
        <v>224</v>
      </c>
      <c r="C3" s="205"/>
      <c r="D3" s="205"/>
      <c r="E3" s="205"/>
    </row>
    <row r="4" spans="1:5" x14ac:dyDescent="0.2">
      <c r="B4" s="237" t="s">
        <v>301</v>
      </c>
      <c r="C4" s="237"/>
      <c r="D4" s="237"/>
      <c r="E4" s="237"/>
    </row>
    <row r="5" spans="1:5" ht="24.6" customHeight="1" x14ac:dyDescent="0.25">
      <c r="B5" s="241" t="s">
        <v>225</v>
      </c>
      <c r="C5" s="241"/>
      <c r="D5" s="241"/>
      <c r="E5" s="241"/>
    </row>
    <row r="6" spans="1:5" ht="61.5" customHeight="1" x14ac:dyDescent="0.25">
      <c r="B6" s="242" t="s">
        <v>292</v>
      </c>
      <c r="C6" s="242"/>
      <c r="D6" s="242"/>
      <c r="E6" s="242"/>
    </row>
    <row r="7" spans="1:5" x14ac:dyDescent="0.2">
      <c r="B7" s="237" t="s">
        <v>291</v>
      </c>
      <c r="C7" s="237"/>
      <c r="D7" s="237"/>
      <c r="E7" s="237"/>
    </row>
    <row r="8" spans="1:5" x14ac:dyDescent="0.2">
      <c r="B8" s="238" t="s">
        <v>321</v>
      </c>
      <c r="C8" s="238"/>
      <c r="D8" s="238"/>
      <c r="E8" s="238"/>
    </row>
    <row r="10" spans="1:5" s="13" customFormat="1" ht="23.25" customHeight="1" x14ac:dyDescent="0.25">
      <c r="A10" s="11"/>
      <c r="B10" s="239" t="s">
        <v>104</v>
      </c>
      <c r="C10" s="239"/>
      <c r="D10" s="239"/>
      <c r="E10" s="239"/>
    </row>
    <row r="11" spans="1:5" s="13" customFormat="1" ht="17.25" customHeight="1" thickBot="1" x14ac:dyDescent="0.3">
      <c r="A11" s="11"/>
      <c r="B11" s="48" t="s">
        <v>105</v>
      </c>
      <c r="C11" s="174"/>
      <c r="D11" s="174"/>
      <c r="E11" s="174"/>
    </row>
    <row r="12" spans="1:5" s="13" customFormat="1" ht="15.95" customHeight="1" thickBot="1" x14ac:dyDescent="0.3">
      <c r="A12" s="11"/>
      <c r="B12" s="173" t="s">
        <v>106</v>
      </c>
      <c r="C12" s="180" t="s">
        <v>279</v>
      </c>
      <c r="D12" s="175"/>
      <c r="E12" s="175"/>
    </row>
    <row r="13" spans="1:5" s="13" customFormat="1" ht="15.95" customHeight="1" thickBot="1" x14ac:dyDescent="0.3">
      <c r="A13" s="11"/>
      <c r="B13" s="173" t="s">
        <v>107</v>
      </c>
      <c r="C13" s="181">
        <v>20.88</v>
      </c>
      <c r="D13" s="134"/>
      <c r="E13" s="134"/>
    </row>
    <row r="14" spans="1:5" s="13" customFormat="1" ht="15.95" customHeight="1" thickBot="1" x14ac:dyDescent="0.3">
      <c r="A14" s="11"/>
      <c r="B14" s="173" t="s">
        <v>108</v>
      </c>
      <c r="C14" s="182" t="s">
        <v>215</v>
      </c>
      <c r="D14" s="135"/>
      <c r="E14" s="135"/>
    </row>
    <row r="15" spans="1:5" s="13" customFormat="1" ht="15.95" customHeight="1" thickBot="1" x14ac:dyDescent="0.3">
      <c r="A15" s="11"/>
      <c r="B15" s="173" t="s">
        <v>109</v>
      </c>
      <c r="C15" s="183">
        <v>1239</v>
      </c>
      <c r="D15" s="136"/>
      <c r="E15" s="136"/>
    </row>
    <row r="16" spans="1:5" s="13" customFormat="1" ht="15.95" customHeight="1" thickBot="1" x14ac:dyDescent="0.3">
      <c r="A16" s="11"/>
      <c r="B16" s="173" t="s">
        <v>110</v>
      </c>
      <c r="C16" s="184" t="s">
        <v>280</v>
      </c>
      <c r="D16" s="178"/>
      <c r="E16" s="178"/>
    </row>
    <row r="17" spans="1:6" s="13" customFormat="1" ht="15.95" customHeight="1" thickBot="1" x14ac:dyDescent="0.3">
      <c r="A17" s="11"/>
      <c r="B17" s="173" t="s">
        <v>111</v>
      </c>
      <c r="C17" s="185">
        <v>1</v>
      </c>
      <c r="D17" s="137"/>
      <c r="E17" s="137"/>
    </row>
    <row r="18" spans="1:6" s="13" customFormat="1" ht="15.95" customHeight="1" thickBot="1" x14ac:dyDescent="0.3">
      <c r="A18" s="11"/>
      <c r="B18" s="173" t="s">
        <v>112</v>
      </c>
      <c r="C18" s="185"/>
      <c r="D18" s="137"/>
      <c r="E18" s="137"/>
    </row>
    <row r="19" spans="1:6" s="13" customFormat="1" ht="15.95" customHeight="1" x14ac:dyDescent="0.25">
      <c r="A19" s="11"/>
      <c r="B19" s="11"/>
      <c r="C19" s="176"/>
      <c r="D19" s="176"/>
      <c r="E19" s="176"/>
    </row>
    <row r="20" spans="1:6" s="13" customFormat="1" ht="12" customHeight="1" thickBot="1" x14ac:dyDescent="0.3">
      <c r="A20" s="11"/>
      <c r="B20" s="11"/>
    </row>
    <row r="21" spans="1:6" s="13" customFormat="1" ht="15.75" customHeight="1" x14ac:dyDescent="0.25">
      <c r="A21" s="235" t="s">
        <v>113</v>
      </c>
      <c r="B21" s="235"/>
      <c r="C21" s="235"/>
    </row>
    <row r="22" spans="1:6" s="13" customFormat="1" ht="15.95" customHeight="1" x14ac:dyDescent="0.25">
      <c r="A22" s="50">
        <v>1</v>
      </c>
      <c r="B22" s="51" t="s">
        <v>114</v>
      </c>
      <c r="C22" s="52" t="s">
        <v>115</v>
      </c>
    </row>
    <row r="23" spans="1:6" s="13" customFormat="1" ht="15.95" customHeight="1" x14ac:dyDescent="0.25">
      <c r="A23" s="53" t="s">
        <v>116</v>
      </c>
      <c r="B23" s="54" t="s">
        <v>117</v>
      </c>
      <c r="C23" s="55">
        <f>C15</f>
        <v>1239</v>
      </c>
    </row>
    <row r="24" spans="1:6" s="13" customFormat="1" ht="15.95" customHeight="1" x14ac:dyDescent="0.25">
      <c r="A24" s="53" t="s">
        <v>118</v>
      </c>
      <c r="B24" s="54" t="s">
        <v>119</v>
      </c>
      <c r="C24" s="56">
        <v>0</v>
      </c>
    </row>
    <row r="25" spans="1:6" ht="15.95" customHeight="1" x14ac:dyDescent="0.25">
      <c r="A25" s="53" t="s">
        <v>120</v>
      </c>
      <c r="B25" s="54" t="s">
        <v>121</v>
      </c>
      <c r="C25" s="56">
        <v>0</v>
      </c>
      <c r="D25" s="13"/>
      <c r="F25" s="11"/>
    </row>
    <row r="26" spans="1:6" ht="15.95" customHeight="1" x14ac:dyDescent="0.25">
      <c r="A26" s="53" t="s">
        <v>122</v>
      </c>
      <c r="B26" s="57" t="s">
        <v>123</v>
      </c>
      <c r="C26" s="56">
        <v>0</v>
      </c>
      <c r="D26" s="13"/>
      <c r="F26" s="11"/>
    </row>
    <row r="27" spans="1:6" ht="15.95" customHeight="1" x14ac:dyDescent="0.25">
      <c r="A27" s="53" t="s">
        <v>124</v>
      </c>
      <c r="B27" s="57" t="s">
        <v>125</v>
      </c>
      <c r="C27" s="56">
        <v>0</v>
      </c>
      <c r="D27" s="13"/>
      <c r="F27" s="11"/>
    </row>
    <row r="28" spans="1:6" ht="16.5" customHeight="1" x14ac:dyDescent="0.25">
      <c r="A28" s="53" t="s">
        <v>126</v>
      </c>
      <c r="B28" s="57" t="s">
        <v>238</v>
      </c>
      <c r="C28" s="56">
        <v>0</v>
      </c>
      <c r="D28" s="13"/>
      <c r="F28" s="11"/>
    </row>
    <row r="29" spans="1:6" ht="15.95" customHeight="1" x14ac:dyDescent="0.25">
      <c r="A29" s="53" t="s">
        <v>147</v>
      </c>
      <c r="B29" s="57" t="s">
        <v>239</v>
      </c>
      <c r="C29" s="56">
        <v>0</v>
      </c>
      <c r="D29" s="13"/>
      <c r="F29" s="11"/>
    </row>
    <row r="30" spans="1:6" ht="15.95" customHeight="1" x14ac:dyDescent="0.25">
      <c r="A30" s="53" t="s">
        <v>149</v>
      </c>
      <c r="B30" s="57" t="s">
        <v>266</v>
      </c>
      <c r="C30" s="56">
        <f>15%*1239</f>
        <v>185.85</v>
      </c>
      <c r="D30" s="13"/>
      <c r="F30" s="11"/>
    </row>
    <row r="31" spans="1:6" ht="36" x14ac:dyDescent="0.25">
      <c r="A31" s="53"/>
      <c r="B31" s="58" t="s">
        <v>227</v>
      </c>
      <c r="C31" s="56">
        <f>SUM(C23:C30)</f>
        <v>1424.85</v>
      </c>
      <c r="D31" s="13"/>
      <c r="F31" s="11"/>
    </row>
    <row r="32" spans="1:6" ht="15.95" customHeight="1" x14ac:dyDescent="0.25">
      <c r="A32" s="53" t="s">
        <v>229</v>
      </c>
      <c r="B32" s="59" t="s">
        <v>228</v>
      </c>
      <c r="C32" s="60">
        <f>C26*20%</f>
        <v>0</v>
      </c>
      <c r="D32" s="13"/>
      <c r="F32" s="11"/>
    </row>
    <row r="33" spans="1:6" ht="15.95" customHeight="1" x14ac:dyDescent="0.25">
      <c r="A33" s="61" t="s">
        <v>231</v>
      </c>
      <c r="B33" s="59" t="s">
        <v>230</v>
      </c>
      <c r="C33" s="62">
        <f>C28*0.2</f>
        <v>0</v>
      </c>
      <c r="D33" s="13"/>
      <c r="F33" s="11"/>
    </row>
    <row r="34" spans="1:6" ht="15.95" customHeight="1" x14ac:dyDescent="0.25">
      <c r="A34" s="61" t="s">
        <v>267</v>
      </c>
      <c r="B34" s="59" t="s">
        <v>232</v>
      </c>
      <c r="C34" s="62">
        <f>C29*0.2</f>
        <v>0</v>
      </c>
      <c r="D34" s="63"/>
      <c r="F34" s="11"/>
    </row>
    <row r="35" spans="1:6" ht="15.95" customHeight="1" thickBot="1" x14ac:dyDescent="0.3">
      <c r="A35" s="64"/>
      <c r="B35" s="65" t="s">
        <v>233</v>
      </c>
      <c r="C35" s="66">
        <f>C23+C24+C25+C26+C27+C28+C29+C30+C32+C33+C34</f>
        <v>1424.85</v>
      </c>
      <c r="D35" s="13"/>
      <c r="F35" s="11"/>
    </row>
    <row r="36" spans="1:6" ht="15.95" customHeight="1" thickBot="1" x14ac:dyDescent="0.3">
      <c r="B36" s="236"/>
      <c r="C36" s="236"/>
      <c r="D36" s="236"/>
      <c r="E36" s="13"/>
      <c r="F36" s="11"/>
    </row>
    <row r="37" spans="1:6" ht="15.95" customHeight="1" x14ac:dyDescent="0.25">
      <c r="A37" s="12"/>
      <c r="B37" s="228" t="s">
        <v>128</v>
      </c>
      <c r="C37" s="228"/>
      <c r="D37" s="13"/>
      <c r="F37" s="11"/>
    </row>
    <row r="38" spans="1:6" ht="15.95" customHeight="1" x14ac:dyDescent="0.25">
      <c r="A38" s="67"/>
      <c r="B38" s="231" t="s">
        <v>129</v>
      </c>
      <c r="C38" s="231"/>
      <c r="D38" s="13"/>
      <c r="F38" s="11"/>
    </row>
    <row r="39" spans="1:6" ht="15.95" customHeight="1" x14ac:dyDescent="0.25">
      <c r="A39" s="50" t="s">
        <v>130</v>
      </c>
      <c r="B39" s="68" t="s">
        <v>131</v>
      </c>
      <c r="C39" s="52" t="s">
        <v>132</v>
      </c>
      <c r="D39" s="13"/>
      <c r="F39" s="11"/>
    </row>
    <row r="40" spans="1:6" ht="15.95" customHeight="1" x14ac:dyDescent="0.25">
      <c r="A40" s="53" t="s">
        <v>116</v>
      </c>
      <c r="B40" s="69" t="s">
        <v>133</v>
      </c>
      <c r="C40" s="70">
        <f>C31*8.33%</f>
        <v>118.69000499999999</v>
      </c>
      <c r="D40" s="13"/>
      <c r="F40" s="11"/>
    </row>
    <row r="41" spans="1:6" ht="15.95" customHeight="1" x14ac:dyDescent="0.25">
      <c r="A41" s="53" t="s">
        <v>118</v>
      </c>
      <c r="B41" s="69" t="s">
        <v>134</v>
      </c>
      <c r="C41" s="70">
        <f>C31*12.1%</f>
        <v>172.40684999999999</v>
      </c>
      <c r="D41" s="63"/>
      <c r="F41" s="11"/>
    </row>
    <row r="42" spans="1:6" ht="15.95" customHeight="1" x14ac:dyDescent="0.25">
      <c r="A42" s="61"/>
      <c r="B42" s="71" t="s">
        <v>135</v>
      </c>
      <c r="C42" s="72">
        <f>SUM(C40:C41)</f>
        <v>291.09685500000001</v>
      </c>
      <c r="D42" s="63"/>
      <c r="F42" s="11"/>
    </row>
    <row r="43" spans="1:6" ht="36.75" thickBot="1" x14ac:dyDescent="0.3">
      <c r="A43" s="73" t="s">
        <v>120</v>
      </c>
      <c r="B43" s="74" t="s">
        <v>136</v>
      </c>
      <c r="C43" s="75">
        <f>C35*7.82%</f>
        <v>111.42327</v>
      </c>
      <c r="D43" s="63"/>
      <c r="F43" s="11"/>
    </row>
    <row r="44" spans="1:6" ht="15.95" customHeight="1" thickBot="1" x14ac:dyDescent="0.3">
      <c r="E44" s="13"/>
      <c r="F44" s="11"/>
    </row>
    <row r="45" spans="1:6" ht="25.15" customHeight="1" thickBot="1" x14ac:dyDescent="0.3">
      <c r="A45" s="232" t="s">
        <v>137</v>
      </c>
      <c r="B45" s="232"/>
      <c r="C45" s="232"/>
      <c r="D45" s="232"/>
      <c r="E45" s="13"/>
      <c r="F45" s="11"/>
    </row>
    <row r="46" spans="1:6" ht="13.5" customHeight="1" thickBot="1" x14ac:dyDescent="0.3">
      <c r="A46" s="76" t="s">
        <v>138</v>
      </c>
      <c r="B46" s="77" t="s">
        <v>139</v>
      </c>
      <c r="C46" s="78" t="s">
        <v>140</v>
      </c>
      <c r="D46" s="79" t="s">
        <v>115</v>
      </c>
      <c r="E46" s="13"/>
      <c r="F46" s="11"/>
    </row>
    <row r="47" spans="1:6" ht="14.25" customHeight="1" x14ac:dyDescent="0.25">
      <c r="A47" s="80" t="s">
        <v>116</v>
      </c>
      <c r="B47" s="81" t="s">
        <v>141</v>
      </c>
      <c r="C47" s="82">
        <v>20</v>
      </c>
      <c r="D47" s="83">
        <f>(C35*(C47/100))</f>
        <v>284.96999999999997</v>
      </c>
      <c r="E47" s="13"/>
      <c r="F47" s="11"/>
    </row>
    <row r="48" spans="1:6" ht="14.25" customHeight="1" x14ac:dyDescent="0.25">
      <c r="A48" s="80" t="s">
        <v>118</v>
      </c>
      <c r="B48" s="84" t="s">
        <v>142</v>
      </c>
      <c r="C48" s="85">
        <v>2.5</v>
      </c>
      <c r="D48" s="86">
        <f>(C35*(C48/100))</f>
        <v>35.621249999999996</v>
      </c>
      <c r="E48" s="13"/>
      <c r="F48" s="11"/>
    </row>
    <row r="49" spans="1:6" ht="14.25" customHeight="1" x14ac:dyDescent="0.25">
      <c r="A49" s="80" t="s">
        <v>120</v>
      </c>
      <c r="B49" s="87" t="s">
        <v>143</v>
      </c>
      <c r="C49" s="14">
        <v>4</v>
      </c>
      <c r="D49" s="70">
        <f t="shared" ref="D49:D54" si="0">($C$35*(C49/100))</f>
        <v>56.994</v>
      </c>
      <c r="E49" s="13"/>
      <c r="F49" s="11"/>
    </row>
    <row r="50" spans="1:6" ht="14.25" customHeight="1" x14ac:dyDescent="0.25">
      <c r="A50" s="80" t="s">
        <v>122</v>
      </c>
      <c r="B50" s="84" t="s">
        <v>144</v>
      </c>
      <c r="C50" s="85">
        <v>1.5</v>
      </c>
      <c r="D50" s="86">
        <f t="shared" si="0"/>
        <v>21.372749999999996</v>
      </c>
      <c r="E50" s="13"/>
      <c r="F50" s="11"/>
    </row>
    <row r="51" spans="1:6" ht="14.25" customHeight="1" x14ac:dyDescent="0.25">
      <c r="A51" s="80" t="s">
        <v>124</v>
      </c>
      <c r="B51" s="84" t="s">
        <v>145</v>
      </c>
      <c r="C51" s="85">
        <v>1</v>
      </c>
      <c r="D51" s="86">
        <f t="shared" si="0"/>
        <v>14.2485</v>
      </c>
      <c r="E51" s="13"/>
      <c r="F51" s="11"/>
    </row>
    <row r="52" spans="1:6" ht="14.25" customHeight="1" x14ac:dyDescent="0.25">
      <c r="A52" s="80" t="s">
        <v>126</v>
      </c>
      <c r="B52" s="84" t="s">
        <v>146</v>
      </c>
      <c r="C52" s="85">
        <v>0.60000000000000009</v>
      </c>
      <c r="D52" s="86">
        <f t="shared" si="0"/>
        <v>8.549100000000001</v>
      </c>
      <c r="E52" s="13"/>
      <c r="F52" s="11"/>
    </row>
    <row r="53" spans="1:6" ht="14.25" customHeight="1" x14ac:dyDescent="0.25">
      <c r="A53" s="80" t="s">
        <v>147</v>
      </c>
      <c r="B53" s="84" t="s">
        <v>148</v>
      </c>
      <c r="C53" s="85">
        <v>0.2</v>
      </c>
      <c r="D53" s="86">
        <f t="shared" si="0"/>
        <v>2.8496999999999999</v>
      </c>
      <c r="E53" s="13"/>
      <c r="F53" s="11"/>
    </row>
    <row r="54" spans="1:6" ht="14.25" customHeight="1" x14ac:dyDescent="0.25">
      <c r="A54" s="80" t="s">
        <v>149</v>
      </c>
      <c r="B54" s="87" t="s">
        <v>150</v>
      </c>
      <c r="C54" s="14">
        <v>8</v>
      </c>
      <c r="D54" s="70">
        <f t="shared" si="0"/>
        <v>113.988</v>
      </c>
      <c r="E54" s="13"/>
      <c r="F54" s="11"/>
    </row>
    <row r="55" spans="1:6" ht="14.25" customHeight="1" thickBot="1" x14ac:dyDescent="0.3">
      <c r="A55" s="88"/>
      <c r="B55" s="89" t="s">
        <v>49</v>
      </c>
      <c r="C55" s="90">
        <f>SUM(C47:C54)</f>
        <v>37.799999999999997</v>
      </c>
      <c r="D55" s="91">
        <f>SUM(D47:D54)</f>
        <v>538.5933</v>
      </c>
      <c r="E55" s="13"/>
      <c r="F55" s="11"/>
    </row>
    <row r="56" spans="1:6" ht="14.25" customHeight="1" x14ac:dyDescent="0.25">
      <c r="A56" s="15"/>
      <c r="B56" s="16" t="s">
        <v>151</v>
      </c>
      <c r="C56" s="15"/>
      <c r="D56" s="15"/>
      <c r="E56" s="13"/>
      <c r="F56" s="11"/>
    </row>
    <row r="57" spans="1:6" ht="14.25" customHeight="1" thickBot="1" x14ac:dyDescent="0.3">
      <c r="A57" s="15"/>
      <c r="B57" s="16"/>
      <c r="C57" s="15"/>
      <c r="D57" s="15"/>
      <c r="E57" s="13"/>
      <c r="F57" s="11"/>
    </row>
    <row r="58" spans="1:6" ht="14.25" customHeight="1" x14ac:dyDescent="0.25">
      <c r="A58" s="92"/>
      <c r="B58" s="93" t="s">
        <v>152</v>
      </c>
      <c r="C58" s="94"/>
      <c r="D58" s="13"/>
      <c r="F58" s="11"/>
    </row>
    <row r="59" spans="1:6" ht="14.25" customHeight="1" x14ac:dyDescent="0.25">
      <c r="A59" s="50" t="s">
        <v>153</v>
      </c>
      <c r="B59" s="51" t="s">
        <v>154</v>
      </c>
      <c r="C59" s="52" t="s">
        <v>115</v>
      </c>
      <c r="D59" s="13"/>
      <c r="F59" s="11"/>
    </row>
    <row r="60" spans="1:6" ht="14.25" customHeight="1" x14ac:dyDescent="0.25">
      <c r="A60" s="53" t="s">
        <v>116</v>
      </c>
      <c r="B60" s="95" t="s">
        <v>155</v>
      </c>
      <c r="C60" s="56">
        <f>(4.05*4*C13)-(6%*C15)</f>
        <v>263.91599999999994</v>
      </c>
      <c r="D60" s="13"/>
      <c r="F60" s="11"/>
    </row>
    <row r="61" spans="1:6" ht="14.25" customHeight="1" x14ac:dyDescent="0.25">
      <c r="A61" s="53" t="s">
        <v>118</v>
      </c>
      <c r="B61" s="54" t="s">
        <v>234</v>
      </c>
      <c r="C61" s="56">
        <f>(18*C13)-(18*C13*10%)</f>
        <v>338.25599999999997</v>
      </c>
      <c r="D61" s="13"/>
      <c r="F61" s="11"/>
    </row>
    <row r="62" spans="1:6" ht="14.25" customHeight="1" x14ac:dyDescent="0.25">
      <c r="A62" s="53" t="s">
        <v>120</v>
      </c>
      <c r="B62" s="54" t="s">
        <v>235</v>
      </c>
      <c r="C62" s="56">
        <v>13</v>
      </c>
      <c r="D62" s="13"/>
      <c r="F62" s="11"/>
    </row>
    <row r="63" spans="1:6" ht="14.25" customHeight="1" x14ac:dyDescent="0.25">
      <c r="A63" s="53" t="s">
        <v>122</v>
      </c>
      <c r="B63" s="54" t="s">
        <v>127</v>
      </c>
      <c r="C63" s="56">
        <v>0</v>
      </c>
      <c r="D63" s="13"/>
      <c r="F63" s="11"/>
    </row>
    <row r="64" spans="1:6" ht="14.25" customHeight="1" thickBot="1" x14ac:dyDescent="0.3">
      <c r="A64" s="64"/>
      <c r="B64" s="65" t="s">
        <v>156</v>
      </c>
      <c r="C64" s="66">
        <f>SUM(C60:C63)</f>
        <v>615.17199999999991</v>
      </c>
      <c r="D64" s="13"/>
      <c r="F64" s="11"/>
    </row>
    <row r="65" spans="1:6" ht="14.25" customHeight="1" thickBot="1" x14ac:dyDescent="0.3">
      <c r="A65" s="15"/>
      <c r="B65" s="17"/>
      <c r="C65" s="18"/>
      <c r="D65" s="19"/>
      <c r="E65" s="13"/>
      <c r="F65" s="11"/>
    </row>
    <row r="66" spans="1:6" ht="14.25" customHeight="1" x14ac:dyDescent="0.25">
      <c r="A66" s="92"/>
      <c r="B66" s="96" t="s">
        <v>157</v>
      </c>
      <c r="C66" s="97"/>
      <c r="D66" s="13"/>
      <c r="F66" s="11"/>
    </row>
    <row r="67" spans="1:6" ht="14.25" customHeight="1" x14ac:dyDescent="0.25">
      <c r="A67" s="53">
        <v>2</v>
      </c>
      <c r="B67" s="98" t="s">
        <v>158</v>
      </c>
      <c r="C67" s="144" t="s">
        <v>132</v>
      </c>
      <c r="D67" s="13"/>
      <c r="F67" s="11"/>
    </row>
    <row r="68" spans="1:6" ht="14.25" customHeight="1" x14ac:dyDescent="0.25">
      <c r="A68" s="53" t="s">
        <v>130</v>
      </c>
      <c r="B68" s="54" t="s">
        <v>131</v>
      </c>
      <c r="C68" s="55">
        <f>C42</f>
        <v>291.09685500000001</v>
      </c>
      <c r="D68" s="13"/>
      <c r="F68" s="11"/>
    </row>
    <row r="69" spans="1:6" ht="14.25" customHeight="1" x14ac:dyDescent="0.25">
      <c r="A69" s="53" t="s">
        <v>138</v>
      </c>
      <c r="B69" s="54" t="s">
        <v>139</v>
      </c>
      <c r="C69" s="55">
        <f>D55+C43</f>
        <v>650.01657</v>
      </c>
      <c r="D69" s="13"/>
      <c r="F69" s="11"/>
    </row>
    <row r="70" spans="1:6" ht="14.25" customHeight="1" x14ac:dyDescent="0.25">
      <c r="A70" s="53" t="s">
        <v>153</v>
      </c>
      <c r="B70" s="54" t="s">
        <v>154</v>
      </c>
      <c r="C70" s="55">
        <f>C64</f>
        <v>615.17199999999991</v>
      </c>
      <c r="D70" s="13"/>
      <c r="F70" s="11"/>
    </row>
    <row r="71" spans="1:6" ht="14.25" customHeight="1" thickBot="1" x14ac:dyDescent="0.3">
      <c r="A71" s="64"/>
      <c r="B71" s="100" t="s">
        <v>135</v>
      </c>
      <c r="C71" s="101">
        <f>SUM(C68:C70)</f>
        <v>1556.285425</v>
      </c>
      <c r="D71" s="13"/>
      <c r="F71" s="11"/>
    </row>
    <row r="72" spans="1:6" ht="14.25" customHeight="1" thickBot="1" x14ac:dyDescent="0.3">
      <c r="B72" s="20"/>
      <c r="C72" s="19"/>
      <c r="D72" s="19"/>
      <c r="E72" s="13"/>
      <c r="F72" s="11"/>
    </row>
    <row r="73" spans="1:6" ht="14.25" customHeight="1" x14ac:dyDescent="0.25">
      <c r="A73" s="102"/>
      <c r="B73" s="103" t="s">
        <v>159</v>
      </c>
      <c r="C73" s="104"/>
      <c r="D73" s="13"/>
      <c r="F73" s="11"/>
    </row>
    <row r="74" spans="1:6" ht="14.25" customHeight="1" x14ac:dyDescent="0.25">
      <c r="A74" s="21">
        <v>3</v>
      </c>
      <c r="B74" s="22" t="s">
        <v>160</v>
      </c>
      <c r="C74" s="170" t="s">
        <v>115</v>
      </c>
      <c r="D74" s="13"/>
      <c r="F74" s="11"/>
    </row>
    <row r="75" spans="1:6" ht="14.25" customHeight="1" x14ac:dyDescent="0.25">
      <c r="A75" s="23" t="s">
        <v>116</v>
      </c>
      <c r="B75" s="24" t="s">
        <v>161</v>
      </c>
      <c r="C75" s="167">
        <f>((C31+C40+C41)/12)*5%</f>
        <v>7.1497785624999999</v>
      </c>
      <c r="D75" s="13"/>
      <c r="F75" s="11"/>
    </row>
    <row r="76" spans="1:6" ht="14.25" customHeight="1" x14ac:dyDescent="0.25">
      <c r="A76" s="23" t="s">
        <v>118</v>
      </c>
      <c r="B76" s="24" t="s">
        <v>162</v>
      </c>
      <c r="C76" s="167">
        <f>((C31+C40)/12)*5%*8%</f>
        <v>0.51451333500000007</v>
      </c>
      <c r="D76" s="13"/>
      <c r="F76" s="11"/>
    </row>
    <row r="77" spans="1:6" ht="14.25" customHeight="1" x14ac:dyDescent="0.25">
      <c r="A77" s="23" t="s">
        <v>120</v>
      </c>
      <c r="B77" s="24" t="s">
        <v>163</v>
      </c>
      <c r="C77" s="167">
        <v>0</v>
      </c>
      <c r="D77" s="13"/>
      <c r="F77" s="11"/>
    </row>
    <row r="78" spans="1:6" ht="14.25" customHeight="1" x14ac:dyDescent="0.25">
      <c r="A78" s="23" t="s">
        <v>122</v>
      </c>
      <c r="B78" s="24" t="s">
        <v>164</v>
      </c>
      <c r="C78" s="167">
        <f>((C31+C62)/30/12*7)</f>
        <v>27.958194444444441</v>
      </c>
      <c r="D78" s="13"/>
      <c r="F78" s="11"/>
    </row>
    <row r="79" spans="1:6" ht="24" x14ac:dyDescent="0.25">
      <c r="A79" s="23" t="s">
        <v>124</v>
      </c>
      <c r="B79" s="24" t="s">
        <v>165</v>
      </c>
      <c r="C79" s="169">
        <f>(C31/30/12*7)*8%</f>
        <v>2.2164333333333333</v>
      </c>
      <c r="D79" s="13"/>
      <c r="F79" s="11"/>
    </row>
    <row r="80" spans="1:6" ht="14.25" customHeight="1" x14ac:dyDescent="0.25">
      <c r="A80" s="23" t="s">
        <v>126</v>
      </c>
      <c r="B80" s="24" t="s">
        <v>166</v>
      </c>
      <c r="C80" s="167">
        <f>C31*4%</f>
        <v>56.994</v>
      </c>
      <c r="D80" s="13"/>
      <c r="F80" s="11"/>
    </row>
    <row r="81" spans="1:6" ht="14.25" customHeight="1" x14ac:dyDescent="0.25">
      <c r="A81" s="25"/>
      <c r="B81" s="22" t="s">
        <v>49</v>
      </c>
      <c r="C81" s="168">
        <f>SUM(C75:C80)</f>
        <v>94.832919675277765</v>
      </c>
      <c r="D81" s="13"/>
      <c r="F81" s="11"/>
    </row>
    <row r="82" spans="1:6" ht="14.25" customHeight="1" thickBot="1" x14ac:dyDescent="0.3">
      <c r="E82" s="13"/>
      <c r="F82" s="11"/>
    </row>
    <row r="83" spans="1:6" ht="14.25" customHeight="1" x14ac:dyDescent="0.25">
      <c r="A83" s="12"/>
      <c r="B83" s="105" t="s">
        <v>167</v>
      </c>
      <c r="C83" s="106"/>
      <c r="D83" s="107"/>
      <c r="F83" s="11"/>
    </row>
    <row r="84" spans="1:6" ht="14.25" customHeight="1" x14ac:dyDescent="0.25">
      <c r="A84" s="67"/>
      <c r="B84" s="98" t="s">
        <v>168</v>
      </c>
      <c r="C84" s="52"/>
      <c r="D84" s="13"/>
      <c r="F84" s="11"/>
    </row>
    <row r="85" spans="1:6" ht="14.25" customHeight="1" x14ac:dyDescent="0.25">
      <c r="A85" s="50" t="s">
        <v>169</v>
      </c>
      <c r="B85" s="26" t="s">
        <v>170</v>
      </c>
      <c r="C85" s="145" t="s">
        <v>115</v>
      </c>
      <c r="D85" s="13"/>
      <c r="F85" s="11"/>
    </row>
    <row r="86" spans="1:6" ht="14.25" customHeight="1" x14ac:dyDescent="0.25">
      <c r="A86" s="53" t="s">
        <v>116</v>
      </c>
      <c r="B86" s="108" t="s">
        <v>171</v>
      </c>
      <c r="C86" s="146">
        <v>0</v>
      </c>
      <c r="D86" s="13"/>
      <c r="F86" s="11"/>
    </row>
    <row r="87" spans="1:6" ht="14.25" customHeight="1" x14ac:dyDescent="0.25">
      <c r="A87" s="53" t="s">
        <v>118</v>
      </c>
      <c r="B87" s="108" t="s">
        <v>172</v>
      </c>
      <c r="C87" s="146">
        <f>(((C31+C71+C81+C90+C110)-(C60-C61-C108-C109))/30*2.96)/12</f>
        <v>26.287925894050641</v>
      </c>
      <c r="D87" s="13"/>
      <c r="F87" s="11"/>
    </row>
    <row r="88" spans="1:6" ht="14.25" customHeight="1" x14ac:dyDescent="0.25">
      <c r="A88" s="53" t="s">
        <v>120</v>
      </c>
      <c r="B88" s="108" t="s">
        <v>173</v>
      </c>
      <c r="C88" s="146">
        <f>(((C31+C71+C81+C90+C110)-(C60-C61-C108-C109))/30*5*1.5%)/12</f>
        <v>0.66607920339655335</v>
      </c>
      <c r="D88" s="13"/>
      <c r="F88" s="11"/>
    </row>
    <row r="89" spans="1:6" ht="14.25" customHeight="1" x14ac:dyDescent="0.25">
      <c r="A89" s="53" t="s">
        <v>122</v>
      </c>
      <c r="B89" s="108" t="s">
        <v>174</v>
      </c>
      <c r="C89" s="146">
        <f>(((C31+C71+C81+C90+C110)-(C60-C61-C108-C109))/30*15*0.78%)/12</f>
        <v>1.0390835572986232</v>
      </c>
      <c r="D89" s="13"/>
      <c r="F89" s="11"/>
    </row>
    <row r="90" spans="1:6" ht="14.25" customHeight="1" x14ac:dyDescent="0.25">
      <c r="A90" s="53" t="s">
        <v>124</v>
      </c>
      <c r="B90" s="108" t="s">
        <v>175</v>
      </c>
      <c r="C90" s="146">
        <f>(((C41*3.95/12)+(C62*3.95*1.2975%))/12+((C31+C40)*39.8%*3.95)*1.2975%/12)</f>
        <v>7.4084982948449989</v>
      </c>
      <c r="D90" s="63"/>
      <c r="F90" s="11"/>
    </row>
    <row r="91" spans="1:6" ht="14.25" customHeight="1" x14ac:dyDescent="0.25">
      <c r="A91" s="53" t="s">
        <v>126</v>
      </c>
      <c r="B91" s="109" t="s">
        <v>176</v>
      </c>
      <c r="C91" s="146">
        <v>0</v>
      </c>
      <c r="D91" s="13"/>
      <c r="F91" s="11"/>
    </row>
    <row r="92" spans="1:6" ht="14.25" customHeight="1" thickBot="1" x14ac:dyDescent="0.3">
      <c r="A92" s="64"/>
      <c r="B92" s="28" t="s">
        <v>49</v>
      </c>
      <c r="C92" s="166">
        <f>SUM(C86:C91)</f>
        <v>35.401586949590815</v>
      </c>
      <c r="D92" s="13"/>
      <c r="F92" s="11"/>
    </row>
    <row r="93" spans="1:6" ht="14.25" customHeight="1" thickBot="1" x14ac:dyDescent="0.3">
      <c r="A93" s="15"/>
      <c r="B93" s="15"/>
      <c r="C93" s="15"/>
      <c r="E93" s="13"/>
      <c r="F93" s="11"/>
    </row>
    <row r="94" spans="1:6" ht="14.25" customHeight="1" x14ac:dyDescent="0.25">
      <c r="A94" s="111"/>
      <c r="B94" s="233" t="s">
        <v>177</v>
      </c>
      <c r="C94" s="233"/>
      <c r="D94" s="13"/>
      <c r="F94" s="11"/>
    </row>
    <row r="95" spans="1:6" ht="14.25" customHeight="1" x14ac:dyDescent="0.25">
      <c r="A95" s="50" t="s">
        <v>178</v>
      </c>
      <c r="B95" s="26" t="s">
        <v>179</v>
      </c>
      <c r="C95" s="27" t="s">
        <v>115</v>
      </c>
      <c r="D95" s="13"/>
      <c r="F95" s="11"/>
    </row>
    <row r="96" spans="1:6" ht="14.25" customHeight="1" x14ac:dyDescent="0.25">
      <c r="A96" s="53" t="s">
        <v>116</v>
      </c>
      <c r="B96" s="112" t="s">
        <v>180</v>
      </c>
      <c r="C96" s="113">
        <v>0</v>
      </c>
      <c r="D96" s="13"/>
      <c r="F96" s="11"/>
    </row>
    <row r="97" spans="1:6" ht="14.25" customHeight="1" thickBot="1" x14ac:dyDescent="0.3">
      <c r="A97" s="114"/>
      <c r="B97" s="28" t="s">
        <v>49</v>
      </c>
      <c r="C97" s="115"/>
      <c r="D97" s="116"/>
      <c r="F97" s="11"/>
    </row>
    <row r="98" spans="1:6" ht="14.25" customHeight="1" thickBot="1" x14ac:dyDescent="0.3">
      <c r="A98" s="15"/>
      <c r="B98" s="15"/>
      <c r="C98" s="15"/>
      <c r="E98" s="13"/>
      <c r="F98" s="11"/>
    </row>
    <row r="99" spans="1:6" ht="14.25" customHeight="1" x14ac:dyDescent="0.25">
      <c r="A99" s="92"/>
      <c r="B99" s="96" t="s">
        <v>181</v>
      </c>
      <c r="C99" s="97"/>
      <c r="D99" s="13"/>
      <c r="F99" s="11"/>
    </row>
    <row r="100" spans="1:6" ht="14.25" customHeight="1" x14ac:dyDescent="0.25">
      <c r="A100" s="50">
        <v>4</v>
      </c>
      <c r="B100" s="98" t="s">
        <v>182</v>
      </c>
      <c r="C100" s="99" t="s">
        <v>132</v>
      </c>
      <c r="D100" s="13"/>
      <c r="F100" s="11"/>
    </row>
    <row r="101" spans="1:6" s="29" customFormat="1" ht="15" customHeight="1" x14ac:dyDescent="0.25">
      <c r="A101" s="53" t="s">
        <v>169</v>
      </c>
      <c r="B101" s="54" t="s">
        <v>170</v>
      </c>
      <c r="C101" s="55">
        <f>C92</f>
        <v>35.401586949590815</v>
      </c>
      <c r="D101" s="117"/>
    </row>
    <row r="102" spans="1:6" ht="15" customHeight="1" x14ac:dyDescent="0.25">
      <c r="A102" s="53" t="s">
        <v>178</v>
      </c>
      <c r="B102" s="54" t="s">
        <v>179</v>
      </c>
      <c r="C102" s="55">
        <f>C97</f>
        <v>0</v>
      </c>
      <c r="D102" s="13"/>
      <c r="F102" s="11"/>
    </row>
    <row r="103" spans="1:6" ht="15" customHeight="1" thickBot="1" x14ac:dyDescent="0.3">
      <c r="A103" s="64"/>
      <c r="B103" s="100" t="s">
        <v>135</v>
      </c>
      <c r="C103" s="66">
        <f>SUM(C101:C102)</f>
        <v>35.401586949590815</v>
      </c>
      <c r="D103" s="13"/>
      <c r="F103" s="11"/>
    </row>
    <row r="104" spans="1:6" ht="15" customHeight="1" thickBot="1" x14ac:dyDescent="0.3">
      <c r="F104" s="11"/>
    </row>
    <row r="105" spans="1:6" ht="15" customHeight="1" x14ac:dyDescent="0.25">
      <c r="A105" s="118"/>
      <c r="B105" s="105" t="s">
        <v>183</v>
      </c>
      <c r="C105" s="119"/>
      <c r="F105" s="11"/>
    </row>
    <row r="106" spans="1:6" ht="15" customHeight="1" x14ac:dyDescent="0.25">
      <c r="A106" s="30">
        <v>5</v>
      </c>
      <c r="B106" s="120" t="s">
        <v>184</v>
      </c>
      <c r="C106" s="52" t="s">
        <v>115</v>
      </c>
      <c r="F106" s="11"/>
    </row>
    <row r="107" spans="1:6" ht="15" customHeight="1" x14ac:dyDescent="0.25">
      <c r="A107" s="31" t="s">
        <v>116</v>
      </c>
      <c r="B107" s="121" t="s">
        <v>185</v>
      </c>
      <c r="C107" s="122">
        <f>'III - B Custo Uniformes'!E60</f>
        <v>39.463333333333331</v>
      </c>
      <c r="F107" s="11"/>
    </row>
    <row r="108" spans="1:6" ht="15" customHeight="1" x14ac:dyDescent="0.25">
      <c r="A108" s="31" t="s">
        <v>118</v>
      </c>
      <c r="B108" s="121" t="s">
        <v>236</v>
      </c>
      <c r="C108" s="123">
        <v>0</v>
      </c>
      <c r="F108" s="11"/>
    </row>
    <row r="109" spans="1:6" ht="15" customHeight="1" x14ac:dyDescent="0.25">
      <c r="A109" s="31" t="s">
        <v>120</v>
      </c>
      <c r="B109" s="121" t="s">
        <v>186</v>
      </c>
      <c r="C109" s="123">
        <v>0</v>
      </c>
      <c r="F109" s="11"/>
    </row>
    <row r="110" spans="1:6" ht="15" customHeight="1" thickBot="1" x14ac:dyDescent="0.3">
      <c r="A110" s="124"/>
      <c r="B110" s="125" t="s">
        <v>187</v>
      </c>
      <c r="C110" s="126">
        <f>SUM(C107:C109)</f>
        <v>39.463333333333331</v>
      </c>
      <c r="F110" s="11"/>
    </row>
    <row r="111" spans="1:6" ht="15" customHeight="1" thickBot="1" x14ac:dyDescent="0.3">
      <c r="A111" s="32"/>
      <c r="B111" s="33"/>
      <c r="C111" s="34"/>
      <c r="D111" s="34"/>
      <c r="F111" s="11"/>
    </row>
    <row r="112" spans="1:6" ht="15" customHeight="1" x14ac:dyDescent="0.25">
      <c r="A112" s="127"/>
      <c r="B112" s="228" t="s">
        <v>188</v>
      </c>
      <c r="C112" s="228"/>
      <c r="D112" s="228"/>
      <c r="F112" s="11"/>
    </row>
    <row r="113" spans="1:6" ht="15" customHeight="1" x14ac:dyDescent="0.25">
      <c r="A113" s="30">
        <v>6</v>
      </c>
      <c r="B113" s="26" t="s">
        <v>189</v>
      </c>
      <c r="C113" s="35" t="s">
        <v>140</v>
      </c>
      <c r="D113" s="27" t="s">
        <v>115</v>
      </c>
      <c r="F113" s="11"/>
    </row>
    <row r="114" spans="1:6" ht="15" customHeight="1" x14ac:dyDescent="0.25">
      <c r="A114" s="31" t="s">
        <v>116</v>
      </c>
      <c r="B114" s="36" t="s">
        <v>190</v>
      </c>
      <c r="C114" s="37">
        <v>4.08</v>
      </c>
      <c r="D114" s="70">
        <f>(C131)*C114/100</f>
        <v>128.55399721029463</v>
      </c>
      <c r="F114" s="11"/>
    </row>
    <row r="115" spans="1:6" ht="15" customHeight="1" x14ac:dyDescent="0.25">
      <c r="A115" s="31" t="s">
        <v>118</v>
      </c>
      <c r="B115" s="36" t="s">
        <v>191</v>
      </c>
      <c r="C115" s="37">
        <v>4.3600000000000003</v>
      </c>
      <c r="D115" s="70">
        <f>(C131+D114)*C115/100</f>
        <v>142.98128463054644</v>
      </c>
      <c r="F115" s="11"/>
    </row>
    <row r="116" spans="1:6" ht="15" customHeight="1" x14ac:dyDescent="0.25">
      <c r="A116" s="31" t="s">
        <v>120</v>
      </c>
      <c r="B116" s="36" t="s">
        <v>192</v>
      </c>
      <c r="C116" s="37"/>
      <c r="D116" s="70"/>
      <c r="F116" s="11"/>
    </row>
    <row r="117" spans="1:6" ht="15" customHeight="1" x14ac:dyDescent="0.25">
      <c r="A117" s="31"/>
      <c r="B117" s="36" t="s">
        <v>193</v>
      </c>
      <c r="C117" s="37">
        <f>3+0.65</f>
        <v>3.65</v>
      </c>
      <c r="D117" s="70">
        <f>((C131+D114+D115)/(1-(C117+C119)/100))*C117/100</f>
        <v>136.74488446432954</v>
      </c>
      <c r="F117" s="11"/>
    </row>
    <row r="118" spans="1:6" ht="15" customHeight="1" x14ac:dyDescent="0.25">
      <c r="A118" s="31"/>
      <c r="B118" s="36" t="s">
        <v>194</v>
      </c>
      <c r="C118" s="37"/>
      <c r="D118" s="70"/>
      <c r="F118" s="11"/>
    </row>
    <row r="119" spans="1:6" ht="15" customHeight="1" x14ac:dyDescent="0.25">
      <c r="A119" s="31"/>
      <c r="B119" s="36" t="s">
        <v>195</v>
      </c>
      <c r="C119" s="38">
        <v>5</v>
      </c>
      <c r="D119" s="70">
        <f>((C131+D114+D115)/(1-(C117+C119)/100))*C119/100</f>
        <v>187.32175954017748</v>
      </c>
      <c r="F119" s="11"/>
    </row>
    <row r="120" spans="1:6" ht="15" customHeight="1" x14ac:dyDescent="0.25">
      <c r="A120" s="31"/>
      <c r="B120" s="36" t="s">
        <v>196</v>
      </c>
      <c r="C120" s="37"/>
      <c r="D120" s="70"/>
      <c r="F120" s="11"/>
    </row>
    <row r="121" spans="1:6" ht="15" customHeight="1" thickBot="1" x14ac:dyDescent="0.3">
      <c r="A121" s="39"/>
      <c r="B121" s="28" t="s">
        <v>49</v>
      </c>
      <c r="C121" s="40">
        <f>SUM(C114:C120)</f>
        <v>17.090000000000003</v>
      </c>
      <c r="D121" s="110">
        <f>SUM(D114:D120)</f>
        <v>595.60192584534809</v>
      </c>
      <c r="F121" s="11"/>
    </row>
    <row r="122" spans="1:6" ht="15" customHeight="1" x14ac:dyDescent="0.25">
      <c r="A122" s="32"/>
      <c r="B122" s="33"/>
      <c r="C122" s="34"/>
      <c r="D122" s="34"/>
      <c r="F122" s="11"/>
    </row>
    <row r="123" spans="1:6" s="29" customFormat="1" ht="15" customHeight="1" x14ac:dyDescent="0.25">
      <c r="A123" s="234" t="s">
        <v>197</v>
      </c>
      <c r="B123" s="234"/>
      <c r="C123" s="234"/>
      <c r="D123" s="41"/>
    </row>
    <row r="124" spans="1:6" s="29" customFormat="1" ht="15" customHeight="1" thickBot="1" x14ac:dyDescent="0.3">
      <c r="A124" s="11"/>
      <c r="B124" s="41"/>
      <c r="C124" s="11"/>
      <c r="D124" s="11"/>
    </row>
    <row r="125" spans="1:6" s="29" customFormat="1" ht="24" x14ac:dyDescent="0.25">
      <c r="A125" s="92"/>
      <c r="B125" s="128" t="s">
        <v>198</v>
      </c>
      <c r="C125" s="129" t="s">
        <v>115</v>
      </c>
    </row>
    <row r="126" spans="1:6" s="29" customFormat="1" ht="15" customHeight="1" x14ac:dyDescent="0.25">
      <c r="A126" s="67" t="s">
        <v>116</v>
      </c>
      <c r="B126" s="36" t="s">
        <v>199</v>
      </c>
      <c r="C126" s="70">
        <f>C35</f>
        <v>1424.85</v>
      </c>
    </row>
    <row r="127" spans="1:6" s="29" customFormat="1" ht="15" customHeight="1" x14ac:dyDescent="0.25">
      <c r="A127" s="67" t="s">
        <v>118</v>
      </c>
      <c r="B127" s="36" t="s">
        <v>200</v>
      </c>
      <c r="C127" s="70">
        <f>C71</f>
        <v>1556.285425</v>
      </c>
    </row>
    <row r="128" spans="1:6" s="29" customFormat="1" ht="15" customHeight="1" x14ac:dyDescent="0.25">
      <c r="A128" s="67" t="s">
        <v>120</v>
      </c>
      <c r="B128" s="36" t="s">
        <v>201</v>
      </c>
      <c r="C128" s="70">
        <f>C81</f>
        <v>94.832919675277765</v>
      </c>
    </row>
    <row r="129" spans="1:5" s="29" customFormat="1" ht="15" customHeight="1" x14ac:dyDescent="0.25">
      <c r="A129" s="67" t="s">
        <v>122</v>
      </c>
      <c r="B129" s="36" t="s">
        <v>202</v>
      </c>
      <c r="C129" s="70">
        <f>C103</f>
        <v>35.401586949590815</v>
      </c>
    </row>
    <row r="130" spans="1:5" s="29" customFormat="1" ht="15" customHeight="1" x14ac:dyDescent="0.25">
      <c r="A130" s="67" t="s">
        <v>124</v>
      </c>
      <c r="B130" s="36" t="s">
        <v>203</v>
      </c>
      <c r="C130" s="70">
        <f>C110</f>
        <v>39.463333333333331</v>
      </c>
    </row>
    <row r="131" spans="1:5" s="29" customFormat="1" ht="15" customHeight="1" x14ac:dyDescent="0.25">
      <c r="A131" s="67"/>
      <c r="B131" s="35" t="s">
        <v>204</v>
      </c>
      <c r="C131" s="130">
        <f>SUM(C126:C130)</f>
        <v>3150.8332649582017</v>
      </c>
    </row>
    <row r="132" spans="1:5" s="29" customFormat="1" ht="15" customHeight="1" x14ac:dyDescent="0.25">
      <c r="A132" s="67" t="s">
        <v>126</v>
      </c>
      <c r="B132" s="36" t="s">
        <v>205</v>
      </c>
      <c r="C132" s="70">
        <f>D121</f>
        <v>595.60192584534809</v>
      </c>
    </row>
    <row r="133" spans="1:5" s="29" customFormat="1" x14ac:dyDescent="0.25">
      <c r="A133" s="67"/>
      <c r="B133" s="26" t="s">
        <v>206</v>
      </c>
      <c r="C133" s="130">
        <f>SUM(C131:C132)</f>
        <v>3746.4351908035496</v>
      </c>
    </row>
    <row r="134" spans="1:5" s="29" customFormat="1" ht="15" customHeight="1" thickBot="1" x14ac:dyDescent="0.3">
      <c r="A134" s="64"/>
      <c r="B134" s="131" t="s">
        <v>207</v>
      </c>
      <c r="C134" s="132">
        <f>C133/C35</f>
        <v>2.6293541009955783</v>
      </c>
    </row>
    <row r="135" spans="1:5" s="29" customFormat="1" ht="15" customHeight="1" x14ac:dyDescent="0.25">
      <c r="A135" s="11"/>
      <c r="B135" s="41"/>
      <c r="C135" s="11"/>
      <c r="D135" s="11"/>
      <c r="E135" s="11"/>
    </row>
    <row r="136" spans="1:5" ht="15.75" thickBot="1" x14ac:dyDescent="0.3"/>
    <row r="137" spans="1:5" x14ac:dyDescent="0.25">
      <c r="A137" s="127"/>
      <c r="B137" s="228" t="s">
        <v>208</v>
      </c>
      <c r="C137" s="228"/>
      <c r="D137" s="228"/>
    </row>
    <row r="138" spans="1:5" x14ac:dyDescent="0.25">
      <c r="A138" s="30">
        <v>6</v>
      </c>
      <c r="B138" s="26" t="s">
        <v>189</v>
      </c>
      <c r="C138" s="35" t="s">
        <v>140</v>
      </c>
      <c r="D138" s="27" t="s">
        <v>115</v>
      </c>
    </row>
    <row r="139" spans="1:5" x14ac:dyDescent="0.25">
      <c r="A139" s="31" t="s">
        <v>116</v>
      </c>
      <c r="B139" s="36" t="s">
        <v>190</v>
      </c>
      <c r="C139" s="37">
        <v>4.08</v>
      </c>
      <c r="D139" s="70">
        <f>(C156)*C139/100</f>
        <v>128.55399721029463</v>
      </c>
    </row>
    <row r="140" spans="1:5" x14ac:dyDescent="0.25">
      <c r="A140" s="31" t="s">
        <v>118</v>
      </c>
      <c r="B140" s="36" t="s">
        <v>191</v>
      </c>
      <c r="C140" s="37">
        <v>4.3600000000000003</v>
      </c>
      <c r="D140" s="70">
        <f>(C156+D139)*C140/100</f>
        <v>142.98128463054644</v>
      </c>
    </row>
    <row r="141" spans="1:5" x14ac:dyDescent="0.25">
      <c r="A141" s="31" t="s">
        <v>120</v>
      </c>
      <c r="B141" s="36" t="s">
        <v>192</v>
      </c>
      <c r="C141" s="37"/>
      <c r="D141" s="70"/>
    </row>
    <row r="142" spans="1:5" x14ac:dyDescent="0.25">
      <c r="A142" s="31"/>
      <c r="B142" s="36" t="s">
        <v>209</v>
      </c>
      <c r="C142" s="14">
        <f>1.65+7.6</f>
        <v>9.25</v>
      </c>
      <c r="D142" s="70">
        <f>((C156+D139+D140)/(1-(C142+C144)/100))*C142/100</f>
        <v>369.17678201622323</v>
      </c>
    </row>
    <row r="143" spans="1:5" x14ac:dyDescent="0.25">
      <c r="A143" s="31"/>
      <c r="B143" s="36" t="s">
        <v>194</v>
      </c>
      <c r="C143" s="37"/>
      <c r="D143" s="70"/>
    </row>
    <row r="144" spans="1:5" x14ac:dyDescent="0.25">
      <c r="A144" s="31"/>
      <c r="B144" s="36" t="s">
        <v>195</v>
      </c>
      <c r="C144" s="38">
        <v>5</v>
      </c>
      <c r="D144" s="70">
        <f>((C156+D139+D140)/(1-(C142+C144)/100))*C144/100</f>
        <v>199.55501730606662</v>
      </c>
    </row>
    <row r="145" spans="1:4" x14ac:dyDescent="0.25">
      <c r="A145" s="31"/>
      <c r="B145" s="36" t="s">
        <v>196</v>
      </c>
      <c r="C145" s="37"/>
      <c r="D145" s="70"/>
    </row>
    <row r="146" spans="1:4" ht="15.75" thickBot="1" x14ac:dyDescent="0.3">
      <c r="A146" s="39"/>
      <c r="B146" s="28" t="s">
        <v>49</v>
      </c>
      <c r="C146" s="40">
        <f>SUM(C139:C145)</f>
        <v>22.69</v>
      </c>
      <c r="D146" s="110">
        <f>SUM(D139:D145)</f>
        <v>840.26708116313091</v>
      </c>
    </row>
    <row r="147" spans="1:4" x14ac:dyDescent="0.25">
      <c r="A147" s="15"/>
      <c r="B147" s="15"/>
      <c r="C147" s="15"/>
      <c r="D147" s="15"/>
    </row>
    <row r="148" spans="1:4" x14ac:dyDescent="0.25">
      <c r="A148" s="229" t="s">
        <v>197</v>
      </c>
      <c r="B148" s="229"/>
      <c r="C148" s="229"/>
      <c r="D148" s="42"/>
    </row>
    <row r="149" spans="1:4" ht="15.75" thickBot="1" x14ac:dyDescent="0.3">
      <c r="A149" s="15"/>
      <c r="B149" s="43"/>
      <c r="C149" s="15"/>
      <c r="D149" s="42"/>
    </row>
    <row r="150" spans="1:4" ht="24" x14ac:dyDescent="0.25">
      <c r="A150" s="92"/>
      <c r="B150" s="128" t="s">
        <v>198</v>
      </c>
      <c r="C150" s="129" t="s">
        <v>115</v>
      </c>
      <c r="D150" s="42"/>
    </row>
    <row r="151" spans="1:4" x14ac:dyDescent="0.25">
      <c r="A151" s="67" t="s">
        <v>116</v>
      </c>
      <c r="B151" s="36" t="s">
        <v>199</v>
      </c>
      <c r="C151" s="70">
        <f>C126</f>
        <v>1424.85</v>
      </c>
      <c r="D151" s="42"/>
    </row>
    <row r="152" spans="1:4" x14ac:dyDescent="0.25">
      <c r="A152" s="67" t="s">
        <v>118</v>
      </c>
      <c r="B152" s="36" t="s">
        <v>200</v>
      </c>
      <c r="C152" s="70">
        <f>C127</f>
        <v>1556.285425</v>
      </c>
      <c r="D152" s="42"/>
    </row>
    <row r="153" spans="1:4" x14ac:dyDescent="0.25">
      <c r="A153" s="67" t="s">
        <v>120</v>
      </c>
      <c r="B153" s="36" t="s">
        <v>201</v>
      </c>
      <c r="C153" s="70">
        <f>C128</f>
        <v>94.832919675277765</v>
      </c>
      <c r="D153" s="42"/>
    </row>
    <row r="154" spans="1:4" x14ac:dyDescent="0.25">
      <c r="A154" s="67" t="s">
        <v>122</v>
      </c>
      <c r="B154" s="36" t="s">
        <v>202</v>
      </c>
      <c r="C154" s="70">
        <f>C129</f>
        <v>35.401586949590815</v>
      </c>
      <c r="D154" s="42"/>
    </row>
    <row r="155" spans="1:4" x14ac:dyDescent="0.25">
      <c r="A155" s="67" t="s">
        <v>124</v>
      </c>
      <c r="B155" s="36" t="s">
        <v>203</v>
      </c>
      <c r="C155" s="70">
        <f>C130</f>
        <v>39.463333333333331</v>
      </c>
      <c r="D155" s="42"/>
    </row>
    <row r="156" spans="1:4" x14ac:dyDescent="0.25">
      <c r="A156" s="67"/>
      <c r="B156" s="35" t="s">
        <v>204</v>
      </c>
      <c r="C156" s="130">
        <f>SUM(C151:C155)</f>
        <v>3150.8332649582017</v>
      </c>
      <c r="D156" s="42"/>
    </row>
    <row r="157" spans="1:4" x14ac:dyDescent="0.25">
      <c r="A157" s="67" t="s">
        <v>126</v>
      </c>
      <c r="B157" s="36" t="s">
        <v>205</v>
      </c>
      <c r="C157" s="70">
        <f>D146</f>
        <v>840.26708116313091</v>
      </c>
      <c r="D157" s="42"/>
    </row>
    <row r="158" spans="1:4" x14ac:dyDescent="0.25">
      <c r="A158" s="67"/>
      <c r="B158" s="26" t="s">
        <v>206</v>
      </c>
      <c r="C158" s="130">
        <f>SUM(C156:C157)</f>
        <v>3991.1003461213327</v>
      </c>
      <c r="D158" s="42"/>
    </row>
    <row r="159" spans="1:4" ht="15.75" thickBot="1" x14ac:dyDescent="0.3">
      <c r="A159" s="64"/>
      <c r="B159" s="131" t="s">
        <v>207</v>
      </c>
      <c r="C159" s="132">
        <f>C158/C35</f>
        <v>2.8010670218769222</v>
      </c>
      <c r="D159" s="42"/>
    </row>
  </sheetData>
  <mergeCells count="19">
    <mergeCell ref="B37:C37"/>
    <mergeCell ref="B1:E1"/>
    <mergeCell ref="B2:E2"/>
    <mergeCell ref="B3:E3"/>
    <mergeCell ref="B4:E4"/>
    <mergeCell ref="B5:E5"/>
    <mergeCell ref="B6:E6"/>
    <mergeCell ref="B7:E7"/>
    <mergeCell ref="B8:E8"/>
    <mergeCell ref="B10:E10"/>
    <mergeCell ref="A21:C21"/>
    <mergeCell ref="B36:D36"/>
    <mergeCell ref="A148:C148"/>
    <mergeCell ref="B38:C38"/>
    <mergeCell ref="A45:D45"/>
    <mergeCell ref="B94:C94"/>
    <mergeCell ref="B112:D112"/>
    <mergeCell ref="A123:C123"/>
    <mergeCell ref="B137:D137"/>
  </mergeCells>
  <pageMargins left="0.511811024" right="0.511811024" top="0.78740157499999996" bottom="0.78740157499999996" header="0.31496062000000002" footer="0.31496062000000002"/>
  <pageSetup paperSize="9" scale="76" orientation="portrait" r:id="rId1"/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view="pageBreakPreview" zoomScale="60" zoomScaleNormal="100" workbookViewId="0">
      <selection activeCell="B8" sqref="B8:E8"/>
    </sheetView>
  </sheetViews>
  <sheetFormatPr defaultColWidth="11.42578125" defaultRowHeight="15" x14ac:dyDescent="0.25"/>
  <cols>
    <col min="1" max="1" width="5.140625" style="11" customWidth="1"/>
    <col min="2" max="2" width="57.5703125" style="11" customWidth="1"/>
    <col min="3" max="3" width="33.7109375" style="11" customWidth="1"/>
    <col min="4" max="4" width="14.7109375" style="11" bestFit="1" customWidth="1"/>
    <col min="5" max="5" width="10.140625" style="11" bestFit="1" customWidth="1"/>
    <col min="6" max="6" width="9.5703125" style="13" customWidth="1"/>
    <col min="7" max="7" width="11.42578125" style="11"/>
    <col min="8" max="8" width="46" style="11" customWidth="1"/>
    <col min="9" max="9" width="17" style="11" customWidth="1"/>
    <col min="10" max="10" width="14.28515625" style="11" customWidth="1"/>
    <col min="11" max="256" width="11.42578125" style="11"/>
    <col min="257" max="257" width="5.140625" style="11" customWidth="1"/>
    <col min="258" max="258" width="57.5703125" style="11" customWidth="1"/>
    <col min="259" max="259" width="16.7109375" style="11" customWidth="1"/>
    <col min="260" max="260" width="14.7109375" style="11" bestFit="1" customWidth="1"/>
    <col min="261" max="261" width="10.140625" style="11" bestFit="1" customWidth="1"/>
    <col min="262" max="262" width="9.5703125" style="11" customWidth="1"/>
    <col min="263" max="263" width="11.42578125" style="11"/>
    <col min="264" max="264" width="46" style="11" customWidth="1"/>
    <col min="265" max="265" width="17" style="11" customWidth="1"/>
    <col min="266" max="266" width="14.28515625" style="11" customWidth="1"/>
    <col min="267" max="512" width="11.42578125" style="11"/>
    <col min="513" max="513" width="5.140625" style="11" customWidth="1"/>
    <col min="514" max="514" width="57.5703125" style="11" customWidth="1"/>
    <col min="515" max="515" width="16.7109375" style="11" customWidth="1"/>
    <col min="516" max="516" width="14.7109375" style="11" bestFit="1" customWidth="1"/>
    <col min="517" max="517" width="10.140625" style="11" bestFit="1" customWidth="1"/>
    <col min="518" max="518" width="9.5703125" style="11" customWidth="1"/>
    <col min="519" max="519" width="11.42578125" style="11"/>
    <col min="520" max="520" width="46" style="11" customWidth="1"/>
    <col min="521" max="521" width="17" style="11" customWidth="1"/>
    <col min="522" max="522" width="14.28515625" style="11" customWidth="1"/>
    <col min="523" max="768" width="11.42578125" style="11"/>
    <col min="769" max="769" width="5.140625" style="11" customWidth="1"/>
    <col min="770" max="770" width="57.5703125" style="11" customWidth="1"/>
    <col min="771" max="771" width="16.7109375" style="11" customWidth="1"/>
    <col min="772" max="772" width="14.7109375" style="11" bestFit="1" customWidth="1"/>
    <col min="773" max="773" width="10.140625" style="11" bestFit="1" customWidth="1"/>
    <col min="774" max="774" width="9.5703125" style="11" customWidth="1"/>
    <col min="775" max="775" width="11.42578125" style="11"/>
    <col min="776" max="776" width="46" style="11" customWidth="1"/>
    <col min="777" max="777" width="17" style="11" customWidth="1"/>
    <col min="778" max="778" width="14.28515625" style="11" customWidth="1"/>
    <col min="779" max="1024" width="11.42578125" style="11"/>
    <col min="1025" max="1025" width="5.140625" style="11" customWidth="1"/>
    <col min="1026" max="1026" width="57.5703125" style="11" customWidth="1"/>
    <col min="1027" max="1027" width="16.7109375" style="11" customWidth="1"/>
    <col min="1028" max="1028" width="14.7109375" style="11" bestFit="1" customWidth="1"/>
    <col min="1029" max="1029" width="10.140625" style="11" bestFit="1" customWidth="1"/>
    <col min="1030" max="1030" width="9.5703125" style="11" customWidth="1"/>
    <col min="1031" max="1031" width="11.42578125" style="11"/>
    <col min="1032" max="1032" width="46" style="11" customWidth="1"/>
    <col min="1033" max="1033" width="17" style="11" customWidth="1"/>
    <col min="1034" max="1034" width="14.28515625" style="11" customWidth="1"/>
    <col min="1035" max="1280" width="11.42578125" style="11"/>
    <col min="1281" max="1281" width="5.140625" style="11" customWidth="1"/>
    <col min="1282" max="1282" width="57.5703125" style="11" customWidth="1"/>
    <col min="1283" max="1283" width="16.7109375" style="11" customWidth="1"/>
    <col min="1284" max="1284" width="14.7109375" style="11" bestFit="1" customWidth="1"/>
    <col min="1285" max="1285" width="10.140625" style="11" bestFit="1" customWidth="1"/>
    <col min="1286" max="1286" width="9.5703125" style="11" customWidth="1"/>
    <col min="1287" max="1287" width="11.42578125" style="11"/>
    <col min="1288" max="1288" width="46" style="11" customWidth="1"/>
    <col min="1289" max="1289" width="17" style="11" customWidth="1"/>
    <col min="1290" max="1290" width="14.28515625" style="11" customWidth="1"/>
    <col min="1291" max="1536" width="11.42578125" style="11"/>
    <col min="1537" max="1537" width="5.140625" style="11" customWidth="1"/>
    <col min="1538" max="1538" width="57.5703125" style="11" customWidth="1"/>
    <col min="1539" max="1539" width="16.7109375" style="11" customWidth="1"/>
    <col min="1540" max="1540" width="14.7109375" style="11" bestFit="1" customWidth="1"/>
    <col min="1541" max="1541" width="10.140625" style="11" bestFit="1" customWidth="1"/>
    <col min="1542" max="1542" width="9.5703125" style="11" customWidth="1"/>
    <col min="1543" max="1543" width="11.42578125" style="11"/>
    <col min="1544" max="1544" width="46" style="11" customWidth="1"/>
    <col min="1545" max="1545" width="17" style="11" customWidth="1"/>
    <col min="1546" max="1546" width="14.28515625" style="11" customWidth="1"/>
    <col min="1547" max="1792" width="11.42578125" style="11"/>
    <col min="1793" max="1793" width="5.140625" style="11" customWidth="1"/>
    <col min="1794" max="1794" width="57.5703125" style="11" customWidth="1"/>
    <col min="1795" max="1795" width="16.7109375" style="11" customWidth="1"/>
    <col min="1796" max="1796" width="14.7109375" style="11" bestFit="1" customWidth="1"/>
    <col min="1797" max="1797" width="10.140625" style="11" bestFit="1" customWidth="1"/>
    <col min="1798" max="1798" width="9.5703125" style="11" customWidth="1"/>
    <col min="1799" max="1799" width="11.42578125" style="11"/>
    <col min="1800" max="1800" width="46" style="11" customWidth="1"/>
    <col min="1801" max="1801" width="17" style="11" customWidth="1"/>
    <col min="1802" max="1802" width="14.28515625" style="11" customWidth="1"/>
    <col min="1803" max="2048" width="11.42578125" style="11"/>
    <col min="2049" max="2049" width="5.140625" style="11" customWidth="1"/>
    <col min="2050" max="2050" width="57.5703125" style="11" customWidth="1"/>
    <col min="2051" max="2051" width="16.7109375" style="11" customWidth="1"/>
    <col min="2052" max="2052" width="14.7109375" style="11" bestFit="1" customWidth="1"/>
    <col min="2053" max="2053" width="10.140625" style="11" bestFit="1" customWidth="1"/>
    <col min="2054" max="2054" width="9.5703125" style="11" customWidth="1"/>
    <col min="2055" max="2055" width="11.42578125" style="11"/>
    <col min="2056" max="2056" width="46" style="11" customWidth="1"/>
    <col min="2057" max="2057" width="17" style="11" customWidth="1"/>
    <col min="2058" max="2058" width="14.28515625" style="11" customWidth="1"/>
    <col min="2059" max="2304" width="11.42578125" style="11"/>
    <col min="2305" max="2305" width="5.140625" style="11" customWidth="1"/>
    <col min="2306" max="2306" width="57.5703125" style="11" customWidth="1"/>
    <col min="2307" max="2307" width="16.7109375" style="11" customWidth="1"/>
    <col min="2308" max="2308" width="14.7109375" style="11" bestFit="1" customWidth="1"/>
    <col min="2309" max="2309" width="10.140625" style="11" bestFit="1" customWidth="1"/>
    <col min="2310" max="2310" width="9.5703125" style="11" customWidth="1"/>
    <col min="2311" max="2311" width="11.42578125" style="11"/>
    <col min="2312" max="2312" width="46" style="11" customWidth="1"/>
    <col min="2313" max="2313" width="17" style="11" customWidth="1"/>
    <col min="2314" max="2314" width="14.28515625" style="11" customWidth="1"/>
    <col min="2315" max="2560" width="11.42578125" style="11"/>
    <col min="2561" max="2561" width="5.140625" style="11" customWidth="1"/>
    <col min="2562" max="2562" width="57.5703125" style="11" customWidth="1"/>
    <col min="2563" max="2563" width="16.7109375" style="11" customWidth="1"/>
    <col min="2564" max="2564" width="14.7109375" style="11" bestFit="1" customWidth="1"/>
    <col min="2565" max="2565" width="10.140625" style="11" bestFit="1" customWidth="1"/>
    <col min="2566" max="2566" width="9.5703125" style="11" customWidth="1"/>
    <col min="2567" max="2567" width="11.42578125" style="11"/>
    <col min="2568" max="2568" width="46" style="11" customWidth="1"/>
    <col min="2569" max="2569" width="17" style="11" customWidth="1"/>
    <col min="2570" max="2570" width="14.28515625" style="11" customWidth="1"/>
    <col min="2571" max="2816" width="11.42578125" style="11"/>
    <col min="2817" max="2817" width="5.140625" style="11" customWidth="1"/>
    <col min="2818" max="2818" width="57.5703125" style="11" customWidth="1"/>
    <col min="2819" max="2819" width="16.7109375" style="11" customWidth="1"/>
    <col min="2820" max="2820" width="14.7109375" style="11" bestFit="1" customWidth="1"/>
    <col min="2821" max="2821" width="10.140625" style="11" bestFit="1" customWidth="1"/>
    <col min="2822" max="2822" width="9.5703125" style="11" customWidth="1"/>
    <col min="2823" max="2823" width="11.42578125" style="11"/>
    <col min="2824" max="2824" width="46" style="11" customWidth="1"/>
    <col min="2825" max="2825" width="17" style="11" customWidth="1"/>
    <col min="2826" max="2826" width="14.28515625" style="11" customWidth="1"/>
    <col min="2827" max="3072" width="11.42578125" style="11"/>
    <col min="3073" max="3073" width="5.140625" style="11" customWidth="1"/>
    <col min="3074" max="3074" width="57.5703125" style="11" customWidth="1"/>
    <col min="3075" max="3075" width="16.7109375" style="11" customWidth="1"/>
    <col min="3076" max="3076" width="14.7109375" style="11" bestFit="1" customWidth="1"/>
    <col min="3077" max="3077" width="10.140625" style="11" bestFit="1" customWidth="1"/>
    <col min="3078" max="3078" width="9.5703125" style="11" customWidth="1"/>
    <col min="3079" max="3079" width="11.42578125" style="11"/>
    <col min="3080" max="3080" width="46" style="11" customWidth="1"/>
    <col min="3081" max="3081" width="17" style="11" customWidth="1"/>
    <col min="3082" max="3082" width="14.28515625" style="11" customWidth="1"/>
    <col min="3083" max="3328" width="11.42578125" style="11"/>
    <col min="3329" max="3329" width="5.140625" style="11" customWidth="1"/>
    <col min="3330" max="3330" width="57.5703125" style="11" customWidth="1"/>
    <col min="3331" max="3331" width="16.7109375" style="11" customWidth="1"/>
    <col min="3332" max="3332" width="14.7109375" style="11" bestFit="1" customWidth="1"/>
    <col min="3333" max="3333" width="10.140625" style="11" bestFit="1" customWidth="1"/>
    <col min="3334" max="3334" width="9.5703125" style="11" customWidth="1"/>
    <col min="3335" max="3335" width="11.42578125" style="11"/>
    <col min="3336" max="3336" width="46" style="11" customWidth="1"/>
    <col min="3337" max="3337" width="17" style="11" customWidth="1"/>
    <col min="3338" max="3338" width="14.28515625" style="11" customWidth="1"/>
    <col min="3339" max="3584" width="11.42578125" style="11"/>
    <col min="3585" max="3585" width="5.140625" style="11" customWidth="1"/>
    <col min="3586" max="3586" width="57.5703125" style="11" customWidth="1"/>
    <col min="3587" max="3587" width="16.7109375" style="11" customWidth="1"/>
    <col min="3588" max="3588" width="14.7109375" style="11" bestFit="1" customWidth="1"/>
    <col min="3589" max="3589" width="10.140625" style="11" bestFit="1" customWidth="1"/>
    <col min="3590" max="3590" width="9.5703125" style="11" customWidth="1"/>
    <col min="3591" max="3591" width="11.42578125" style="11"/>
    <col min="3592" max="3592" width="46" style="11" customWidth="1"/>
    <col min="3593" max="3593" width="17" style="11" customWidth="1"/>
    <col min="3594" max="3594" width="14.28515625" style="11" customWidth="1"/>
    <col min="3595" max="3840" width="11.42578125" style="11"/>
    <col min="3841" max="3841" width="5.140625" style="11" customWidth="1"/>
    <col min="3842" max="3842" width="57.5703125" style="11" customWidth="1"/>
    <col min="3843" max="3843" width="16.7109375" style="11" customWidth="1"/>
    <col min="3844" max="3844" width="14.7109375" style="11" bestFit="1" customWidth="1"/>
    <col min="3845" max="3845" width="10.140625" style="11" bestFit="1" customWidth="1"/>
    <col min="3846" max="3846" width="9.5703125" style="11" customWidth="1"/>
    <col min="3847" max="3847" width="11.42578125" style="11"/>
    <col min="3848" max="3848" width="46" style="11" customWidth="1"/>
    <col min="3849" max="3849" width="17" style="11" customWidth="1"/>
    <col min="3850" max="3850" width="14.28515625" style="11" customWidth="1"/>
    <col min="3851" max="4096" width="11.42578125" style="11"/>
    <col min="4097" max="4097" width="5.140625" style="11" customWidth="1"/>
    <col min="4098" max="4098" width="57.5703125" style="11" customWidth="1"/>
    <col min="4099" max="4099" width="16.7109375" style="11" customWidth="1"/>
    <col min="4100" max="4100" width="14.7109375" style="11" bestFit="1" customWidth="1"/>
    <col min="4101" max="4101" width="10.140625" style="11" bestFit="1" customWidth="1"/>
    <col min="4102" max="4102" width="9.5703125" style="11" customWidth="1"/>
    <col min="4103" max="4103" width="11.42578125" style="11"/>
    <col min="4104" max="4104" width="46" style="11" customWidth="1"/>
    <col min="4105" max="4105" width="17" style="11" customWidth="1"/>
    <col min="4106" max="4106" width="14.28515625" style="11" customWidth="1"/>
    <col min="4107" max="4352" width="11.42578125" style="11"/>
    <col min="4353" max="4353" width="5.140625" style="11" customWidth="1"/>
    <col min="4354" max="4354" width="57.5703125" style="11" customWidth="1"/>
    <col min="4355" max="4355" width="16.7109375" style="11" customWidth="1"/>
    <col min="4356" max="4356" width="14.7109375" style="11" bestFit="1" customWidth="1"/>
    <col min="4357" max="4357" width="10.140625" style="11" bestFit="1" customWidth="1"/>
    <col min="4358" max="4358" width="9.5703125" style="11" customWidth="1"/>
    <col min="4359" max="4359" width="11.42578125" style="11"/>
    <col min="4360" max="4360" width="46" style="11" customWidth="1"/>
    <col min="4361" max="4361" width="17" style="11" customWidth="1"/>
    <col min="4362" max="4362" width="14.28515625" style="11" customWidth="1"/>
    <col min="4363" max="4608" width="11.42578125" style="11"/>
    <col min="4609" max="4609" width="5.140625" style="11" customWidth="1"/>
    <col min="4610" max="4610" width="57.5703125" style="11" customWidth="1"/>
    <col min="4611" max="4611" width="16.7109375" style="11" customWidth="1"/>
    <col min="4612" max="4612" width="14.7109375" style="11" bestFit="1" customWidth="1"/>
    <col min="4613" max="4613" width="10.140625" style="11" bestFit="1" customWidth="1"/>
    <col min="4614" max="4614" width="9.5703125" style="11" customWidth="1"/>
    <col min="4615" max="4615" width="11.42578125" style="11"/>
    <col min="4616" max="4616" width="46" style="11" customWidth="1"/>
    <col min="4617" max="4617" width="17" style="11" customWidth="1"/>
    <col min="4618" max="4618" width="14.28515625" style="11" customWidth="1"/>
    <col min="4619" max="4864" width="11.42578125" style="11"/>
    <col min="4865" max="4865" width="5.140625" style="11" customWidth="1"/>
    <col min="4866" max="4866" width="57.5703125" style="11" customWidth="1"/>
    <col min="4867" max="4867" width="16.7109375" style="11" customWidth="1"/>
    <col min="4868" max="4868" width="14.7109375" style="11" bestFit="1" customWidth="1"/>
    <col min="4869" max="4869" width="10.140625" style="11" bestFit="1" customWidth="1"/>
    <col min="4870" max="4870" width="9.5703125" style="11" customWidth="1"/>
    <col min="4871" max="4871" width="11.42578125" style="11"/>
    <col min="4872" max="4872" width="46" style="11" customWidth="1"/>
    <col min="4873" max="4873" width="17" style="11" customWidth="1"/>
    <col min="4874" max="4874" width="14.28515625" style="11" customWidth="1"/>
    <col min="4875" max="5120" width="11.42578125" style="11"/>
    <col min="5121" max="5121" width="5.140625" style="11" customWidth="1"/>
    <col min="5122" max="5122" width="57.5703125" style="11" customWidth="1"/>
    <col min="5123" max="5123" width="16.7109375" style="11" customWidth="1"/>
    <col min="5124" max="5124" width="14.7109375" style="11" bestFit="1" customWidth="1"/>
    <col min="5125" max="5125" width="10.140625" style="11" bestFit="1" customWidth="1"/>
    <col min="5126" max="5126" width="9.5703125" style="11" customWidth="1"/>
    <col min="5127" max="5127" width="11.42578125" style="11"/>
    <col min="5128" max="5128" width="46" style="11" customWidth="1"/>
    <col min="5129" max="5129" width="17" style="11" customWidth="1"/>
    <col min="5130" max="5130" width="14.28515625" style="11" customWidth="1"/>
    <col min="5131" max="5376" width="11.42578125" style="11"/>
    <col min="5377" max="5377" width="5.140625" style="11" customWidth="1"/>
    <col min="5378" max="5378" width="57.5703125" style="11" customWidth="1"/>
    <col min="5379" max="5379" width="16.7109375" style="11" customWidth="1"/>
    <col min="5380" max="5380" width="14.7109375" style="11" bestFit="1" customWidth="1"/>
    <col min="5381" max="5381" width="10.140625" style="11" bestFit="1" customWidth="1"/>
    <col min="5382" max="5382" width="9.5703125" style="11" customWidth="1"/>
    <col min="5383" max="5383" width="11.42578125" style="11"/>
    <col min="5384" max="5384" width="46" style="11" customWidth="1"/>
    <col min="5385" max="5385" width="17" style="11" customWidth="1"/>
    <col min="5386" max="5386" width="14.28515625" style="11" customWidth="1"/>
    <col min="5387" max="5632" width="11.42578125" style="11"/>
    <col min="5633" max="5633" width="5.140625" style="11" customWidth="1"/>
    <col min="5634" max="5634" width="57.5703125" style="11" customWidth="1"/>
    <col min="5635" max="5635" width="16.7109375" style="11" customWidth="1"/>
    <col min="5636" max="5636" width="14.7109375" style="11" bestFit="1" customWidth="1"/>
    <col min="5637" max="5637" width="10.140625" style="11" bestFit="1" customWidth="1"/>
    <col min="5638" max="5638" width="9.5703125" style="11" customWidth="1"/>
    <col min="5639" max="5639" width="11.42578125" style="11"/>
    <col min="5640" max="5640" width="46" style="11" customWidth="1"/>
    <col min="5641" max="5641" width="17" style="11" customWidth="1"/>
    <col min="5642" max="5642" width="14.28515625" style="11" customWidth="1"/>
    <col min="5643" max="5888" width="11.42578125" style="11"/>
    <col min="5889" max="5889" width="5.140625" style="11" customWidth="1"/>
    <col min="5890" max="5890" width="57.5703125" style="11" customWidth="1"/>
    <col min="5891" max="5891" width="16.7109375" style="11" customWidth="1"/>
    <col min="5892" max="5892" width="14.7109375" style="11" bestFit="1" customWidth="1"/>
    <col min="5893" max="5893" width="10.140625" style="11" bestFit="1" customWidth="1"/>
    <col min="5894" max="5894" width="9.5703125" style="11" customWidth="1"/>
    <col min="5895" max="5895" width="11.42578125" style="11"/>
    <col min="5896" max="5896" width="46" style="11" customWidth="1"/>
    <col min="5897" max="5897" width="17" style="11" customWidth="1"/>
    <col min="5898" max="5898" width="14.28515625" style="11" customWidth="1"/>
    <col min="5899" max="6144" width="11.42578125" style="11"/>
    <col min="6145" max="6145" width="5.140625" style="11" customWidth="1"/>
    <col min="6146" max="6146" width="57.5703125" style="11" customWidth="1"/>
    <col min="6147" max="6147" width="16.7109375" style="11" customWidth="1"/>
    <col min="6148" max="6148" width="14.7109375" style="11" bestFit="1" customWidth="1"/>
    <col min="6149" max="6149" width="10.140625" style="11" bestFit="1" customWidth="1"/>
    <col min="6150" max="6150" width="9.5703125" style="11" customWidth="1"/>
    <col min="6151" max="6151" width="11.42578125" style="11"/>
    <col min="6152" max="6152" width="46" style="11" customWidth="1"/>
    <col min="6153" max="6153" width="17" style="11" customWidth="1"/>
    <col min="6154" max="6154" width="14.28515625" style="11" customWidth="1"/>
    <col min="6155" max="6400" width="11.42578125" style="11"/>
    <col min="6401" max="6401" width="5.140625" style="11" customWidth="1"/>
    <col min="6402" max="6402" width="57.5703125" style="11" customWidth="1"/>
    <col min="6403" max="6403" width="16.7109375" style="11" customWidth="1"/>
    <col min="6404" max="6404" width="14.7109375" style="11" bestFit="1" customWidth="1"/>
    <col min="6405" max="6405" width="10.140625" style="11" bestFit="1" customWidth="1"/>
    <col min="6406" max="6406" width="9.5703125" style="11" customWidth="1"/>
    <col min="6407" max="6407" width="11.42578125" style="11"/>
    <col min="6408" max="6408" width="46" style="11" customWidth="1"/>
    <col min="6409" max="6409" width="17" style="11" customWidth="1"/>
    <col min="6410" max="6410" width="14.28515625" style="11" customWidth="1"/>
    <col min="6411" max="6656" width="11.42578125" style="11"/>
    <col min="6657" max="6657" width="5.140625" style="11" customWidth="1"/>
    <col min="6658" max="6658" width="57.5703125" style="11" customWidth="1"/>
    <col min="6659" max="6659" width="16.7109375" style="11" customWidth="1"/>
    <col min="6660" max="6660" width="14.7109375" style="11" bestFit="1" customWidth="1"/>
    <col min="6661" max="6661" width="10.140625" style="11" bestFit="1" customWidth="1"/>
    <col min="6662" max="6662" width="9.5703125" style="11" customWidth="1"/>
    <col min="6663" max="6663" width="11.42578125" style="11"/>
    <col min="6664" max="6664" width="46" style="11" customWidth="1"/>
    <col min="6665" max="6665" width="17" style="11" customWidth="1"/>
    <col min="6666" max="6666" width="14.28515625" style="11" customWidth="1"/>
    <col min="6667" max="6912" width="11.42578125" style="11"/>
    <col min="6913" max="6913" width="5.140625" style="11" customWidth="1"/>
    <col min="6914" max="6914" width="57.5703125" style="11" customWidth="1"/>
    <col min="6915" max="6915" width="16.7109375" style="11" customWidth="1"/>
    <col min="6916" max="6916" width="14.7109375" style="11" bestFit="1" customWidth="1"/>
    <col min="6917" max="6917" width="10.140625" style="11" bestFit="1" customWidth="1"/>
    <col min="6918" max="6918" width="9.5703125" style="11" customWidth="1"/>
    <col min="6919" max="6919" width="11.42578125" style="11"/>
    <col min="6920" max="6920" width="46" style="11" customWidth="1"/>
    <col min="6921" max="6921" width="17" style="11" customWidth="1"/>
    <col min="6922" max="6922" width="14.28515625" style="11" customWidth="1"/>
    <col min="6923" max="7168" width="11.42578125" style="11"/>
    <col min="7169" max="7169" width="5.140625" style="11" customWidth="1"/>
    <col min="7170" max="7170" width="57.5703125" style="11" customWidth="1"/>
    <col min="7171" max="7171" width="16.7109375" style="11" customWidth="1"/>
    <col min="7172" max="7172" width="14.7109375" style="11" bestFit="1" customWidth="1"/>
    <col min="7173" max="7173" width="10.140625" style="11" bestFit="1" customWidth="1"/>
    <col min="7174" max="7174" width="9.5703125" style="11" customWidth="1"/>
    <col min="7175" max="7175" width="11.42578125" style="11"/>
    <col min="7176" max="7176" width="46" style="11" customWidth="1"/>
    <col min="7177" max="7177" width="17" style="11" customWidth="1"/>
    <col min="7178" max="7178" width="14.28515625" style="11" customWidth="1"/>
    <col min="7179" max="7424" width="11.42578125" style="11"/>
    <col min="7425" max="7425" width="5.140625" style="11" customWidth="1"/>
    <col min="7426" max="7426" width="57.5703125" style="11" customWidth="1"/>
    <col min="7427" max="7427" width="16.7109375" style="11" customWidth="1"/>
    <col min="7428" max="7428" width="14.7109375" style="11" bestFit="1" customWidth="1"/>
    <col min="7429" max="7429" width="10.140625" style="11" bestFit="1" customWidth="1"/>
    <col min="7430" max="7430" width="9.5703125" style="11" customWidth="1"/>
    <col min="7431" max="7431" width="11.42578125" style="11"/>
    <col min="7432" max="7432" width="46" style="11" customWidth="1"/>
    <col min="7433" max="7433" width="17" style="11" customWidth="1"/>
    <col min="7434" max="7434" width="14.28515625" style="11" customWidth="1"/>
    <col min="7435" max="7680" width="11.42578125" style="11"/>
    <col min="7681" max="7681" width="5.140625" style="11" customWidth="1"/>
    <col min="7682" max="7682" width="57.5703125" style="11" customWidth="1"/>
    <col min="7683" max="7683" width="16.7109375" style="11" customWidth="1"/>
    <col min="7684" max="7684" width="14.7109375" style="11" bestFit="1" customWidth="1"/>
    <col min="7685" max="7685" width="10.140625" style="11" bestFit="1" customWidth="1"/>
    <col min="7686" max="7686" width="9.5703125" style="11" customWidth="1"/>
    <col min="7687" max="7687" width="11.42578125" style="11"/>
    <col min="7688" max="7688" width="46" style="11" customWidth="1"/>
    <col min="7689" max="7689" width="17" style="11" customWidth="1"/>
    <col min="7690" max="7690" width="14.28515625" style="11" customWidth="1"/>
    <col min="7691" max="7936" width="11.42578125" style="11"/>
    <col min="7937" max="7937" width="5.140625" style="11" customWidth="1"/>
    <col min="7938" max="7938" width="57.5703125" style="11" customWidth="1"/>
    <col min="7939" max="7939" width="16.7109375" style="11" customWidth="1"/>
    <col min="7940" max="7940" width="14.7109375" style="11" bestFit="1" customWidth="1"/>
    <col min="7941" max="7941" width="10.140625" style="11" bestFit="1" customWidth="1"/>
    <col min="7942" max="7942" width="9.5703125" style="11" customWidth="1"/>
    <col min="7943" max="7943" width="11.42578125" style="11"/>
    <col min="7944" max="7944" width="46" style="11" customWidth="1"/>
    <col min="7945" max="7945" width="17" style="11" customWidth="1"/>
    <col min="7946" max="7946" width="14.28515625" style="11" customWidth="1"/>
    <col min="7947" max="8192" width="11.42578125" style="11"/>
    <col min="8193" max="8193" width="5.140625" style="11" customWidth="1"/>
    <col min="8194" max="8194" width="57.5703125" style="11" customWidth="1"/>
    <col min="8195" max="8195" width="16.7109375" style="11" customWidth="1"/>
    <col min="8196" max="8196" width="14.7109375" style="11" bestFit="1" customWidth="1"/>
    <col min="8197" max="8197" width="10.140625" style="11" bestFit="1" customWidth="1"/>
    <col min="8198" max="8198" width="9.5703125" style="11" customWidth="1"/>
    <col min="8199" max="8199" width="11.42578125" style="11"/>
    <col min="8200" max="8200" width="46" style="11" customWidth="1"/>
    <col min="8201" max="8201" width="17" style="11" customWidth="1"/>
    <col min="8202" max="8202" width="14.28515625" style="11" customWidth="1"/>
    <col min="8203" max="8448" width="11.42578125" style="11"/>
    <col min="8449" max="8449" width="5.140625" style="11" customWidth="1"/>
    <col min="8450" max="8450" width="57.5703125" style="11" customWidth="1"/>
    <col min="8451" max="8451" width="16.7109375" style="11" customWidth="1"/>
    <col min="8452" max="8452" width="14.7109375" style="11" bestFit="1" customWidth="1"/>
    <col min="8453" max="8453" width="10.140625" style="11" bestFit="1" customWidth="1"/>
    <col min="8454" max="8454" width="9.5703125" style="11" customWidth="1"/>
    <col min="8455" max="8455" width="11.42578125" style="11"/>
    <col min="8456" max="8456" width="46" style="11" customWidth="1"/>
    <col min="8457" max="8457" width="17" style="11" customWidth="1"/>
    <col min="8458" max="8458" width="14.28515625" style="11" customWidth="1"/>
    <col min="8459" max="8704" width="11.42578125" style="11"/>
    <col min="8705" max="8705" width="5.140625" style="11" customWidth="1"/>
    <col min="8706" max="8706" width="57.5703125" style="11" customWidth="1"/>
    <col min="8707" max="8707" width="16.7109375" style="11" customWidth="1"/>
    <col min="8708" max="8708" width="14.7109375" style="11" bestFit="1" customWidth="1"/>
    <col min="8709" max="8709" width="10.140625" style="11" bestFit="1" customWidth="1"/>
    <col min="8710" max="8710" width="9.5703125" style="11" customWidth="1"/>
    <col min="8711" max="8711" width="11.42578125" style="11"/>
    <col min="8712" max="8712" width="46" style="11" customWidth="1"/>
    <col min="8713" max="8713" width="17" style="11" customWidth="1"/>
    <col min="8714" max="8714" width="14.28515625" style="11" customWidth="1"/>
    <col min="8715" max="8960" width="11.42578125" style="11"/>
    <col min="8961" max="8961" width="5.140625" style="11" customWidth="1"/>
    <col min="8962" max="8962" width="57.5703125" style="11" customWidth="1"/>
    <col min="8963" max="8963" width="16.7109375" style="11" customWidth="1"/>
    <col min="8964" max="8964" width="14.7109375" style="11" bestFit="1" customWidth="1"/>
    <col min="8965" max="8965" width="10.140625" style="11" bestFit="1" customWidth="1"/>
    <col min="8966" max="8966" width="9.5703125" style="11" customWidth="1"/>
    <col min="8967" max="8967" width="11.42578125" style="11"/>
    <col min="8968" max="8968" width="46" style="11" customWidth="1"/>
    <col min="8969" max="8969" width="17" style="11" customWidth="1"/>
    <col min="8970" max="8970" width="14.28515625" style="11" customWidth="1"/>
    <col min="8971" max="9216" width="11.42578125" style="11"/>
    <col min="9217" max="9217" width="5.140625" style="11" customWidth="1"/>
    <col min="9218" max="9218" width="57.5703125" style="11" customWidth="1"/>
    <col min="9219" max="9219" width="16.7109375" style="11" customWidth="1"/>
    <col min="9220" max="9220" width="14.7109375" style="11" bestFit="1" customWidth="1"/>
    <col min="9221" max="9221" width="10.140625" style="11" bestFit="1" customWidth="1"/>
    <col min="9222" max="9222" width="9.5703125" style="11" customWidth="1"/>
    <col min="9223" max="9223" width="11.42578125" style="11"/>
    <col min="9224" max="9224" width="46" style="11" customWidth="1"/>
    <col min="9225" max="9225" width="17" style="11" customWidth="1"/>
    <col min="9226" max="9226" width="14.28515625" style="11" customWidth="1"/>
    <col min="9227" max="9472" width="11.42578125" style="11"/>
    <col min="9473" max="9473" width="5.140625" style="11" customWidth="1"/>
    <col min="9474" max="9474" width="57.5703125" style="11" customWidth="1"/>
    <col min="9475" max="9475" width="16.7109375" style="11" customWidth="1"/>
    <col min="9476" max="9476" width="14.7109375" style="11" bestFit="1" customWidth="1"/>
    <col min="9477" max="9477" width="10.140625" style="11" bestFit="1" customWidth="1"/>
    <col min="9478" max="9478" width="9.5703125" style="11" customWidth="1"/>
    <col min="9479" max="9479" width="11.42578125" style="11"/>
    <col min="9480" max="9480" width="46" style="11" customWidth="1"/>
    <col min="9481" max="9481" width="17" style="11" customWidth="1"/>
    <col min="9482" max="9482" width="14.28515625" style="11" customWidth="1"/>
    <col min="9483" max="9728" width="11.42578125" style="11"/>
    <col min="9729" max="9729" width="5.140625" style="11" customWidth="1"/>
    <col min="9730" max="9730" width="57.5703125" style="11" customWidth="1"/>
    <col min="9731" max="9731" width="16.7109375" style="11" customWidth="1"/>
    <col min="9732" max="9732" width="14.7109375" style="11" bestFit="1" customWidth="1"/>
    <col min="9733" max="9733" width="10.140625" style="11" bestFit="1" customWidth="1"/>
    <col min="9734" max="9734" width="9.5703125" style="11" customWidth="1"/>
    <col min="9735" max="9735" width="11.42578125" style="11"/>
    <col min="9736" max="9736" width="46" style="11" customWidth="1"/>
    <col min="9737" max="9737" width="17" style="11" customWidth="1"/>
    <col min="9738" max="9738" width="14.28515625" style="11" customWidth="1"/>
    <col min="9739" max="9984" width="11.42578125" style="11"/>
    <col min="9985" max="9985" width="5.140625" style="11" customWidth="1"/>
    <col min="9986" max="9986" width="57.5703125" style="11" customWidth="1"/>
    <col min="9987" max="9987" width="16.7109375" style="11" customWidth="1"/>
    <col min="9988" max="9988" width="14.7109375" style="11" bestFit="1" customWidth="1"/>
    <col min="9989" max="9989" width="10.140625" style="11" bestFit="1" customWidth="1"/>
    <col min="9990" max="9990" width="9.5703125" style="11" customWidth="1"/>
    <col min="9991" max="9991" width="11.42578125" style="11"/>
    <col min="9992" max="9992" width="46" style="11" customWidth="1"/>
    <col min="9993" max="9993" width="17" style="11" customWidth="1"/>
    <col min="9994" max="9994" width="14.28515625" style="11" customWidth="1"/>
    <col min="9995" max="10240" width="11.42578125" style="11"/>
    <col min="10241" max="10241" width="5.140625" style="11" customWidth="1"/>
    <col min="10242" max="10242" width="57.5703125" style="11" customWidth="1"/>
    <col min="10243" max="10243" width="16.7109375" style="11" customWidth="1"/>
    <col min="10244" max="10244" width="14.7109375" style="11" bestFit="1" customWidth="1"/>
    <col min="10245" max="10245" width="10.140625" style="11" bestFit="1" customWidth="1"/>
    <col min="10246" max="10246" width="9.5703125" style="11" customWidth="1"/>
    <col min="10247" max="10247" width="11.42578125" style="11"/>
    <col min="10248" max="10248" width="46" style="11" customWidth="1"/>
    <col min="10249" max="10249" width="17" style="11" customWidth="1"/>
    <col min="10250" max="10250" width="14.28515625" style="11" customWidth="1"/>
    <col min="10251" max="10496" width="11.42578125" style="11"/>
    <col min="10497" max="10497" width="5.140625" style="11" customWidth="1"/>
    <col min="10498" max="10498" width="57.5703125" style="11" customWidth="1"/>
    <col min="10499" max="10499" width="16.7109375" style="11" customWidth="1"/>
    <col min="10500" max="10500" width="14.7109375" style="11" bestFit="1" customWidth="1"/>
    <col min="10501" max="10501" width="10.140625" style="11" bestFit="1" customWidth="1"/>
    <col min="10502" max="10502" width="9.5703125" style="11" customWidth="1"/>
    <col min="10503" max="10503" width="11.42578125" style="11"/>
    <col min="10504" max="10504" width="46" style="11" customWidth="1"/>
    <col min="10505" max="10505" width="17" style="11" customWidth="1"/>
    <col min="10506" max="10506" width="14.28515625" style="11" customWidth="1"/>
    <col min="10507" max="10752" width="11.42578125" style="11"/>
    <col min="10753" max="10753" width="5.140625" style="11" customWidth="1"/>
    <col min="10754" max="10754" width="57.5703125" style="11" customWidth="1"/>
    <col min="10755" max="10755" width="16.7109375" style="11" customWidth="1"/>
    <col min="10756" max="10756" width="14.7109375" style="11" bestFit="1" customWidth="1"/>
    <col min="10757" max="10757" width="10.140625" style="11" bestFit="1" customWidth="1"/>
    <col min="10758" max="10758" width="9.5703125" style="11" customWidth="1"/>
    <col min="10759" max="10759" width="11.42578125" style="11"/>
    <col min="10760" max="10760" width="46" style="11" customWidth="1"/>
    <col min="10761" max="10761" width="17" style="11" customWidth="1"/>
    <col min="10762" max="10762" width="14.28515625" style="11" customWidth="1"/>
    <col min="10763" max="11008" width="11.42578125" style="11"/>
    <col min="11009" max="11009" width="5.140625" style="11" customWidth="1"/>
    <col min="11010" max="11010" width="57.5703125" style="11" customWidth="1"/>
    <col min="11011" max="11011" width="16.7109375" style="11" customWidth="1"/>
    <col min="11012" max="11012" width="14.7109375" style="11" bestFit="1" customWidth="1"/>
    <col min="11013" max="11013" width="10.140625" style="11" bestFit="1" customWidth="1"/>
    <col min="11014" max="11014" width="9.5703125" style="11" customWidth="1"/>
    <col min="11015" max="11015" width="11.42578125" style="11"/>
    <col min="11016" max="11016" width="46" style="11" customWidth="1"/>
    <col min="11017" max="11017" width="17" style="11" customWidth="1"/>
    <col min="11018" max="11018" width="14.28515625" style="11" customWidth="1"/>
    <col min="11019" max="11264" width="11.42578125" style="11"/>
    <col min="11265" max="11265" width="5.140625" style="11" customWidth="1"/>
    <col min="11266" max="11266" width="57.5703125" style="11" customWidth="1"/>
    <col min="11267" max="11267" width="16.7109375" style="11" customWidth="1"/>
    <col min="11268" max="11268" width="14.7109375" style="11" bestFit="1" customWidth="1"/>
    <col min="11269" max="11269" width="10.140625" style="11" bestFit="1" customWidth="1"/>
    <col min="11270" max="11270" width="9.5703125" style="11" customWidth="1"/>
    <col min="11271" max="11271" width="11.42578125" style="11"/>
    <col min="11272" max="11272" width="46" style="11" customWidth="1"/>
    <col min="11273" max="11273" width="17" style="11" customWidth="1"/>
    <col min="11274" max="11274" width="14.28515625" style="11" customWidth="1"/>
    <col min="11275" max="11520" width="11.42578125" style="11"/>
    <col min="11521" max="11521" width="5.140625" style="11" customWidth="1"/>
    <col min="11522" max="11522" width="57.5703125" style="11" customWidth="1"/>
    <col min="11523" max="11523" width="16.7109375" style="11" customWidth="1"/>
    <col min="11524" max="11524" width="14.7109375" style="11" bestFit="1" customWidth="1"/>
    <col min="11525" max="11525" width="10.140625" style="11" bestFit="1" customWidth="1"/>
    <col min="11526" max="11526" width="9.5703125" style="11" customWidth="1"/>
    <col min="11527" max="11527" width="11.42578125" style="11"/>
    <col min="11528" max="11528" width="46" style="11" customWidth="1"/>
    <col min="11529" max="11529" width="17" style="11" customWidth="1"/>
    <col min="11530" max="11530" width="14.28515625" style="11" customWidth="1"/>
    <col min="11531" max="11776" width="11.42578125" style="11"/>
    <col min="11777" max="11777" width="5.140625" style="11" customWidth="1"/>
    <col min="11778" max="11778" width="57.5703125" style="11" customWidth="1"/>
    <col min="11779" max="11779" width="16.7109375" style="11" customWidth="1"/>
    <col min="11780" max="11780" width="14.7109375" style="11" bestFit="1" customWidth="1"/>
    <col min="11781" max="11781" width="10.140625" style="11" bestFit="1" customWidth="1"/>
    <col min="11782" max="11782" width="9.5703125" style="11" customWidth="1"/>
    <col min="11783" max="11783" width="11.42578125" style="11"/>
    <col min="11784" max="11784" width="46" style="11" customWidth="1"/>
    <col min="11785" max="11785" width="17" style="11" customWidth="1"/>
    <col min="11786" max="11786" width="14.28515625" style="11" customWidth="1"/>
    <col min="11787" max="12032" width="11.42578125" style="11"/>
    <col min="12033" max="12033" width="5.140625" style="11" customWidth="1"/>
    <col min="12034" max="12034" width="57.5703125" style="11" customWidth="1"/>
    <col min="12035" max="12035" width="16.7109375" style="11" customWidth="1"/>
    <col min="12036" max="12036" width="14.7109375" style="11" bestFit="1" customWidth="1"/>
    <col min="12037" max="12037" width="10.140625" style="11" bestFit="1" customWidth="1"/>
    <col min="12038" max="12038" width="9.5703125" style="11" customWidth="1"/>
    <col min="12039" max="12039" width="11.42578125" style="11"/>
    <col min="12040" max="12040" width="46" style="11" customWidth="1"/>
    <col min="12041" max="12041" width="17" style="11" customWidth="1"/>
    <col min="12042" max="12042" width="14.28515625" style="11" customWidth="1"/>
    <col min="12043" max="12288" width="11.42578125" style="11"/>
    <col min="12289" max="12289" width="5.140625" style="11" customWidth="1"/>
    <col min="12290" max="12290" width="57.5703125" style="11" customWidth="1"/>
    <col min="12291" max="12291" width="16.7109375" style="11" customWidth="1"/>
    <col min="12292" max="12292" width="14.7109375" style="11" bestFit="1" customWidth="1"/>
    <col min="12293" max="12293" width="10.140625" style="11" bestFit="1" customWidth="1"/>
    <col min="12294" max="12294" width="9.5703125" style="11" customWidth="1"/>
    <col min="12295" max="12295" width="11.42578125" style="11"/>
    <col min="12296" max="12296" width="46" style="11" customWidth="1"/>
    <col min="12297" max="12297" width="17" style="11" customWidth="1"/>
    <col min="12298" max="12298" width="14.28515625" style="11" customWidth="1"/>
    <col min="12299" max="12544" width="11.42578125" style="11"/>
    <col min="12545" max="12545" width="5.140625" style="11" customWidth="1"/>
    <col min="12546" max="12546" width="57.5703125" style="11" customWidth="1"/>
    <col min="12547" max="12547" width="16.7109375" style="11" customWidth="1"/>
    <col min="12548" max="12548" width="14.7109375" style="11" bestFit="1" customWidth="1"/>
    <col min="12549" max="12549" width="10.140625" style="11" bestFit="1" customWidth="1"/>
    <col min="12550" max="12550" width="9.5703125" style="11" customWidth="1"/>
    <col min="12551" max="12551" width="11.42578125" style="11"/>
    <col min="12552" max="12552" width="46" style="11" customWidth="1"/>
    <col min="12553" max="12553" width="17" style="11" customWidth="1"/>
    <col min="12554" max="12554" width="14.28515625" style="11" customWidth="1"/>
    <col min="12555" max="12800" width="11.42578125" style="11"/>
    <col min="12801" max="12801" width="5.140625" style="11" customWidth="1"/>
    <col min="12802" max="12802" width="57.5703125" style="11" customWidth="1"/>
    <col min="12803" max="12803" width="16.7109375" style="11" customWidth="1"/>
    <col min="12804" max="12804" width="14.7109375" style="11" bestFit="1" customWidth="1"/>
    <col min="12805" max="12805" width="10.140625" style="11" bestFit="1" customWidth="1"/>
    <col min="12806" max="12806" width="9.5703125" style="11" customWidth="1"/>
    <col min="12807" max="12807" width="11.42578125" style="11"/>
    <col min="12808" max="12808" width="46" style="11" customWidth="1"/>
    <col min="12809" max="12809" width="17" style="11" customWidth="1"/>
    <col min="12810" max="12810" width="14.28515625" style="11" customWidth="1"/>
    <col min="12811" max="13056" width="11.42578125" style="11"/>
    <col min="13057" max="13057" width="5.140625" style="11" customWidth="1"/>
    <col min="13058" max="13058" width="57.5703125" style="11" customWidth="1"/>
    <col min="13059" max="13059" width="16.7109375" style="11" customWidth="1"/>
    <col min="13060" max="13060" width="14.7109375" style="11" bestFit="1" customWidth="1"/>
    <col min="13061" max="13061" width="10.140625" style="11" bestFit="1" customWidth="1"/>
    <col min="13062" max="13062" width="9.5703125" style="11" customWidth="1"/>
    <col min="13063" max="13063" width="11.42578125" style="11"/>
    <col min="13064" max="13064" width="46" style="11" customWidth="1"/>
    <col min="13065" max="13065" width="17" style="11" customWidth="1"/>
    <col min="13066" max="13066" width="14.28515625" style="11" customWidth="1"/>
    <col min="13067" max="13312" width="11.42578125" style="11"/>
    <col min="13313" max="13313" width="5.140625" style="11" customWidth="1"/>
    <col min="13314" max="13314" width="57.5703125" style="11" customWidth="1"/>
    <col min="13315" max="13315" width="16.7109375" style="11" customWidth="1"/>
    <col min="13316" max="13316" width="14.7109375" style="11" bestFit="1" customWidth="1"/>
    <col min="13317" max="13317" width="10.140625" style="11" bestFit="1" customWidth="1"/>
    <col min="13318" max="13318" width="9.5703125" style="11" customWidth="1"/>
    <col min="13319" max="13319" width="11.42578125" style="11"/>
    <col min="13320" max="13320" width="46" style="11" customWidth="1"/>
    <col min="13321" max="13321" width="17" style="11" customWidth="1"/>
    <col min="13322" max="13322" width="14.28515625" style="11" customWidth="1"/>
    <col min="13323" max="13568" width="11.42578125" style="11"/>
    <col min="13569" max="13569" width="5.140625" style="11" customWidth="1"/>
    <col min="13570" max="13570" width="57.5703125" style="11" customWidth="1"/>
    <col min="13571" max="13571" width="16.7109375" style="11" customWidth="1"/>
    <col min="13572" max="13572" width="14.7109375" style="11" bestFit="1" customWidth="1"/>
    <col min="13573" max="13573" width="10.140625" style="11" bestFit="1" customWidth="1"/>
    <col min="13574" max="13574" width="9.5703125" style="11" customWidth="1"/>
    <col min="13575" max="13575" width="11.42578125" style="11"/>
    <col min="13576" max="13576" width="46" style="11" customWidth="1"/>
    <col min="13577" max="13577" width="17" style="11" customWidth="1"/>
    <col min="13578" max="13578" width="14.28515625" style="11" customWidth="1"/>
    <col min="13579" max="13824" width="11.42578125" style="11"/>
    <col min="13825" max="13825" width="5.140625" style="11" customWidth="1"/>
    <col min="13826" max="13826" width="57.5703125" style="11" customWidth="1"/>
    <col min="13827" max="13827" width="16.7109375" style="11" customWidth="1"/>
    <col min="13828" max="13828" width="14.7109375" style="11" bestFit="1" customWidth="1"/>
    <col min="13829" max="13829" width="10.140625" style="11" bestFit="1" customWidth="1"/>
    <col min="13830" max="13830" width="9.5703125" style="11" customWidth="1"/>
    <col min="13831" max="13831" width="11.42578125" style="11"/>
    <col min="13832" max="13832" width="46" style="11" customWidth="1"/>
    <col min="13833" max="13833" width="17" style="11" customWidth="1"/>
    <col min="13834" max="13834" width="14.28515625" style="11" customWidth="1"/>
    <col min="13835" max="14080" width="11.42578125" style="11"/>
    <col min="14081" max="14081" width="5.140625" style="11" customWidth="1"/>
    <col min="14082" max="14082" width="57.5703125" style="11" customWidth="1"/>
    <col min="14083" max="14083" width="16.7109375" style="11" customWidth="1"/>
    <col min="14084" max="14084" width="14.7109375" style="11" bestFit="1" customWidth="1"/>
    <col min="14085" max="14085" width="10.140625" style="11" bestFit="1" customWidth="1"/>
    <col min="14086" max="14086" width="9.5703125" style="11" customWidth="1"/>
    <col min="14087" max="14087" width="11.42578125" style="11"/>
    <col min="14088" max="14088" width="46" style="11" customWidth="1"/>
    <col min="14089" max="14089" width="17" style="11" customWidth="1"/>
    <col min="14090" max="14090" width="14.28515625" style="11" customWidth="1"/>
    <col min="14091" max="14336" width="11.42578125" style="11"/>
    <col min="14337" max="14337" width="5.140625" style="11" customWidth="1"/>
    <col min="14338" max="14338" width="57.5703125" style="11" customWidth="1"/>
    <col min="14339" max="14339" width="16.7109375" style="11" customWidth="1"/>
    <col min="14340" max="14340" width="14.7109375" style="11" bestFit="1" customWidth="1"/>
    <col min="14341" max="14341" width="10.140625" style="11" bestFit="1" customWidth="1"/>
    <col min="14342" max="14342" width="9.5703125" style="11" customWidth="1"/>
    <col min="14343" max="14343" width="11.42578125" style="11"/>
    <col min="14344" max="14344" width="46" style="11" customWidth="1"/>
    <col min="14345" max="14345" width="17" style="11" customWidth="1"/>
    <col min="14346" max="14346" width="14.28515625" style="11" customWidth="1"/>
    <col min="14347" max="14592" width="11.42578125" style="11"/>
    <col min="14593" max="14593" width="5.140625" style="11" customWidth="1"/>
    <col min="14594" max="14594" width="57.5703125" style="11" customWidth="1"/>
    <col min="14595" max="14595" width="16.7109375" style="11" customWidth="1"/>
    <col min="14596" max="14596" width="14.7109375" style="11" bestFit="1" customWidth="1"/>
    <col min="14597" max="14597" width="10.140625" style="11" bestFit="1" customWidth="1"/>
    <col min="14598" max="14598" width="9.5703125" style="11" customWidth="1"/>
    <col min="14599" max="14599" width="11.42578125" style="11"/>
    <col min="14600" max="14600" width="46" style="11" customWidth="1"/>
    <col min="14601" max="14601" width="17" style="11" customWidth="1"/>
    <col min="14602" max="14602" width="14.28515625" style="11" customWidth="1"/>
    <col min="14603" max="14848" width="11.42578125" style="11"/>
    <col min="14849" max="14849" width="5.140625" style="11" customWidth="1"/>
    <col min="14850" max="14850" width="57.5703125" style="11" customWidth="1"/>
    <col min="14851" max="14851" width="16.7109375" style="11" customWidth="1"/>
    <col min="14852" max="14852" width="14.7109375" style="11" bestFit="1" customWidth="1"/>
    <col min="14853" max="14853" width="10.140625" style="11" bestFit="1" customWidth="1"/>
    <col min="14854" max="14854" width="9.5703125" style="11" customWidth="1"/>
    <col min="14855" max="14855" width="11.42578125" style="11"/>
    <col min="14856" max="14856" width="46" style="11" customWidth="1"/>
    <col min="14857" max="14857" width="17" style="11" customWidth="1"/>
    <col min="14858" max="14858" width="14.28515625" style="11" customWidth="1"/>
    <col min="14859" max="15104" width="11.42578125" style="11"/>
    <col min="15105" max="15105" width="5.140625" style="11" customWidth="1"/>
    <col min="15106" max="15106" width="57.5703125" style="11" customWidth="1"/>
    <col min="15107" max="15107" width="16.7109375" style="11" customWidth="1"/>
    <col min="15108" max="15108" width="14.7109375" style="11" bestFit="1" customWidth="1"/>
    <col min="15109" max="15109" width="10.140625" style="11" bestFit="1" customWidth="1"/>
    <col min="15110" max="15110" width="9.5703125" style="11" customWidth="1"/>
    <col min="15111" max="15111" width="11.42578125" style="11"/>
    <col min="15112" max="15112" width="46" style="11" customWidth="1"/>
    <col min="15113" max="15113" width="17" style="11" customWidth="1"/>
    <col min="15114" max="15114" width="14.28515625" style="11" customWidth="1"/>
    <col min="15115" max="15360" width="11.42578125" style="11"/>
    <col min="15361" max="15361" width="5.140625" style="11" customWidth="1"/>
    <col min="15362" max="15362" width="57.5703125" style="11" customWidth="1"/>
    <col min="15363" max="15363" width="16.7109375" style="11" customWidth="1"/>
    <col min="15364" max="15364" width="14.7109375" style="11" bestFit="1" customWidth="1"/>
    <col min="15365" max="15365" width="10.140625" style="11" bestFit="1" customWidth="1"/>
    <col min="15366" max="15366" width="9.5703125" style="11" customWidth="1"/>
    <col min="15367" max="15367" width="11.42578125" style="11"/>
    <col min="15368" max="15368" width="46" style="11" customWidth="1"/>
    <col min="15369" max="15369" width="17" style="11" customWidth="1"/>
    <col min="15370" max="15370" width="14.28515625" style="11" customWidth="1"/>
    <col min="15371" max="15616" width="11.42578125" style="11"/>
    <col min="15617" max="15617" width="5.140625" style="11" customWidth="1"/>
    <col min="15618" max="15618" width="57.5703125" style="11" customWidth="1"/>
    <col min="15619" max="15619" width="16.7109375" style="11" customWidth="1"/>
    <col min="15620" max="15620" width="14.7109375" style="11" bestFit="1" customWidth="1"/>
    <col min="15621" max="15621" width="10.140625" style="11" bestFit="1" customWidth="1"/>
    <col min="15622" max="15622" width="9.5703125" style="11" customWidth="1"/>
    <col min="15623" max="15623" width="11.42578125" style="11"/>
    <col min="15624" max="15624" width="46" style="11" customWidth="1"/>
    <col min="15625" max="15625" width="17" style="11" customWidth="1"/>
    <col min="15626" max="15626" width="14.28515625" style="11" customWidth="1"/>
    <col min="15627" max="15872" width="11.42578125" style="11"/>
    <col min="15873" max="15873" width="5.140625" style="11" customWidth="1"/>
    <col min="15874" max="15874" width="57.5703125" style="11" customWidth="1"/>
    <col min="15875" max="15875" width="16.7109375" style="11" customWidth="1"/>
    <col min="15876" max="15876" width="14.7109375" style="11" bestFit="1" customWidth="1"/>
    <col min="15877" max="15877" width="10.140625" style="11" bestFit="1" customWidth="1"/>
    <col min="15878" max="15878" width="9.5703125" style="11" customWidth="1"/>
    <col min="15879" max="15879" width="11.42578125" style="11"/>
    <col min="15880" max="15880" width="46" style="11" customWidth="1"/>
    <col min="15881" max="15881" width="17" style="11" customWidth="1"/>
    <col min="15882" max="15882" width="14.28515625" style="11" customWidth="1"/>
    <col min="15883" max="16128" width="11.42578125" style="11"/>
    <col min="16129" max="16129" width="5.140625" style="11" customWidth="1"/>
    <col min="16130" max="16130" width="57.5703125" style="11" customWidth="1"/>
    <col min="16131" max="16131" width="16.7109375" style="11" customWidth="1"/>
    <col min="16132" max="16132" width="14.7109375" style="11" bestFit="1" customWidth="1"/>
    <col min="16133" max="16133" width="10.140625" style="11" bestFit="1" customWidth="1"/>
    <col min="16134" max="16134" width="9.5703125" style="11" customWidth="1"/>
    <col min="16135" max="16135" width="11.42578125" style="11"/>
    <col min="16136" max="16136" width="46" style="11" customWidth="1"/>
    <col min="16137" max="16137" width="17" style="11" customWidth="1"/>
    <col min="16138" max="16138" width="14.28515625" style="11" customWidth="1"/>
    <col min="16139" max="16384" width="11.42578125" style="11"/>
  </cols>
  <sheetData>
    <row r="1" spans="1:5" x14ac:dyDescent="0.2">
      <c r="B1" s="240" t="s">
        <v>222</v>
      </c>
      <c r="C1" s="240"/>
      <c r="D1" s="240"/>
      <c r="E1" s="240"/>
    </row>
    <row r="2" spans="1:5" x14ac:dyDescent="0.2">
      <c r="B2" s="205" t="s">
        <v>223</v>
      </c>
      <c r="C2" s="205"/>
      <c r="D2" s="205"/>
      <c r="E2" s="205"/>
    </row>
    <row r="3" spans="1:5" x14ac:dyDescent="0.2">
      <c r="B3" s="205" t="s">
        <v>224</v>
      </c>
      <c r="C3" s="205"/>
      <c r="D3" s="205"/>
      <c r="E3" s="205"/>
    </row>
    <row r="4" spans="1:5" x14ac:dyDescent="0.2">
      <c r="B4" s="237" t="s">
        <v>300</v>
      </c>
      <c r="C4" s="237"/>
      <c r="D4" s="237"/>
      <c r="E4" s="237"/>
    </row>
    <row r="5" spans="1:5" ht="24.6" customHeight="1" x14ac:dyDescent="0.25">
      <c r="B5" s="241" t="s">
        <v>225</v>
      </c>
      <c r="C5" s="241"/>
      <c r="D5" s="241"/>
      <c r="E5" s="241"/>
    </row>
    <row r="6" spans="1:5" ht="61.5" customHeight="1" x14ac:dyDescent="0.25">
      <c r="B6" s="242" t="s">
        <v>292</v>
      </c>
      <c r="C6" s="242"/>
      <c r="D6" s="242"/>
      <c r="E6" s="242"/>
    </row>
    <row r="7" spans="1:5" x14ac:dyDescent="0.2">
      <c r="B7" s="237" t="s">
        <v>291</v>
      </c>
      <c r="C7" s="237"/>
      <c r="D7" s="237"/>
      <c r="E7" s="237"/>
    </row>
    <row r="8" spans="1:5" x14ac:dyDescent="0.2">
      <c r="B8" s="238" t="s">
        <v>322</v>
      </c>
      <c r="C8" s="238"/>
      <c r="D8" s="238"/>
      <c r="E8" s="238"/>
    </row>
    <row r="10" spans="1:5" s="13" customFormat="1" ht="23.25" customHeight="1" x14ac:dyDescent="0.25">
      <c r="A10" s="11"/>
      <c r="B10" s="239" t="s">
        <v>104</v>
      </c>
      <c r="C10" s="239"/>
      <c r="D10" s="239"/>
      <c r="E10" s="239"/>
    </row>
    <row r="11" spans="1:5" s="13" customFormat="1" ht="17.25" customHeight="1" thickBot="1" x14ac:dyDescent="0.3">
      <c r="A11" s="11"/>
      <c r="B11" s="48" t="s">
        <v>105</v>
      </c>
      <c r="C11" s="174"/>
      <c r="D11" s="174"/>
      <c r="E11" s="174"/>
    </row>
    <row r="12" spans="1:5" s="13" customFormat="1" ht="15.95" customHeight="1" thickBot="1" x14ac:dyDescent="0.3">
      <c r="A12" s="11"/>
      <c r="B12" s="138" t="s">
        <v>106</v>
      </c>
      <c r="C12" s="177" t="s">
        <v>281</v>
      </c>
      <c r="D12" s="175"/>
      <c r="E12" s="175"/>
    </row>
    <row r="13" spans="1:5" s="13" customFormat="1" ht="15.95" customHeight="1" thickBot="1" x14ac:dyDescent="0.3">
      <c r="A13" s="11"/>
      <c r="B13" s="138" t="s">
        <v>107</v>
      </c>
      <c r="C13" s="140">
        <v>20.88</v>
      </c>
      <c r="D13" s="134"/>
      <c r="E13" s="134"/>
    </row>
    <row r="14" spans="1:5" s="13" customFormat="1" ht="15.95" customHeight="1" thickBot="1" x14ac:dyDescent="0.3">
      <c r="A14" s="11"/>
      <c r="B14" s="138" t="s">
        <v>108</v>
      </c>
      <c r="C14" s="141" t="s">
        <v>216</v>
      </c>
      <c r="D14" s="135"/>
      <c r="E14" s="135"/>
    </row>
    <row r="15" spans="1:5" s="13" customFormat="1" ht="15.95" customHeight="1" thickBot="1" x14ac:dyDescent="0.3">
      <c r="A15" s="11"/>
      <c r="B15" s="138" t="s">
        <v>109</v>
      </c>
      <c r="C15" s="142">
        <v>1483.68</v>
      </c>
      <c r="D15" s="136"/>
      <c r="E15" s="136"/>
    </row>
    <row r="16" spans="1:5" s="13" customFormat="1" ht="15.95" customHeight="1" thickBot="1" x14ac:dyDescent="0.3">
      <c r="A16" s="11"/>
      <c r="B16" s="138" t="s">
        <v>110</v>
      </c>
      <c r="C16" s="179" t="s">
        <v>282</v>
      </c>
      <c r="D16" s="178"/>
      <c r="E16" s="178"/>
    </row>
    <row r="17" spans="1:6" s="13" customFormat="1" ht="15.95" customHeight="1" thickBot="1" x14ac:dyDescent="0.3">
      <c r="A17" s="11"/>
      <c r="B17" s="138" t="s">
        <v>111</v>
      </c>
      <c r="C17" s="143">
        <v>2</v>
      </c>
      <c r="D17" s="137"/>
      <c r="E17" s="137"/>
    </row>
    <row r="18" spans="1:6" s="13" customFormat="1" ht="15.95" customHeight="1" thickBot="1" x14ac:dyDescent="0.3">
      <c r="A18" s="11"/>
      <c r="B18" s="138" t="s">
        <v>112</v>
      </c>
      <c r="C18" s="143"/>
      <c r="D18" s="137"/>
      <c r="E18" s="137"/>
    </row>
    <row r="19" spans="1:6" s="13" customFormat="1" ht="15.95" customHeight="1" x14ac:dyDescent="0.25">
      <c r="A19" s="11"/>
      <c r="B19" s="11"/>
      <c r="C19" s="176"/>
      <c r="D19" s="176"/>
      <c r="E19" s="176"/>
    </row>
    <row r="20" spans="1:6" s="13" customFormat="1" ht="12" customHeight="1" thickBot="1" x14ac:dyDescent="0.3">
      <c r="A20" s="11"/>
      <c r="B20" s="11"/>
    </row>
    <row r="21" spans="1:6" s="13" customFormat="1" ht="15.75" customHeight="1" x14ac:dyDescent="0.25">
      <c r="A21" s="235" t="s">
        <v>113</v>
      </c>
      <c r="B21" s="235"/>
      <c r="C21" s="235"/>
    </row>
    <row r="22" spans="1:6" s="13" customFormat="1" ht="15.95" customHeight="1" x14ac:dyDescent="0.25">
      <c r="A22" s="50">
        <v>1</v>
      </c>
      <c r="B22" s="51" t="s">
        <v>114</v>
      </c>
      <c r="C22" s="52" t="s">
        <v>115</v>
      </c>
    </row>
    <row r="23" spans="1:6" s="13" customFormat="1" ht="15.95" customHeight="1" x14ac:dyDescent="0.25">
      <c r="A23" s="53" t="s">
        <v>116</v>
      </c>
      <c r="B23" s="54" t="s">
        <v>117</v>
      </c>
      <c r="C23" s="55">
        <f>C15</f>
        <v>1483.68</v>
      </c>
    </row>
    <row r="24" spans="1:6" s="13" customFormat="1" ht="15.95" customHeight="1" x14ac:dyDescent="0.25">
      <c r="A24" s="53" t="s">
        <v>118</v>
      </c>
      <c r="B24" s="54" t="s">
        <v>119</v>
      </c>
      <c r="C24" s="56">
        <v>0</v>
      </c>
    </row>
    <row r="25" spans="1:6" ht="15.95" customHeight="1" x14ac:dyDescent="0.25">
      <c r="A25" s="53" t="s">
        <v>120</v>
      </c>
      <c r="B25" s="54" t="s">
        <v>121</v>
      </c>
      <c r="C25" s="56">
        <v>0</v>
      </c>
      <c r="D25" s="13"/>
      <c r="F25" s="11"/>
    </row>
    <row r="26" spans="1:6" ht="15.95" customHeight="1" x14ac:dyDescent="0.25">
      <c r="A26" s="53" t="s">
        <v>122</v>
      </c>
      <c r="B26" s="57" t="s">
        <v>123</v>
      </c>
      <c r="C26" s="56">
        <v>0</v>
      </c>
      <c r="D26" s="13"/>
      <c r="F26" s="11"/>
    </row>
    <row r="27" spans="1:6" ht="15.95" customHeight="1" x14ac:dyDescent="0.25">
      <c r="A27" s="53" t="s">
        <v>124</v>
      </c>
      <c r="B27" s="57" t="s">
        <v>125</v>
      </c>
      <c r="C27" s="56">
        <v>0</v>
      </c>
      <c r="D27" s="13"/>
      <c r="F27" s="11"/>
    </row>
    <row r="28" spans="1:6" ht="16.5" customHeight="1" x14ac:dyDescent="0.25">
      <c r="A28" s="53" t="s">
        <v>126</v>
      </c>
      <c r="B28" s="57" t="s">
        <v>238</v>
      </c>
      <c r="C28" s="56">
        <v>0</v>
      </c>
      <c r="D28" s="13"/>
      <c r="F28" s="11"/>
    </row>
    <row r="29" spans="1:6" ht="15.95" customHeight="1" x14ac:dyDescent="0.25">
      <c r="A29" s="53" t="s">
        <v>147</v>
      </c>
      <c r="B29" s="57" t="s">
        <v>239</v>
      </c>
      <c r="C29" s="56">
        <v>0</v>
      </c>
      <c r="D29" s="13"/>
      <c r="F29" s="11"/>
    </row>
    <row r="30" spans="1:6" ht="15.95" customHeight="1" x14ac:dyDescent="0.25">
      <c r="A30" s="53" t="s">
        <v>149</v>
      </c>
      <c r="B30" s="57" t="s">
        <v>270</v>
      </c>
      <c r="C30" s="56">
        <v>0</v>
      </c>
      <c r="D30" s="13"/>
      <c r="F30" s="11"/>
    </row>
    <row r="31" spans="1:6" ht="36" x14ac:dyDescent="0.25">
      <c r="A31" s="53"/>
      <c r="B31" s="58" t="s">
        <v>227</v>
      </c>
      <c r="C31" s="56">
        <f>SUM(C23:C30)</f>
        <v>1483.68</v>
      </c>
      <c r="D31" s="13"/>
      <c r="F31" s="11"/>
    </row>
    <row r="32" spans="1:6" ht="15.95" customHeight="1" x14ac:dyDescent="0.25">
      <c r="A32" s="53" t="s">
        <v>229</v>
      </c>
      <c r="B32" s="59" t="s">
        <v>228</v>
      </c>
      <c r="C32" s="60">
        <f>C26*20%</f>
        <v>0</v>
      </c>
      <c r="D32" s="13"/>
      <c r="F32" s="11"/>
    </row>
    <row r="33" spans="1:6" ht="15.95" customHeight="1" x14ac:dyDescent="0.25">
      <c r="A33" s="61" t="s">
        <v>231</v>
      </c>
      <c r="B33" s="59" t="s">
        <v>230</v>
      </c>
      <c r="C33" s="62">
        <f>C28*0.2</f>
        <v>0</v>
      </c>
      <c r="D33" s="13"/>
      <c r="F33" s="11"/>
    </row>
    <row r="34" spans="1:6" ht="15.95" customHeight="1" x14ac:dyDescent="0.25">
      <c r="A34" s="61" t="s">
        <v>267</v>
      </c>
      <c r="B34" s="59" t="s">
        <v>232</v>
      </c>
      <c r="C34" s="62">
        <f>C29*0.2</f>
        <v>0</v>
      </c>
      <c r="D34" s="63"/>
      <c r="F34" s="11"/>
    </row>
    <row r="35" spans="1:6" ht="15.95" customHeight="1" thickBot="1" x14ac:dyDescent="0.3">
      <c r="A35" s="64"/>
      <c r="B35" s="65" t="s">
        <v>233</v>
      </c>
      <c r="C35" s="66">
        <f>C23+C24+C25+C26+C27+C28+C29+C30+C32+C33+C34</f>
        <v>1483.68</v>
      </c>
      <c r="D35" s="13"/>
      <c r="F35" s="11"/>
    </row>
    <row r="36" spans="1:6" ht="15.95" customHeight="1" thickBot="1" x14ac:dyDescent="0.3">
      <c r="B36" s="236"/>
      <c r="C36" s="236"/>
      <c r="D36" s="236"/>
      <c r="E36" s="13"/>
      <c r="F36" s="11"/>
    </row>
    <row r="37" spans="1:6" ht="15.95" customHeight="1" x14ac:dyDescent="0.25">
      <c r="A37" s="12"/>
      <c r="B37" s="228" t="s">
        <v>128</v>
      </c>
      <c r="C37" s="228"/>
      <c r="D37" s="13"/>
      <c r="F37" s="11"/>
    </row>
    <row r="38" spans="1:6" ht="15.95" customHeight="1" x14ac:dyDescent="0.25">
      <c r="A38" s="67"/>
      <c r="B38" s="231" t="s">
        <v>129</v>
      </c>
      <c r="C38" s="231"/>
      <c r="D38" s="13"/>
      <c r="F38" s="11"/>
    </row>
    <row r="39" spans="1:6" ht="15.95" customHeight="1" x14ac:dyDescent="0.25">
      <c r="A39" s="50" t="s">
        <v>130</v>
      </c>
      <c r="B39" s="68" t="s">
        <v>131</v>
      </c>
      <c r="C39" s="52" t="s">
        <v>132</v>
      </c>
      <c r="D39" s="13"/>
      <c r="F39" s="11"/>
    </row>
    <row r="40" spans="1:6" ht="15.95" customHeight="1" x14ac:dyDescent="0.25">
      <c r="A40" s="53" t="s">
        <v>116</v>
      </c>
      <c r="B40" s="69" t="s">
        <v>133</v>
      </c>
      <c r="C40" s="70">
        <f>C31*8.33%</f>
        <v>123.59054400000001</v>
      </c>
      <c r="D40" s="13"/>
      <c r="F40" s="11"/>
    </row>
    <row r="41" spans="1:6" ht="15.95" customHeight="1" x14ac:dyDescent="0.25">
      <c r="A41" s="53" t="s">
        <v>118</v>
      </c>
      <c r="B41" s="69" t="s">
        <v>134</v>
      </c>
      <c r="C41" s="70">
        <f>C31*12.1%</f>
        <v>179.52528000000001</v>
      </c>
      <c r="D41" s="63"/>
      <c r="F41" s="11"/>
    </row>
    <row r="42" spans="1:6" ht="15.95" customHeight="1" x14ac:dyDescent="0.25">
      <c r="A42" s="61"/>
      <c r="B42" s="71" t="s">
        <v>135</v>
      </c>
      <c r="C42" s="72">
        <f>SUM(C40:C41)</f>
        <v>303.11582400000003</v>
      </c>
      <c r="D42" s="63"/>
      <c r="F42" s="11"/>
    </row>
    <row r="43" spans="1:6" ht="36.75" thickBot="1" x14ac:dyDescent="0.3">
      <c r="A43" s="73" t="s">
        <v>120</v>
      </c>
      <c r="B43" s="74" t="s">
        <v>136</v>
      </c>
      <c r="C43" s="75">
        <f>C35*7.82%</f>
        <v>116.02377600000001</v>
      </c>
      <c r="D43" s="63"/>
      <c r="F43" s="11"/>
    </row>
    <row r="44" spans="1:6" ht="15.95" customHeight="1" thickBot="1" x14ac:dyDescent="0.3">
      <c r="E44" s="13"/>
      <c r="F44" s="11"/>
    </row>
    <row r="45" spans="1:6" ht="25.15" customHeight="1" thickBot="1" x14ac:dyDescent="0.3">
      <c r="A45" s="232" t="s">
        <v>137</v>
      </c>
      <c r="B45" s="232"/>
      <c r="C45" s="232"/>
      <c r="D45" s="232"/>
      <c r="E45" s="13"/>
      <c r="F45" s="11"/>
    </row>
    <row r="46" spans="1:6" ht="13.5" customHeight="1" thickBot="1" x14ac:dyDescent="0.3">
      <c r="A46" s="76" t="s">
        <v>138</v>
      </c>
      <c r="B46" s="77" t="s">
        <v>139</v>
      </c>
      <c r="C46" s="78" t="s">
        <v>140</v>
      </c>
      <c r="D46" s="79" t="s">
        <v>115</v>
      </c>
      <c r="E46" s="13"/>
      <c r="F46" s="11"/>
    </row>
    <row r="47" spans="1:6" ht="14.25" customHeight="1" x14ac:dyDescent="0.25">
      <c r="A47" s="80" t="s">
        <v>116</v>
      </c>
      <c r="B47" s="81" t="s">
        <v>141</v>
      </c>
      <c r="C47" s="82">
        <v>20</v>
      </c>
      <c r="D47" s="83">
        <f>(C35*(C47/100))</f>
        <v>296.73600000000005</v>
      </c>
      <c r="E47" s="13"/>
      <c r="F47" s="11"/>
    </row>
    <row r="48" spans="1:6" ht="14.25" customHeight="1" x14ac:dyDescent="0.25">
      <c r="A48" s="80" t="s">
        <v>118</v>
      </c>
      <c r="B48" s="84" t="s">
        <v>142</v>
      </c>
      <c r="C48" s="85">
        <v>2.5</v>
      </c>
      <c r="D48" s="86">
        <f>(C35*(C48/100))</f>
        <v>37.092000000000006</v>
      </c>
      <c r="E48" s="13"/>
      <c r="F48" s="11"/>
    </row>
    <row r="49" spans="1:6" ht="14.25" customHeight="1" x14ac:dyDescent="0.25">
      <c r="A49" s="80" t="s">
        <v>120</v>
      </c>
      <c r="B49" s="87" t="s">
        <v>143</v>
      </c>
      <c r="C49" s="14">
        <v>4</v>
      </c>
      <c r="D49" s="70">
        <f t="shared" ref="D49:D54" si="0">($C$35*(C49/100))</f>
        <v>59.347200000000001</v>
      </c>
      <c r="E49" s="13"/>
      <c r="F49" s="11"/>
    </row>
    <row r="50" spans="1:6" ht="14.25" customHeight="1" x14ac:dyDescent="0.25">
      <c r="A50" s="80" t="s">
        <v>122</v>
      </c>
      <c r="B50" s="84" t="s">
        <v>144</v>
      </c>
      <c r="C50" s="85">
        <v>1.5</v>
      </c>
      <c r="D50" s="86">
        <f t="shared" si="0"/>
        <v>22.255199999999999</v>
      </c>
      <c r="E50" s="13"/>
      <c r="F50" s="11"/>
    </row>
    <row r="51" spans="1:6" ht="14.25" customHeight="1" x14ac:dyDescent="0.25">
      <c r="A51" s="80" t="s">
        <v>124</v>
      </c>
      <c r="B51" s="84" t="s">
        <v>145</v>
      </c>
      <c r="C51" s="85">
        <v>1</v>
      </c>
      <c r="D51" s="86">
        <f t="shared" si="0"/>
        <v>14.8368</v>
      </c>
      <c r="E51" s="13"/>
      <c r="F51" s="11"/>
    </row>
    <row r="52" spans="1:6" ht="14.25" customHeight="1" x14ac:dyDescent="0.25">
      <c r="A52" s="80" t="s">
        <v>126</v>
      </c>
      <c r="B52" s="84" t="s">
        <v>146</v>
      </c>
      <c r="C52" s="85">
        <v>0.60000000000000009</v>
      </c>
      <c r="D52" s="86">
        <f t="shared" si="0"/>
        <v>8.9020800000000015</v>
      </c>
      <c r="E52" s="13"/>
      <c r="F52" s="11"/>
    </row>
    <row r="53" spans="1:6" ht="14.25" customHeight="1" x14ac:dyDescent="0.25">
      <c r="A53" s="80" t="s">
        <v>147</v>
      </c>
      <c r="B53" s="84" t="s">
        <v>148</v>
      </c>
      <c r="C53" s="85">
        <v>0.2</v>
      </c>
      <c r="D53" s="86">
        <f t="shared" si="0"/>
        <v>2.9673600000000002</v>
      </c>
      <c r="E53" s="13"/>
      <c r="F53" s="11"/>
    </row>
    <row r="54" spans="1:6" ht="14.25" customHeight="1" x14ac:dyDescent="0.25">
      <c r="A54" s="80" t="s">
        <v>149</v>
      </c>
      <c r="B54" s="87" t="s">
        <v>150</v>
      </c>
      <c r="C54" s="14">
        <v>8</v>
      </c>
      <c r="D54" s="70">
        <f t="shared" si="0"/>
        <v>118.6944</v>
      </c>
      <c r="E54" s="13"/>
      <c r="F54" s="11"/>
    </row>
    <row r="55" spans="1:6" ht="14.25" customHeight="1" thickBot="1" x14ac:dyDescent="0.3">
      <c r="A55" s="88"/>
      <c r="B55" s="89" t="s">
        <v>49</v>
      </c>
      <c r="C55" s="90">
        <f>SUM(C47:C54)</f>
        <v>37.799999999999997</v>
      </c>
      <c r="D55" s="91">
        <f>SUM(D47:D54)</f>
        <v>560.83104000000003</v>
      </c>
      <c r="E55" s="13"/>
      <c r="F55" s="11"/>
    </row>
    <row r="56" spans="1:6" ht="14.25" customHeight="1" x14ac:dyDescent="0.25">
      <c r="A56" s="15"/>
      <c r="B56" s="16" t="s">
        <v>151</v>
      </c>
      <c r="C56" s="15"/>
      <c r="D56" s="15"/>
      <c r="E56" s="13"/>
      <c r="F56" s="11"/>
    </row>
    <row r="57" spans="1:6" ht="14.25" customHeight="1" thickBot="1" x14ac:dyDescent="0.3">
      <c r="A57" s="15"/>
      <c r="B57" s="16"/>
      <c r="C57" s="15"/>
      <c r="D57" s="15"/>
      <c r="E57" s="13"/>
      <c r="F57" s="11"/>
    </row>
    <row r="58" spans="1:6" ht="14.25" customHeight="1" x14ac:dyDescent="0.25">
      <c r="A58" s="92"/>
      <c r="B58" s="93" t="s">
        <v>152</v>
      </c>
      <c r="C58" s="94"/>
      <c r="D58" s="13"/>
      <c r="F58" s="11"/>
    </row>
    <row r="59" spans="1:6" ht="14.25" customHeight="1" x14ac:dyDescent="0.25">
      <c r="A59" s="50" t="s">
        <v>153</v>
      </c>
      <c r="B59" s="51" t="s">
        <v>154</v>
      </c>
      <c r="C59" s="52" t="s">
        <v>115</v>
      </c>
      <c r="D59" s="13"/>
      <c r="F59" s="11"/>
    </row>
    <row r="60" spans="1:6" ht="14.25" customHeight="1" x14ac:dyDescent="0.25">
      <c r="A60" s="53" t="s">
        <v>116</v>
      </c>
      <c r="B60" s="95" t="s">
        <v>155</v>
      </c>
      <c r="C60" s="56">
        <f>(4.05*4*C13)-(6%*C15)</f>
        <v>249.23519999999996</v>
      </c>
      <c r="D60" s="13"/>
      <c r="F60" s="11"/>
    </row>
    <row r="61" spans="1:6" ht="14.25" customHeight="1" x14ac:dyDescent="0.25">
      <c r="A61" s="53" t="s">
        <v>118</v>
      </c>
      <c r="B61" s="54" t="s">
        <v>234</v>
      </c>
      <c r="C61" s="56">
        <v>0</v>
      </c>
      <c r="D61" s="13"/>
      <c r="F61" s="11"/>
    </row>
    <row r="62" spans="1:6" ht="14.25" customHeight="1" x14ac:dyDescent="0.25">
      <c r="A62" s="53" t="s">
        <v>120</v>
      </c>
      <c r="B62" s="54" t="s">
        <v>235</v>
      </c>
      <c r="C62" s="56">
        <v>0</v>
      </c>
      <c r="D62" s="13"/>
      <c r="F62" s="11"/>
    </row>
    <row r="63" spans="1:6" ht="14.25" customHeight="1" x14ac:dyDescent="0.25">
      <c r="A63" s="53" t="s">
        <v>122</v>
      </c>
      <c r="B63" s="54" t="s">
        <v>283</v>
      </c>
      <c r="C63" s="56">
        <v>14</v>
      </c>
      <c r="D63" s="13"/>
      <c r="F63" s="11"/>
    </row>
    <row r="64" spans="1:6" ht="14.25" customHeight="1" thickBot="1" x14ac:dyDescent="0.3">
      <c r="A64" s="64"/>
      <c r="B64" s="65" t="s">
        <v>156</v>
      </c>
      <c r="C64" s="66">
        <f>SUM(C60:C63)</f>
        <v>263.23519999999996</v>
      </c>
      <c r="D64" s="13"/>
      <c r="F64" s="11"/>
    </row>
    <row r="65" spans="1:6" ht="14.25" customHeight="1" thickBot="1" x14ac:dyDescent="0.3">
      <c r="A65" s="15"/>
      <c r="B65" s="17"/>
      <c r="C65" s="18"/>
      <c r="D65" s="19"/>
      <c r="E65" s="13"/>
      <c r="F65" s="11"/>
    </row>
    <row r="66" spans="1:6" ht="14.25" customHeight="1" x14ac:dyDescent="0.25">
      <c r="A66" s="92"/>
      <c r="B66" s="96" t="s">
        <v>157</v>
      </c>
      <c r="C66" s="97"/>
      <c r="D66" s="13"/>
      <c r="F66" s="11"/>
    </row>
    <row r="67" spans="1:6" ht="14.25" customHeight="1" x14ac:dyDescent="0.25">
      <c r="A67" s="53">
        <v>2</v>
      </c>
      <c r="B67" s="98" t="s">
        <v>158</v>
      </c>
      <c r="C67" s="144" t="s">
        <v>132</v>
      </c>
      <c r="D67" s="13"/>
      <c r="F67" s="11"/>
    </row>
    <row r="68" spans="1:6" ht="14.25" customHeight="1" x14ac:dyDescent="0.25">
      <c r="A68" s="53" t="s">
        <v>130</v>
      </c>
      <c r="B68" s="54" t="s">
        <v>131</v>
      </c>
      <c r="C68" s="55">
        <f>C42</f>
        <v>303.11582400000003</v>
      </c>
      <c r="D68" s="13"/>
      <c r="F68" s="11"/>
    </row>
    <row r="69" spans="1:6" ht="14.25" customHeight="1" x14ac:dyDescent="0.25">
      <c r="A69" s="53" t="s">
        <v>138</v>
      </c>
      <c r="B69" s="54" t="s">
        <v>139</v>
      </c>
      <c r="C69" s="55">
        <f>D55+C43</f>
        <v>676.85481600000003</v>
      </c>
      <c r="D69" s="13"/>
      <c r="F69" s="11"/>
    </row>
    <row r="70" spans="1:6" ht="14.25" customHeight="1" x14ac:dyDescent="0.25">
      <c r="A70" s="53" t="s">
        <v>153</v>
      </c>
      <c r="B70" s="54" t="s">
        <v>154</v>
      </c>
      <c r="C70" s="55">
        <f>C64</f>
        <v>263.23519999999996</v>
      </c>
      <c r="D70" s="13"/>
      <c r="F70" s="11"/>
    </row>
    <row r="71" spans="1:6" ht="14.25" customHeight="1" thickBot="1" x14ac:dyDescent="0.3">
      <c r="A71" s="64"/>
      <c r="B71" s="100" t="s">
        <v>135</v>
      </c>
      <c r="C71" s="101">
        <f>SUM(C68:C70)</f>
        <v>1243.2058400000001</v>
      </c>
      <c r="D71" s="13"/>
      <c r="F71" s="11"/>
    </row>
    <row r="72" spans="1:6" ht="14.25" customHeight="1" thickBot="1" x14ac:dyDescent="0.3">
      <c r="B72" s="20"/>
      <c r="C72" s="19"/>
      <c r="D72" s="19"/>
      <c r="E72" s="13"/>
      <c r="F72" s="11"/>
    </row>
    <row r="73" spans="1:6" ht="14.25" customHeight="1" x14ac:dyDescent="0.25">
      <c r="A73" s="102"/>
      <c r="B73" s="103" t="s">
        <v>159</v>
      </c>
      <c r="C73" s="104"/>
      <c r="D73" s="13"/>
      <c r="F73" s="11"/>
    </row>
    <row r="74" spans="1:6" ht="14.25" customHeight="1" x14ac:dyDescent="0.25">
      <c r="A74" s="21">
        <v>3</v>
      </c>
      <c r="B74" s="22" t="s">
        <v>160</v>
      </c>
      <c r="C74" s="170" t="s">
        <v>115</v>
      </c>
      <c r="D74" s="13"/>
      <c r="F74" s="11"/>
    </row>
    <row r="75" spans="1:6" ht="14.25" customHeight="1" x14ac:dyDescent="0.25">
      <c r="A75" s="23" t="s">
        <v>116</v>
      </c>
      <c r="B75" s="24" t="s">
        <v>161</v>
      </c>
      <c r="C75" s="167">
        <f>((C31+C40+C41)/12)*5%</f>
        <v>7.4449826000000003</v>
      </c>
      <c r="D75" s="13"/>
      <c r="F75" s="11"/>
    </row>
    <row r="76" spans="1:6" ht="14.25" customHeight="1" x14ac:dyDescent="0.25">
      <c r="A76" s="23" t="s">
        <v>118</v>
      </c>
      <c r="B76" s="24" t="s">
        <v>162</v>
      </c>
      <c r="C76" s="167">
        <f>((C31+C40)/12)*5%*8%</f>
        <v>0.53575684800000001</v>
      </c>
      <c r="D76" s="13"/>
      <c r="F76" s="11"/>
    </row>
    <row r="77" spans="1:6" ht="14.25" customHeight="1" x14ac:dyDescent="0.25">
      <c r="A77" s="23" t="s">
        <v>120</v>
      </c>
      <c r="B77" s="24" t="s">
        <v>163</v>
      </c>
      <c r="C77" s="167">
        <v>0</v>
      </c>
      <c r="D77" s="13"/>
      <c r="F77" s="11"/>
    </row>
    <row r="78" spans="1:6" ht="14.25" customHeight="1" x14ac:dyDescent="0.25">
      <c r="A78" s="23" t="s">
        <v>122</v>
      </c>
      <c r="B78" s="24" t="s">
        <v>164</v>
      </c>
      <c r="C78" s="167">
        <f>((C31+C62)/30/12*7)</f>
        <v>28.849333333333334</v>
      </c>
      <c r="D78" s="13"/>
      <c r="F78" s="11"/>
    </row>
    <row r="79" spans="1:6" ht="24" x14ac:dyDescent="0.25">
      <c r="A79" s="23" t="s">
        <v>124</v>
      </c>
      <c r="B79" s="24" t="s">
        <v>165</v>
      </c>
      <c r="C79" s="169">
        <f>(C31/30/12*7)*8%</f>
        <v>2.3079466666666666</v>
      </c>
      <c r="D79" s="13"/>
      <c r="F79" s="11"/>
    </row>
    <row r="80" spans="1:6" ht="14.25" customHeight="1" x14ac:dyDescent="0.25">
      <c r="A80" s="23" t="s">
        <v>126</v>
      </c>
      <c r="B80" s="24" t="s">
        <v>166</v>
      </c>
      <c r="C80" s="167">
        <f>C31*4%</f>
        <v>59.347200000000001</v>
      </c>
      <c r="D80" s="13"/>
      <c r="F80" s="11"/>
    </row>
    <row r="81" spans="1:6" ht="14.25" customHeight="1" x14ac:dyDescent="0.25">
      <c r="A81" s="25"/>
      <c r="B81" s="22" t="s">
        <v>49</v>
      </c>
      <c r="C81" s="168">
        <f>SUM(C75:C80)</f>
        <v>98.485219448000009</v>
      </c>
      <c r="D81" s="13"/>
      <c r="F81" s="11"/>
    </row>
    <row r="82" spans="1:6" ht="14.25" customHeight="1" thickBot="1" x14ac:dyDescent="0.3">
      <c r="E82" s="13"/>
      <c r="F82" s="11"/>
    </row>
    <row r="83" spans="1:6" ht="14.25" customHeight="1" x14ac:dyDescent="0.25">
      <c r="A83" s="12"/>
      <c r="B83" s="105" t="s">
        <v>167</v>
      </c>
      <c r="C83" s="106"/>
      <c r="D83" s="107"/>
      <c r="F83" s="11"/>
    </row>
    <row r="84" spans="1:6" ht="14.25" customHeight="1" x14ac:dyDescent="0.25">
      <c r="A84" s="67"/>
      <c r="B84" s="98" t="s">
        <v>168</v>
      </c>
      <c r="C84" s="52"/>
      <c r="D84" s="13"/>
      <c r="F84" s="11"/>
    </row>
    <row r="85" spans="1:6" ht="14.25" customHeight="1" x14ac:dyDescent="0.25">
      <c r="A85" s="50" t="s">
        <v>169</v>
      </c>
      <c r="B85" s="26" t="s">
        <v>170</v>
      </c>
      <c r="C85" s="145" t="s">
        <v>115</v>
      </c>
      <c r="D85" s="13"/>
      <c r="F85" s="11"/>
    </row>
    <row r="86" spans="1:6" ht="14.25" customHeight="1" x14ac:dyDescent="0.25">
      <c r="A86" s="53" t="s">
        <v>116</v>
      </c>
      <c r="B86" s="108" t="s">
        <v>171</v>
      </c>
      <c r="C86" s="146">
        <v>0</v>
      </c>
      <c r="D86" s="13"/>
      <c r="F86" s="11"/>
    </row>
    <row r="87" spans="1:6" ht="14.25" customHeight="1" x14ac:dyDescent="0.25">
      <c r="A87" s="53" t="s">
        <v>118</v>
      </c>
      <c r="B87" s="108" t="s">
        <v>172</v>
      </c>
      <c r="C87" s="146">
        <f>(((C31+C71+C81+C90+C110)-(C60-C61-C108-C109))/30*2.96)/12</f>
        <v>21.393885900385744</v>
      </c>
      <c r="D87" s="13"/>
      <c r="F87" s="11"/>
    </row>
    <row r="88" spans="1:6" ht="14.25" customHeight="1" x14ac:dyDescent="0.25">
      <c r="A88" s="53" t="s">
        <v>120</v>
      </c>
      <c r="B88" s="108" t="s">
        <v>173</v>
      </c>
      <c r="C88" s="146">
        <f>(((C31+C71+C81+C90+C110)-(C60-C61-C108-C109))/30*5*1.5%)/12</f>
        <v>0.54207481166517935</v>
      </c>
      <c r="D88" s="13"/>
      <c r="F88" s="11"/>
    </row>
    <row r="89" spans="1:6" ht="14.25" customHeight="1" x14ac:dyDescent="0.25">
      <c r="A89" s="53" t="s">
        <v>122</v>
      </c>
      <c r="B89" s="108" t="s">
        <v>174</v>
      </c>
      <c r="C89" s="146">
        <f>(((C31+C71+C81+C90+C110)-(C60-C61-C108-C109))/30*15*0.78%)/12</f>
        <v>0.84563670619767983</v>
      </c>
      <c r="D89" s="13"/>
      <c r="F89" s="11"/>
    </row>
    <row r="90" spans="1:6" ht="14.25" customHeight="1" x14ac:dyDescent="0.25">
      <c r="A90" s="53" t="s">
        <v>124</v>
      </c>
      <c r="B90" s="108" t="s">
        <v>175</v>
      </c>
      <c r="C90" s="146">
        <f>(((C41*3.95/12)+(C62*3.95*1.2975%))/12+((C31+C40)*39.8%*3.95)*1.2975%/12)</f>
        <v>7.6565698781946363</v>
      </c>
      <c r="D90" s="63"/>
      <c r="F90" s="11"/>
    </row>
    <row r="91" spans="1:6" ht="14.25" customHeight="1" x14ac:dyDescent="0.25">
      <c r="A91" s="53" t="s">
        <v>126</v>
      </c>
      <c r="B91" s="109" t="s">
        <v>176</v>
      </c>
      <c r="C91" s="146">
        <v>0</v>
      </c>
      <c r="D91" s="13"/>
      <c r="F91" s="11"/>
    </row>
    <row r="92" spans="1:6" ht="14.25" customHeight="1" thickBot="1" x14ac:dyDescent="0.3">
      <c r="A92" s="64"/>
      <c r="B92" s="28" t="s">
        <v>49</v>
      </c>
      <c r="C92" s="166">
        <f>SUM(C86:C91)</f>
        <v>30.43816729644324</v>
      </c>
      <c r="D92" s="13"/>
      <c r="F92" s="11"/>
    </row>
    <row r="93" spans="1:6" ht="14.25" customHeight="1" thickBot="1" x14ac:dyDescent="0.3">
      <c r="A93" s="15"/>
      <c r="B93" s="15"/>
      <c r="C93" s="15"/>
      <c r="E93" s="13"/>
      <c r="F93" s="11"/>
    </row>
    <row r="94" spans="1:6" ht="14.25" customHeight="1" x14ac:dyDescent="0.25">
      <c r="A94" s="111"/>
      <c r="B94" s="233" t="s">
        <v>177</v>
      </c>
      <c r="C94" s="233"/>
      <c r="D94" s="13"/>
      <c r="F94" s="11"/>
    </row>
    <row r="95" spans="1:6" ht="14.25" customHeight="1" x14ac:dyDescent="0.25">
      <c r="A95" s="50" t="s">
        <v>178</v>
      </c>
      <c r="B95" s="26" t="s">
        <v>179</v>
      </c>
      <c r="C95" s="27" t="s">
        <v>115</v>
      </c>
      <c r="D95" s="13"/>
      <c r="F95" s="11"/>
    </row>
    <row r="96" spans="1:6" ht="14.25" customHeight="1" x14ac:dyDescent="0.25">
      <c r="A96" s="53" t="s">
        <v>116</v>
      </c>
      <c r="B96" s="112" t="s">
        <v>180</v>
      </c>
      <c r="C96" s="113">
        <v>0</v>
      </c>
      <c r="D96" s="13"/>
      <c r="F96" s="11"/>
    </row>
    <row r="97" spans="1:6" ht="14.25" customHeight="1" thickBot="1" x14ac:dyDescent="0.3">
      <c r="A97" s="114"/>
      <c r="B97" s="28" t="s">
        <v>49</v>
      </c>
      <c r="C97" s="115"/>
      <c r="D97" s="116"/>
      <c r="F97" s="11"/>
    </row>
    <row r="98" spans="1:6" ht="14.25" customHeight="1" thickBot="1" x14ac:dyDescent="0.3">
      <c r="A98" s="15"/>
      <c r="B98" s="15"/>
      <c r="C98" s="15"/>
      <c r="E98" s="13"/>
      <c r="F98" s="11"/>
    </row>
    <row r="99" spans="1:6" ht="14.25" customHeight="1" x14ac:dyDescent="0.25">
      <c r="A99" s="92"/>
      <c r="B99" s="96" t="s">
        <v>181</v>
      </c>
      <c r="C99" s="97"/>
      <c r="D99" s="13"/>
      <c r="F99" s="11"/>
    </row>
    <row r="100" spans="1:6" ht="14.25" customHeight="1" x14ac:dyDescent="0.25">
      <c r="A100" s="50">
        <v>4</v>
      </c>
      <c r="B100" s="98" t="s">
        <v>182</v>
      </c>
      <c r="C100" s="99" t="s">
        <v>132</v>
      </c>
      <c r="D100" s="13"/>
      <c r="F100" s="11"/>
    </row>
    <row r="101" spans="1:6" s="29" customFormat="1" ht="15" customHeight="1" x14ac:dyDescent="0.25">
      <c r="A101" s="53" t="s">
        <v>169</v>
      </c>
      <c r="B101" s="54" t="s">
        <v>170</v>
      </c>
      <c r="C101" s="55">
        <f>C92</f>
        <v>30.43816729644324</v>
      </c>
      <c r="D101" s="117"/>
    </row>
    <row r="102" spans="1:6" ht="15" customHeight="1" x14ac:dyDescent="0.25">
      <c r="A102" s="53" t="s">
        <v>178</v>
      </c>
      <c r="B102" s="54" t="s">
        <v>179</v>
      </c>
      <c r="C102" s="55">
        <f>C97</f>
        <v>0</v>
      </c>
      <c r="D102" s="13"/>
      <c r="F102" s="11"/>
    </row>
    <row r="103" spans="1:6" ht="15" customHeight="1" thickBot="1" x14ac:dyDescent="0.3">
      <c r="A103" s="64"/>
      <c r="B103" s="100" t="s">
        <v>135</v>
      </c>
      <c r="C103" s="66">
        <f>SUM(C101:C102)</f>
        <v>30.43816729644324</v>
      </c>
      <c r="D103" s="13"/>
      <c r="F103" s="11"/>
    </row>
    <row r="104" spans="1:6" ht="15" customHeight="1" thickBot="1" x14ac:dyDescent="0.3">
      <c r="F104" s="11"/>
    </row>
    <row r="105" spans="1:6" ht="15" customHeight="1" x14ac:dyDescent="0.25">
      <c r="A105" s="118"/>
      <c r="B105" s="105" t="s">
        <v>183</v>
      </c>
      <c r="C105" s="119"/>
      <c r="F105" s="11"/>
    </row>
    <row r="106" spans="1:6" ht="15" customHeight="1" x14ac:dyDescent="0.25">
      <c r="A106" s="30">
        <v>5</v>
      </c>
      <c r="B106" s="120" t="s">
        <v>184</v>
      </c>
      <c r="C106" s="52" t="s">
        <v>115</v>
      </c>
      <c r="F106" s="11"/>
    </row>
    <row r="107" spans="1:6" ht="15" customHeight="1" x14ac:dyDescent="0.25">
      <c r="A107" s="31" t="s">
        <v>116</v>
      </c>
      <c r="B107" s="121" t="s">
        <v>185</v>
      </c>
      <c r="C107" s="122">
        <f>'III - B Custo Uniformes'!E38</f>
        <v>18.166666666666664</v>
      </c>
      <c r="F107" s="11"/>
    </row>
    <row r="108" spans="1:6" ht="15" customHeight="1" x14ac:dyDescent="0.25">
      <c r="A108" s="31" t="s">
        <v>118</v>
      </c>
      <c r="B108" s="121" t="s">
        <v>236</v>
      </c>
      <c r="C108" s="123">
        <v>0</v>
      </c>
      <c r="F108" s="11"/>
    </row>
    <row r="109" spans="1:6" ht="15" customHeight="1" x14ac:dyDescent="0.25">
      <c r="A109" s="31" t="s">
        <v>120</v>
      </c>
      <c r="B109" s="121" t="s">
        <v>186</v>
      </c>
      <c r="C109" s="123">
        <v>0</v>
      </c>
      <c r="F109" s="11"/>
    </row>
    <row r="110" spans="1:6" ht="15" customHeight="1" thickBot="1" x14ac:dyDescent="0.3">
      <c r="A110" s="124"/>
      <c r="B110" s="125" t="s">
        <v>187</v>
      </c>
      <c r="C110" s="126">
        <f>SUM(C107:C109)</f>
        <v>18.166666666666664</v>
      </c>
      <c r="F110" s="11"/>
    </row>
    <row r="111" spans="1:6" ht="15" customHeight="1" thickBot="1" x14ac:dyDescent="0.3">
      <c r="A111" s="32"/>
      <c r="B111" s="33"/>
      <c r="C111" s="34"/>
      <c r="D111" s="34"/>
      <c r="F111" s="11"/>
    </row>
    <row r="112" spans="1:6" ht="15" customHeight="1" x14ac:dyDescent="0.25">
      <c r="A112" s="127"/>
      <c r="B112" s="228" t="s">
        <v>188</v>
      </c>
      <c r="C112" s="228"/>
      <c r="D112" s="228"/>
      <c r="F112" s="11"/>
    </row>
    <row r="113" spans="1:6" ht="15" customHeight="1" x14ac:dyDescent="0.25">
      <c r="A113" s="30">
        <v>6</v>
      </c>
      <c r="B113" s="26" t="s">
        <v>189</v>
      </c>
      <c r="C113" s="35" t="s">
        <v>140</v>
      </c>
      <c r="D113" s="27" t="s">
        <v>115</v>
      </c>
      <c r="F113" s="11"/>
    </row>
    <row r="114" spans="1:6" ht="15" customHeight="1" x14ac:dyDescent="0.25">
      <c r="A114" s="31" t="s">
        <v>116</v>
      </c>
      <c r="B114" s="36" t="s">
        <v>190</v>
      </c>
      <c r="C114" s="37">
        <v>4.08</v>
      </c>
      <c r="D114" s="70">
        <f>(C131)*C114/100</f>
        <v>117.25821645117327</v>
      </c>
      <c r="F114" s="11"/>
    </row>
    <row r="115" spans="1:6" ht="15" customHeight="1" x14ac:dyDescent="0.25">
      <c r="A115" s="31" t="s">
        <v>118</v>
      </c>
      <c r="B115" s="36" t="s">
        <v>191</v>
      </c>
      <c r="C115" s="37">
        <v>4.3600000000000003</v>
      </c>
      <c r="D115" s="70">
        <f>(C131+D114)*C115/100</f>
        <v>130.41780718999556</v>
      </c>
      <c r="F115" s="11"/>
    </row>
    <row r="116" spans="1:6" ht="15" customHeight="1" x14ac:dyDescent="0.25">
      <c r="A116" s="31" t="s">
        <v>120</v>
      </c>
      <c r="B116" s="36" t="s">
        <v>192</v>
      </c>
      <c r="C116" s="37"/>
      <c r="D116" s="70"/>
      <c r="F116" s="11"/>
    </row>
    <row r="117" spans="1:6" ht="15" customHeight="1" x14ac:dyDescent="0.25">
      <c r="A117" s="31"/>
      <c r="B117" s="36" t="s">
        <v>193</v>
      </c>
      <c r="C117" s="37">
        <f>3+0.65</f>
        <v>3.65</v>
      </c>
      <c r="D117" s="70">
        <f>((C131+D114+D115)/(1-(C117+C119)/100))*C117/100</f>
        <v>124.72938694297554</v>
      </c>
      <c r="F117" s="11"/>
    </row>
    <row r="118" spans="1:6" ht="15" customHeight="1" x14ac:dyDescent="0.25">
      <c r="A118" s="31"/>
      <c r="B118" s="36" t="s">
        <v>194</v>
      </c>
      <c r="C118" s="37"/>
      <c r="D118" s="70"/>
      <c r="F118" s="11"/>
    </row>
    <row r="119" spans="1:6" ht="15" customHeight="1" x14ac:dyDescent="0.25">
      <c r="A119" s="31"/>
      <c r="B119" s="36" t="s">
        <v>195</v>
      </c>
      <c r="C119" s="38">
        <v>5</v>
      </c>
      <c r="D119" s="70">
        <f>((C131+D114+D115)/(1-(C117+C119)/100))*C119/100</f>
        <v>170.86217389448706</v>
      </c>
      <c r="F119" s="11"/>
    </row>
    <row r="120" spans="1:6" ht="15" customHeight="1" x14ac:dyDescent="0.25">
      <c r="A120" s="31"/>
      <c r="B120" s="36" t="s">
        <v>196</v>
      </c>
      <c r="C120" s="37"/>
      <c r="D120" s="70"/>
      <c r="F120" s="11"/>
    </row>
    <row r="121" spans="1:6" ht="15" customHeight="1" thickBot="1" x14ac:dyDescent="0.3">
      <c r="A121" s="39"/>
      <c r="B121" s="28" t="s">
        <v>49</v>
      </c>
      <c r="C121" s="40">
        <f>SUM(C114:C120)</f>
        <v>17.090000000000003</v>
      </c>
      <c r="D121" s="110">
        <f>SUM(D114:D120)</f>
        <v>543.26758447863142</v>
      </c>
      <c r="F121" s="11"/>
    </row>
    <row r="122" spans="1:6" ht="15" customHeight="1" x14ac:dyDescent="0.25">
      <c r="A122" s="32"/>
      <c r="B122" s="33"/>
      <c r="C122" s="34"/>
      <c r="D122" s="34"/>
      <c r="F122" s="11"/>
    </row>
    <row r="123" spans="1:6" s="29" customFormat="1" ht="15" customHeight="1" x14ac:dyDescent="0.25">
      <c r="A123" s="234" t="s">
        <v>197</v>
      </c>
      <c r="B123" s="234"/>
      <c r="C123" s="234"/>
      <c r="D123" s="41"/>
    </row>
    <row r="124" spans="1:6" s="29" customFormat="1" ht="15" customHeight="1" thickBot="1" x14ac:dyDescent="0.3">
      <c r="A124" s="11"/>
      <c r="B124" s="41"/>
      <c r="C124" s="11"/>
      <c r="D124" s="11"/>
    </row>
    <row r="125" spans="1:6" s="29" customFormat="1" ht="24" x14ac:dyDescent="0.25">
      <c r="A125" s="92"/>
      <c r="B125" s="128" t="s">
        <v>198</v>
      </c>
      <c r="C125" s="129" t="s">
        <v>115</v>
      </c>
    </row>
    <row r="126" spans="1:6" s="29" customFormat="1" ht="15" customHeight="1" x14ac:dyDescent="0.25">
      <c r="A126" s="67" t="s">
        <v>116</v>
      </c>
      <c r="B126" s="36" t="s">
        <v>199</v>
      </c>
      <c r="C126" s="70">
        <f>C35</f>
        <v>1483.68</v>
      </c>
    </row>
    <row r="127" spans="1:6" s="29" customFormat="1" ht="15" customHeight="1" x14ac:dyDescent="0.25">
      <c r="A127" s="67" t="s">
        <v>118</v>
      </c>
      <c r="B127" s="36" t="s">
        <v>200</v>
      </c>
      <c r="C127" s="70">
        <f>C71</f>
        <v>1243.2058400000001</v>
      </c>
    </row>
    <row r="128" spans="1:6" s="29" customFormat="1" ht="15" customHeight="1" x14ac:dyDescent="0.25">
      <c r="A128" s="67" t="s">
        <v>120</v>
      </c>
      <c r="B128" s="36" t="s">
        <v>201</v>
      </c>
      <c r="C128" s="70">
        <f>C81</f>
        <v>98.485219448000009</v>
      </c>
    </row>
    <row r="129" spans="1:5" s="29" customFormat="1" ht="15" customHeight="1" x14ac:dyDescent="0.25">
      <c r="A129" s="67" t="s">
        <v>122</v>
      </c>
      <c r="B129" s="36" t="s">
        <v>202</v>
      </c>
      <c r="C129" s="70">
        <f>C103</f>
        <v>30.43816729644324</v>
      </c>
    </row>
    <row r="130" spans="1:5" s="29" customFormat="1" ht="15" customHeight="1" x14ac:dyDescent="0.25">
      <c r="A130" s="67" t="s">
        <v>124</v>
      </c>
      <c r="B130" s="36" t="s">
        <v>203</v>
      </c>
      <c r="C130" s="70">
        <f>C110</f>
        <v>18.166666666666664</v>
      </c>
    </row>
    <row r="131" spans="1:5" s="29" customFormat="1" ht="15" customHeight="1" x14ac:dyDescent="0.25">
      <c r="A131" s="67"/>
      <c r="B131" s="35" t="s">
        <v>204</v>
      </c>
      <c r="C131" s="130">
        <f>SUM(C126:C130)</f>
        <v>2873.9758934111096</v>
      </c>
    </row>
    <row r="132" spans="1:5" s="29" customFormat="1" ht="15" customHeight="1" x14ac:dyDescent="0.25">
      <c r="A132" s="67" t="s">
        <v>126</v>
      </c>
      <c r="B132" s="36" t="s">
        <v>205</v>
      </c>
      <c r="C132" s="70">
        <f>D121</f>
        <v>543.26758447863142</v>
      </c>
    </row>
    <row r="133" spans="1:5" s="29" customFormat="1" x14ac:dyDescent="0.25">
      <c r="A133" s="67"/>
      <c r="B133" s="26" t="s">
        <v>206</v>
      </c>
      <c r="C133" s="130">
        <f>SUM(C131:C132)</f>
        <v>3417.2434778897409</v>
      </c>
    </row>
    <row r="134" spans="1:5" s="29" customFormat="1" ht="15" customHeight="1" thickBot="1" x14ac:dyDescent="0.3">
      <c r="A134" s="64"/>
      <c r="B134" s="131" t="s">
        <v>207</v>
      </c>
      <c r="C134" s="132">
        <f>C133/C35</f>
        <v>2.3032213670668478</v>
      </c>
    </row>
    <row r="135" spans="1:5" s="29" customFormat="1" ht="15" customHeight="1" x14ac:dyDescent="0.25">
      <c r="A135" s="11"/>
      <c r="B135" s="41"/>
      <c r="C135" s="11"/>
      <c r="D135" s="11"/>
      <c r="E135" s="11"/>
    </row>
    <row r="136" spans="1:5" ht="15.75" thickBot="1" x14ac:dyDescent="0.3"/>
    <row r="137" spans="1:5" x14ac:dyDescent="0.25">
      <c r="A137" s="127"/>
      <c r="B137" s="228" t="s">
        <v>208</v>
      </c>
      <c r="C137" s="228"/>
      <c r="D137" s="228"/>
    </row>
    <row r="138" spans="1:5" x14ac:dyDescent="0.25">
      <c r="A138" s="30">
        <v>6</v>
      </c>
      <c r="B138" s="26" t="s">
        <v>189</v>
      </c>
      <c r="C138" s="35" t="s">
        <v>140</v>
      </c>
      <c r="D138" s="27" t="s">
        <v>115</v>
      </c>
    </row>
    <row r="139" spans="1:5" x14ac:dyDescent="0.25">
      <c r="A139" s="31" t="s">
        <v>116</v>
      </c>
      <c r="B139" s="36" t="s">
        <v>190</v>
      </c>
      <c r="C139" s="37">
        <v>4.08</v>
      </c>
      <c r="D139" s="70">
        <f>(C156)*C139/100</f>
        <v>117.25821645117327</v>
      </c>
    </row>
    <row r="140" spans="1:5" x14ac:dyDescent="0.25">
      <c r="A140" s="31" t="s">
        <v>118</v>
      </c>
      <c r="B140" s="36" t="s">
        <v>191</v>
      </c>
      <c r="C140" s="37">
        <v>4.3600000000000003</v>
      </c>
      <c r="D140" s="70">
        <f>(C156+D139)*C140/100</f>
        <v>130.41780718999556</v>
      </c>
    </row>
    <row r="141" spans="1:5" x14ac:dyDescent="0.25">
      <c r="A141" s="31" t="s">
        <v>120</v>
      </c>
      <c r="B141" s="36" t="s">
        <v>192</v>
      </c>
      <c r="C141" s="37"/>
      <c r="D141" s="70"/>
    </row>
    <row r="142" spans="1:5" x14ac:dyDescent="0.25">
      <c r="A142" s="31"/>
      <c r="B142" s="36" t="s">
        <v>209</v>
      </c>
      <c r="C142" s="14">
        <f>1.65+7.6</f>
        <v>9.25</v>
      </c>
      <c r="D142" s="70">
        <f>((C156+D139+D140)/(1-(C142+C144)/100))*C142/100</f>
        <v>336.7379618977676</v>
      </c>
    </row>
    <row r="143" spans="1:5" x14ac:dyDescent="0.25">
      <c r="A143" s="31"/>
      <c r="B143" s="36" t="s">
        <v>194</v>
      </c>
      <c r="C143" s="37"/>
      <c r="D143" s="70"/>
    </row>
    <row r="144" spans="1:5" x14ac:dyDescent="0.25">
      <c r="A144" s="31"/>
      <c r="B144" s="36" t="s">
        <v>195</v>
      </c>
      <c r="C144" s="38">
        <v>5</v>
      </c>
      <c r="D144" s="70">
        <f>((C156+D139+D140)/(1-(C142+C144)/100))*C144/100</f>
        <v>182.02051994473925</v>
      </c>
    </row>
    <row r="145" spans="1:4" x14ac:dyDescent="0.25">
      <c r="A145" s="31"/>
      <c r="B145" s="36" t="s">
        <v>196</v>
      </c>
      <c r="C145" s="37"/>
      <c r="D145" s="70"/>
    </row>
    <row r="146" spans="1:4" ht="15.75" thickBot="1" x14ac:dyDescent="0.3">
      <c r="A146" s="39"/>
      <c r="B146" s="28" t="s">
        <v>49</v>
      </c>
      <c r="C146" s="40">
        <f>SUM(C139:C145)</f>
        <v>22.69</v>
      </c>
      <c r="D146" s="110">
        <f>SUM(D139:D145)</f>
        <v>766.43450548367571</v>
      </c>
    </row>
    <row r="147" spans="1:4" x14ac:dyDescent="0.25">
      <c r="A147" s="15"/>
      <c r="B147" s="15"/>
      <c r="C147" s="15"/>
      <c r="D147" s="15"/>
    </row>
    <row r="148" spans="1:4" x14ac:dyDescent="0.25">
      <c r="A148" s="229" t="s">
        <v>197</v>
      </c>
      <c r="B148" s="229"/>
      <c r="C148" s="229"/>
      <c r="D148" s="42"/>
    </row>
    <row r="149" spans="1:4" ht="15.75" thickBot="1" x14ac:dyDescent="0.3">
      <c r="A149" s="15"/>
      <c r="B149" s="43"/>
      <c r="C149" s="15"/>
      <c r="D149" s="42"/>
    </row>
    <row r="150" spans="1:4" ht="24" x14ac:dyDescent="0.25">
      <c r="A150" s="92"/>
      <c r="B150" s="128" t="s">
        <v>198</v>
      </c>
      <c r="C150" s="129" t="s">
        <v>115</v>
      </c>
      <c r="D150" s="42"/>
    </row>
    <row r="151" spans="1:4" x14ac:dyDescent="0.25">
      <c r="A151" s="67" t="s">
        <v>116</v>
      </c>
      <c r="B151" s="36" t="s">
        <v>199</v>
      </c>
      <c r="C151" s="70">
        <f>C126</f>
        <v>1483.68</v>
      </c>
      <c r="D151" s="42"/>
    </row>
    <row r="152" spans="1:4" x14ac:dyDescent="0.25">
      <c r="A152" s="67" t="s">
        <v>118</v>
      </c>
      <c r="B152" s="36" t="s">
        <v>200</v>
      </c>
      <c r="C152" s="70">
        <f>C127</f>
        <v>1243.2058400000001</v>
      </c>
      <c r="D152" s="42"/>
    </row>
    <row r="153" spans="1:4" x14ac:dyDescent="0.25">
      <c r="A153" s="67" t="s">
        <v>120</v>
      </c>
      <c r="B153" s="36" t="s">
        <v>201</v>
      </c>
      <c r="C153" s="70">
        <f>C128</f>
        <v>98.485219448000009</v>
      </c>
      <c r="D153" s="42"/>
    </row>
    <row r="154" spans="1:4" x14ac:dyDescent="0.25">
      <c r="A154" s="67" t="s">
        <v>122</v>
      </c>
      <c r="B154" s="36" t="s">
        <v>202</v>
      </c>
      <c r="C154" s="70">
        <f>C129</f>
        <v>30.43816729644324</v>
      </c>
      <c r="D154" s="42"/>
    </row>
    <row r="155" spans="1:4" x14ac:dyDescent="0.25">
      <c r="A155" s="67" t="s">
        <v>124</v>
      </c>
      <c r="B155" s="36" t="s">
        <v>203</v>
      </c>
      <c r="C155" s="70">
        <f>C130</f>
        <v>18.166666666666664</v>
      </c>
      <c r="D155" s="42"/>
    </row>
    <row r="156" spans="1:4" x14ac:dyDescent="0.25">
      <c r="A156" s="67"/>
      <c r="B156" s="35" t="s">
        <v>204</v>
      </c>
      <c r="C156" s="130">
        <f>SUM(C151:C155)</f>
        <v>2873.9758934111096</v>
      </c>
      <c r="D156" s="42"/>
    </row>
    <row r="157" spans="1:4" x14ac:dyDescent="0.25">
      <c r="A157" s="67" t="s">
        <v>126</v>
      </c>
      <c r="B157" s="36" t="s">
        <v>205</v>
      </c>
      <c r="C157" s="70">
        <f>D146</f>
        <v>766.43450548367571</v>
      </c>
      <c r="D157" s="42"/>
    </row>
    <row r="158" spans="1:4" x14ac:dyDescent="0.25">
      <c r="A158" s="67"/>
      <c r="B158" s="26" t="s">
        <v>206</v>
      </c>
      <c r="C158" s="130">
        <f>SUM(C156:C157)</f>
        <v>3640.4103988947854</v>
      </c>
      <c r="D158" s="42"/>
    </row>
    <row r="159" spans="1:4" ht="15.75" thickBot="1" x14ac:dyDescent="0.3">
      <c r="A159" s="64"/>
      <c r="B159" s="131" t="s">
        <v>207</v>
      </c>
      <c r="C159" s="132">
        <f>C158/C35</f>
        <v>2.4536358236916218</v>
      </c>
      <c r="D159" s="42"/>
    </row>
  </sheetData>
  <mergeCells count="19">
    <mergeCell ref="B37:C37"/>
    <mergeCell ref="B1:E1"/>
    <mergeCell ref="B2:E2"/>
    <mergeCell ref="B3:E3"/>
    <mergeCell ref="B4:E4"/>
    <mergeCell ref="B5:E5"/>
    <mergeCell ref="B6:E6"/>
    <mergeCell ref="B7:E7"/>
    <mergeCell ref="B8:E8"/>
    <mergeCell ref="B10:E10"/>
    <mergeCell ref="A21:C21"/>
    <mergeCell ref="B36:D36"/>
    <mergeCell ref="A148:C148"/>
    <mergeCell ref="B38:C38"/>
    <mergeCell ref="A45:D45"/>
    <mergeCell ref="B94:C94"/>
    <mergeCell ref="B112:D112"/>
    <mergeCell ref="A123:C123"/>
    <mergeCell ref="B137:D137"/>
  </mergeCells>
  <pageMargins left="0.511811024" right="0.511811024" top="0.78740157499999996" bottom="0.78740157499999996" header="0.31496062000000002" footer="0.31496062000000002"/>
  <pageSetup paperSize="9" scale="76" orientation="portrait" r:id="rId1"/>
  <colBreaks count="1" manualBreakCount="1">
    <brk id="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view="pageBreakPreview" zoomScale="60" zoomScaleNormal="100" workbookViewId="0">
      <selection activeCell="B9" sqref="B9"/>
    </sheetView>
  </sheetViews>
  <sheetFormatPr defaultColWidth="11.42578125" defaultRowHeight="15" x14ac:dyDescent="0.25"/>
  <cols>
    <col min="1" max="1" width="5.140625" style="11" customWidth="1"/>
    <col min="2" max="2" width="57.5703125" style="11" customWidth="1"/>
    <col min="3" max="3" width="33.7109375" style="11" customWidth="1"/>
    <col min="4" max="4" width="14.7109375" style="11" bestFit="1" customWidth="1"/>
    <col min="5" max="5" width="10.140625" style="11" bestFit="1" customWidth="1"/>
    <col min="6" max="6" width="9.5703125" style="13" customWidth="1"/>
    <col min="7" max="7" width="11.42578125" style="11"/>
    <col min="8" max="8" width="46" style="11" customWidth="1"/>
    <col min="9" max="9" width="17" style="11" customWidth="1"/>
    <col min="10" max="10" width="14.28515625" style="11" customWidth="1"/>
    <col min="11" max="256" width="11.42578125" style="11"/>
    <col min="257" max="257" width="5.140625" style="11" customWidth="1"/>
    <col min="258" max="258" width="57.5703125" style="11" customWidth="1"/>
    <col min="259" max="259" width="16.7109375" style="11" customWidth="1"/>
    <col min="260" max="260" width="14.7109375" style="11" bestFit="1" customWidth="1"/>
    <col min="261" max="261" width="10.140625" style="11" bestFit="1" customWidth="1"/>
    <col min="262" max="262" width="9.5703125" style="11" customWidth="1"/>
    <col min="263" max="263" width="11.42578125" style="11"/>
    <col min="264" max="264" width="46" style="11" customWidth="1"/>
    <col min="265" max="265" width="17" style="11" customWidth="1"/>
    <col min="266" max="266" width="14.28515625" style="11" customWidth="1"/>
    <col min="267" max="512" width="11.42578125" style="11"/>
    <col min="513" max="513" width="5.140625" style="11" customWidth="1"/>
    <col min="514" max="514" width="57.5703125" style="11" customWidth="1"/>
    <col min="515" max="515" width="16.7109375" style="11" customWidth="1"/>
    <col min="516" max="516" width="14.7109375" style="11" bestFit="1" customWidth="1"/>
    <col min="517" max="517" width="10.140625" style="11" bestFit="1" customWidth="1"/>
    <col min="518" max="518" width="9.5703125" style="11" customWidth="1"/>
    <col min="519" max="519" width="11.42578125" style="11"/>
    <col min="520" max="520" width="46" style="11" customWidth="1"/>
    <col min="521" max="521" width="17" style="11" customWidth="1"/>
    <col min="522" max="522" width="14.28515625" style="11" customWidth="1"/>
    <col min="523" max="768" width="11.42578125" style="11"/>
    <col min="769" max="769" width="5.140625" style="11" customWidth="1"/>
    <col min="770" max="770" width="57.5703125" style="11" customWidth="1"/>
    <col min="771" max="771" width="16.7109375" style="11" customWidth="1"/>
    <col min="772" max="772" width="14.7109375" style="11" bestFit="1" customWidth="1"/>
    <col min="773" max="773" width="10.140625" style="11" bestFit="1" customWidth="1"/>
    <col min="774" max="774" width="9.5703125" style="11" customWidth="1"/>
    <col min="775" max="775" width="11.42578125" style="11"/>
    <col min="776" max="776" width="46" style="11" customWidth="1"/>
    <col min="777" max="777" width="17" style="11" customWidth="1"/>
    <col min="778" max="778" width="14.28515625" style="11" customWidth="1"/>
    <col min="779" max="1024" width="11.42578125" style="11"/>
    <col min="1025" max="1025" width="5.140625" style="11" customWidth="1"/>
    <col min="1026" max="1026" width="57.5703125" style="11" customWidth="1"/>
    <col min="1027" max="1027" width="16.7109375" style="11" customWidth="1"/>
    <col min="1028" max="1028" width="14.7109375" style="11" bestFit="1" customWidth="1"/>
    <col min="1029" max="1029" width="10.140625" style="11" bestFit="1" customWidth="1"/>
    <col min="1030" max="1030" width="9.5703125" style="11" customWidth="1"/>
    <col min="1031" max="1031" width="11.42578125" style="11"/>
    <col min="1032" max="1032" width="46" style="11" customWidth="1"/>
    <col min="1033" max="1033" width="17" style="11" customWidth="1"/>
    <col min="1034" max="1034" width="14.28515625" style="11" customWidth="1"/>
    <col min="1035" max="1280" width="11.42578125" style="11"/>
    <col min="1281" max="1281" width="5.140625" style="11" customWidth="1"/>
    <col min="1282" max="1282" width="57.5703125" style="11" customWidth="1"/>
    <col min="1283" max="1283" width="16.7109375" style="11" customWidth="1"/>
    <col min="1284" max="1284" width="14.7109375" style="11" bestFit="1" customWidth="1"/>
    <col min="1285" max="1285" width="10.140625" style="11" bestFit="1" customWidth="1"/>
    <col min="1286" max="1286" width="9.5703125" style="11" customWidth="1"/>
    <col min="1287" max="1287" width="11.42578125" style="11"/>
    <col min="1288" max="1288" width="46" style="11" customWidth="1"/>
    <col min="1289" max="1289" width="17" style="11" customWidth="1"/>
    <col min="1290" max="1290" width="14.28515625" style="11" customWidth="1"/>
    <col min="1291" max="1536" width="11.42578125" style="11"/>
    <col min="1537" max="1537" width="5.140625" style="11" customWidth="1"/>
    <col min="1538" max="1538" width="57.5703125" style="11" customWidth="1"/>
    <col min="1539" max="1539" width="16.7109375" style="11" customWidth="1"/>
    <col min="1540" max="1540" width="14.7109375" style="11" bestFit="1" customWidth="1"/>
    <col min="1541" max="1541" width="10.140625" style="11" bestFit="1" customWidth="1"/>
    <col min="1542" max="1542" width="9.5703125" style="11" customWidth="1"/>
    <col min="1543" max="1543" width="11.42578125" style="11"/>
    <col min="1544" max="1544" width="46" style="11" customWidth="1"/>
    <col min="1545" max="1545" width="17" style="11" customWidth="1"/>
    <col min="1546" max="1546" width="14.28515625" style="11" customWidth="1"/>
    <col min="1547" max="1792" width="11.42578125" style="11"/>
    <col min="1793" max="1793" width="5.140625" style="11" customWidth="1"/>
    <col min="1794" max="1794" width="57.5703125" style="11" customWidth="1"/>
    <col min="1795" max="1795" width="16.7109375" style="11" customWidth="1"/>
    <col min="1796" max="1796" width="14.7109375" style="11" bestFit="1" customWidth="1"/>
    <col min="1797" max="1797" width="10.140625" style="11" bestFit="1" customWidth="1"/>
    <col min="1798" max="1798" width="9.5703125" style="11" customWidth="1"/>
    <col min="1799" max="1799" width="11.42578125" style="11"/>
    <col min="1800" max="1800" width="46" style="11" customWidth="1"/>
    <col min="1801" max="1801" width="17" style="11" customWidth="1"/>
    <col min="1802" max="1802" width="14.28515625" style="11" customWidth="1"/>
    <col min="1803" max="2048" width="11.42578125" style="11"/>
    <col min="2049" max="2049" width="5.140625" style="11" customWidth="1"/>
    <col min="2050" max="2050" width="57.5703125" style="11" customWidth="1"/>
    <col min="2051" max="2051" width="16.7109375" style="11" customWidth="1"/>
    <col min="2052" max="2052" width="14.7109375" style="11" bestFit="1" customWidth="1"/>
    <col min="2053" max="2053" width="10.140625" style="11" bestFit="1" customWidth="1"/>
    <col min="2054" max="2054" width="9.5703125" style="11" customWidth="1"/>
    <col min="2055" max="2055" width="11.42578125" style="11"/>
    <col min="2056" max="2056" width="46" style="11" customWidth="1"/>
    <col min="2057" max="2057" width="17" style="11" customWidth="1"/>
    <col min="2058" max="2058" width="14.28515625" style="11" customWidth="1"/>
    <col min="2059" max="2304" width="11.42578125" style="11"/>
    <col min="2305" max="2305" width="5.140625" style="11" customWidth="1"/>
    <col min="2306" max="2306" width="57.5703125" style="11" customWidth="1"/>
    <col min="2307" max="2307" width="16.7109375" style="11" customWidth="1"/>
    <col min="2308" max="2308" width="14.7109375" style="11" bestFit="1" customWidth="1"/>
    <col min="2309" max="2309" width="10.140625" style="11" bestFit="1" customWidth="1"/>
    <col min="2310" max="2310" width="9.5703125" style="11" customWidth="1"/>
    <col min="2311" max="2311" width="11.42578125" style="11"/>
    <col min="2312" max="2312" width="46" style="11" customWidth="1"/>
    <col min="2313" max="2313" width="17" style="11" customWidth="1"/>
    <col min="2314" max="2314" width="14.28515625" style="11" customWidth="1"/>
    <col min="2315" max="2560" width="11.42578125" style="11"/>
    <col min="2561" max="2561" width="5.140625" style="11" customWidth="1"/>
    <col min="2562" max="2562" width="57.5703125" style="11" customWidth="1"/>
    <col min="2563" max="2563" width="16.7109375" style="11" customWidth="1"/>
    <col min="2564" max="2564" width="14.7109375" style="11" bestFit="1" customWidth="1"/>
    <col min="2565" max="2565" width="10.140625" style="11" bestFit="1" customWidth="1"/>
    <col min="2566" max="2566" width="9.5703125" style="11" customWidth="1"/>
    <col min="2567" max="2567" width="11.42578125" style="11"/>
    <col min="2568" max="2568" width="46" style="11" customWidth="1"/>
    <col min="2569" max="2569" width="17" style="11" customWidth="1"/>
    <col min="2570" max="2570" width="14.28515625" style="11" customWidth="1"/>
    <col min="2571" max="2816" width="11.42578125" style="11"/>
    <col min="2817" max="2817" width="5.140625" style="11" customWidth="1"/>
    <col min="2818" max="2818" width="57.5703125" style="11" customWidth="1"/>
    <col min="2819" max="2819" width="16.7109375" style="11" customWidth="1"/>
    <col min="2820" max="2820" width="14.7109375" style="11" bestFit="1" customWidth="1"/>
    <col min="2821" max="2821" width="10.140625" style="11" bestFit="1" customWidth="1"/>
    <col min="2822" max="2822" width="9.5703125" style="11" customWidth="1"/>
    <col min="2823" max="2823" width="11.42578125" style="11"/>
    <col min="2824" max="2824" width="46" style="11" customWidth="1"/>
    <col min="2825" max="2825" width="17" style="11" customWidth="1"/>
    <col min="2826" max="2826" width="14.28515625" style="11" customWidth="1"/>
    <col min="2827" max="3072" width="11.42578125" style="11"/>
    <col min="3073" max="3073" width="5.140625" style="11" customWidth="1"/>
    <col min="3074" max="3074" width="57.5703125" style="11" customWidth="1"/>
    <col min="3075" max="3075" width="16.7109375" style="11" customWidth="1"/>
    <col min="3076" max="3076" width="14.7109375" style="11" bestFit="1" customWidth="1"/>
    <col min="3077" max="3077" width="10.140625" style="11" bestFit="1" customWidth="1"/>
    <col min="3078" max="3078" width="9.5703125" style="11" customWidth="1"/>
    <col min="3079" max="3079" width="11.42578125" style="11"/>
    <col min="3080" max="3080" width="46" style="11" customWidth="1"/>
    <col min="3081" max="3081" width="17" style="11" customWidth="1"/>
    <col min="3082" max="3082" width="14.28515625" style="11" customWidth="1"/>
    <col min="3083" max="3328" width="11.42578125" style="11"/>
    <col min="3329" max="3329" width="5.140625" style="11" customWidth="1"/>
    <col min="3330" max="3330" width="57.5703125" style="11" customWidth="1"/>
    <col min="3331" max="3331" width="16.7109375" style="11" customWidth="1"/>
    <col min="3332" max="3332" width="14.7109375" style="11" bestFit="1" customWidth="1"/>
    <col min="3333" max="3333" width="10.140625" style="11" bestFit="1" customWidth="1"/>
    <col min="3334" max="3334" width="9.5703125" style="11" customWidth="1"/>
    <col min="3335" max="3335" width="11.42578125" style="11"/>
    <col min="3336" max="3336" width="46" style="11" customWidth="1"/>
    <col min="3337" max="3337" width="17" style="11" customWidth="1"/>
    <col min="3338" max="3338" width="14.28515625" style="11" customWidth="1"/>
    <col min="3339" max="3584" width="11.42578125" style="11"/>
    <col min="3585" max="3585" width="5.140625" style="11" customWidth="1"/>
    <col min="3586" max="3586" width="57.5703125" style="11" customWidth="1"/>
    <col min="3587" max="3587" width="16.7109375" style="11" customWidth="1"/>
    <col min="3588" max="3588" width="14.7109375" style="11" bestFit="1" customWidth="1"/>
    <col min="3589" max="3589" width="10.140625" style="11" bestFit="1" customWidth="1"/>
    <col min="3590" max="3590" width="9.5703125" style="11" customWidth="1"/>
    <col min="3591" max="3591" width="11.42578125" style="11"/>
    <col min="3592" max="3592" width="46" style="11" customWidth="1"/>
    <col min="3593" max="3593" width="17" style="11" customWidth="1"/>
    <col min="3594" max="3594" width="14.28515625" style="11" customWidth="1"/>
    <col min="3595" max="3840" width="11.42578125" style="11"/>
    <col min="3841" max="3841" width="5.140625" style="11" customWidth="1"/>
    <col min="3842" max="3842" width="57.5703125" style="11" customWidth="1"/>
    <col min="3843" max="3843" width="16.7109375" style="11" customWidth="1"/>
    <col min="3844" max="3844" width="14.7109375" style="11" bestFit="1" customWidth="1"/>
    <col min="3845" max="3845" width="10.140625" style="11" bestFit="1" customWidth="1"/>
    <col min="3846" max="3846" width="9.5703125" style="11" customWidth="1"/>
    <col min="3847" max="3847" width="11.42578125" style="11"/>
    <col min="3848" max="3848" width="46" style="11" customWidth="1"/>
    <col min="3849" max="3849" width="17" style="11" customWidth="1"/>
    <col min="3850" max="3850" width="14.28515625" style="11" customWidth="1"/>
    <col min="3851" max="4096" width="11.42578125" style="11"/>
    <col min="4097" max="4097" width="5.140625" style="11" customWidth="1"/>
    <col min="4098" max="4098" width="57.5703125" style="11" customWidth="1"/>
    <col min="4099" max="4099" width="16.7109375" style="11" customWidth="1"/>
    <col min="4100" max="4100" width="14.7109375" style="11" bestFit="1" customWidth="1"/>
    <col min="4101" max="4101" width="10.140625" style="11" bestFit="1" customWidth="1"/>
    <col min="4102" max="4102" width="9.5703125" style="11" customWidth="1"/>
    <col min="4103" max="4103" width="11.42578125" style="11"/>
    <col min="4104" max="4104" width="46" style="11" customWidth="1"/>
    <col min="4105" max="4105" width="17" style="11" customWidth="1"/>
    <col min="4106" max="4106" width="14.28515625" style="11" customWidth="1"/>
    <col min="4107" max="4352" width="11.42578125" style="11"/>
    <col min="4353" max="4353" width="5.140625" style="11" customWidth="1"/>
    <col min="4354" max="4354" width="57.5703125" style="11" customWidth="1"/>
    <col min="4355" max="4355" width="16.7109375" style="11" customWidth="1"/>
    <col min="4356" max="4356" width="14.7109375" style="11" bestFit="1" customWidth="1"/>
    <col min="4357" max="4357" width="10.140625" style="11" bestFit="1" customWidth="1"/>
    <col min="4358" max="4358" width="9.5703125" style="11" customWidth="1"/>
    <col min="4359" max="4359" width="11.42578125" style="11"/>
    <col min="4360" max="4360" width="46" style="11" customWidth="1"/>
    <col min="4361" max="4361" width="17" style="11" customWidth="1"/>
    <col min="4362" max="4362" width="14.28515625" style="11" customWidth="1"/>
    <col min="4363" max="4608" width="11.42578125" style="11"/>
    <col min="4609" max="4609" width="5.140625" style="11" customWidth="1"/>
    <col min="4610" max="4610" width="57.5703125" style="11" customWidth="1"/>
    <col min="4611" max="4611" width="16.7109375" style="11" customWidth="1"/>
    <col min="4612" max="4612" width="14.7109375" style="11" bestFit="1" customWidth="1"/>
    <col min="4613" max="4613" width="10.140625" style="11" bestFit="1" customWidth="1"/>
    <col min="4614" max="4614" width="9.5703125" style="11" customWidth="1"/>
    <col min="4615" max="4615" width="11.42578125" style="11"/>
    <col min="4616" max="4616" width="46" style="11" customWidth="1"/>
    <col min="4617" max="4617" width="17" style="11" customWidth="1"/>
    <col min="4618" max="4618" width="14.28515625" style="11" customWidth="1"/>
    <col min="4619" max="4864" width="11.42578125" style="11"/>
    <col min="4865" max="4865" width="5.140625" style="11" customWidth="1"/>
    <col min="4866" max="4866" width="57.5703125" style="11" customWidth="1"/>
    <col min="4867" max="4867" width="16.7109375" style="11" customWidth="1"/>
    <col min="4868" max="4868" width="14.7109375" style="11" bestFit="1" customWidth="1"/>
    <col min="4869" max="4869" width="10.140625" style="11" bestFit="1" customWidth="1"/>
    <col min="4870" max="4870" width="9.5703125" style="11" customWidth="1"/>
    <col min="4871" max="4871" width="11.42578125" style="11"/>
    <col min="4872" max="4872" width="46" style="11" customWidth="1"/>
    <col min="4873" max="4873" width="17" style="11" customWidth="1"/>
    <col min="4874" max="4874" width="14.28515625" style="11" customWidth="1"/>
    <col min="4875" max="5120" width="11.42578125" style="11"/>
    <col min="5121" max="5121" width="5.140625" style="11" customWidth="1"/>
    <col min="5122" max="5122" width="57.5703125" style="11" customWidth="1"/>
    <col min="5123" max="5123" width="16.7109375" style="11" customWidth="1"/>
    <col min="5124" max="5124" width="14.7109375" style="11" bestFit="1" customWidth="1"/>
    <col min="5125" max="5125" width="10.140625" style="11" bestFit="1" customWidth="1"/>
    <col min="5126" max="5126" width="9.5703125" style="11" customWidth="1"/>
    <col min="5127" max="5127" width="11.42578125" style="11"/>
    <col min="5128" max="5128" width="46" style="11" customWidth="1"/>
    <col min="5129" max="5129" width="17" style="11" customWidth="1"/>
    <col min="5130" max="5130" width="14.28515625" style="11" customWidth="1"/>
    <col min="5131" max="5376" width="11.42578125" style="11"/>
    <col min="5377" max="5377" width="5.140625" style="11" customWidth="1"/>
    <col min="5378" max="5378" width="57.5703125" style="11" customWidth="1"/>
    <col min="5379" max="5379" width="16.7109375" style="11" customWidth="1"/>
    <col min="5380" max="5380" width="14.7109375" style="11" bestFit="1" customWidth="1"/>
    <col min="5381" max="5381" width="10.140625" style="11" bestFit="1" customWidth="1"/>
    <col min="5382" max="5382" width="9.5703125" style="11" customWidth="1"/>
    <col min="5383" max="5383" width="11.42578125" style="11"/>
    <col min="5384" max="5384" width="46" style="11" customWidth="1"/>
    <col min="5385" max="5385" width="17" style="11" customWidth="1"/>
    <col min="5386" max="5386" width="14.28515625" style="11" customWidth="1"/>
    <col min="5387" max="5632" width="11.42578125" style="11"/>
    <col min="5633" max="5633" width="5.140625" style="11" customWidth="1"/>
    <col min="5634" max="5634" width="57.5703125" style="11" customWidth="1"/>
    <col min="5635" max="5635" width="16.7109375" style="11" customWidth="1"/>
    <col min="5636" max="5636" width="14.7109375" style="11" bestFit="1" customWidth="1"/>
    <col min="5637" max="5637" width="10.140625" style="11" bestFit="1" customWidth="1"/>
    <col min="5638" max="5638" width="9.5703125" style="11" customWidth="1"/>
    <col min="5639" max="5639" width="11.42578125" style="11"/>
    <col min="5640" max="5640" width="46" style="11" customWidth="1"/>
    <col min="5641" max="5641" width="17" style="11" customWidth="1"/>
    <col min="5642" max="5642" width="14.28515625" style="11" customWidth="1"/>
    <col min="5643" max="5888" width="11.42578125" style="11"/>
    <col min="5889" max="5889" width="5.140625" style="11" customWidth="1"/>
    <col min="5890" max="5890" width="57.5703125" style="11" customWidth="1"/>
    <col min="5891" max="5891" width="16.7109375" style="11" customWidth="1"/>
    <col min="5892" max="5892" width="14.7109375" style="11" bestFit="1" customWidth="1"/>
    <col min="5893" max="5893" width="10.140625" style="11" bestFit="1" customWidth="1"/>
    <col min="5894" max="5894" width="9.5703125" style="11" customWidth="1"/>
    <col min="5895" max="5895" width="11.42578125" style="11"/>
    <col min="5896" max="5896" width="46" style="11" customWidth="1"/>
    <col min="5897" max="5897" width="17" style="11" customWidth="1"/>
    <col min="5898" max="5898" width="14.28515625" style="11" customWidth="1"/>
    <col min="5899" max="6144" width="11.42578125" style="11"/>
    <col min="6145" max="6145" width="5.140625" style="11" customWidth="1"/>
    <col min="6146" max="6146" width="57.5703125" style="11" customWidth="1"/>
    <col min="6147" max="6147" width="16.7109375" style="11" customWidth="1"/>
    <col min="6148" max="6148" width="14.7109375" style="11" bestFit="1" customWidth="1"/>
    <col min="6149" max="6149" width="10.140625" style="11" bestFit="1" customWidth="1"/>
    <col min="6150" max="6150" width="9.5703125" style="11" customWidth="1"/>
    <col min="6151" max="6151" width="11.42578125" style="11"/>
    <col min="6152" max="6152" width="46" style="11" customWidth="1"/>
    <col min="6153" max="6153" width="17" style="11" customWidth="1"/>
    <col min="6154" max="6154" width="14.28515625" style="11" customWidth="1"/>
    <col min="6155" max="6400" width="11.42578125" style="11"/>
    <col min="6401" max="6401" width="5.140625" style="11" customWidth="1"/>
    <col min="6402" max="6402" width="57.5703125" style="11" customWidth="1"/>
    <col min="6403" max="6403" width="16.7109375" style="11" customWidth="1"/>
    <col min="6404" max="6404" width="14.7109375" style="11" bestFit="1" customWidth="1"/>
    <col min="6405" max="6405" width="10.140625" style="11" bestFit="1" customWidth="1"/>
    <col min="6406" max="6406" width="9.5703125" style="11" customWidth="1"/>
    <col min="6407" max="6407" width="11.42578125" style="11"/>
    <col min="6408" max="6408" width="46" style="11" customWidth="1"/>
    <col min="6409" max="6409" width="17" style="11" customWidth="1"/>
    <col min="6410" max="6410" width="14.28515625" style="11" customWidth="1"/>
    <col min="6411" max="6656" width="11.42578125" style="11"/>
    <col min="6657" max="6657" width="5.140625" style="11" customWidth="1"/>
    <col min="6658" max="6658" width="57.5703125" style="11" customWidth="1"/>
    <col min="6659" max="6659" width="16.7109375" style="11" customWidth="1"/>
    <col min="6660" max="6660" width="14.7109375" style="11" bestFit="1" customWidth="1"/>
    <col min="6661" max="6661" width="10.140625" style="11" bestFit="1" customWidth="1"/>
    <col min="6662" max="6662" width="9.5703125" style="11" customWidth="1"/>
    <col min="6663" max="6663" width="11.42578125" style="11"/>
    <col min="6664" max="6664" width="46" style="11" customWidth="1"/>
    <col min="6665" max="6665" width="17" style="11" customWidth="1"/>
    <col min="6666" max="6666" width="14.28515625" style="11" customWidth="1"/>
    <col min="6667" max="6912" width="11.42578125" style="11"/>
    <col min="6913" max="6913" width="5.140625" style="11" customWidth="1"/>
    <col min="6914" max="6914" width="57.5703125" style="11" customWidth="1"/>
    <col min="6915" max="6915" width="16.7109375" style="11" customWidth="1"/>
    <col min="6916" max="6916" width="14.7109375" style="11" bestFit="1" customWidth="1"/>
    <col min="6917" max="6917" width="10.140625" style="11" bestFit="1" customWidth="1"/>
    <col min="6918" max="6918" width="9.5703125" style="11" customWidth="1"/>
    <col min="6919" max="6919" width="11.42578125" style="11"/>
    <col min="6920" max="6920" width="46" style="11" customWidth="1"/>
    <col min="6921" max="6921" width="17" style="11" customWidth="1"/>
    <col min="6922" max="6922" width="14.28515625" style="11" customWidth="1"/>
    <col min="6923" max="7168" width="11.42578125" style="11"/>
    <col min="7169" max="7169" width="5.140625" style="11" customWidth="1"/>
    <col min="7170" max="7170" width="57.5703125" style="11" customWidth="1"/>
    <col min="7171" max="7171" width="16.7109375" style="11" customWidth="1"/>
    <col min="7172" max="7172" width="14.7109375" style="11" bestFit="1" customWidth="1"/>
    <col min="7173" max="7173" width="10.140625" style="11" bestFit="1" customWidth="1"/>
    <col min="7174" max="7174" width="9.5703125" style="11" customWidth="1"/>
    <col min="7175" max="7175" width="11.42578125" style="11"/>
    <col min="7176" max="7176" width="46" style="11" customWidth="1"/>
    <col min="7177" max="7177" width="17" style="11" customWidth="1"/>
    <col min="7178" max="7178" width="14.28515625" style="11" customWidth="1"/>
    <col min="7179" max="7424" width="11.42578125" style="11"/>
    <col min="7425" max="7425" width="5.140625" style="11" customWidth="1"/>
    <col min="7426" max="7426" width="57.5703125" style="11" customWidth="1"/>
    <col min="7427" max="7427" width="16.7109375" style="11" customWidth="1"/>
    <col min="7428" max="7428" width="14.7109375" style="11" bestFit="1" customWidth="1"/>
    <col min="7429" max="7429" width="10.140625" style="11" bestFit="1" customWidth="1"/>
    <col min="7430" max="7430" width="9.5703125" style="11" customWidth="1"/>
    <col min="7431" max="7431" width="11.42578125" style="11"/>
    <col min="7432" max="7432" width="46" style="11" customWidth="1"/>
    <col min="7433" max="7433" width="17" style="11" customWidth="1"/>
    <col min="7434" max="7434" width="14.28515625" style="11" customWidth="1"/>
    <col min="7435" max="7680" width="11.42578125" style="11"/>
    <col min="7681" max="7681" width="5.140625" style="11" customWidth="1"/>
    <col min="7682" max="7682" width="57.5703125" style="11" customWidth="1"/>
    <col min="7683" max="7683" width="16.7109375" style="11" customWidth="1"/>
    <col min="7684" max="7684" width="14.7109375" style="11" bestFit="1" customWidth="1"/>
    <col min="7685" max="7685" width="10.140625" style="11" bestFit="1" customWidth="1"/>
    <col min="7686" max="7686" width="9.5703125" style="11" customWidth="1"/>
    <col min="7687" max="7687" width="11.42578125" style="11"/>
    <col min="7688" max="7688" width="46" style="11" customWidth="1"/>
    <col min="7689" max="7689" width="17" style="11" customWidth="1"/>
    <col min="7690" max="7690" width="14.28515625" style="11" customWidth="1"/>
    <col min="7691" max="7936" width="11.42578125" style="11"/>
    <col min="7937" max="7937" width="5.140625" style="11" customWidth="1"/>
    <col min="7938" max="7938" width="57.5703125" style="11" customWidth="1"/>
    <col min="7939" max="7939" width="16.7109375" style="11" customWidth="1"/>
    <col min="7940" max="7940" width="14.7109375" style="11" bestFit="1" customWidth="1"/>
    <col min="7941" max="7941" width="10.140625" style="11" bestFit="1" customWidth="1"/>
    <col min="7942" max="7942" width="9.5703125" style="11" customWidth="1"/>
    <col min="7943" max="7943" width="11.42578125" style="11"/>
    <col min="7944" max="7944" width="46" style="11" customWidth="1"/>
    <col min="7945" max="7945" width="17" style="11" customWidth="1"/>
    <col min="7946" max="7946" width="14.28515625" style="11" customWidth="1"/>
    <col min="7947" max="8192" width="11.42578125" style="11"/>
    <col min="8193" max="8193" width="5.140625" style="11" customWidth="1"/>
    <col min="8194" max="8194" width="57.5703125" style="11" customWidth="1"/>
    <col min="8195" max="8195" width="16.7109375" style="11" customWidth="1"/>
    <col min="8196" max="8196" width="14.7109375" style="11" bestFit="1" customWidth="1"/>
    <col min="8197" max="8197" width="10.140625" style="11" bestFit="1" customWidth="1"/>
    <col min="8198" max="8198" width="9.5703125" style="11" customWidth="1"/>
    <col min="8199" max="8199" width="11.42578125" style="11"/>
    <col min="8200" max="8200" width="46" style="11" customWidth="1"/>
    <col min="8201" max="8201" width="17" style="11" customWidth="1"/>
    <col min="8202" max="8202" width="14.28515625" style="11" customWidth="1"/>
    <col min="8203" max="8448" width="11.42578125" style="11"/>
    <col min="8449" max="8449" width="5.140625" style="11" customWidth="1"/>
    <col min="8450" max="8450" width="57.5703125" style="11" customWidth="1"/>
    <col min="8451" max="8451" width="16.7109375" style="11" customWidth="1"/>
    <col min="8452" max="8452" width="14.7109375" style="11" bestFit="1" customWidth="1"/>
    <col min="8453" max="8453" width="10.140625" style="11" bestFit="1" customWidth="1"/>
    <col min="8454" max="8454" width="9.5703125" style="11" customWidth="1"/>
    <col min="8455" max="8455" width="11.42578125" style="11"/>
    <col min="8456" max="8456" width="46" style="11" customWidth="1"/>
    <col min="8457" max="8457" width="17" style="11" customWidth="1"/>
    <col min="8458" max="8458" width="14.28515625" style="11" customWidth="1"/>
    <col min="8459" max="8704" width="11.42578125" style="11"/>
    <col min="8705" max="8705" width="5.140625" style="11" customWidth="1"/>
    <col min="8706" max="8706" width="57.5703125" style="11" customWidth="1"/>
    <col min="8707" max="8707" width="16.7109375" style="11" customWidth="1"/>
    <col min="8708" max="8708" width="14.7109375" style="11" bestFit="1" customWidth="1"/>
    <col min="8709" max="8709" width="10.140625" style="11" bestFit="1" customWidth="1"/>
    <col min="8710" max="8710" width="9.5703125" style="11" customWidth="1"/>
    <col min="8711" max="8711" width="11.42578125" style="11"/>
    <col min="8712" max="8712" width="46" style="11" customWidth="1"/>
    <col min="8713" max="8713" width="17" style="11" customWidth="1"/>
    <col min="8714" max="8714" width="14.28515625" style="11" customWidth="1"/>
    <col min="8715" max="8960" width="11.42578125" style="11"/>
    <col min="8961" max="8961" width="5.140625" style="11" customWidth="1"/>
    <col min="8962" max="8962" width="57.5703125" style="11" customWidth="1"/>
    <col min="8963" max="8963" width="16.7109375" style="11" customWidth="1"/>
    <col min="8964" max="8964" width="14.7109375" style="11" bestFit="1" customWidth="1"/>
    <col min="8965" max="8965" width="10.140625" style="11" bestFit="1" customWidth="1"/>
    <col min="8966" max="8966" width="9.5703125" style="11" customWidth="1"/>
    <col min="8967" max="8967" width="11.42578125" style="11"/>
    <col min="8968" max="8968" width="46" style="11" customWidth="1"/>
    <col min="8969" max="8969" width="17" style="11" customWidth="1"/>
    <col min="8970" max="8970" width="14.28515625" style="11" customWidth="1"/>
    <col min="8971" max="9216" width="11.42578125" style="11"/>
    <col min="9217" max="9217" width="5.140625" style="11" customWidth="1"/>
    <col min="9218" max="9218" width="57.5703125" style="11" customWidth="1"/>
    <col min="9219" max="9219" width="16.7109375" style="11" customWidth="1"/>
    <col min="9220" max="9220" width="14.7109375" style="11" bestFit="1" customWidth="1"/>
    <col min="9221" max="9221" width="10.140625" style="11" bestFit="1" customWidth="1"/>
    <col min="9222" max="9222" width="9.5703125" style="11" customWidth="1"/>
    <col min="9223" max="9223" width="11.42578125" style="11"/>
    <col min="9224" max="9224" width="46" style="11" customWidth="1"/>
    <col min="9225" max="9225" width="17" style="11" customWidth="1"/>
    <col min="9226" max="9226" width="14.28515625" style="11" customWidth="1"/>
    <col min="9227" max="9472" width="11.42578125" style="11"/>
    <col min="9473" max="9473" width="5.140625" style="11" customWidth="1"/>
    <col min="9474" max="9474" width="57.5703125" style="11" customWidth="1"/>
    <col min="9475" max="9475" width="16.7109375" style="11" customWidth="1"/>
    <col min="9476" max="9476" width="14.7109375" style="11" bestFit="1" customWidth="1"/>
    <col min="9477" max="9477" width="10.140625" style="11" bestFit="1" customWidth="1"/>
    <col min="9478" max="9478" width="9.5703125" style="11" customWidth="1"/>
    <col min="9479" max="9479" width="11.42578125" style="11"/>
    <col min="9480" max="9480" width="46" style="11" customWidth="1"/>
    <col min="9481" max="9481" width="17" style="11" customWidth="1"/>
    <col min="9482" max="9482" width="14.28515625" style="11" customWidth="1"/>
    <col min="9483" max="9728" width="11.42578125" style="11"/>
    <col min="9729" max="9729" width="5.140625" style="11" customWidth="1"/>
    <col min="9730" max="9730" width="57.5703125" style="11" customWidth="1"/>
    <col min="9731" max="9731" width="16.7109375" style="11" customWidth="1"/>
    <col min="9732" max="9732" width="14.7109375" style="11" bestFit="1" customWidth="1"/>
    <col min="9733" max="9733" width="10.140625" style="11" bestFit="1" customWidth="1"/>
    <col min="9734" max="9734" width="9.5703125" style="11" customWidth="1"/>
    <col min="9735" max="9735" width="11.42578125" style="11"/>
    <col min="9736" max="9736" width="46" style="11" customWidth="1"/>
    <col min="9737" max="9737" width="17" style="11" customWidth="1"/>
    <col min="9738" max="9738" width="14.28515625" style="11" customWidth="1"/>
    <col min="9739" max="9984" width="11.42578125" style="11"/>
    <col min="9985" max="9985" width="5.140625" style="11" customWidth="1"/>
    <col min="9986" max="9986" width="57.5703125" style="11" customWidth="1"/>
    <col min="9987" max="9987" width="16.7109375" style="11" customWidth="1"/>
    <col min="9988" max="9988" width="14.7109375" style="11" bestFit="1" customWidth="1"/>
    <col min="9989" max="9989" width="10.140625" style="11" bestFit="1" customWidth="1"/>
    <col min="9990" max="9990" width="9.5703125" style="11" customWidth="1"/>
    <col min="9991" max="9991" width="11.42578125" style="11"/>
    <col min="9992" max="9992" width="46" style="11" customWidth="1"/>
    <col min="9993" max="9993" width="17" style="11" customWidth="1"/>
    <col min="9994" max="9994" width="14.28515625" style="11" customWidth="1"/>
    <col min="9995" max="10240" width="11.42578125" style="11"/>
    <col min="10241" max="10241" width="5.140625" style="11" customWidth="1"/>
    <col min="10242" max="10242" width="57.5703125" style="11" customWidth="1"/>
    <col min="10243" max="10243" width="16.7109375" style="11" customWidth="1"/>
    <col min="10244" max="10244" width="14.7109375" style="11" bestFit="1" customWidth="1"/>
    <col min="10245" max="10245" width="10.140625" style="11" bestFit="1" customWidth="1"/>
    <col min="10246" max="10246" width="9.5703125" style="11" customWidth="1"/>
    <col min="10247" max="10247" width="11.42578125" style="11"/>
    <col min="10248" max="10248" width="46" style="11" customWidth="1"/>
    <col min="10249" max="10249" width="17" style="11" customWidth="1"/>
    <col min="10250" max="10250" width="14.28515625" style="11" customWidth="1"/>
    <col min="10251" max="10496" width="11.42578125" style="11"/>
    <col min="10497" max="10497" width="5.140625" style="11" customWidth="1"/>
    <col min="10498" max="10498" width="57.5703125" style="11" customWidth="1"/>
    <col min="10499" max="10499" width="16.7109375" style="11" customWidth="1"/>
    <col min="10500" max="10500" width="14.7109375" style="11" bestFit="1" customWidth="1"/>
    <col min="10501" max="10501" width="10.140625" style="11" bestFit="1" customWidth="1"/>
    <col min="10502" max="10502" width="9.5703125" style="11" customWidth="1"/>
    <col min="10503" max="10503" width="11.42578125" style="11"/>
    <col min="10504" max="10504" width="46" style="11" customWidth="1"/>
    <col min="10505" max="10505" width="17" style="11" customWidth="1"/>
    <col min="10506" max="10506" width="14.28515625" style="11" customWidth="1"/>
    <col min="10507" max="10752" width="11.42578125" style="11"/>
    <col min="10753" max="10753" width="5.140625" style="11" customWidth="1"/>
    <col min="10754" max="10754" width="57.5703125" style="11" customWidth="1"/>
    <col min="10755" max="10755" width="16.7109375" style="11" customWidth="1"/>
    <col min="10756" max="10756" width="14.7109375" style="11" bestFit="1" customWidth="1"/>
    <col min="10757" max="10757" width="10.140625" style="11" bestFit="1" customWidth="1"/>
    <col min="10758" max="10758" width="9.5703125" style="11" customWidth="1"/>
    <col min="10759" max="10759" width="11.42578125" style="11"/>
    <col min="10760" max="10760" width="46" style="11" customWidth="1"/>
    <col min="10761" max="10761" width="17" style="11" customWidth="1"/>
    <col min="10762" max="10762" width="14.28515625" style="11" customWidth="1"/>
    <col min="10763" max="11008" width="11.42578125" style="11"/>
    <col min="11009" max="11009" width="5.140625" style="11" customWidth="1"/>
    <col min="11010" max="11010" width="57.5703125" style="11" customWidth="1"/>
    <col min="11011" max="11011" width="16.7109375" style="11" customWidth="1"/>
    <col min="11012" max="11012" width="14.7109375" style="11" bestFit="1" customWidth="1"/>
    <col min="11013" max="11013" width="10.140625" style="11" bestFit="1" customWidth="1"/>
    <col min="11014" max="11014" width="9.5703125" style="11" customWidth="1"/>
    <col min="11015" max="11015" width="11.42578125" style="11"/>
    <col min="11016" max="11016" width="46" style="11" customWidth="1"/>
    <col min="11017" max="11017" width="17" style="11" customWidth="1"/>
    <col min="11018" max="11018" width="14.28515625" style="11" customWidth="1"/>
    <col min="11019" max="11264" width="11.42578125" style="11"/>
    <col min="11265" max="11265" width="5.140625" style="11" customWidth="1"/>
    <col min="11266" max="11266" width="57.5703125" style="11" customWidth="1"/>
    <col min="11267" max="11267" width="16.7109375" style="11" customWidth="1"/>
    <col min="11268" max="11268" width="14.7109375" style="11" bestFit="1" customWidth="1"/>
    <col min="11269" max="11269" width="10.140625" style="11" bestFit="1" customWidth="1"/>
    <col min="11270" max="11270" width="9.5703125" style="11" customWidth="1"/>
    <col min="11271" max="11271" width="11.42578125" style="11"/>
    <col min="11272" max="11272" width="46" style="11" customWidth="1"/>
    <col min="11273" max="11273" width="17" style="11" customWidth="1"/>
    <col min="11274" max="11274" width="14.28515625" style="11" customWidth="1"/>
    <col min="11275" max="11520" width="11.42578125" style="11"/>
    <col min="11521" max="11521" width="5.140625" style="11" customWidth="1"/>
    <col min="11522" max="11522" width="57.5703125" style="11" customWidth="1"/>
    <col min="11523" max="11523" width="16.7109375" style="11" customWidth="1"/>
    <col min="11524" max="11524" width="14.7109375" style="11" bestFit="1" customWidth="1"/>
    <col min="11525" max="11525" width="10.140625" style="11" bestFit="1" customWidth="1"/>
    <col min="11526" max="11526" width="9.5703125" style="11" customWidth="1"/>
    <col min="11527" max="11527" width="11.42578125" style="11"/>
    <col min="11528" max="11528" width="46" style="11" customWidth="1"/>
    <col min="11529" max="11529" width="17" style="11" customWidth="1"/>
    <col min="11530" max="11530" width="14.28515625" style="11" customWidth="1"/>
    <col min="11531" max="11776" width="11.42578125" style="11"/>
    <col min="11777" max="11777" width="5.140625" style="11" customWidth="1"/>
    <col min="11778" max="11778" width="57.5703125" style="11" customWidth="1"/>
    <col min="11779" max="11779" width="16.7109375" style="11" customWidth="1"/>
    <col min="11780" max="11780" width="14.7109375" style="11" bestFit="1" customWidth="1"/>
    <col min="11781" max="11781" width="10.140625" style="11" bestFit="1" customWidth="1"/>
    <col min="11782" max="11782" width="9.5703125" style="11" customWidth="1"/>
    <col min="11783" max="11783" width="11.42578125" style="11"/>
    <col min="11784" max="11784" width="46" style="11" customWidth="1"/>
    <col min="11785" max="11785" width="17" style="11" customWidth="1"/>
    <col min="11786" max="11786" width="14.28515625" style="11" customWidth="1"/>
    <col min="11787" max="12032" width="11.42578125" style="11"/>
    <col min="12033" max="12033" width="5.140625" style="11" customWidth="1"/>
    <col min="12034" max="12034" width="57.5703125" style="11" customWidth="1"/>
    <col min="12035" max="12035" width="16.7109375" style="11" customWidth="1"/>
    <col min="12036" max="12036" width="14.7109375" style="11" bestFit="1" customWidth="1"/>
    <col min="12037" max="12037" width="10.140625" style="11" bestFit="1" customWidth="1"/>
    <col min="12038" max="12038" width="9.5703125" style="11" customWidth="1"/>
    <col min="12039" max="12039" width="11.42578125" style="11"/>
    <col min="12040" max="12040" width="46" style="11" customWidth="1"/>
    <col min="12041" max="12041" width="17" style="11" customWidth="1"/>
    <col min="12042" max="12042" width="14.28515625" style="11" customWidth="1"/>
    <col min="12043" max="12288" width="11.42578125" style="11"/>
    <col min="12289" max="12289" width="5.140625" style="11" customWidth="1"/>
    <col min="12290" max="12290" width="57.5703125" style="11" customWidth="1"/>
    <col min="12291" max="12291" width="16.7109375" style="11" customWidth="1"/>
    <col min="12292" max="12292" width="14.7109375" style="11" bestFit="1" customWidth="1"/>
    <col min="12293" max="12293" width="10.140625" style="11" bestFit="1" customWidth="1"/>
    <col min="12294" max="12294" width="9.5703125" style="11" customWidth="1"/>
    <col min="12295" max="12295" width="11.42578125" style="11"/>
    <col min="12296" max="12296" width="46" style="11" customWidth="1"/>
    <col min="12297" max="12297" width="17" style="11" customWidth="1"/>
    <col min="12298" max="12298" width="14.28515625" style="11" customWidth="1"/>
    <col min="12299" max="12544" width="11.42578125" style="11"/>
    <col min="12545" max="12545" width="5.140625" style="11" customWidth="1"/>
    <col min="12546" max="12546" width="57.5703125" style="11" customWidth="1"/>
    <col min="12547" max="12547" width="16.7109375" style="11" customWidth="1"/>
    <col min="12548" max="12548" width="14.7109375" style="11" bestFit="1" customWidth="1"/>
    <col min="12549" max="12549" width="10.140625" style="11" bestFit="1" customWidth="1"/>
    <col min="12550" max="12550" width="9.5703125" style="11" customWidth="1"/>
    <col min="12551" max="12551" width="11.42578125" style="11"/>
    <col min="12552" max="12552" width="46" style="11" customWidth="1"/>
    <col min="12553" max="12553" width="17" style="11" customWidth="1"/>
    <col min="12554" max="12554" width="14.28515625" style="11" customWidth="1"/>
    <col min="12555" max="12800" width="11.42578125" style="11"/>
    <col min="12801" max="12801" width="5.140625" style="11" customWidth="1"/>
    <col min="12802" max="12802" width="57.5703125" style="11" customWidth="1"/>
    <col min="12803" max="12803" width="16.7109375" style="11" customWidth="1"/>
    <col min="12804" max="12804" width="14.7109375" style="11" bestFit="1" customWidth="1"/>
    <col min="12805" max="12805" width="10.140625" style="11" bestFit="1" customWidth="1"/>
    <col min="12806" max="12806" width="9.5703125" style="11" customWidth="1"/>
    <col min="12807" max="12807" width="11.42578125" style="11"/>
    <col min="12808" max="12808" width="46" style="11" customWidth="1"/>
    <col min="12809" max="12809" width="17" style="11" customWidth="1"/>
    <col min="12810" max="12810" width="14.28515625" style="11" customWidth="1"/>
    <col min="12811" max="13056" width="11.42578125" style="11"/>
    <col min="13057" max="13057" width="5.140625" style="11" customWidth="1"/>
    <col min="13058" max="13058" width="57.5703125" style="11" customWidth="1"/>
    <col min="13059" max="13059" width="16.7109375" style="11" customWidth="1"/>
    <col min="13060" max="13060" width="14.7109375" style="11" bestFit="1" customWidth="1"/>
    <col min="13061" max="13061" width="10.140625" style="11" bestFit="1" customWidth="1"/>
    <col min="13062" max="13062" width="9.5703125" style="11" customWidth="1"/>
    <col min="13063" max="13063" width="11.42578125" style="11"/>
    <col min="13064" max="13064" width="46" style="11" customWidth="1"/>
    <col min="13065" max="13065" width="17" style="11" customWidth="1"/>
    <col min="13066" max="13066" width="14.28515625" style="11" customWidth="1"/>
    <col min="13067" max="13312" width="11.42578125" style="11"/>
    <col min="13313" max="13313" width="5.140625" style="11" customWidth="1"/>
    <col min="13314" max="13314" width="57.5703125" style="11" customWidth="1"/>
    <col min="13315" max="13315" width="16.7109375" style="11" customWidth="1"/>
    <col min="13316" max="13316" width="14.7109375" style="11" bestFit="1" customWidth="1"/>
    <col min="13317" max="13317" width="10.140625" style="11" bestFit="1" customWidth="1"/>
    <col min="13318" max="13318" width="9.5703125" style="11" customWidth="1"/>
    <col min="13319" max="13319" width="11.42578125" style="11"/>
    <col min="13320" max="13320" width="46" style="11" customWidth="1"/>
    <col min="13321" max="13321" width="17" style="11" customWidth="1"/>
    <col min="13322" max="13322" width="14.28515625" style="11" customWidth="1"/>
    <col min="13323" max="13568" width="11.42578125" style="11"/>
    <col min="13569" max="13569" width="5.140625" style="11" customWidth="1"/>
    <col min="13570" max="13570" width="57.5703125" style="11" customWidth="1"/>
    <col min="13571" max="13571" width="16.7109375" style="11" customWidth="1"/>
    <col min="13572" max="13572" width="14.7109375" style="11" bestFit="1" customWidth="1"/>
    <col min="13573" max="13573" width="10.140625" style="11" bestFit="1" customWidth="1"/>
    <col min="13574" max="13574" width="9.5703125" style="11" customWidth="1"/>
    <col min="13575" max="13575" width="11.42578125" style="11"/>
    <col min="13576" max="13576" width="46" style="11" customWidth="1"/>
    <col min="13577" max="13577" width="17" style="11" customWidth="1"/>
    <col min="13578" max="13578" width="14.28515625" style="11" customWidth="1"/>
    <col min="13579" max="13824" width="11.42578125" style="11"/>
    <col min="13825" max="13825" width="5.140625" style="11" customWidth="1"/>
    <col min="13826" max="13826" width="57.5703125" style="11" customWidth="1"/>
    <col min="13827" max="13827" width="16.7109375" style="11" customWidth="1"/>
    <col min="13828" max="13828" width="14.7109375" style="11" bestFit="1" customWidth="1"/>
    <col min="13829" max="13829" width="10.140625" style="11" bestFit="1" customWidth="1"/>
    <col min="13830" max="13830" width="9.5703125" style="11" customWidth="1"/>
    <col min="13831" max="13831" width="11.42578125" style="11"/>
    <col min="13832" max="13832" width="46" style="11" customWidth="1"/>
    <col min="13833" max="13833" width="17" style="11" customWidth="1"/>
    <col min="13834" max="13834" width="14.28515625" style="11" customWidth="1"/>
    <col min="13835" max="14080" width="11.42578125" style="11"/>
    <col min="14081" max="14081" width="5.140625" style="11" customWidth="1"/>
    <col min="14082" max="14082" width="57.5703125" style="11" customWidth="1"/>
    <col min="14083" max="14083" width="16.7109375" style="11" customWidth="1"/>
    <col min="14084" max="14084" width="14.7109375" style="11" bestFit="1" customWidth="1"/>
    <col min="14085" max="14085" width="10.140625" style="11" bestFit="1" customWidth="1"/>
    <col min="14086" max="14086" width="9.5703125" style="11" customWidth="1"/>
    <col min="14087" max="14087" width="11.42578125" style="11"/>
    <col min="14088" max="14088" width="46" style="11" customWidth="1"/>
    <col min="14089" max="14089" width="17" style="11" customWidth="1"/>
    <col min="14090" max="14090" width="14.28515625" style="11" customWidth="1"/>
    <col min="14091" max="14336" width="11.42578125" style="11"/>
    <col min="14337" max="14337" width="5.140625" style="11" customWidth="1"/>
    <col min="14338" max="14338" width="57.5703125" style="11" customWidth="1"/>
    <col min="14339" max="14339" width="16.7109375" style="11" customWidth="1"/>
    <col min="14340" max="14340" width="14.7109375" style="11" bestFit="1" customWidth="1"/>
    <col min="14341" max="14341" width="10.140625" style="11" bestFit="1" customWidth="1"/>
    <col min="14342" max="14342" width="9.5703125" style="11" customWidth="1"/>
    <col min="14343" max="14343" width="11.42578125" style="11"/>
    <col min="14344" max="14344" width="46" style="11" customWidth="1"/>
    <col min="14345" max="14345" width="17" style="11" customWidth="1"/>
    <col min="14346" max="14346" width="14.28515625" style="11" customWidth="1"/>
    <col min="14347" max="14592" width="11.42578125" style="11"/>
    <col min="14593" max="14593" width="5.140625" style="11" customWidth="1"/>
    <col min="14594" max="14594" width="57.5703125" style="11" customWidth="1"/>
    <col min="14595" max="14595" width="16.7109375" style="11" customWidth="1"/>
    <col min="14596" max="14596" width="14.7109375" style="11" bestFit="1" customWidth="1"/>
    <col min="14597" max="14597" width="10.140625" style="11" bestFit="1" customWidth="1"/>
    <col min="14598" max="14598" width="9.5703125" style="11" customWidth="1"/>
    <col min="14599" max="14599" width="11.42578125" style="11"/>
    <col min="14600" max="14600" width="46" style="11" customWidth="1"/>
    <col min="14601" max="14601" width="17" style="11" customWidth="1"/>
    <col min="14602" max="14602" width="14.28515625" style="11" customWidth="1"/>
    <col min="14603" max="14848" width="11.42578125" style="11"/>
    <col min="14849" max="14849" width="5.140625" style="11" customWidth="1"/>
    <col min="14850" max="14850" width="57.5703125" style="11" customWidth="1"/>
    <col min="14851" max="14851" width="16.7109375" style="11" customWidth="1"/>
    <col min="14852" max="14852" width="14.7109375" style="11" bestFit="1" customWidth="1"/>
    <col min="14853" max="14853" width="10.140625" style="11" bestFit="1" customWidth="1"/>
    <col min="14854" max="14854" width="9.5703125" style="11" customWidth="1"/>
    <col min="14855" max="14855" width="11.42578125" style="11"/>
    <col min="14856" max="14856" width="46" style="11" customWidth="1"/>
    <col min="14857" max="14857" width="17" style="11" customWidth="1"/>
    <col min="14858" max="14858" width="14.28515625" style="11" customWidth="1"/>
    <col min="14859" max="15104" width="11.42578125" style="11"/>
    <col min="15105" max="15105" width="5.140625" style="11" customWidth="1"/>
    <col min="15106" max="15106" width="57.5703125" style="11" customWidth="1"/>
    <col min="15107" max="15107" width="16.7109375" style="11" customWidth="1"/>
    <col min="15108" max="15108" width="14.7109375" style="11" bestFit="1" customWidth="1"/>
    <col min="15109" max="15109" width="10.140625" style="11" bestFit="1" customWidth="1"/>
    <col min="15110" max="15110" width="9.5703125" style="11" customWidth="1"/>
    <col min="15111" max="15111" width="11.42578125" style="11"/>
    <col min="15112" max="15112" width="46" style="11" customWidth="1"/>
    <col min="15113" max="15113" width="17" style="11" customWidth="1"/>
    <col min="15114" max="15114" width="14.28515625" style="11" customWidth="1"/>
    <col min="15115" max="15360" width="11.42578125" style="11"/>
    <col min="15361" max="15361" width="5.140625" style="11" customWidth="1"/>
    <col min="15362" max="15362" width="57.5703125" style="11" customWidth="1"/>
    <col min="15363" max="15363" width="16.7109375" style="11" customWidth="1"/>
    <col min="15364" max="15364" width="14.7109375" style="11" bestFit="1" customWidth="1"/>
    <col min="15365" max="15365" width="10.140625" style="11" bestFit="1" customWidth="1"/>
    <col min="15366" max="15366" width="9.5703125" style="11" customWidth="1"/>
    <col min="15367" max="15367" width="11.42578125" style="11"/>
    <col min="15368" max="15368" width="46" style="11" customWidth="1"/>
    <col min="15369" max="15369" width="17" style="11" customWidth="1"/>
    <col min="15370" max="15370" width="14.28515625" style="11" customWidth="1"/>
    <col min="15371" max="15616" width="11.42578125" style="11"/>
    <col min="15617" max="15617" width="5.140625" style="11" customWidth="1"/>
    <col min="15618" max="15618" width="57.5703125" style="11" customWidth="1"/>
    <col min="15619" max="15619" width="16.7109375" style="11" customWidth="1"/>
    <col min="15620" max="15620" width="14.7109375" style="11" bestFit="1" customWidth="1"/>
    <col min="15621" max="15621" width="10.140625" style="11" bestFit="1" customWidth="1"/>
    <col min="15622" max="15622" width="9.5703125" style="11" customWidth="1"/>
    <col min="15623" max="15623" width="11.42578125" style="11"/>
    <col min="15624" max="15624" width="46" style="11" customWidth="1"/>
    <col min="15625" max="15625" width="17" style="11" customWidth="1"/>
    <col min="15626" max="15626" width="14.28515625" style="11" customWidth="1"/>
    <col min="15627" max="15872" width="11.42578125" style="11"/>
    <col min="15873" max="15873" width="5.140625" style="11" customWidth="1"/>
    <col min="15874" max="15874" width="57.5703125" style="11" customWidth="1"/>
    <col min="15875" max="15875" width="16.7109375" style="11" customWidth="1"/>
    <col min="15876" max="15876" width="14.7109375" style="11" bestFit="1" customWidth="1"/>
    <col min="15877" max="15877" width="10.140625" style="11" bestFit="1" customWidth="1"/>
    <col min="15878" max="15878" width="9.5703125" style="11" customWidth="1"/>
    <col min="15879" max="15879" width="11.42578125" style="11"/>
    <col min="15880" max="15880" width="46" style="11" customWidth="1"/>
    <col min="15881" max="15881" width="17" style="11" customWidth="1"/>
    <col min="15882" max="15882" width="14.28515625" style="11" customWidth="1"/>
    <col min="15883" max="16128" width="11.42578125" style="11"/>
    <col min="16129" max="16129" width="5.140625" style="11" customWidth="1"/>
    <col min="16130" max="16130" width="57.5703125" style="11" customWidth="1"/>
    <col min="16131" max="16131" width="16.7109375" style="11" customWidth="1"/>
    <col min="16132" max="16132" width="14.7109375" style="11" bestFit="1" customWidth="1"/>
    <col min="16133" max="16133" width="10.140625" style="11" bestFit="1" customWidth="1"/>
    <col min="16134" max="16134" width="9.5703125" style="11" customWidth="1"/>
    <col min="16135" max="16135" width="11.42578125" style="11"/>
    <col min="16136" max="16136" width="46" style="11" customWidth="1"/>
    <col min="16137" max="16137" width="17" style="11" customWidth="1"/>
    <col min="16138" max="16138" width="14.28515625" style="11" customWidth="1"/>
    <col min="16139" max="16384" width="11.42578125" style="11"/>
  </cols>
  <sheetData>
    <row r="1" spans="1:5" x14ac:dyDescent="0.2">
      <c r="B1" s="240" t="s">
        <v>222</v>
      </c>
      <c r="C1" s="240"/>
      <c r="D1" s="240"/>
      <c r="E1" s="240"/>
    </row>
    <row r="2" spans="1:5" x14ac:dyDescent="0.2">
      <c r="B2" s="205" t="s">
        <v>223</v>
      </c>
      <c r="C2" s="205"/>
      <c r="D2" s="205"/>
      <c r="E2" s="205"/>
    </row>
    <row r="3" spans="1:5" x14ac:dyDescent="0.2">
      <c r="B3" s="205" t="s">
        <v>224</v>
      </c>
      <c r="C3" s="205"/>
      <c r="D3" s="205"/>
      <c r="E3" s="205"/>
    </row>
    <row r="4" spans="1:5" x14ac:dyDescent="0.2">
      <c r="B4" s="237" t="s">
        <v>299</v>
      </c>
      <c r="C4" s="237"/>
      <c r="D4" s="237"/>
      <c r="E4" s="237"/>
    </row>
    <row r="5" spans="1:5" ht="24.6" customHeight="1" x14ac:dyDescent="0.25">
      <c r="B5" s="241" t="s">
        <v>225</v>
      </c>
      <c r="C5" s="241"/>
      <c r="D5" s="241"/>
      <c r="E5" s="241"/>
    </row>
    <row r="6" spans="1:5" ht="61.5" customHeight="1" x14ac:dyDescent="0.25">
      <c r="B6" s="242" t="s">
        <v>292</v>
      </c>
      <c r="C6" s="242"/>
      <c r="D6" s="242"/>
      <c r="E6" s="242"/>
    </row>
    <row r="7" spans="1:5" x14ac:dyDescent="0.2">
      <c r="B7" s="237" t="s">
        <v>291</v>
      </c>
      <c r="C7" s="237"/>
      <c r="D7" s="237"/>
      <c r="E7" s="237"/>
    </row>
    <row r="8" spans="1:5" x14ac:dyDescent="0.2">
      <c r="B8" s="238" t="s">
        <v>323</v>
      </c>
      <c r="C8" s="238"/>
      <c r="D8" s="238"/>
      <c r="E8" s="238"/>
    </row>
    <row r="10" spans="1:5" s="13" customFormat="1" ht="23.25" customHeight="1" x14ac:dyDescent="0.25">
      <c r="A10" s="11"/>
      <c r="B10" s="239" t="s">
        <v>104</v>
      </c>
      <c r="C10" s="239"/>
      <c r="D10" s="239"/>
      <c r="E10" s="239"/>
    </row>
    <row r="11" spans="1:5" s="13" customFormat="1" ht="17.25" customHeight="1" thickBot="1" x14ac:dyDescent="0.3">
      <c r="A11" s="11"/>
      <c r="B11" s="48" t="s">
        <v>105</v>
      </c>
      <c r="C11" s="174"/>
      <c r="D11" s="174"/>
      <c r="E11" s="174"/>
    </row>
    <row r="12" spans="1:5" s="13" customFormat="1" ht="15.95" customHeight="1" thickBot="1" x14ac:dyDescent="0.3">
      <c r="A12" s="11"/>
      <c r="B12" s="138" t="s">
        <v>106</v>
      </c>
      <c r="C12" s="177" t="s">
        <v>284</v>
      </c>
      <c r="D12" s="175"/>
      <c r="E12" s="175"/>
    </row>
    <row r="13" spans="1:5" s="13" customFormat="1" ht="15.95" customHeight="1" thickBot="1" x14ac:dyDescent="0.3">
      <c r="A13" s="11"/>
      <c r="B13" s="138" t="s">
        <v>107</v>
      </c>
      <c r="C13" s="140">
        <v>20.88</v>
      </c>
      <c r="D13" s="134"/>
      <c r="E13" s="134"/>
    </row>
    <row r="14" spans="1:5" s="13" customFormat="1" ht="15.95" customHeight="1" thickBot="1" x14ac:dyDescent="0.3">
      <c r="A14" s="11"/>
      <c r="B14" s="138" t="s">
        <v>108</v>
      </c>
      <c r="C14" s="141" t="s">
        <v>217</v>
      </c>
      <c r="D14" s="135"/>
      <c r="E14" s="135"/>
    </row>
    <row r="15" spans="1:5" s="13" customFormat="1" ht="15.95" customHeight="1" thickBot="1" x14ac:dyDescent="0.3">
      <c r="A15" s="11"/>
      <c r="B15" s="138" t="s">
        <v>109</v>
      </c>
      <c r="C15" s="142">
        <v>1113.44</v>
      </c>
      <c r="D15" s="136"/>
      <c r="E15" s="136"/>
    </row>
    <row r="16" spans="1:5" s="13" customFormat="1" ht="15.95" customHeight="1" thickBot="1" x14ac:dyDescent="0.3">
      <c r="A16" s="11"/>
      <c r="B16" s="138" t="s">
        <v>110</v>
      </c>
      <c r="C16" s="179" t="s">
        <v>284</v>
      </c>
      <c r="D16" s="178"/>
      <c r="E16" s="178"/>
    </row>
    <row r="17" spans="1:6" s="13" customFormat="1" ht="15.95" customHeight="1" thickBot="1" x14ac:dyDescent="0.3">
      <c r="A17" s="11"/>
      <c r="B17" s="138" t="s">
        <v>111</v>
      </c>
      <c r="C17" s="143">
        <v>8</v>
      </c>
      <c r="D17" s="137"/>
      <c r="E17" s="137"/>
    </row>
    <row r="18" spans="1:6" s="13" customFormat="1" ht="15.95" customHeight="1" thickBot="1" x14ac:dyDescent="0.3">
      <c r="A18" s="11"/>
      <c r="B18" s="138" t="s">
        <v>112</v>
      </c>
      <c r="C18" s="143"/>
      <c r="D18" s="137"/>
      <c r="E18" s="137"/>
    </row>
    <row r="19" spans="1:6" s="13" customFormat="1" ht="15.95" customHeight="1" x14ac:dyDescent="0.25">
      <c r="A19" s="11"/>
      <c r="B19" s="11"/>
      <c r="C19" s="176"/>
      <c r="D19" s="176"/>
      <c r="E19" s="176"/>
    </row>
    <row r="20" spans="1:6" s="13" customFormat="1" ht="12" customHeight="1" thickBot="1" x14ac:dyDescent="0.3">
      <c r="A20" s="11"/>
      <c r="B20" s="11"/>
    </row>
    <row r="21" spans="1:6" s="13" customFormat="1" ht="15.75" customHeight="1" x14ac:dyDescent="0.25">
      <c r="A21" s="235" t="s">
        <v>113</v>
      </c>
      <c r="B21" s="235"/>
      <c r="C21" s="235"/>
    </row>
    <row r="22" spans="1:6" s="13" customFormat="1" ht="15.95" customHeight="1" x14ac:dyDescent="0.25">
      <c r="A22" s="50">
        <v>1</v>
      </c>
      <c r="B22" s="51" t="s">
        <v>114</v>
      </c>
      <c r="C22" s="52" t="s">
        <v>115</v>
      </c>
    </row>
    <row r="23" spans="1:6" s="13" customFormat="1" ht="15.95" customHeight="1" x14ac:dyDescent="0.25">
      <c r="A23" s="53" t="s">
        <v>116</v>
      </c>
      <c r="B23" s="54" t="s">
        <v>117</v>
      </c>
      <c r="C23" s="55">
        <f>C15</f>
        <v>1113.44</v>
      </c>
    </row>
    <row r="24" spans="1:6" s="13" customFormat="1" ht="15.95" customHeight="1" x14ac:dyDescent="0.25">
      <c r="A24" s="53" t="s">
        <v>118</v>
      </c>
      <c r="B24" s="54" t="s">
        <v>119</v>
      </c>
      <c r="C24" s="56">
        <v>0</v>
      </c>
    </row>
    <row r="25" spans="1:6" ht="15.95" customHeight="1" x14ac:dyDescent="0.25">
      <c r="A25" s="53" t="s">
        <v>120</v>
      </c>
      <c r="B25" s="54" t="s">
        <v>121</v>
      </c>
      <c r="C25" s="56">
        <v>0</v>
      </c>
      <c r="D25" s="13"/>
      <c r="F25" s="11"/>
    </row>
    <row r="26" spans="1:6" ht="15.95" customHeight="1" x14ac:dyDescent="0.25">
      <c r="A26" s="53" t="s">
        <v>122</v>
      </c>
      <c r="B26" s="57" t="s">
        <v>123</v>
      </c>
      <c r="C26" s="56">
        <v>0</v>
      </c>
      <c r="D26" s="13"/>
      <c r="F26" s="11"/>
    </row>
    <row r="27" spans="1:6" ht="15.95" customHeight="1" x14ac:dyDescent="0.25">
      <c r="A27" s="53" t="s">
        <v>124</v>
      </c>
      <c r="B27" s="57" t="s">
        <v>125</v>
      </c>
      <c r="C27" s="56">
        <v>0</v>
      </c>
      <c r="D27" s="13"/>
      <c r="F27" s="11"/>
    </row>
    <row r="28" spans="1:6" ht="16.5" customHeight="1" x14ac:dyDescent="0.25">
      <c r="A28" s="53" t="s">
        <v>126</v>
      </c>
      <c r="B28" s="57" t="s">
        <v>238</v>
      </c>
      <c r="C28" s="56">
        <v>0</v>
      </c>
      <c r="D28" s="13"/>
      <c r="F28" s="11"/>
    </row>
    <row r="29" spans="1:6" ht="15.95" customHeight="1" x14ac:dyDescent="0.25">
      <c r="A29" s="53" t="s">
        <v>147</v>
      </c>
      <c r="B29" s="57" t="s">
        <v>239</v>
      </c>
      <c r="C29" s="56">
        <v>0</v>
      </c>
      <c r="D29" s="13"/>
      <c r="F29" s="11"/>
    </row>
    <row r="30" spans="1:6" ht="15.95" customHeight="1" x14ac:dyDescent="0.25">
      <c r="A30" s="53" t="s">
        <v>149</v>
      </c>
      <c r="B30" s="57" t="s">
        <v>270</v>
      </c>
      <c r="C30" s="56">
        <v>0</v>
      </c>
      <c r="D30" s="13"/>
      <c r="F30" s="11"/>
    </row>
    <row r="31" spans="1:6" ht="36" x14ac:dyDescent="0.25">
      <c r="A31" s="53"/>
      <c r="B31" s="58" t="s">
        <v>227</v>
      </c>
      <c r="C31" s="56">
        <f>SUM(C23:C30)</f>
        <v>1113.44</v>
      </c>
      <c r="D31" s="13"/>
      <c r="F31" s="11"/>
    </row>
    <row r="32" spans="1:6" ht="15.95" customHeight="1" x14ac:dyDescent="0.25">
      <c r="A32" s="53" t="s">
        <v>229</v>
      </c>
      <c r="B32" s="59" t="s">
        <v>228</v>
      </c>
      <c r="C32" s="60">
        <f>C26*20%</f>
        <v>0</v>
      </c>
      <c r="D32" s="13"/>
      <c r="F32" s="11"/>
    </row>
    <row r="33" spans="1:6" ht="15.95" customHeight="1" x14ac:dyDescent="0.25">
      <c r="A33" s="61" t="s">
        <v>231</v>
      </c>
      <c r="B33" s="59" t="s">
        <v>230</v>
      </c>
      <c r="C33" s="62">
        <f>C28*0.2</f>
        <v>0</v>
      </c>
      <c r="D33" s="13"/>
      <c r="F33" s="11"/>
    </row>
    <row r="34" spans="1:6" ht="15.95" customHeight="1" x14ac:dyDescent="0.25">
      <c r="A34" s="61" t="s">
        <v>267</v>
      </c>
      <c r="B34" s="59" t="s">
        <v>232</v>
      </c>
      <c r="C34" s="62">
        <f>C29*0.2</f>
        <v>0</v>
      </c>
      <c r="D34" s="63"/>
      <c r="F34" s="11"/>
    </row>
    <row r="35" spans="1:6" ht="15.95" customHeight="1" thickBot="1" x14ac:dyDescent="0.3">
      <c r="A35" s="64"/>
      <c r="B35" s="65" t="s">
        <v>233</v>
      </c>
      <c r="C35" s="66">
        <f>C23+C24+C25+C26+C27+C28+C29+C30+C32+C33+C34</f>
        <v>1113.44</v>
      </c>
      <c r="D35" s="13"/>
      <c r="F35" s="11"/>
    </row>
    <row r="36" spans="1:6" ht="15.95" customHeight="1" thickBot="1" x14ac:dyDescent="0.3">
      <c r="B36" s="236"/>
      <c r="C36" s="236"/>
      <c r="D36" s="236"/>
      <c r="E36" s="13"/>
      <c r="F36" s="11"/>
    </row>
    <row r="37" spans="1:6" ht="15.95" customHeight="1" x14ac:dyDescent="0.25">
      <c r="A37" s="12"/>
      <c r="B37" s="228" t="s">
        <v>128</v>
      </c>
      <c r="C37" s="228"/>
      <c r="D37" s="13"/>
      <c r="F37" s="11"/>
    </row>
    <row r="38" spans="1:6" ht="15.95" customHeight="1" x14ac:dyDescent="0.25">
      <c r="A38" s="67"/>
      <c r="B38" s="231" t="s">
        <v>129</v>
      </c>
      <c r="C38" s="231"/>
      <c r="D38" s="13"/>
      <c r="F38" s="11"/>
    </row>
    <row r="39" spans="1:6" ht="15.95" customHeight="1" x14ac:dyDescent="0.25">
      <c r="A39" s="50" t="s">
        <v>130</v>
      </c>
      <c r="B39" s="68" t="s">
        <v>131</v>
      </c>
      <c r="C39" s="52" t="s">
        <v>132</v>
      </c>
      <c r="D39" s="13"/>
      <c r="F39" s="11"/>
    </row>
    <row r="40" spans="1:6" ht="15.95" customHeight="1" x14ac:dyDescent="0.25">
      <c r="A40" s="53" t="s">
        <v>116</v>
      </c>
      <c r="B40" s="69" t="s">
        <v>133</v>
      </c>
      <c r="C40" s="70">
        <f>C31*8.33%</f>
        <v>92.749552000000008</v>
      </c>
      <c r="D40" s="13"/>
      <c r="F40" s="11"/>
    </row>
    <row r="41" spans="1:6" ht="15.95" customHeight="1" x14ac:dyDescent="0.25">
      <c r="A41" s="53" t="s">
        <v>118</v>
      </c>
      <c r="B41" s="69" t="s">
        <v>134</v>
      </c>
      <c r="C41" s="70">
        <f>C31*12.1%</f>
        <v>134.72623999999999</v>
      </c>
      <c r="D41" s="63"/>
      <c r="F41" s="11"/>
    </row>
    <row r="42" spans="1:6" ht="15.95" customHeight="1" x14ac:dyDescent="0.25">
      <c r="A42" s="61"/>
      <c r="B42" s="71" t="s">
        <v>135</v>
      </c>
      <c r="C42" s="72">
        <f>SUM(C40:C41)</f>
        <v>227.47579200000001</v>
      </c>
      <c r="D42" s="63"/>
      <c r="F42" s="11"/>
    </row>
    <row r="43" spans="1:6" ht="36.75" thickBot="1" x14ac:dyDescent="0.3">
      <c r="A43" s="73" t="s">
        <v>120</v>
      </c>
      <c r="B43" s="74" t="s">
        <v>136</v>
      </c>
      <c r="C43" s="75">
        <f>C35*7.82%</f>
        <v>87.071008000000006</v>
      </c>
      <c r="D43" s="63"/>
      <c r="F43" s="11"/>
    </row>
    <row r="44" spans="1:6" ht="15.95" customHeight="1" thickBot="1" x14ac:dyDescent="0.3">
      <c r="E44" s="13"/>
      <c r="F44" s="11"/>
    </row>
    <row r="45" spans="1:6" ht="25.15" customHeight="1" thickBot="1" x14ac:dyDescent="0.3">
      <c r="A45" s="232" t="s">
        <v>137</v>
      </c>
      <c r="B45" s="232"/>
      <c r="C45" s="232"/>
      <c r="D45" s="232"/>
      <c r="E45" s="13"/>
      <c r="F45" s="11"/>
    </row>
    <row r="46" spans="1:6" ht="13.5" customHeight="1" thickBot="1" x14ac:dyDescent="0.3">
      <c r="A46" s="76" t="s">
        <v>138</v>
      </c>
      <c r="B46" s="77" t="s">
        <v>139</v>
      </c>
      <c r="C46" s="78" t="s">
        <v>140</v>
      </c>
      <c r="D46" s="79" t="s">
        <v>115</v>
      </c>
      <c r="E46" s="13"/>
      <c r="F46" s="11"/>
    </row>
    <row r="47" spans="1:6" ht="14.25" customHeight="1" x14ac:dyDescent="0.25">
      <c r="A47" s="80" t="s">
        <v>116</v>
      </c>
      <c r="B47" s="81" t="s">
        <v>141</v>
      </c>
      <c r="C47" s="82">
        <v>20</v>
      </c>
      <c r="D47" s="83">
        <f>(C35*(C47/100))</f>
        <v>222.68800000000002</v>
      </c>
      <c r="E47" s="13"/>
      <c r="F47" s="11"/>
    </row>
    <row r="48" spans="1:6" ht="14.25" customHeight="1" x14ac:dyDescent="0.25">
      <c r="A48" s="80" t="s">
        <v>118</v>
      </c>
      <c r="B48" s="84" t="s">
        <v>142</v>
      </c>
      <c r="C48" s="85">
        <v>2.5</v>
      </c>
      <c r="D48" s="86">
        <f>(C35*(C48/100))</f>
        <v>27.836000000000002</v>
      </c>
      <c r="E48" s="13"/>
      <c r="F48" s="11"/>
    </row>
    <row r="49" spans="1:6" ht="14.25" customHeight="1" x14ac:dyDescent="0.25">
      <c r="A49" s="80" t="s">
        <v>120</v>
      </c>
      <c r="B49" s="87" t="s">
        <v>143</v>
      </c>
      <c r="C49" s="14">
        <v>4</v>
      </c>
      <c r="D49" s="70">
        <f t="shared" ref="D49:D54" si="0">($C$35*(C49/100))</f>
        <v>44.537600000000005</v>
      </c>
      <c r="E49" s="13"/>
      <c r="F49" s="11"/>
    </row>
    <row r="50" spans="1:6" ht="14.25" customHeight="1" x14ac:dyDescent="0.25">
      <c r="A50" s="80" t="s">
        <v>122</v>
      </c>
      <c r="B50" s="84" t="s">
        <v>144</v>
      </c>
      <c r="C50" s="85">
        <v>1.5</v>
      </c>
      <c r="D50" s="86">
        <f t="shared" si="0"/>
        <v>16.701599999999999</v>
      </c>
      <c r="E50" s="13"/>
      <c r="F50" s="11"/>
    </row>
    <row r="51" spans="1:6" ht="14.25" customHeight="1" x14ac:dyDescent="0.25">
      <c r="A51" s="80" t="s">
        <v>124</v>
      </c>
      <c r="B51" s="84" t="s">
        <v>145</v>
      </c>
      <c r="C51" s="85">
        <v>1</v>
      </c>
      <c r="D51" s="86">
        <f t="shared" si="0"/>
        <v>11.134400000000001</v>
      </c>
      <c r="E51" s="13"/>
      <c r="F51" s="11"/>
    </row>
    <row r="52" spans="1:6" ht="14.25" customHeight="1" x14ac:dyDescent="0.25">
      <c r="A52" s="80" t="s">
        <v>126</v>
      </c>
      <c r="B52" s="84" t="s">
        <v>146</v>
      </c>
      <c r="C52" s="85">
        <v>0.60000000000000009</v>
      </c>
      <c r="D52" s="86">
        <f t="shared" si="0"/>
        <v>6.6806400000000012</v>
      </c>
      <c r="E52" s="13"/>
      <c r="F52" s="11"/>
    </row>
    <row r="53" spans="1:6" ht="14.25" customHeight="1" x14ac:dyDescent="0.25">
      <c r="A53" s="80" t="s">
        <v>147</v>
      </c>
      <c r="B53" s="84" t="s">
        <v>148</v>
      </c>
      <c r="C53" s="85">
        <v>0.2</v>
      </c>
      <c r="D53" s="86">
        <f t="shared" si="0"/>
        <v>2.22688</v>
      </c>
      <c r="E53" s="13"/>
      <c r="F53" s="11"/>
    </row>
    <row r="54" spans="1:6" ht="14.25" customHeight="1" x14ac:dyDescent="0.25">
      <c r="A54" s="80" t="s">
        <v>149</v>
      </c>
      <c r="B54" s="87" t="s">
        <v>150</v>
      </c>
      <c r="C54" s="14">
        <v>8</v>
      </c>
      <c r="D54" s="70">
        <f t="shared" si="0"/>
        <v>89.075200000000009</v>
      </c>
      <c r="E54" s="13"/>
      <c r="F54" s="11"/>
    </row>
    <row r="55" spans="1:6" ht="14.25" customHeight="1" thickBot="1" x14ac:dyDescent="0.3">
      <c r="A55" s="88"/>
      <c r="B55" s="89" t="s">
        <v>49</v>
      </c>
      <c r="C55" s="90">
        <f>SUM(C47:C54)</f>
        <v>37.799999999999997</v>
      </c>
      <c r="D55" s="91">
        <f>SUM(D47:D54)</f>
        <v>420.88032000000004</v>
      </c>
      <c r="E55" s="13"/>
      <c r="F55" s="11"/>
    </row>
    <row r="56" spans="1:6" ht="14.25" customHeight="1" x14ac:dyDescent="0.25">
      <c r="A56" s="15"/>
      <c r="B56" s="16" t="s">
        <v>151</v>
      </c>
      <c r="C56" s="15"/>
      <c r="D56" s="15"/>
      <c r="E56" s="13"/>
      <c r="F56" s="11"/>
    </row>
    <row r="57" spans="1:6" ht="14.25" customHeight="1" thickBot="1" x14ac:dyDescent="0.3">
      <c r="A57" s="15"/>
      <c r="B57" s="16"/>
      <c r="C57" s="15"/>
      <c r="D57" s="15"/>
      <c r="E57" s="13"/>
      <c r="F57" s="11"/>
    </row>
    <row r="58" spans="1:6" ht="14.25" customHeight="1" x14ac:dyDescent="0.25">
      <c r="A58" s="92"/>
      <c r="B58" s="93" t="s">
        <v>152</v>
      </c>
      <c r="C58" s="94"/>
      <c r="D58" s="13"/>
      <c r="F58" s="11"/>
    </row>
    <row r="59" spans="1:6" ht="14.25" customHeight="1" x14ac:dyDescent="0.25">
      <c r="A59" s="50" t="s">
        <v>153</v>
      </c>
      <c r="B59" s="51" t="s">
        <v>154</v>
      </c>
      <c r="C59" s="52" t="s">
        <v>115</v>
      </c>
      <c r="D59" s="13"/>
      <c r="F59" s="11"/>
    </row>
    <row r="60" spans="1:6" ht="14.25" customHeight="1" x14ac:dyDescent="0.25">
      <c r="A60" s="53" t="s">
        <v>116</v>
      </c>
      <c r="B60" s="95" t="s">
        <v>155</v>
      </c>
      <c r="C60" s="56">
        <f>(4.05*4*C13)-(6%*C15)</f>
        <v>271.44959999999998</v>
      </c>
      <c r="D60" s="13"/>
      <c r="F60" s="11"/>
    </row>
    <row r="61" spans="1:6" ht="14.25" customHeight="1" x14ac:dyDescent="0.25">
      <c r="A61" s="53" t="s">
        <v>118</v>
      </c>
      <c r="B61" s="54" t="s">
        <v>234</v>
      </c>
      <c r="C61" s="56">
        <f>7.41*20.88-1</f>
        <v>153.7208</v>
      </c>
      <c r="D61" s="13"/>
      <c r="F61" s="11"/>
    </row>
    <row r="62" spans="1:6" ht="14.25" customHeight="1" x14ac:dyDescent="0.25">
      <c r="A62" s="53" t="s">
        <v>120</v>
      </c>
      <c r="B62" s="54" t="s">
        <v>235</v>
      </c>
      <c r="C62" s="56">
        <v>0</v>
      </c>
      <c r="D62" s="13"/>
      <c r="F62" s="11"/>
    </row>
    <row r="63" spans="1:6" ht="14.25" customHeight="1" x14ac:dyDescent="0.25">
      <c r="A63" s="53" t="s">
        <v>122</v>
      </c>
      <c r="B63" s="54" t="s">
        <v>283</v>
      </c>
      <c r="C63" s="56">
        <v>0</v>
      </c>
      <c r="D63" s="13"/>
      <c r="F63" s="11"/>
    </row>
    <row r="64" spans="1:6" ht="14.25" customHeight="1" thickBot="1" x14ac:dyDescent="0.3">
      <c r="A64" s="64"/>
      <c r="B64" s="65" t="s">
        <v>156</v>
      </c>
      <c r="C64" s="66">
        <f>SUM(C60:C63)</f>
        <v>425.17039999999997</v>
      </c>
      <c r="D64" s="13"/>
      <c r="F64" s="11"/>
    </row>
    <row r="65" spans="1:6" ht="14.25" customHeight="1" thickBot="1" x14ac:dyDescent="0.3">
      <c r="A65" s="15"/>
      <c r="B65" s="17"/>
      <c r="C65" s="18"/>
      <c r="D65" s="19"/>
      <c r="E65" s="13"/>
      <c r="F65" s="11"/>
    </row>
    <row r="66" spans="1:6" ht="14.25" customHeight="1" x14ac:dyDescent="0.25">
      <c r="A66" s="92"/>
      <c r="B66" s="96" t="s">
        <v>157</v>
      </c>
      <c r="C66" s="97"/>
      <c r="D66" s="13"/>
      <c r="F66" s="11"/>
    </row>
    <row r="67" spans="1:6" ht="14.25" customHeight="1" x14ac:dyDescent="0.25">
      <c r="A67" s="53">
        <v>2</v>
      </c>
      <c r="B67" s="98" t="s">
        <v>158</v>
      </c>
      <c r="C67" s="144" t="s">
        <v>132</v>
      </c>
      <c r="D67" s="13"/>
      <c r="F67" s="11"/>
    </row>
    <row r="68" spans="1:6" ht="14.25" customHeight="1" x14ac:dyDescent="0.25">
      <c r="A68" s="53" t="s">
        <v>130</v>
      </c>
      <c r="B68" s="54" t="s">
        <v>131</v>
      </c>
      <c r="C68" s="55">
        <f>C42</f>
        <v>227.47579200000001</v>
      </c>
      <c r="D68" s="13"/>
      <c r="F68" s="11"/>
    </row>
    <row r="69" spans="1:6" ht="14.25" customHeight="1" x14ac:dyDescent="0.25">
      <c r="A69" s="53" t="s">
        <v>138</v>
      </c>
      <c r="B69" s="54" t="s">
        <v>139</v>
      </c>
      <c r="C69" s="55">
        <f>D55+C43</f>
        <v>507.95132800000005</v>
      </c>
      <c r="D69" s="13"/>
      <c r="F69" s="11"/>
    </row>
    <row r="70" spans="1:6" ht="14.25" customHeight="1" x14ac:dyDescent="0.25">
      <c r="A70" s="53" t="s">
        <v>153</v>
      </c>
      <c r="B70" s="54" t="s">
        <v>154</v>
      </c>
      <c r="C70" s="55">
        <f>C64</f>
        <v>425.17039999999997</v>
      </c>
      <c r="D70" s="13"/>
      <c r="F70" s="11"/>
    </row>
    <row r="71" spans="1:6" ht="14.25" customHeight="1" thickBot="1" x14ac:dyDescent="0.3">
      <c r="A71" s="64"/>
      <c r="B71" s="100" t="s">
        <v>135</v>
      </c>
      <c r="C71" s="101">
        <f>SUM(C68:C70)</f>
        <v>1160.59752</v>
      </c>
      <c r="D71" s="13"/>
      <c r="F71" s="11"/>
    </row>
    <row r="72" spans="1:6" ht="14.25" customHeight="1" thickBot="1" x14ac:dyDescent="0.3">
      <c r="B72" s="20"/>
      <c r="C72" s="19"/>
      <c r="D72" s="19"/>
      <c r="E72" s="13"/>
      <c r="F72" s="11"/>
    </row>
    <row r="73" spans="1:6" ht="14.25" customHeight="1" x14ac:dyDescent="0.25">
      <c r="A73" s="102"/>
      <c r="B73" s="103" t="s">
        <v>159</v>
      </c>
      <c r="C73" s="104"/>
      <c r="D73" s="13"/>
      <c r="F73" s="11"/>
    </row>
    <row r="74" spans="1:6" ht="14.25" customHeight="1" x14ac:dyDescent="0.25">
      <c r="A74" s="21">
        <v>3</v>
      </c>
      <c r="B74" s="22" t="s">
        <v>160</v>
      </c>
      <c r="C74" s="172" t="s">
        <v>115</v>
      </c>
      <c r="D74" s="13"/>
      <c r="F74" s="11"/>
    </row>
    <row r="75" spans="1:6" ht="14.25" customHeight="1" x14ac:dyDescent="0.25">
      <c r="A75" s="23" t="s">
        <v>116</v>
      </c>
      <c r="B75" s="24" t="s">
        <v>161</v>
      </c>
      <c r="C75" s="167">
        <f>((C31+C40+C41)/12)*5%</f>
        <v>5.5871491333333339</v>
      </c>
      <c r="D75" s="13"/>
      <c r="F75" s="11"/>
    </row>
    <row r="76" spans="1:6" ht="14.25" customHeight="1" x14ac:dyDescent="0.25">
      <c r="A76" s="23" t="s">
        <v>118</v>
      </c>
      <c r="B76" s="24" t="s">
        <v>162</v>
      </c>
      <c r="C76" s="167">
        <f>((C31+C40)/12)*5%*8%</f>
        <v>0.40206318400000007</v>
      </c>
      <c r="D76" s="13"/>
      <c r="F76" s="11"/>
    </row>
    <row r="77" spans="1:6" ht="14.25" customHeight="1" x14ac:dyDescent="0.25">
      <c r="A77" s="23" t="s">
        <v>120</v>
      </c>
      <c r="B77" s="24" t="s">
        <v>163</v>
      </c>
      <c r="C77" s="167">
        <v>0</v>
      </c>
      <c r="D77" s="13"/>
      <c r="F77" s="11"/>
    </row>
    <row r="78" spans="1:6" ht="14.25" customHeight="1" x14ac:dyDescent="0.25">
      <c r="A78" s="23" t="s">
        <v>122</v>
      </c>
      <c r="B78" s="24" t="s">
        <v>164</v>
      </c>
      <c r="C78" s="167">
        <f>((C31+C62)/30/12*7)</f>
        <v>21.650222222222226</v>
      </c>
      <c r="D78" s="13"/>
      <c r="F78" s="11"/>
    </row>
    <row r="79" spans="1:6" ht="24" x14ac:dyDescent="0.25">
      <c r="A79" s="23" t="s">
        <v>124</v>
      </c>
      <c r="B79" s="24" t="s">
        <v>165</v>
      </c>
      <c r="C79" s="171">
        <f>(C31/30/12*7)*8%</f>
        <v>1.7320177777777781</v>
      </c>
      <c r="D79" s="13"/>
      <c r="F79" s="11"/>
    </row>
    <row r="80" spans="1:6" ht="14.25" customHeight="1" x14ac:dyDescent="0.25">
      <c r="A80" s="23" t="s">
        <v>126</v>
      </c>
      <c r="B80" s="24" t="s">
        <v>166</v>
      </c>
      <c r="C80" s="167">
        <f>C31*4%</f>
        <v>44.537600000000005</v>
      </c>
      <c r="D80" s="13"/>
      <c r="F80" s="11"/>
    </row>
    <row r="81" spans="1:6" ht="14.25" customHeight="1" x14ac:dyDescent="0.25">
      <c r="A81" s="25"/>
      <c r="B81" s="22" t="s">
        <v>49</v>
      </c>
      <c r="C81" s="168">
        <f>SUM(C75:C80)</f>
        <v>73.909052317333334</v>
      </c>
      <c r="D81" s="13"/>
      <c r="F81" s="11"/>
    </row>
    <row r="82" spans="1:6" ht="14.25" customHeight="1" thickBot="1" x14ac:dyDescent="0.3">
      <c r="E82" s="13"/>
      <c r="F82" s="11"/>
    </row>
    <row r="83" spans="1:6" ht="14.25" customHeight="1" x14ac:dyDescent="0.25">
      <c r="A83" s="12"/>
      <c r="B83" s="105" t="s">
        <v>167</v>
      </c>
      <c r="C83" s="106"/>
      <c r="D83" s="107"/>
      <c r="F83" s="11"/>
    </row>
    <row r="84" spans="1:6" ht="14.25" customHeight="1" x14ac:dyDescent="0.25">
      <c r="A84" s="67"/>
      <c r="B84" s="98" t="s">
        <v>168</v>
      </c>
      <c r="C84" s="52"/>
      <c r="D84" s="13"/>
      <c r="F84" s="11"/>
    </row>
    <row r="85" spans="1:6" ht="14.25" customHeight="1" x14ac:dyDescent="0.25">
      <c r="A85" s="50" t="s">
        <v>169</v>
      </c>
      <c r="B85" s="26" t="s">
        <v>170</v>
      </c>
      <c r="C85" s="145" t="s">
        <v>115</v>
      </c>
      <c r="D85" s="13"/>
      <c r="F85" s="11"/>
    </row>
    <row r="86" spans="1:6" ht="14.25" customHeight="1" x14ac:dyDescent="0.25">
      <c r="A86" s="53" t="s">
        <v>116</v>
      </c>
      <c r="B86" s="108" t="s">
        <v>171</v>
      </c>
      <c r="C86" s="146">
        <v>0</v>
      </c>
      <c r="D86" s="13"/>
      <c r="F86" s="11"/>
    </row>
    <row r="87" spans="1:6" ht="14.25" customHeight="1" x14ac:dyDescent="0.25">
      <c r="A87" s="53" t="s">
        <v>118</v>
      </c>
      <c r="B87" s="108" t="s">
        <v>172</v>
      </c>
      <c r="C87" s="146">
        <f>(((C31+C71+C81+C90+C110)-(C60-C61-C108-C109))/30*2.96)/12</f>
        <v>18.456288273045914</v>
      </c>
      <c r="D87" s="13"/>
      <c r="F87" s="11"/>
    </row>
    <row r="88" spans="1:6" ht="14.25" customHeight="1" x14ac:dyDescent="0.25">
      <c r="A88" s="53" t="s">
        <v>120</v>
      </c>
      <c r="B88" s="108" t="s">
        <v>173</v>
      </c>
      <c r="C88" s="146">
        <f>(((C31+C71+C81+C90+C110)-(C60-C61-C108-C109))/30*5*1.5%)/12</f>
        <v>0.46764243935082556</v>
      </c>
      <c r="D88" s="13"/>
      <c r="F88" s="11"/>
    </row>
    <row r="89" spans="1:6" ht="14.25" customHeight="1" x14ac:dyDescent="0.25">
      <c r="A89" s="53" t="s">
        <v>122</v>
      </c>
      <c r="B89" s="108" t="s">
        <v>174</v>
      </c>
      <c r="C89" s="146">
        <f>(((C31+C71+C81+C90+C110)-(C60-C61-C108-C109))/30*15*0.78%)/12</f>
        <v>0.72952220538728785</v>
      </c>
      <c r="D89" s="13"/>
      <c r="F89" s="11"/>
    </row>
    <row r="90" spans="1:6" ht="14.25" customHeight="1" x14ac:dyDescent="0.25">
      <c r="A90" s="53" t="s">
        <v>124</v>
      </c>
      <c r="B90" s="108" t="s">
        <v>175</v>
      </c>
      <c r="C90" s="146">
        <f>(((C41*3.95/12)+(C62*3.95*1.2975%))/12+((C31+C40)*39.8%*3.95)*1.2975%/12)</f>
        <v>5.7459365666296209</v>
      </c>
      <c r="D90" s="63"/>
      <c r="F90" s="11"/>
    </row>
    <row r="91" spans="1:6" ht="14.25" customHeight="1" x14ac:dyDescent="0.25">
      <c r="A91" s="53" t="s">
        <v>126</v>
      </c>
      <c r="B91" s="109" t="s">
        <v>176</v>
      </c>
      <c r="C91" s="146">
        <v>0</v>
      </c>
      <c r="D91" s="13"/>
      <c r="F91" s="11"/>
    </row>
    <row r="92" spans="1:6" ht="14.25" customHeight="1" thickBot="1" x14ac:dyDescent="0.3">
      <c r="A92" s="64"/>
      <c r="B92" s="28" t="s">
        <v>49</v>
      </c>
      <c r="C92" s="166">
        <f>SUM(C86:C91)</f>
        <v>25.399389484413646</v>
      </c>
      <c r="D92" s="13"/>
      <c r="F92" s="11"/>
    </row>
    <row r="93" spans="1:6" ht="14.25" customHeight="1" thickBot="1" x14ac:dyDescent="0.3">
      <c r="A93" s="15"/>
      <c r="B93" s="15"/>
      <c r="C93" s="15"/>
      <c r="E93" s="13"/>
      <c r="F93" s="11"/>
    </row>
    <row r="94" spans="1:6" ht="14.25" customHeight="1" x14ac:dyDescent="0.25">
      <c r="A94" s="111"/>
      <c r="B94" s="233" t="s">
        <v>177</v>
      </c>
      <c r="C94" s="233"/>
      <c r="D94" s="13"/>
      <c r="F94" s="11"/>
    </row>
    <row r="95" spans="1:6" ht="14.25" customHeight="1" x14ac:dyDescent="0.25">
      <c r="A95" s="50" t="s">
        <v>178</v>
      </c>
      <c r="B95" s="26" t="s">
        <v>179</v>
      </c>
      <c r="C95" s="27" t="s">
        <v>115</v>
      </c>
      <c r="D95" s="13"/>
      <c r="F95" s="11"/>
    </row>
    <row r="96" spans="1:6" ht="14.25" customHeight="1" x14ac:dyDescent="0.25">
      <c r="A96" s="53" t="s">
        <v>116</v>
      </c>
      <c r="B96" s="112" t="s">
        <v>180</v>
      </c>
      <c r="C96" s="113">
        <v>0</v>
      </c>
      <c r="D96" s="13"/>
      <c r="F96" s="11"/>
    </row>
    <row r="97" spans="1:6" ht="14.25" customHeight="1" thickBot="1" x14ac:dyDescent="0.3">
      <c r="A97" s="114"/>
      <c r="B97" s="28" t="s">
        <v>49</v>
      </c>
      <c r="C97" s="115"/>
      <c r="D97" s="116"/>
      <c r="F97" s="11"/>
    </row>
    <row r="98" spans="1:6" ht="14.25" customHeight="1" thickBot="1" x14ac:dyDescent="0.3">
      <c r="A98" s="15"/>
      <c r="B98" s="15"/>
      <c r="C98" s="15"/>
      <c r="E98" s="13"/>
      <c r="F98" s="11"/>
    </row>
    <row r="99" spans="1:6" ht="14.25" customHeight="1" x14ac:dyDescent="0.25">
      <c r="A99" s="92"/>
      <c r="B99" s="96" t="s">
        <v>181</v>
      </c>
      <c r="C99" s="97"/>
      <c r="D99" s="13"/>
      <c r="F99" s="11"/>
    </row>
    <row r="100" spans="1:6" ht="14.25" customHeight="1" x14ac:dyDescent="0.25">
      <c r="A100" s="50">
        <v>4</v>
      </c>
      <c r="B100" s="98" t="s">
        <v>182</v>
      </c>
      <c r="C100" s="99" t="s">
        <v>132</v>
      </c>
      <c r="D100" s="13"/>
      <c r="F100" s="11"/>
    </row>
    <row r="101" spans="1:6" s="29" customFormat="1" ht="15" customHeight="1" x14ac:dyDescent="0.25">
      <c r="A101" s="53" t="s">
        <v>169</v>
      </c>
      <c r="B101" s="54" t="s">
        <v>170</v>
      </c>
      <c r="C101" s="55">
        <f>C92</f>
        <v>25.399389484413646</v>
      </c>
      <c r="D101" s="117"/>
    </row>
    <row r="102" spans="1:6" ht="15" customHeight="1" x14ac:dyDescent="0.25">
      <c r="A102" s="53" t="s">
        <v>178</v>
      </c>
      <c r="B102" s="54" t="s">
        <v>179</v>
      </c>
      <c r="C102" s="55">
        <f>C97</f>
        <v>0</v>
      </c>
      <c r="D102" s="13"/>
      <c r="F102" s="11"/>
    </row>
    <row r="103" spans="1:6" ht="15" customHeight="1" thickBot="1" x14ac:dyDescent="0.3">
      <c r="A103" s="64"/>
      <c r="B103" s="100" t="s">
        <v>135</v>
      </c>
      <c r="C103" s="66">
        <f>SUM(C101:C102)</f>
        <v>25.399389484413646</v>
      </c>
      <c r="D103" s="13"/>
      <c r="F103" s="11"/>
    </row>
    <row r="104" spans="1:6" ht="15" customHeight="1" thickBot="1" x14ac:dyDescent="0.3">
      <c r="F104" s="11"/>
    </row>
    <row r="105" spans="1:6" ht="15" customHeight="1" x14ac:dyDescent="0.25">
      <c r="A105" s="118"/>
      <c r="B105" s="105" t="s">
        <v>183</v>
      </c>
      <c r="C105" s="119"/>
      <c r="F105" s="11"/>
    </row>
    <row r="106" spans="1:6" ht="15" customHeight="1" x14ac:dyDescent="0.25">
      <c r="A106" s="30">
        <v>5</v>
      </c>
      <c r="B106" s="120" t="s">
        <v>184</v>
      </c>
      <c r="C106" s="52" t="s">
        <v>115</v>
      </c>
      <c r="F106" s="11"/>
    </row>
    <row r="107" spans="1:6" ht="15" customHeight="1" x14ac:dyDescent="0.25">
      <c r="A107" s="31" t="s">
        <v>116</v>
      </c>
      <c r="B107" s="121" t="s">
        <v>185</v>
      </c>
      <c r="C107" s="122">
        <f>'III - B Custo Uniformes'!E45</f>
        <v>8.7200000000000006</v>
      </c>
      <c r="F107" s="11"/>
    </row>
    <row r="108" spans="1:6" ht="15" customHeight="1" x14ac:dyDescent="0.25">
      <c r="A108" s="31" t="s">
        <v>118</v>
      </c>
      <c r="B108" s="121" t="s">
        <v>236</v>
      </c>
      <c r="C108" s="123">
        <v>0</v>
      </c>
      <c r="F108" s="11"/>
    </row>
    <row r="109" spans="1:6" ht="15" customHeight="1" x14ac:dyDescent="0.25">
      <c r="A109" s="31" t="s">
        <v>120</v>
      </c>
      <c r="B109" s="121" t="s">
        <v>186</v>
      </c>
      <c r="C109" s="123">
        <v>0</v>
      </c>
      <c r="F109" s="11"/>
    </row>
    <row r="110" spans="1:6" ht="15" customHeight="1" thickBot="1" x14ac:dyDescent="0.3">
      <c r="A110" s="124"/>
      <c r="B110" s="125" t="s">
        <v>187</v>
      </c>
      <c r="C110" s="126">
        <f>SUM(C107:C109)</f>
        <v>8.7200000000000006</v>
      </c>
      <c r="F110" s="11"/>
    </row>
    <row r="111" spans="1:6" ht="15" customHeight="1" thickBot="1" x14ac:dyDescent="0.3">
      <c r="A111" s="32"/>
      <c r="B111" s="33"/>
      <c r="C111" s="34"/>
      <c r="D111" s="34"/>
      <c r="F111" s="11"/>
    </row>
    <row r="112" spans="1:6" ht="15" customHeight="1" x14ac:dyDescent="0.25">
      <c r="A112" s="127"/>
      <c r="B112" s="228" t="s">
        <v>188</v>
      </c>
      <c r="C112" s="228"/>
      <c r="D112" s="228"/>
      <c r="F112" s="11"/>
    </row>
    <row r="113" spans="1:6" ht="15" customHeight="1" x14ac:dyDescent="0.25">
      <c r="A113" s="30">
        <v>6</v>
      </c>
      <c r="B113" s="26" t="s">
        <v>189</v>
      </c>
      <c r="C113" s="35" t="s">
        <v>140</v>
      </c>
      <c r="D113" s="27" t="s">
        <v>115</v>
      </c>
      <c r="F113" s="11"/>
    </row>
    <row r="114" spans="1:6" ht="15" customHeight="1" x14ac:dyDescent="0.25">
      <c r="A114" s="31" t="s">
        <v>116</v>
      </c>
      <c r="B114" s="36" t="s">
        <v>190</v>
      </c>
      <c r="C114" s="37">
        <v>4.08</v>
      </c>
      <c r="D114" s="70">
        <f>(C131)*C114/100</f>
        <v>97.188291241511266</v>
      </c>
      <c r="F114" s="11"/>
    </row>
    <row r="115" spans="1:6" ht="15" customHeight="1" x14ac:dyDescent="0.25">
      <c r="A115" s="31" t="s">
        <v>118</v>
      </c>
      <c r="B115" s="36" t="s">
        <v>191</v>
      </c>
      <c r="C115" s="37">
        <v>4.3600000000000003</v>
      </c>
      <c r="D115" s="70">
        <f>(C131+D114)*C115/100</f>
        <v>108.09548543268606</v>
      </c>
      <c r="F115" s="11"/>
    </row>
    <row r="116" spans="1:6" ht="15" customHeight="1" x14ac:dyDescent="0.25">
      <c r="A116" s="31" t="s">
        <v>120</v>
      </c>
      <c r="B116" s="36" t="s">
        <v>192</v>
      </c>
      <c r="C116" s="37"/>
      <c r="D116" s="70"/>
      <c r="F116" s="11"/>
    </row>
    <row r="117" spans="1:6" ht="15" customHeight="1" x14ac:dyDescent="0.25">
      <c r="A117" s="31"/>
      <c r="B117" s="36" t="s">
        <v>193</v>
      </c>
      <c r="C117" s="37">
        <f>3+0.65</f>
        <v>3.65</v>
      </c>
      <c r="D117" s="70">
        <f>((C131+D114+D115)/(1-(C117+C119)/100))*C117/100</f>
        <v>103.38069562602294</v>
      </c>
      <c r="F117" s="11"/>
    </row>
    <row r="118" spans="1:6" ht="15" customHeight="1" x14ac:dyDescent="0.25">
      <c r="A118" s="31"/>
      <c r="B118" s="36" t="s">
        <v>194</v>
      </c>
      <c r="C118" s="37"/>
      <c r="D118" s="70"/>
      <c r="F118" s="11"/>
    </row>
    <row r="119" spans="1:6" ht="15" customHeight="1" x14ac:dyDescent="0.25">
      <c r="A119" s="31"/>
      <c r="B119" s="36" t="s">
        <v>195</v>
      </c>
      <c r="C119" s="38">
        <v>5</v>
      </c>
      <c r="D119" s="70">
        <f>((C131+D114+D115)/(1-(C117+C119)/100))*C119/100</f>
        <v>141.61739126852459</v>
      </c>
      <c r="F119" s="11"/>
    </row>
    <row r="120" spans="1:6" ht="15" customHeight="1" x14ac:dyDescent="0.25">
      <c r="A120" s="31"/>
      <c r="B120" s="36" t="s">
        <v>196</v>
      </c>
      <c r="C120" s="37"/>
      <c r="D120" s="70"/>
      <c r="F120" s="11"/>
    </row>
    <row r="121" spans="1:6" ht="15" customHeight="1" thickBot="1" x14ac:dyDescent="0.3">
      <c r="A121" s="39"/>
      <c r="B121" s="28" t="s">
        <v>49</v>
      </c>
      <c r="C121" s="40">
        <f>SUM(C114:C120)</f>
        <v>17.090000000000003</v>
      </c>
      <c r="D121" s="110">
        <f>SUM(D114:D120)</f>
        <v>450.28186356874482</v>
      </c>
      <c r="F121" s="11"/>
    </row>
    <row r="122" spans="1:6" ht="15" customHeight="1" x14ac:dyDescent="0.25">
      <c r="A122" s="32"/>
      <c r="B122" s="33"/>
      <c r="C122" s="34"/>
      <c r="D122" s="34"/>
      <c r="F122" s="11"/>
    </row>
    <row r="123" spans="1:6" s="29" customFormat="1" ht="15" customHeight="1" x14ac:dyDescent="0.25">
      <c r="A123" s="234" t="s">
        <v>197</v>
      </c>
      <c r="B123" s="234"/>
      <c r="C123" s="234"/>
      <c r="D123" s="41"/>
    </row>
    <row r="124" spans="1:6" s="29" customFormat="1" ht="15" customHeight="1" thickBot="1" x14ac:dyDescent="0.3">
      <c r="A124" s="11"/>
      <c r="B124" s="41"/>
      <c r="C124" s="11"/>
      <c r="D124" s="11"/>
    </row>
    <row r="125" spans="1:6" s="29" customFormat="1" ht="24" x14ac:dyDescent="0.25">
      <c r="A125" s="92"/>
      <c r="B125" s="128" t="s">
        <v>198</v>
      </c>
      <c r="C125" s="129" t="s">
        <v>115</v>
      </c>
    </row>
    <row r="126" spans="1:6" s="29" customFormat="1" ht="15" customHeight="1" x14ac:dyDescent="0.25">
      <c r="A126" s="67" t="s">
        <v>116</v>
      </c>
      <c r="B126" s="36" t="s">
        <v>199</v>
      </c>
      <c r="C126" s="70">
        <f>C35</f>
        <v>1113.44</v>
      </c>
    </row>
    <row r="127" spans="1:6" s="29" customFormat="1" ht="15" customHeight="1" x14ac:dyDescent="0.25">
      <c r="A127" s="67" t="s">
        <v>118</v>
      </c>
      <c r="B127" s="36" t="s">
        <v>200</v>
      </c>
      <c r="C127" s="70">
        <f>C71</f>
        <v>1160.59752</v>
      </c>
    </row>
    <row r="128" spans="1:6" s="29" customFormat="1" ht="15" customHeight="1" x14ac:dyDescent="0.25">
      <c r="A128" s="67" t="s">
        <v>120</v>
      </c>
      <c r="B128" s="36" t="s">
        <v>201</v>
      </c>
      <c r="C128" s="70">
        <f>C81</f>
        <v>73.909052317333334</v>
      </c>
    </row>
    <row r="129" spans="1:5" s="29" customFormat="1" ht="15" customHeight="1" x14ac:dyDescent="0.25">
      <c r="A129" s="67" t="s">
        <v>122</v>
      </c>
      <c r="B129" s="36" t="s">
        <v>202</v>
      </c>
      <c r="C129" s="70">
        <f>C103</f>
        <v>25.399389484413646</v>
      </c>
    </row>
    <row r="130" spans="1:5" s="29" customFormat="1" ht="15" customHeight="1" x14ac:dyDescent="0.25">
      <c r="A130" s="67" t="s">
        <v>124</v>
      </c>
      <c r="B130" s="36" t="s">
        <v>203</v>
      </c>
      <c r="C130" s="70">
        <f>C110</f>
        <v>8.7200000000000006</v>
      </c>
    </row>
    <row r="131" spans="1:5" s="29" customFormat="1" ht="15" customHeight="1" x14ac:dyDescent="0.25">
      <c r="A131" s="67"/>
      <c r="B131" s="35" t="s">
        <v>204</v>
      </c>
      <c r="C131" s="130">
        <f>SUM(C126:C130)</f>
        <v>2382.0659618017467</v>
      </c>
    </row>
    <row r="132" spans="1:5" s="29" customFormat="1" ht="15" customHeight="1" x14ac:dyDescent="0.25">
      <c r="A132" s="67" t="s">
        <v>126</v>
      </c>
      <c r="B132" s="36" t="s">
        <v>205</v>
      </c>
      <c r="C132" s="70">
        <f>D121</f>
        <v>450.28186356874482</v>
      </c>
    </row>
    <row r="133" spans="1:5" s="29" customFormat="1" x14ac:dyDescent="0.25">
      <c r="A133" s="67"/>
      <c r="B133" s="26" t="s">
        <v>206</v>
      </c>
      <c r="C133" s="130">
        <f>SUM(C131:C132)</f>
        <v>2832.3478253704916</v>
      </c>
    </row>
    <row r="134" spans="1:5" s="29" customFormat="1" ht="15" customHeight="1" thickBot="1" x14ac:dyDescent="0.3">
      <c r="A134" s="64"/>
      <c r="B134" s="131" t="s">
        <v>207</v>
      </c>
      <c r="C134" s="132">
        <f>C133/C35</f>
        <v>2.5437812772762713</v>
      </c>
    </row>
    <row r="135" spans="1:5" s="29" customFormat="1" ht="15" customHeight="1" x14ac:dyDescent="0.25">
      <c r="A135" s="11"/>
      <c r="B135" s="41"/>
      <c r="C135" s="11"/>
      <c r="D135" s="11"/>
      <c r="E135" s="11"/>
    </row>
    <row r="136" spans="1:5" ht="15.75" thickBot="1" x14ac:dyDescent="0.3"/>
    <row r="137" spans="1:5" x14ac:dyDescent="0.25">
      <c r="A137" s="127"/>
      <c r="B137" s="228" t="s">
        <v>208</v>
      </c>
      <c r="C137" s="228"/>
      <c r="D137" s="228"/>
    </row>
    <row r="138" spans="1:5" x14ac:dyDescent="0.25">
      <c r="A138" s="30">
        <v>6</v>
      </c>
      <c r="B138" s="26" t="s">
        <v>189</v>
      </c>
      <c r="C138" s="35" t="s">
        <v>140</v>
      </c>
      <c r="D138" s="27" t="s">
        <v>115</v>
      </c>
    </row>
    <row r="139" spans="1:5" x14ac:dyDescent="0.25">
      <c r="A139" s="31" t="s">
        <v>116</v>
      </c>
      <c r="B139" s="36" t="s">
        <v>190</v>
      </c>
      <c r="C139" s="37">
        <v>4.08</v>
      </c>
      <c r="D139" s="70">
        <f>(C156)*C139/100</f>
        <v>97.188291241511266</v>
      </c>
    </row>
    <row r="140" spans="1:5" x14ac:dyDescent="0.25">
      <c r="A140" s="31" t="s">
        <v>118</v>
      </c>
      <c r="B140" s="36" t="s">
        <v>191</v>
      </c>
      <c r="C140" s="37">
        <v>4.3600000000000003</v>
      </c>
      <c r="D140" s="70">
        <f>(C156+D139)*C140/100</f>
        <v>108.09548543268606</v>
      </c>
    </row>
    <row r="141" spans="1:5" x14ac:dyDescent="0.25">
      <c r="A141" s="31" t="s">
        <v>120</v>
      </c>
      <c r="B141" s="36" t="s">
        <v>192</v>
      </c>
      <c r="C141" s="37"/>
      <c r="D141" s="70"/>
    </row>
    <row r="142" spans="1:5" x14ac:dyDescent="0.25">
      <c r="A142" s="31"/>
      <c r="B142" s="36" t="s">
        <v>209</v>
      </c>
      <c r="C142" s="14">
        <f>1.65+7.6</f>
        <v>9.25</v>
      </c>
      <c r="D142" s="70">
        <f>((C156+D139+D140)/(1-(C142+C144)/100))*C142/100</f>
        <v>279.10186683268194</v>
      </c>
    </row>
    <row r="143" spans="1:5" x14ac:dyDescent="0.25">
      <c r="A143" s="31"/>
      <c r="B143" s="36" t="s">
        <v>194</v>
      </c>
      <c r="C143" s="37"/>
      <c r="D143" s="70"/>
    </row>
    <row r="144" spans="1:5" x14ac:dyDescent="0.25">
      <c r="A144" s="31"/>
      <c r="B144" s="36" t="s">
        <v>195</v>
      </c>
      <c r="C144" s="38">
        <v>5</v>
      </c>
      <c r="D144" s="70">
        <f>((C156+D139+D140)/(1-(C142+C144)/100))*C144/100</f>
        <v>150.86587396361188</v>
      </c>
    </row>
    <row r="145" spans="1:4" x14ac:dyDescent="0.25">
      <c r="A145" s="31"/>
      <c r="B145" s="36" t="s">
        <v>196</v>
      </c>
      <c r="C145" s="37"/>
      <c r="D145" s="70"/>
    </row>
    <row r="146" spans="1:4" ht="15.75" thickBot="1" x14ac:dyDescent="0.3">
      <c r="A146" s="39"/>
      <c r="B146" s="28" t="s">
        <v>49</v>
      </c>
      <c r="C146" s="40">
        <f>SUM(C139:C145)</f>
        <v>22.69</v>
      </c>
      <c r="D146" s="110">
        <f>SUM(D139:D145)</f>
        <v>635.25151747049108</v>
      </c>
    </row>
    <row r="147" spans="1:4" x14ac:dyDescent="0.25">
      <c r="A147" s="15"/>
      <c r="B147" s="15"/>
      <c r="C147" s="15"/>
      <c r="D147" s="15"/>
    </row>
    <row r="148" spans="1:4" x14ac:dyDescent="0.25">
      <c r="A148" s="229" t="s">
        <v>197</v>
      </c>
      <c r="B148" s="229"/>
      <c r="C148" s="229"/>
      <c r="D148" s="42"/>
    </row>
    <row r="149" spans="1:4" ht="15.75" thickBot="1" x14ac:dyDescent="0.3">
      <c r="A149" s="15"/>
      <c r="B149" s="43"/>
      <c r="C149" s="15"/>
      <c r="D149" s="42"/>
    </row>
    <row r="150" spans="1:4" ht="24" x14ac:dyDescent="0.25">
      <c r="A150" s="92"/>
      <c r="B150" s="128" t="s">
        <v>198</v>
      </c>
      <c r="C150" s="129" t="s">
        <v>115</v>
      </c>
      <c r="D150" s="42"/>
    </row>
    <row r="151" spans="1:4" x14ac:dyDescent="0.25">
      <c r="A151" s="67" t="s">
        <v>116</v>
      </c>
      <c r="B151" s="36" t="s">
        <v>199</v>
      </c>
      <c r="C151" s="70">
        <f>C126</f>
        <v>1113.44</v>
      </c>
      <c r="D151" s="42"/>
    </row>
    <row r="152" spans="1:4" x14ac:dyDescent="0.25">
      <c r="A152" s="67" t="s">
        <v>118</v>
      </c>
      <c r="B152" s="36" t="s">
        <v>200</v>
      </c>
      <c r="C152" s="70">
        <f>C127</f>
        <v>1160.59752</v>
      </c>
      <c r="D152" s="42"/>
    </row>
    <row r="153" spans="1:4" x14ac:dyDescent="0.25">
      <c r="A153" s="67" t="s">
        <v>120</v>
      </c>
      <c r="B153" s="36" t="s">
        <v>201</v>
      </c>
      <c r="C153" s="70">
        <f>C128</f>
        <v>73.909052317333334</v>
      </c>
      <c r="D153" s="42"/>
    </row>
    <row r="154" spans="1:4" x14ac:dyDescent="0.25">
      <c r="A154" s="67" t="s">
        <v>122</v>
      </c>
      <c r="B154" s="36" t="s">
        <v>202</v>
      </c>
      <c r="C154" s="70">
        <f>C129</f>
        <v>25.399389484413646</v>
      </c>
      <c r="D154" s="42"/>
    </row>
    <row r="155" spans="1:4" x14ac:dyDescent="0.25">
      <c r="A155" s="67" t="s">
        <v>124</v>
      </c>
      <c r="B155" s="36" t="s">
        <v>203</v>
      </c>
      <c r="C155" s="70">
        <f>C130</f>
        <v>8.7200000000000006</v>
      </c>
      <c r="D155" s="42"/>
    </row>
    <row r="156" spans="1:4" x14ac:dyDescent="0.25">
      <c r="A156" s="67"/>
      <c r="B156" s="35" t="s">
        <v>204</v>
      </c>
      <c r="C156" s="130">
        <f>SUM(C151:C155)</f>
        <v>2382.0659618017467</v>
      </c>
      <c r="D156" s="42"/>
    </row>
    <row r="157" spans="1:4" x14ac:dyDescent="0.25">
      <c r="A157" s="67" t="s">
        <v>126</v>
      </c>
      <c r="B157" s="36" t="s">
        <v>205</v>
      </c>
      <c r="C157" s="70">
        <f>D146</f>
        <v>635.25151747049108</v>
      </c>
      <c r="D157" s="42"/>
    </row>
    <row r="158" spans="1:4" x14ac:dyDescent="0.25">
      <c r="A158" s="67"/>
      <c r="B158" s="26" t="s">
        <v>206</v>
      </c>
      <c r="C158" s="130">
        <f>SUM(C156:C157)</f>
        <v>3017.3174792722375</v>
      </c>
      <c r="D158" s="42"/>
    </row>
    <row r="159" spans="1:4" ht="15.75" thickBot="1" x14ac:dyDescent="0.3">
      <c r="A159" s="64"/>
      <c r="B159" s="131" t="s">
        <v>207</v>
      </c>
      <c r="C159" s="132">
        <f>C158/C35</f>
        <v>2.7099057688534969</v>
      </c>
      <c r="D159" s="42"/>
    </row>
  </sheetData>
  <mergeCells count="19">
    <mergeCell ref="A148:C148"/>
    <mergeCell ref="B38:C38"/>
    <mergeCell ref="A45:D45"/>
    <mergeCell ref="B94:C94"/>
    <mergeCell ref="B112:D112"/>
    <mergeCell ref="A123:C123"/>
    <mergeCell ref="B137:D137"/>
    <mergeCell ref="B37:C37"/>
    <mergeCell ref="B1:E1"/>
    <mergeCell ref="B2:E2"/>
    <mergeCell ref="B3:E3"/>
    <mergeCell ref="B4:E4"/>
    <mergeCell ref="B5:E5"/>
    <mergeCell ref="B6:E6"/>
    <mergeCell ref="B7:E7"/>
    <mergeCell ref="B8:E8"/>
    <mergeCell ref="B10:E10"/>
    <mergeCell ref="A21:C21"/>
    <mergeCell ref="B36:D36"/>
  </mergeCells>
  <pageMargins left="0.511811024" right="0.511811024" top="0.78740157499999996" bottom="0.78740157499999996" header="0.31496062000000002" footer="0.31496062000000002"/>
  <pageSetup paperSize="9" scale="76" orientation="portrait" r:id="rId1"/>
  <colBreaks count="1" manualBreakCount="1">
    <brk id="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view="pageBreakPreview" zoomScale="60" zoomScaleNormal="100" workbookViewId="0">
      <selection activeCell="B8" sqref="B8:E8"/>
    </sheetView>
  </sheetViews>
  <sheetFormatPr defaultColWidth="11.42578125" defaultRowHeight="15" x14ac:dyDescent="0.25"/>
  <cols>
    <col min="1" max="1" width="5.140625" style="11" customWidth="1"/>
    <col min="2" max="2" width="57.5703125" style="11" customWidth="1"/>
    <col min="3" max="3" width="33.7109375" style="11" customWidth="1"/>
    <col min="4" max="4" width="14.7109375" style="11" bestFit="1" customWidth="1"/>
    <col min="5" max="5" width="10.140625" style="11" bestFit="1" customWidth="1"/>
    <col min="6" max="6" width="9.5703125" style="13" customWidth="1"/>
    <col min="7" max="7" width="11.42578125" style="11"/>
    <col min="8" max="8" width="46" style="11" customWidth="1"/>
    <col min="9" max="9" width="17" style="11" customWidth="1"/>
    <col min="10" max="10" width="14.28515625" style="11" customWidth="1"/>
    <col min="11" max="256" width="11.42578125" style="11"/>
    <col min="257" max="257" width="5.140625" style="11" customWidth="1"/>
    <col min="258" max="258" width="57.5703125" style="11" customWidth="1"/>
    <col min="259" max="259" width="16.7109375" style="11" customWidth="1"/>
    <col min="260" max="260" width="14.7109375" style="11" bestFit="1" customWidth="1"/>
    <col min="261" max="261" width="10.140625" style="11" bestFit="1" customWidth="1"/>
    <col min="262" max="262" width="9.5703125" style="11" customWidth="1"/>
    <col min="263" max="263" width="11.42578125" style="11"/>
    <col min="264" max="264" width="46" style="11" customWidth="1"/>
    <col min="265" max="265" width="17" style="11" customWidth="1"/>
    <col min="266" max="266" width="14.28515625" style="11" customWidth="1"/>
    <col min="267" max="512" width="11.42578125" style="11"/>
    <col min="513" max="513" width="5.140625" style="11" customWidth="1"/>
    <col min="514" max="514" width="57.5703125" style="11" customWidth="1"/>
    <col min="515" max="515" width="16.7109375" style="11" customWidth="1"/>
    <col min="516" max="516" width="14.7109375" style="11" bestFit="1" customWidth="1"/>
    <col min="517" max="517" width="10.140625" style="11" bestFit="1" customWidth="1"/>
    <col min="518" max="518" width="9.5703125" style="11" customWidth="1"/>
    <col min="519" max="519" width="11.42578125" style="11"/>
    <col min="520" max="520" width="46" style="11" customWidth="1"/>
    <col min="521" max="521" width="17" style="11" customWidth="1"/>
    <col min="522" max="522" width="14.28515625" style="11" customWidth="1"/>
    <col min="523" max="768" width="11.42578125" style="11"/>
    <col min="769" max="769" width="5.140625" style="11" customWidth="1"/>
    <col min="770" max="770" width="57.5703125" style="11" customWidth="1"/>
    <col min="771" max="771" width="16.7109375" style="11" customWidth="1"/>
    <col min="772" max="772" width="14.7109375" style="11" bestFit="1" customWidth="1"/>
    <col min="773" max="773" width="10.140625" style="11" bestFit="1" customWidth="1"/>
    <col min="774" max="774" width="9.5703125" style="11" customWidth="1"/>
    <col min="775" max="775" width="11.42578125" style="11"/>
    <col min="776" max="776" width="46" style="11" customWidth="1"/>
    <col min="777" max="777" width="17" style="11" customWidth="1"/>
    <col min="778" max="778" width="14.28515625" style="11" customWidth="1"/>
    <col min="779" max="1024" width="11.42578125" style="11"/>
    <col min="1025" max="1025" width="5.140625" style="11" customWidth="1"/>
    <col min="1026" max="1026" width="57.5703125" style="11" customWidth="1"/>
    <col min="1027" max="1027" width="16.7109375" style="11" customWidth="1"/>
    <col min="1028" max="1028" width="14.7109375" style="11" bestFit="1" customWidth="1"/>
    <col min="1029" max="1029" width="10.140625" style="11" bestFit="1" customWidth="1"/>
    <col min="1030" max="1030" width="9.5703125" style="11" customWidth="1"/>
    <col min="1031" max="1031" width="11.42578125" style="11"/>
    <col min="1032" max="1032" width="46" style="11" customWidth="1"/>
    <col min="1033" max="1033" width="17" style="11" customWidth="1"/>
    <col min="1034" max="1034" width="14.28515625" style="11" customWidth="1"/>
    <col min="1035" max="1280" width="11.42578125" style="11"/>
    <col min="1281" max="1281" width="5.140625" style="11" customWidth="1"/>
    <col min="1282" max="1282" width="57.5703125" style="11" customWidth="1"/>
    <col min="1283" max="1283" width="16.7109375" style="11" customWidth="1"/>
    <col min="1284" max="1284" width="14.7109375" style="11" bestFit="1" customWidth="1"/>
    <col min="1285" max="1285" width="10.140625" style="11" bestFit="1" customWidth="1"/>
    <col min="1286" max="1286" width="9.5703125" style="11" customWidth="1"/>
    <col min="1287" max="1287" width="11.42578125" style="11"/>
    <col min="1288" max="1288" width="46" style="11" customWidth="1"/>
    <col min="1289" max="1289" width="17" style="11" customWidth="1"/>
    <col min="1290" max="1290" width="14.28515625" style="11" customWidth="1"/>
    <col min="1291" max="1536" width="11.42578125" style="11"/>
    <col min="1537" max="1537" width="5.140625" style="11" customWidth="1"/>
    <col min="1538" max="1538" width="57.5703125" style="11" customWidth="1"/>
    <col min="1539" max="1539" width="16.7109375" style="11" customWidth="1"/>
    <col min="1540" max="1540" width="14.7109375" style="11" bestFit="1" customWidth="1"/>
    <col min="1541" max="1541" width="10.140625" style="11" bestFit="1" customWidth="1"/>
    <col min="1542" max="1542" width="9.5703125" style="11" customWidth="1"/>
    <col min="1543" max="1543" width="11.42578125" style="11"/>
    <col min="1544" max="1544" width="46" style="11" customWidth="1"/>
    <col min="1545" max="1545" width="17" style="11" customWidth="1"/>
    <col min="1546" max="1546" width="14.28515625" style="11" customWidth="1"/>
    <col min="1547" max="1792" width="11.42578125" style="11"/>
    <col min="1793" max="1793" width="5.140625" style="11" customWidth="1"/>
    <col min="1794" max="1794" width="57.5703125" style="11" customWidth="1"/>
    <col min="1795" max="1795" width="16.7109375" style="11" customWidth="1"/>
    <col min="1796" max="1796" width="14.7109375" style="11" bestFit="1" customWidth="1"/>
    <col min="1797" max="1797" width="10.140625" style="11" bestFit="1" customWidth="1"/>
    <col min="1798" max="1798" width="9.5703125" style="11" customWidth="1"/>
    <col min="1799" max="1799" width="11.42578125" style="11"/>
    <col min="1800" max="1800" width="46" style="11" customWidth="1"/>
    <col min="1801" max="1801" width="17" style="11" customWidth="1"/>
    <col min="1802" max="1802" width="14.28515625" style="11" customWidth="1"/>
    <col min="1803" max="2048" width="11.42578125" style="11"/>
    <col min="2049" max="2049" width="5.140625" style="11" customWidth="1"/>
    <col min="2050" max="2050" width="57.5703125" style="11" customWidth="1"/>
    <col min="2051" max="2051" width="16.7109375" style="11" customWidth="1"/>
    <col min="2052" max="2052" width="14.7109375" style="11" bestFit="1" customWidth="1"/>
    <col min="2053" max="2053" width="10.140625" style="11" bestFit="1" customWidth="1"/>
    <col min="2054" max="2054" width="9.5703125" style="11" customWidth="1"/>
    <col min="2055" max="2055" width="11.42578125" style="11"/>
    <col min="2056" max="2056" width="46" style="11" customWidth="1"/>
    <col min="2057" max="2057" width="17" style="11" customWidth="1"/>
    <col min="2058" max="2058" width="14.28515625" style="11" customWidth="1"/>
    <col min="2059" max="2304" width="11.42578125" style="11"/>
    <col min="2305" max="2305" width="5.140625" style="11" customWidth="1"/>
    <col min="2306" max="2306" width="57.5703125" style="11" customWidth="1"/>
    <col min="2307" max="2307" width="16.7109375" style="11" customWidth="1"/>
    <col min="2308" max="2308" width="14.7109375" style="11" bestFit="1" customWidth="1"/>
    <col min="2309" max="2309" width="10.140625" style="11" bestFit="1" customWidth="1"/>
    <col min="2310" max="2310" width="9.5703125" style="11" customWidth="1"/>
    <col min="2311" max="2311" width="11.42578125" style="11"/>
    <col min="2312" max="2312" width="46" style="11" customWidth="1"/>
    <col min="2313" max="2313" width="17" style="11" customWidth="1"/>
    <col min="2314" max="2314" width="14.28515625" style="11" customWidth="1"/>
    <col min="2315" max="2560" width="11.42578125" style="11"/>
    <col min="2561" max="2561" width="5.140625" style="11" customWidth="1"/>
    <col min="2562" max="2562" width="57.5703125" style="11" customWidth="1"/>
    <col min="2563" max="2563" width="16.7109375" style="11" customWidth="1"/>
    <col min="2564" max="2564" width="14.7109375" style="11" bestFit="1" customWidth="1"/>
    <col min="2565" max="2565" width="10.140625" style="11" bestFit="1" customWidth="1"/>
    <col min="2566" max="2566" width="9.5703125" style="11" customWidth="1"/>
    <col min="2567" max="2567" width="11.42578125" style="11"/>
    <col min="2568" max="2568" width="46" style="11" customWidth="1"/>
    <col min="2569" max="2569" width="17" style="11" customWidth="1"/>
    <col min="2570" max="2570" width="14.28515625" style="11" customWidth="1"/>
    <col min="2571" max="2816" width="11.42578125" style="11"/>
    <col min="2817" max="2817" width="5.140625" style="11" customWidth="1"/>
    <col min="2818" max="2818" width="57.5703125" style="11" customWidth="1"/>
    <col min="2819" max="2819" width="16.7109375" style="11" customWidth="1"/>
    <col min="2820" max="2820" width="14.7109375" style="11" bestFit="1" customWidth="1"/>
    <col min="2821" max="2821" width="10.140625" style="11" bestFit="1" customWidth="1"/>
    <col min="2822" max="2822" width="9.5703125" style="11" customWidth="1"/>
    <col min="2823" max="2823" width="11.42578125" style="11"/>
    <col min="2824" max="2824" width="46" style="11" customWidth="1"/>
    <col min="2825" max="2825" width="17" style="11" customWidth="1"/>
    <col min="2826" max="2826" width="14.28515625" style="11" customWidth="1"/>
    <col min="2827" max="3072" width="11.42578125" style="11"/>
    <col min="3073" max="3073" width="5.140625" style="11" customWidth="1"/>
    <col min="3074" max="3074" width="57.5703125" style="11" customWidth="1"/>
    <col min="3075" max="3075" width="16.7109375" style="11" customWidth="1"/>
    <col min="3076" max="3076" width="14.7109375" style="11" bestFit="1" customWidth="1"/>
    <col min="3077" max="3077" width="10.140625" style="11" bestFit="1" customWidth="1"/>
    <col min="3078" max="3078" width="9.5703125" style="11" customWidth="1"/>
    <col min="3079" max="3079" width="11.42578125" style="11"/>
    <col min="3080" max="3080" width="46" style="11" customWidth="1"/>
    <col min="3081" max="3081" width="17" style="11" customWidth="1"/>
    <col min="3082" max="3082" width="14.28515625" style="11" customWidth="1"/>
    <col min="3083" max="3328" width="11.42578125" style="11"/>
    <col min="3329" max="3329" width="5.140625" style="11" customWidth="1"/>
    <col min="3330" max="3330" width="57.5703125" style="11" customWidth="1"/>
    <col min="3331" max="3331" width="16.7109375" style="11" customWidth="1"/>
    <col min="3332" max="3332" width="14.7109375" style="11" bestFit="1" customWidth="1"/>
    <col min="3333" max="3333" width="10.140625" style="11" bestFit="1" customWidth="1"/>
    <col min="3334" max="3334" width="9.5703125" style="11" customWidth="1"/>
    <col min="3335" max="3335" width="11.42578125" style="11"/>
    <col min="3336" max="3336" width="46" style="11" customWidth="1"/>
    <col min="3337" max="3337" width="17" style="11" customWidth="1"/>
    <col min="3338" max="3338" width="14.28515625" style="11" customWidth="1"/>
    <col min="3339" max="3584" width="11.42578125" style="11"/>
    <col min="3585" max="3585" width="5.140625" style="11" customWidth="1"/>
    <col min="3586" max="3586" width="57.5703125" style="11" customWidth="1"/>
    <col min="3587" max="3587" width="16.7109375" style="11" customWidth="1"/>
    <col min="3588" max="3588" width="14.7109375" style="11" bestFit="1" customWidth="1"/>
    <col min="3589" max="3589" width="10.140625" style="11" bestFit="1" customWidth="1"/>
    <col min="3590" max="3590" width="9.5703125" style="11" customWidth="1"/>
    <col min="3591" max="3591" width="11.42578125" style="11"/>
    <col min="3592" max="3592" width="46" style="11" customWidth="1"/>
    <col min="3593" max="3593" width="17" style="11" customWidth="1"/>
    <col min="3594" max="3594" width="14.28515625" style="11" customWidth="1"/>
    <col min="3595" max="3840" width="11.42578125" style="11"/>
    <col min="3841" max="3841" width="5.140625" style="11" customWidth="1"/>
    <col min="3842" max="3842" width="57.5703125" style="11" customWidth="1"/>
    <col min="3843" max="3843" width="16.7109375" style="11" customWidth="1"/>
    <col min="3844" max="3844" width="14.7109375" style="11" bestFit="1" customWidth="1"/>
    <col min="3845" max="3845" width="10.140625" style="11" bestFit="1" customWidth="1"/>
    <col min="3846" max="3846" width="9.5703125" style="11" customWidth="1"/>
    <col min="3847" max="3847" width="11.42578125" style="11"/>
    <col min="3848" max="3848" width="46" style="11" customWidth="1"/>
    <col min="3849" max="3849" width="17" style="11" customWidth="1"/>
    <col min="3850" max="3850" width="14.28515625" style="11" customWidth="1"/>
    <col min="3851" max="4096" width="11.42578125" style="11"/>
    <col min="4097" max="4097" width="5.140625" style="11" customWidth="1"/>
    <col min="4098" max="4098" width="57.5703125" style="11" customWidth="1"/>
    <col min="4099" max="4099" width="16.7109375" style="11" customWidth="1"/>
    <col min="4100" max="4100" width="14.7109375" style="11" bestFit="1" customWidth="1"/>
    <col min="4101" max="4101" width="10.140625" style="11" bestFit="1" customWidth="1"/>
    <col min="4102" max="4102" width="9.5703125" style="11" customWidth="1"/>
    <col min="4103" max="4103" width="11.42578125" style="11"/>
    <col min="4104" max="4104" width="46" style="11" customWidth="1"/>
    <col min="4105" max="4105" width="17" style="11" customWidth="1"/>
    <col min="4106" max="4106" width="14.28515625" style="11" customWidth="1"/>
    <col min="4107" max="4352" width="11.42578125" style="11"/>
    <col min="4353" max="4353" width="5.140625" style="11" customWidth="1"/>
    <col min="4354" max="4354" width="57.5703125" style="11" customWidth="1"/>
    <col min="4355" max="4355" width="16.7109375" style="11" customWidth="1"/>
    <col min="4356" max="4356" width="14.7109375" style="11" bestFit="1" customWidth="1"/>
    <col min="4357" max="4357" width="10.140625" style="11" bestFit="1" customWidth="1"/>
    <col min="4358" max="4358" width="9.5703125" style="11" customWidth="1"/>
    <col min="4359" max="4359" width="11.42578125" style="11"/>
    <col min="4360" max="4360" width="46" style="11" customWidth="1"/>
    <col min="4361" max="4361" width="17" style="11" customWidth="1"/>
    <col min="4362" max="4362" width="14.28515625" style="11" customWidth="1"/>
    <col min="4363" max="4608" width="11.42578125" style="11"/>
    <col min="4609" max="4609" width="5.140625" style="11" customWidth="1"/>
    <col min="4610" max="4610" width="57.5703125" style="11" customWidth="1"/>
    <col min="4611" max="4611" width="16.7109375" style="11" customWidth="1"/>
    <col min="4612" max="4612" width="14.7109375" style="11" bestFit="1" customWidth="1"/>
    <col min="4613" max="4613" width="10.140625" style="11" bestFit="1" customWidth="1"/>
    <col min="4614" max="4614" width="9.5703125" style="11" customWidth="1"/>
    <col min="4615" max="4615" width="11.42578125" style="11"/>
    <col min="4616" max="4616" width="46" style="11" customWidth="1"/>
    <col min="4617" max="4617" width="17" style="11" customWidth="1"/>
    <col min="4618" max="4618" width="14.28515625" style="11" customWidth="1"/>
    <col min="4619" max="4864" width="11.42578125" style="11"/>
    <col min="4865" max="4865" width="5.140625" style="11" customWidth="1"/>
    <col min="4866" max="4866" width="57.5703125" style="11" customWidth="1"/>
    <col min="4867" max="4867" width="16.7109375" style="11" customWidth="1"/>
    <col min="4868" max="4868" width="14.7109375" style="11" bestFit="1" customWidth="1"/>
    <col min="4869" max="4869" width="10.140625" style="11" bestFit="1" customWidth="1"/>
    <col min="4870" max="4870" width="9.5703125" style="11" customWidth="1"/>
    <col min="4871" max="4871" width="11.42578125" style="11"/>
    <col min="4872" max="4872" width="46" style="11" customWidth="1"/>
    <col min="4873" max="4873" width="17" style="11" customWidth="1"/>
    <col min="4874" max="4874" width="14.28515625" style="11" customWidth="1"/>
    <col min="4875" max="5120" width="11.42578125" style="11"/>
    <col min="5121" max="5121" width="5.140625" style="11" customWidth="1"/>
    <col min="5122" max="5122" width="57.5703125" style="11" customWidth="1"/>
    <col min="5123" max="5123" width="16.7109375" style="11" customWidth="1"/>
    <col min="5124" max="5124" width="14.7109375" style="11" bestFit="1" customWidth="1"/>
    <col min="5125" max="5125" width="10.140625" style="11" bestFit="1" customWidth="1"/>
    <col min="5126" max="5126" width="9.5703125" style="11" customWidth="1"/>
    <col min="5127" max="5127" width="11.42578125" style="11"/>
    <col min="5128" max="5128" width="46" style="11" customWidth="1"/>
    <col min="5129" max="5129" width="17" style="11" customWidth="1"/>
    <col min="5130" max="5130" width="14.28515625" style="11" customWidth="1"/>
    <col min="5131" max="5376" width="11.42578125" style="11"/>
    <col min="5377" max="5377" width="5.140625" style="11" customWidth="1"/>
    <col min="5378" max="5378" width="57.5703125" style="11" customWidth="1"/>
    <col min="5379" max="5379" width="16.7109375" style="11" customWidth="1"/>
    <col min="5380" max="5380" width="14.7109375" style="11" bestFit="1" customWidth="1"/>
    <col min="5381" max="5381" width="10.140625" style="11" bestFit="1" customWidth="1"/>
    <col min="5382" max="5382" width="9.5703125" style="11" customWidth="1"/>
    <col min="5383" max="5383" width="11.42578125" style="11"/>
    <col min="5384" max="5384" width="46" style="11" customWidth="1"/>
    <col min="5385" max="5385" width="17" style="11" customWidth="1"/>
    <col min="5386" max="5386" width="14.28515625" style="11" customWidth="1"/>
    <col min="5387" max="5632" width="11.42578125" style="11"/>
    <col min="5633" max="5633" width="5.140625" style="11" customWidth="1"/>
    <col min="5634" max="5634" width="57.5703125" style="11" customWidth="1"/>
    <col min="5635" max="5635" width="16.7109375" style="11" customWidth="1"/>
    <col min="5636" max="5636" width="14.7109375" style="11" bestFit="1" customWidth="1"/>
    <col min="5637" max="5637" width="10.140625" style="11" bestFit="1" customWidth="1"/>
    <col min="5638" max="5638" width="9.5703125" style="11" customWidth="1"/>
    <col min="5639" max="5639" width="11.42578125" style="11"/>
    <col min="5640" max="5640" width="46" style="11" customWidth="1"/>
    <col min="5641" max="5641" width="17" style="11" customWidth="1"/>
    <col min="5642" max="5642" width="14.28515625" style="11" customWidth="1"/>
    <col min="5643" max="5888" width="11.42578125" style="11"/>
    <col min="5889" max="5889" width="5.140625" style="11" customWidth="1"/>
    <col min="5890" max="5890" width="57.5703125" style="11" customWidth="1"/>
    <col min="5891" max="5891" width="16.7109375" style="11" customWidth="1"/>
    <col min="5892" max="5892" width="14.7109375" style="11" bestFit="1" customWidth="1"/>
    <col min="5893" max="5893" width="10.140625" style="11" bestFit="1" customWidth="1"/>
    <col min="5894" max="5894" width="9.5703125" style="11" customWidth="1"/>
    <col min="5895" max="5895" width="11.42578125" style="11"/>
    <col min="5896" max="5896" width="46" style="11" customWidth="1"/>
    <col min="5897" max="5897" width="17" style="11" customWidth="1"/>
    <col min="5898" max="5898" width="14.28515625" style="11" customWidth="1"/>
    <col min="5899" max="6144" width="11.42578125" style="11"/>
    <col min="6145" max="6145" width="5.140625" style="11" customWidth="1"/>
    <col min="6146" max="6146" width="57.5703125" style="11" customWidth="1"/>
    <col min="6147" max="6147" width="16.7109375" style="11" customWidth="1"/>
    <col min="6148" max="6148" width="14.7109375" style="11" bestFit="1" customWidth="1"/>
    <col min="6149" max="6149" width="10.140625" style="11" bestFit="1" customWidth="1"/>
    <col min="6150" max="6150" width="9.5703125" style="11" customWidth="1"/>
    <col min="6151" max="6151" width="11.42578125" style="11"/>
    <col min="6152" max="6152" width="46" style="11" customWidth="1"/>
    <col min="6153" max="6153" width="17" style="11" customWidth="1"/>
    <col min="6154" max="6154" width="14.28515625" style="11" customWidth="1"/>
    <col min="6155" max="6400" width="11.42578125" style="11"/>
    <col min="6401" max="6401" width="5.140625" style="11" customWidth="1"/>
    <col min="6402" max="6402" width="57.5703125" style="11" customWidth="1"/>
    <col min="6403" max="6403" width="16.7109375" style="11" customWidth="1"/>
    <col min="6404" max="6404" width="14.7109375" style="11" bestFit="1" customWidth="1"/>
    <col min="6405" max="6405" width="10.140625" style="11" bestFit="1" customWidth="1"/>
    <col min="6406" max="6406" width="9.5703125" style="11" customWidth="1"/>
    <col min="6407" max="6407" width="11.42578125" style="11"/>
    <col min="6408" max="6408" width="46" style="11" customWidth="1"/>
    <col min="6409" max="6409" width="17" style="11" customWidth="1"/>
    <col min="6410" max="6410" width="14.28515625" style="11" customWidth="1"/>
    <col min="6411" max="6656" width="11.42578125" style="11"/>
    <col min="6657" max="6657" width="5.140625" style="11" customWidth="1"/>
    <col min="6658" max="6658" width="57.5703125" style="11" customWidth="1"/>
    <col min="6659" max="6659" width="16.7109375" style="11" customWidth="1"/>
    <col min="6660" max="6660" width="14.7109375" style="11" bestFit="1" customWidth="1"/>
    <col min="6661" max="6661" width="10.140625" style="11" bestFit="1" customWidth="1"/>
    <col min="6662" max="6662" width="9.5703125" style="11" customWidth="1"/>
    <col min="6663" max="6663" width="11.42578125" style="11"/>
    <col min="6664" max="6664" width="46" style="11" customWidth="1"/>
    <col min="6665" max="6665" width="17" style="11" customWidth="1"/>
    <col min="6666" max="6666" width="14.28515625" style="11" customWidth="1"/>
    <col min="6667" max="6912" width="11.42578125" style="11"/>
    <col min="6913" max="6913" width="5.140625" style="11" customWidth="1"/>
    <col min="6914" max="6914" width="57.5703125" style="11" customWidth="1"/>
    <col min="6915" max="6915" width="16.7109375" style="11" customWidth="1"/>
    <col min="6916" max="6916" width="14.7109375" style="11" bestFit="1" customWidth="1"/>
    <col min="6917" max="6917" width="10.140625" style="11" bestFit="1" customWidth="1"/>
    <col min="6918" max="6918" width="9.5703125" style="11" customWidth="1"/>
    <col min="6919" max="6919" width="11.42578125" style="11"/>
    <col min="6920" max="6920" width="46" style="11" customWidth="1"/>
    <col min="6921" max="6921" width="17" style="11" customWidth="1"/>
    <col min="6922" max="6922" width="14.28515625" style="11" customWidth="1"/>
    <col min="6923" max="7168" width="11.42578125" style="11"/>
    <col min="7169" max="7169" width="5.140625" style="11" customWidth="1"/>
    <col min="7170" max="7170" width="57.5703125" style="11" customWidth="1"/>
    <col min="7171" max="7171" width="16.7109375" style="11" customWidth="1"/>
    <col min="7172" max="7172" width="14.7109375" style="11" bestFit="1" customWidth="1"/>
    <col min="7173" max="7173" width="10.140625" style="11" bestFit="1" customWidth="1"/>
    <col min="7174" max="7174" width="9.5703125" style="11" customWidth="1"/>
    <col min="7175" max="7175" width="11.42578125" style="11"/>
    <col min="7176" max="7176" width="46" style="11" customWidth="1"/>
    <col min="7177" max="7177" width="17" style="11" customWidth="1"/>
    <col min="7178" max="7178" width="14.28515625" style="11" customWidth="1"/>
    <col min="7179" max="7424" width="11.42578125" style="11"/>
    <col min="7425" max="7425" width="5.140625" style="11" customWidth="1"/>
    <col min="7426" max="7426" width="57.5703125" style="11" customWidth="1"/>
    <col min="7427" max="7427" width="16.7109375" style="11" customWidth="1"/>
    <col min="7428" max="7428" width="14.7109375" style="11" bestFit="1" customWidth="1"/>
    <col min="7429" max="7429" width="10.140625" style="11" bestFit="1" customWidth="1"/>
    <col min="7430" max="7430" width="9.5703125" style="11" customWidth="1"/>
    <col min="7431" max="7431" width="11.42578125" style="11"/>
    <col min="7432" max="7432" width="46" style="11" customWidth="1"/>
    <col min="7433" max="7433" width="17" style="11" customWidth="1"/>
    <col min="7434" max="7434" width="14.28515625" style="11" customWidth="1"/>
    <col min="7435" max="7680" width="11.42578125" style="11"/>
    <col min="7681" max="7681" width="5.140625" style="11" customWidth="1"/>
    <col min="7682" max="7682" width="57.5703125" style="11" customWidth="1"/>
    <col min="7683" max="7683" width="16.7109375" style="11" customWidth="1"/>
    <col min="7684" max="7684" width="14.7109375" style="11" bestFit="1" customWidth="1"/>
    <col min="7685" max="7685" width="10.140625" style="11" bestFit="1" customWidth="1"/>
    <col min="7686" max="7686" width="9.5703125" style="11" customWidth="1"/>
    <col min="7687" max="7687" width="11.42578125" style="11"/>
    <col min="7688" max="7688" width="46" style="11" customWidth="1"/>
    <col min="7689" max="7689" width="17" style="11" customWidth="1"/>
    <col min="7690" max="7690" width="14.28515625" style="11" customWidth="1"/>
    <col min="7691" max="7936" width="11.42578125" style="11"/>
    <col min="7937" max="7937" width="5.140625" style="11" customWidth="1"/>
    <col min="7938" max="7938" width="57.5703125" style="11" customWidth="1"/>
    <col min="7939" max="7939" width="16.7109375" style="11" customWidth="1"/>
    <col min="7940" max="7940" width="14.7109375" style="11" bestFit="1" customWidth="1"/>
    <col min="7941" max="7941" width="10.140625" style="11" bestFit="1" customWidth="1"/>
    <col min="7942" max="7942" width="9.5703125" style="11" customWidth="1"/>
    <col min="7943" max="7943" width="11.42578125" style="11"/>
    <col min="7944" max="7944" width="46" style="11" customWidth="1"/>
    <col min="7945" max="7945" width="17" style="11" customWidth="1"/>
    <col min="7946" max="7946" width="14.28515625" style="11" customWidth="1"/>
    <col min="7947" max="8192" width="11.42578125" style="11"/>
    <col min="8193" max="8193" width="5.140625" style="11" customWidth="1"/>
    <col min="8194" max="8194" width="57.5703125" style="11" customWidth="1"/>
    <col min="8195" max="8195" width="16.7109375" style="11" customWidth="1"/>
    <col min="8196" max="8196" width="14.7109375" style="11" bestFit="1" customWidth="1"/>
    <col min="8197" max="8197" width="10.140625" style="11" bestFit="1" customWidth="1"/>
    <col min="8198" max="8198" width="9.5703125" style="11" customWidth="1"/>
    <col min="8199" max="8199" width="11.42578125" style="11"/>
    <col min="8200" max="8200" width="46" style="11" customWidth="1"/>
    <col min="8201" max="8201" width="17" style="11" customWidth="1"/>
    <col min="8202" max="8202" width="14.28515625" style="11" customWidth="1"/>
    <col min="8203" max="8448" width="11.42578125" style="11"/>
    <col min="8449" max="8449" width="5.140625" style="11" customWidth="1"/>
    <col min="8450" max="8450" width="57.5703125" style="11" customWidth="1"/>
    <col min="8451" max="8451" width="16.7109375" style="11" customWidth="1"/>
    <col min="8452" max="8452" width="14.7109375" style="11" bestFit="1" customWidth="1"/>
    <col min="8453" max="8453" width="10.140625" style="11" bestFit="1" customWidth="1"/>
    <col min="8454" max="8454" width="9.5703125" style="11" customWidth="1"/>
    <col min="8455" max="8455" width="11.42578125" style="11"/>
    <col min="8456" max="8456" width="46" style="11" customWidth="1"/>
    <col min="8457" max="8457" width="17" style="11" customWidth="1"/>
    <col min="8458" max="8458" width="14.28515625" style="11" customWidth="1"/>
    <col min="8459" max="8704" width="11.42578125" style="11"/>
    <col min="8705" max="8705" width="5.140625" style="11" customWidth="1"/>
    <col min="8706" max="8706" width="57.5703125" style="11" customWidth="1"/>
    <col min="8707" max="8707" width="16.7109375" style="11" customWidth="1"/>
    <col min="8708" max="8708" width="14.7109375" style="11" bestFit="1" customWidth="1"/>
    <col min="8709" max="8709" width="10.140625" style="11" bestFit="1" customWidth="1"/>
    <col min="8710" max="8710" width="9.5703125" style="11" customWidth="1"/>
    <col min="8711" max="8711" width="11.42578125" style="11"/>
    <col min="8712" max="8712" width="46" style="11" customWidth="1"/>
    <col min="8713" max="8713" width="17" style="11" customWidth="1"/>
    <col min="8714" max="8714" width="14.28515625" style="11" customWidth="1"/>
    <col min="8715" max="8960" width="11.42578125" style="11"/>
    <col min="8961" max="8961" width="5.140625" style="11" customWidth="1"/>
    <col min="8962" max="8962" width="57.5703125" style="11" customWidth="1"/>
    <col min="8963" max="8963" width="16.7109375" style="11" customWidth="1"/>
    <col min="8964" max="8964" width="14.7109375" style="11" bestFit="1" customWidth="1"/>
    <col min="8965" max="8965" width="10.140625" style="11" bestFit="1" customWidth="1"/>
    <col min="8966" max="8966" width="9.5703125" style="11" customWidth="1"/>
    <col min="8967" max="8967" width="11.42578125" style="11"/>
    <col min="8968" max="8968" width="46" style="11" customWidth="1"/>
    <col min="8969" max="8969" width="17" style="11" customWidth="1"/>
    <col min="8970" max="8970" width="14.28515625" style="11" customWidth="1"/>
    <col min="8971" max="9216" width="11.42578125" style="11"/>
    <col min="9217" max="9217" width="5.140625" style="11" customWidth="1"/>
    <col min="9218" max="9218" width="57.5703125" style="11" customWidth="1"/>
    <col min="9219" max="9219" width="16.7109375" style="11" customWidth="1"/>
    <col min="9220" max="9220" width="14.7109375" style="11" bestFit="1" customWidth="1"/>
    <col min="9221" max="9221" width="10.140625" style="11" bestFit="1" customWidth="1"/>
    <col min="9222" max="9222" width="9.5703125" style="11" customWidth="1"/>
    <col min="9223" max="9223" width="11.42578125" style="11"/>
    <col min="9224" max="9224" width="46" style="11" customWidth="1"/>
    <col min="9225" max="9225" width="17" style="11" customWidth="1"/>
    <col min="9226" max="9226" width="14.28515625" style="11" customWidth="1"/>
    <col min="9227" max="9472" width="11.42578125" style="11"/>
    <col min="9473" max="9473" width="5.140625" style="11" customWidth="1"/>
    <col min="9474" max="9474" width="57.5703125" style="11" customWidth="1"/>
    <col min="9475" max="9475" width="16.7109375" style="11" customWidth="1"/>
    <col min="9476" max="9476" width="14.7109375" style="11" bestFit="1" customWidth="1"/>
    <col min="9477" max="9477" width="10.140625" style="11" bestFit="1" customWidth="1"/>
    <col min="9478" max="9478" width="9.5703125" style="11" customWidth="1"/>
    <col min="9479" max="9479" width="11.42578125" style="11"/>
    <col min="9480" max="9480" width="46" style="11" customWidth="1"/>
    <col min="9481" max="9481" width="17" style="11" customWidth="1"/>
    <col min="9482" max="9482" width="14.28515625" style="11" customWidth="1"/>
    <col min="9483" max="9728" width="11.42578125" style="11"/>
    <col min="9729" max="9729" width="5.140625" style="11" customWidth="1"/>
    <col min="9730" max="9730" width="57.5703125" style="11" customWidth="1"/>
    <col min="9731" max="9731" width="16.7109375" style="11" customWidth="1"/>
    <col min="9732" max="9732" width="14.7109375" style="11" bestFit="1" customWidth="1"/>
    <col min="9733" max="9733" width="10.140625" style="11" bestFit="1" customWidth="1"/>
    <col min="9734" max="9734" width="9.5703125" style="11" customWidth="1"/>
    <col min="9735" max="9735" width="11.42578125" style="11"/>
    <col min="9736" max="9736" width="46" style="11" customWidth="1"/>
    <col min="9737" max="9737" width="17" style="11" customWidth="1"/>
    <col min="9738" max="9738" width="14.28515625" style="11" customWidth="1"/>
    <col min="9739" max="9984" width="11.42578125" style="11"/>
    <col min="9985" max="9985" width="5.140625" style="11" customWidth="1"/>
    <col min="9986" max="9986" width="57.5703125" style="11" customWidth="1"/>
    <col min="9987" max="9987" width="16.7109375" style="11" customWidth="1"/>
    <col min="9988" max="9988" width="14.7109375" style="11" bestFit="1" customWidth="1"/>
    <col min="9989" max="9989" width="10.140625" style="11" bestFit="1" customWidth="1"/>
    <col min="9990" max="9990" width="9.5703125" style="11" customWidth="1"/>
    <col min="9991" max="9991" width="11.42578125" style="11"/>
    <col min="9992" max="9992" width="46" style="11" customWidth="1"/>
    <col min="9993" max="9993" width="17" style="11" customWidth="1"/>
    <col min="9994" max="9994" width="14.28515625" style="11" customWidth="1"/>
    <col min="9995" max="10240" width="11.42578125" style="11"/>
    <col min="10241" max="10241" width="5.140625" style="11" customWidth="1"/>
    <col min="10242" max="10242" width="57.5703125" style="11" customWidth="1"/>
    <col min="10243" max="10243" width="16.7109375" style="11" customWidth="1"/>
    <col min="10244" max="10244" width="14.7109375" style="11" bestFit="1" customWidth="1"/>
    <col min="10245" max="10245" width="10.140625" style="11" bestFit="1" customWidth="1"/>
    <col min="10246" max="10246" width="9.5703125" style="11" customWidth="1"/>
    <col min="10247" max="10247" width="11.42578125" style="11"/>
    <col min="10248" max="10248" width="46" style="11" customWidth="1"/>
    <col min="10249" max="10249" width="17" style="11" customWidth="1"/>
    <col min="10250" max="10250" width="14.28515625" style="11" customWidth="1"/>
    <col min="10251" max="10496" width="11.42578125" style="11"/>
    <col min="10497" max="10497" width="5.140625" style="11" customWidth="1"/>
    <col min="10498" max="10498" width="57.5703125" style="11" customWidth="1"/>
    <col min="10499" max="10499" width="16.7109375" style="11" customWidth="1"/>
    <col min="10500" max="10500" width="14.7109375" style="11" bestFit="1" customWidth="1"/>
    <col min="10501" max="10501" width="10.140625" style="11" bestFit="1" customWidth="1"/>
    <col min="10502" max="10502" width="9.5703125" style="11" customWidth="1"/>
    <col min="10503" max="10503" width="11.42578125" style="11"/>
    <col min="10504" max="10504" width="46" style="11" customWidth="1"/>
    <col min="10505" max="10505" width="17" style="11" customWidth="1"/>
    <col min="10506" max="10506" width="14.28515625" style="11" customWidth="1"/>
    <col min="10507" max="10752" width="11.42578125" style="11"/>
    <col min="10753" max="10753" width="5.140625" style="11" customWidth="1"/>
    <col min="10754" max="10754" width="57.5703125" style="11" customWidth="1"/>
    <col min="10755" max="10755" width="16.7109375" style="11" customWidth="1"/>
    <col min="10756" max="10756" width="14.7109375" style="11" bestFit="1" customWidth="1"/>
    <col min="10757" max="10757" width="10.140625" style="11" bestFit="1" customWidth="1"/>
    <col min="10758" max="10758" width="9.5703125" style="11" customWidth="1"/>
    <col min="10759" max="10759" width="11.42578125" style="11"/>
    <col min="10760" max="10760" width="46" style="11" customWidth="1"/>
    <col min="10761" max="10761" width="17" style="11" customWidth="1"/>
    <col min="10762" max="10762" width="14.28515625" style="11" customWidth="1"/>
    <col min="10763" max="11008" width="11.42578125" style="11"/>
    <col min="11009" max="11009" width="5.140625" style="11" customWidth="1"/>
    <col min="11010" max="11010" width="57.5703125" style="11" customWidth="1"/>
    <col min="11011" max="11011" width="16.7109375" style="11" customWidth="1"/>
    <col min="11012" max="11012" width="14.7109375" style="11" bestFit="1" customWidth="1"/>
    <col min="11013" max="11013" width="10.140625" style="11" bestFit="1" customWidth="1"/>
    <col min="11014" max="11014" width="9.5703125" style="11" customWidth="1"/>
    <col min="11015" max="11015" width="11.42578125" style="11"/>
    <col min="11016" max="11016" width="46" style="11" customWidth="1"/>
    <col min="11017" max="11017" width="17" style="11" customWidth="1"/>
    <col min="11018" max="11018" width="14.28515625" style="11" customWidth="1"/>
    <col min="11019" max="11264" width="11.42578125" style="11"/>
    <col min="11265" max="11265" width="5.140625" style="11" customWidth="1"/>
    <col min="11266" max="11266" width="57.5703125" style="11" customWidth="1"/>
    <col min="11267" max="11267" width="16.7109375" style="11" customWidth="1"/>
    <col min="11268" max="11268" width="14.7109375" style="11" bestFit="1" customWidth="1"/>
    <col min="11269" max="11269" width="10.140625" style="11" bestFit="1" customWidth="1"/>
    <col min="11270" max="11270" width="9.5703125" style="11" customWidth="1"/>
    <col min="11271" max="11271" width="11.42578125" style="11"/>
    <col min="11272" max="11272" width="46" style="11" customWidth="1"/>
    <col min="11273" max="11273" width="17" style="11" customWidth="1"/>
    <col min="11274" max="11274" width="14.28515625" style="11" customWidth="1"/>
    <col min="11275" max="11520" width="11.42578125" style="11"/>
    <col min="11521" max="11521" width="5.140625" style="11" customWidth="1"/>
    <col min="11522" max="11522" width="57.5703125" style="11" customWidth="1"/>
    <col min="11523" max="11523" width="16.7109375" style="11" customWidth="1"/>
    <col min="11524" max="11524" width="14.7109375" style="11" bestFit="1" customWidth="1"/>
    <col min="11525" max="11525" width="10.140625" style="11" bestFit="1" customWidth="1"/>
    <col min="11526" max="11526" width="9.5703125" style="11" customWidth="1"/>
    <col min="11527" max="11527" width="11.42578125" style="11"/>
    <col min="11528" max="11528" width="46" style="11" customWidth="1"/>
    <col min="11529" max="11529" width="17" style="11" customWidth="1"/>
    <col min="11530" max="11530" width="14.28515625" style="11" customWidth="1"/>
    <col min="11531" max="11776" width="11.42578125" style="11"/>
    <col min="11777" max="11777" width="5.140625" style="11" customWidth="1"/>
    <col min="11778" max="11778" width="57.5703125" style="11" customWidth="1"/>
    <col min="11779" max="11779" width="16.7109375" style="11" customWidth="1"/>
    <col min="11780" max="11780" width="14.7109375" style="11" bestFit="1" customWidth="1"/>
    <col min="11781" max="11781" width="10.140625" style="11" bestFit="1" customWidth="1"/>
    <col min="11782" max="11782" width="9.5703125" style="11" customWidth="1"/>
    <col min="11783" max="11783" width="11.42578125" style="11"/>
    <col min="11784" max="11784" width="46" style="11" customWidth="1"/>
    <col min="11785" max="11785" width="17" style="11" customWidth="1"/>
    <col min="11786" max="11786" width="14.28515625" style="11" customWidth="1"/>
    <col min="11787" max="12032" width="11.42578125" style="11"/>
    <col min="12033" max="12033" width="5.140625" style="11" customWidth="1"/>
    <col min="12034" max="12034" width="57.5703125" style="11" customWidth="1"/>
    <col min="12035" max="12035" width="16.7109375" style="11" customWidth="1"/>
    <col min="12036" max="12036" width="14.7109375" style="11" bestFit="1" customWidth="1"/>
    <col min="12037" max="12037" width="10.140625" style="11" bestFit="1" customWidth="1"/>
    <col min="12038" max="12038" width="9.5703125" style="11" customWidth="1"/>
    <col min="12039" max="12039" width="11.42578125" style="11"/>
    <col min="12040" max="12040" width="46" style="11" customWidth="1"/>
    <col min="12041" max="12041" width="17" style="11" customWidth="1"/>
    <col min="12042" max="12042" width="14.28515625" style="11" customWidth="1"/>
    <col min="12043" max="12288" width="11.42578125" style="11"/>
    <col min="12289" max="12289" width="5.140625" style="11" customWidth="1"/>
    <col min="12290" max="12290" width="57.5703125" style="11" customWidth="1"/>
    <col min="12291" max="12291" width="16.7109375" style="11" customWidth="1"/>
    <col min="12292" max="12292" width="14.7109375" style="11" bestFit="1" customWidth="1"/>
    <col min="12293" max="12293" width="10.140625" style="11" bestFit="1" customWidth="1"/>
    <col min="12294" max="12294" width="9.5703125" style="11" customWidth="1"/>
    <col min="12295" max="12295" width="11.42578125" style="11"/>
    <col min="12296" max="12296" width="46" style="11" customWidth="1"/>
    <col min="12297" max="12297" width="17" style="11" customWidth="1"/>
    <col min="12298" max="12298" width="14.28515625" style="11" customWidth="1"/>
    <col min="12299" max="12544" width="11.42578125" style="11"/>
    <col min="12545" max="12545" width="5.140625" style="11" customWidth="1"/>
    <col min="12546" max="12546" width="57.5703125" style="11" customWidth="1"/>
    <col min="12547" max="12547" width="16.7109375" style="11" customWidth="1"/>
    <col min="12548" max="12548" width="14.7109375" style="11" bestFit="1" customWidth="1"/>
    <col min="12549" max="12549" width="10.140625" style="11" bestFit="1" customWidth="1"/>
    <col min="12550" max="12550" width="9.5703125" style="11" customWidth="1"/>
    <col min="12551" max="12551" width="11.42578125" style="11"/>
    <col min="12552" max="12552" width="46" style="11" customWidth="1"/>
    <col min="12553" max="12553" width="17" style="11" customWidth="1"/>
    <col min="12554" max="12554" width="14.28515625" style="11" customWidth="1"/>
    <col min="12555" max="12800" width="11.42578125" style="11"/>
    <col min="12801" max="12801" width="5.140625" style="11" customWidth="1"/>
    <col min="12802" max="12802" width="57.5703125" style="11" customWidth="1"/>
    <col min="12803" max="12803" width="16.7109375" style="11" customWidth="1"/>
    <col min="12804" max="12804" width="14.7109375" style="11" bestFit="1" customWidth="1"/>
    <col min="12805" max="12805" width="10.140625" style="11" bestFit="1" customWidth="1"/>
    <col min="12806" max="12806" width="9.5703125" style="11" customWidth="1"/>
    <col min="12807" max="12807" width="11.42578125" style="11"/>
    <col min="12808" max="12808" width="46" style="11" customWidth="1"/>
    <col min="12809" max="12809" width="17" style="11" customWidth="1"/>
    <col min="12810" max="12810" width="14.28515625" style="11" customWidth="1"/>
    <col min="12811" max="13056" width="11.42578125" style="11"/>
    <col min="13057" max="13057" width="5.140625" style="11" customWidth="1"/>
    <col min="13058" max="13058" width="57.5703125" style="11" customWidth="1"/>
    <col min="13059" max="13059" width="16.7109375" style="11" customWidth="1"/>
    <col min="13060" max="13060" width="14.7109375" style="11" bestFit="1" customWidth="1"/>
    <col min="13061" max="13061" width="10.140625" style="11" bestFit="1" customWidth="1"/>
    <col min="13062" max="13062" width="9.5703125" style="11" customWidth="1"/>
    <col min="13063" max="13063" width="11.42578125" style="11"/>
    <col min="13064" max="13064" width="46" style="11" customWidth="1"/>
    <col min="13065" max="13065" width="17" style="11" customWidth="1"/>
    <col min="13066" max="13066" width="14.28515625" style="11" customWidth="1"/>
    <col min="13067" max="13312" width="11.42578125" style="11"/>
    <col min="13313" max="13313" width="5.140625" style="11" customWidth="1"/>
    <col min="13314" max="13314" width="57.5703125" style="11" customWidth="1"/>
    <col min="13315" max="13315" width="16.7109375" style="11" customWidth="1"/>
    <col min="13316" max="13316" width="14.7109375" style="11" bestFit="1" customWidth="1"/>
    <col min="13317" max="13317" width="10.140625" style="11" bestFit="1" customWidth="1"/>
    <col min="13318" max="13318" width="9.5703125" style="11" customWidth="1"/>
    <col min="13319" max="13319" width="11.42578125" style="11"/>
    <col min="13320" max="13320" width="46" style="11" customWidth="1"/>
    <col min="13321" max="13321" width="17" style="11" customWidth="1"/>
    <col min="13322" max="13322" width="14.28515625" style="11" customWidth="1"/>
    <col min="13323" max="13568" width="11.42578125" style="11"/>
    <col min="13569" max="13569" width="5.140625" style="11" customWidth="1"/>
    <col min="13570" max="13570" width="57.5703125" style="11" customWidth="1"/>
    <col min="13571" max="13571" width="16.7109375" style="11" customWidth="1"/>
    <col min="13572" max="13572" width="14.7109375" style="11" bestFit="1" customWidth="1"/>
    <col min="13573" max="13573" width="10.140625" style="11" bestFit="1" customWidth="1"/>
    <col min="13574" max="13574" width="9.5703125" style="11" customWidth="1"/>
    <col min="13575" max="13575" width="11.42578125" style="11"/>
    <col min="13576" max="13576" width="46" style="11" customWidth="1"/>
    <col min="13577" max="13577" width="17" style="11" customWidth="1"/>
    <col min="13578" max="13578" width="14.28515625" style="11" customWidth="1"/>
    <col min="13579" max="13824" width="11.42578125" style="11"/>
    <col min="13825" max="13825" width="5.140625" style="11" customWidth="1"/>
    <col min="13826" max="13826" width="57.5703125" style="11" customWidth="1"/>
    <col min="13827" max="13827" width="16.7109375" style="11" customWidth="1"/>
    <col min="13828" max="13828" width="14.7109375" style="11" bestFit="1" customWidth="1"/>
    <col min="13829" max="13829" width="10.140625" style="11" bestFit="1" customWidth="1"/>
    <col min="13830" max="13830" width="9.5703125" style="11" customWidth="1"/>
    <col min="13831" max="13831" width="11.42578125" style="11"/>
    <col min="13832" max="13832" width="46" style="11" customWidth="1"/>
    <col min="13833" max="13833" width="17" style="11" customWidth="1"/>
    <col min="13834" max="13834" width="14.28515625" style="11" customWidth="1"/>
    <col min="13835" max="14080" width="11.42578125" style="11"/>
    <col min="14081" max="14081" width="5.140625" style="11" customWidth="1"/>
    <col min="14082" max="14082" width="57.5703125" style="11" customWidth="1"/>
    <col min="14083" max="14083" width="16.7109375" style="11" customWidth="1"/>
    <col min="14084" max="14084" width="14.7109375" style="11" bestFit="1" customWidth="1"/>
    <col min="14085" max="14085" width="10.140625" style="11" bestFit="1" customWidth="1"/>
    <col min="14086" max="14086" width="9.5703125" style="11" customWidth="1"/>
    <col min="14087" max="14087" width="11.42578125" style="11"/>
    <col min="14088" max="14088" width="46" style="11" customWidth="1"/>
    <col min="14089" max="14089" width="17" style="11" customWidth="1"/>
    <col min="14090" max="14090" width="14.28515625" style="11" customWidth="1"/>
    <col min="14091" max="14336" width="11.42578125" style="11"/>
    <col min="14337" max="14337" width="5.140625" style="11" customWidth="1"/>
    <col min="14338" max="14338" width="57.5703125" style="11" customWidth="1"/>
    <col min="14339" max="14339" width="16.7109375" style="11" customWidth="1"/>
    <col min="14340" max="14340" width="14.7109375" style="11" bestFit="1" customWidth="1"/>
    <col min="14341" max="14341" width="10.140625" style="11" bestFit="1" customWidth="1"/>
    <col min="14342" max="14342" width="9.5703125" style="11" customWidth="1"/>
    <col min="14343" max="14343" width="11.42578125" style="11"/>
    <col min="14344" max="14344" width="46" style="11" customWidth="1"/>
    <col min="14345" max="14345" width="17" style="11" customWidth="1"/>
    <col min="14346" max="14346" width="14.28515625" style="11" customWidth="1"/>
    <col min="14347" max="14592" width="11.42578125" style="11"/>
    <col min="14593" max="14593" width="5.140625" style="11" customWidth="1"/>
    <col min="14594" max="14594" width="57.5703125" style="11" customWidth="1"/>
    <col min="14595" max="14595" width="16.7109375" style="11" customWidth="1"/>
    <col min="14596" max="14596" width="14.7109375" style="11" bestFit="1" customWidth="1"/>
    <col min="14597" max="14597" width="10.140625" style="11" bestFit="1" customWidth="1"/>
    <col min="14598" max="14598" width="9.5703125" style="11" customWidth="1"/>
    <col min="14599" max="14599" width="11.42578125" style="11"/>
    <col min="14600" max="14600" width="46" style="11" customWidth="1"/>
    <col min="14601" max="14601" width="17" style="11" customWidth="1"/>
    <col min="14602" max="14602" width="14.28515625" style="11" customWidth="1"/>
    <col min="14603" max="14848" width="11.42578125" style="11"/>
    <col min="14849" max="14849" width="5.140625" style="11" customWidth="1"/>
    <col min="14850" max="14850" width="57.5703125" style="11" customWidth="1"/>
    <col min="14851" max="14851" width="16.7109375" style="11" customWidth="1"/>
    <col min="14852" max="14852" width="14.7109375" style="11" bestFit="1" customWidth="1"/>
    <col min="14853" max="14853" width="10.140625" style="11" bestFit="1" customWidth="1"/>
    <col min="14854" max="14854" width="9.5703125" style="11" customWidth="1"/>
    <col min="14855" max="14855" width="11.42578125" style="11"/>
    <col min="14856" max="14856" width="46" style="11" customWidth="1"/>
    <col min="14857" max="14857" width="17" style="11" customWidth="1"/>
    <col min="14858" max="14858" width="14.28515625" style="11" customWidth="1"/>
    <col min="14859" max="15104" width="11.42578125" style="11"/>
    <col min="15105" max="15105" width="5.140625" style="11" customWidth="1"/>
    <col min="15106" max="15106" width="57.5703125" style="11" customWidth="1"/>
    <col min="15107" max="15107" width="16.7109375" style="11" customWidth="1"/>
    <col min="15108" max="15108" width="14.7109375" style="11" bestFit="1" customWidth="1"/>
    <col min="15109" max="15109" width="10.140625" style="11" bestFit="1" customWidth="1"/>
    <col min="15110" max="15110" width="9.5703125" style="11" customWidth="1"/>
    <col min="15111" max="15111" width="11.42578125" style="11"/>
    <col min="15112" max="15112" width="46" style="11" customWidth="1"/>
    <col min="15113" max="15113" width="17" style="11" customWidth="1"/>
    <col min="15114" max="15114" width="14.28515625" style="11" customWidth="1"/>
    <col min="15115" max="15360" width="11.42578125" style="11"/>
    <col min="15361" max="15361" width="5.140625" style="11" customWidth="1"/>
    <col min="15362" max="15362" width="57.5703125" style="11" customWidth="1"/>
    <col min="15363" max="15363" width="16.7109375" style="11" customWidth="1"/>
    <col min="15364" max="15364" width="14.7109375" style="11" bestFit="1" customWidth="1"/>
    <col min="15365" max="15365" width="10.140625" style="11" bestFit="1" customWidth="1"/>
    <col min="15366" max="15366" width="9.5703125" style="11" customWidth="1"/>
    <col min="15367" max="15367" width="11.42578125" style="11"/>
    <col min="15368" max="15368" width="46" style="11" customWidth="1"/>
    <col min="15369" max="15369" width="17" style="11" customWidth="1"/>
    <col min="15370" max="15370" width="14.28515625" style="11" customWidth="1"/>
    <col min="15371" max="15616" width="11.42578125" style="11"/>
    <col min="15617" max="15617" width="5.140625" style="11" customWidth="1"/>
    <col min="15618" max="15618" width="57.5703125" style="11" customWidth="1"/>
    <col min="15619" max="15619" width="16.7109375" style="11" customWidth="1"/>
    <col min="15620" max="15620" width="14.7109375" style="11" bestFit="1" customWidth="1"/>
    <col min="15621" max="15621" width="10.140625" style="11" bestFit="1" customWidth="1"/>
    <col min="15622" max="15622" width="9.5703125" style="11" customWidth="1"/>
    <col min="15623" max="15623" width="11.42578125" style="11"/>
    <col min="15624" max="15624" width="46" style="11" customWidth="1"/>
    <col min="15625" max="15625" width="17" style="11" customWidth="1"/>
    <col min="15626" max="15626" width="14.28515625" style="11" customWidth="1"/>
    <col min="15627" max="15872" width="11.42578125" style="11"/>
    <col min="15873" max="15873" width="5.140625" style="11" customWidth="1"/>
    <col min="15874" max="15874" width="57.5703125" style="11" customWidth="1"/>
    <col min="15875" max="15875" width="16.7109375" style="11" customWidth="1"/>
    <col min="15876" max="15876" width="14.7109375" style="11" bestFit="1" customWidth="1"/>
    <col min="15877" max="15877" width="10.140625" style="11" bestFit="1" customWidth="1"/>
    <col min="15878" max="15878" width="9.5703125" style="11" customWidth="1"/>
    <col min="15879" max="15879" width="11.42578125" style="11"/>
    <col min="15880" max="15880" width="46" style="11" customWidth="1"/>
    <col min="15881" max="15881" width="17" style="11" customWidth="1"/>
    <col min="15882" max="15882" width="14.28515625" style="11" customWidth="1"/>
    <col min="15883" max="16128" width="11.42578125" style="11"/>
    <col min="16129" max="16129" width="5.140625" style="11" customWidth="1"/>
    <col min="16130" max="16130" width="57.5703125" style="11" customWidth="1"/>
    <col min="16131" max="16131" width="16.7109375" style="11" customWidth="1"/>
    <col min="16132" max="16132" width="14.7109375" style="11" bestFit="1" customWidth="1"/>
    <col min="16133" max="16133" width="10.140625" style="11" bestFit="1" customWidth="1"/>
    <col min="16134" max="16134" width="9.5703125" style="11" customWidth="1"/>
    <col min="16135" max="16135" width="11.42578125" style="11"/>
    <col min="16136" max="16136" width="46" style="11" customWidth="1"/>
    <col min="16137" max="16137" width="17" style="11" customWidth="1"/>
    <col min="16138" max="16138" width="14.28515625" style="11" customWidth="1"/>
    <col min="16139" max="16384" width="11.42578125" style="11"/>
  </cols>
  <sheetData>
    <row r="1" spans="1:5" x14ac:dyDescent="0.2">
      <c r="B1" s="240" t="s">
        <v>222</v>
      </c>
      <c r="C1" s="240"/>
      <c r="D1" s="240"/>
      <c r="E1" s="240"/>
    </row>
    <row r="2" spans="1:5" x14ac:dyDescent="0.2">
      <c r="B2" s="205" t="s">
        <v>223</v>
      </c>
      <c r="C2" s="205"/>
      <c r="D2" s="205"/>
      <c r="E2" s="205"/>
    </row>
    <row r="3" spans="1:5" x14ac:dyDescent="0.2">
      <c r="B3" s="205" t="s">
        <v>224</v>
      </c>
      <c r="C3" s="205"/>
      <c r="D3" s="205"/>
      <c r="E3" s="205"/>
    </row>
    <row r="4" spans="1:5" x14ac:dyDescent="0.2">
      <c r="B4" s="237" t="s">
        <v>298</v>
      </c>
      <c r="C4" s="237"/>
      <c r="D4" s="237"/>
      <c r="E4" s="237"/>
    </row>
    <row r="5" spans="1:5" ht="24.6" customHeight="1" x14ac:dyDescent="0.25">
      <c r="B5" s="241" t="s">
        <v>225</v>
      </c>
      <c r="C5" s="241"/>
      <c r="D5" s="241"/>
      <c r="E5" s="241"/>
    </row>
    <row r="6" spans="1:5" ht="61.5" customHeight="1" x14ac:dyDescent="0.25">
      <c r="B6" s="242" t="s">
        <v>292</v>
      </c>
      <c r="C6" s="242"/>
      <c r="D6" s="242"/>
      <c r="E6" s="242"/>
    </row>
    <row r="7" spans="1:5" x14ac:dyDescent="0.2">
      <c r="B7" s="237" t="s">
        <v>291</v>
      </c>
      <c r="C7" s="237"/>
      <c r="D7" s="237"/>
      <c r="E7" s="237"/>
    </row>
    <row r="8" spans="1:5" x14ac:dyDescent="0.2">
      <c r="B8" s="238" t="s">
        <v>324</v>
      </c>
      <c r="C8" s="238"/>
      <c r="D8" s="238"/>
      <c r="E8" s="238"/>
    </row>
    <row r="10" spans="1:5" s="13" customFormat="1" ht="23.25" customHeight="1" x14ac:dyDescent="0.25">
      <c r="A10" s="11"/>
      <c r="B10" s="239" t="s">
        <v>104</v>
      </c>
      <c r="C10" s="239"/>
      <c r="D10" s="239"/>
      <c r="E10" s="239"/>
    </row>
    <row r="11" spans="1:5" s="13" customFormat="1" ht="17.25" customHeight="1" thickBot="1" x14ac:dyDescent="0.3">
      <c r="A11" s="11"/>
      <c r="B11" s="48" t="s">
        <v>105</v>
      </c>
      <c r="C11" s="174"/>
      <c r="D11" s="174"/>
      <c r="E11" s="174"/>
    </row>
    <row r="12" spans="1:5" s="13" customFormat="1" ht="15.95" customHeight="1" thickBot="1" x14ac:dyDescent="0.3">
      <c r="A12" s="11"/>
      <c r="B12" s="138" t="s">
        <v>106</v>
      </c>
      <c r="C12" s="177" t="s">
        <v>285</v>
      </c>
      <c r="D12" s="175"/>
      <c r="E12" s="175"/>
    </row>
    <row r="13" spans="1:5" s="13" customFormat="1" ht="15.95" customHeight="1" thickBot="1" x14ac:dyDescent="0.3">
      <c r="A13" s="11"/>
      <c r="B13" s="138" t="s">
        <v>107</v>
      </c>
      <c r="C13" s="140">
        <v>20.88</v>
      </c>
      <c r="D13" s="134"/>
      <c r="E13" s="134"/>
    </row>
    <row r="14" spans="1:5" s="13" customFormat="1" ht="15.95" customHeight="1" thickBot="1" x14ac:dyDescent="0.3">
      <c r="A14" s="11"/>
      <c r="B14" s="138" t="s">
        <v>108</v>
      </c>
      <c r="C14" s="141" t="s">
        <v>217</v>
      </c>
      <c r="D14" s="135"/>
      <c r="E14" s="135"/>
    </row>
    <row r="15" spans="1:5" s="13" customFormat="1" ht="15.95" customHeight="1" thickBot="1" x14ac:dyDescent="0.3">
      <c r="A15" s="11"/>
      <c r="B15" s="138" t="s">
        <v>109</v>
      </c>
      <c r="C15" s="142">
        <v>1113.44</v>
      </c>
      <c r="D15" s="136"/>
      <c r="E15" s="136"/>
    </row>
    <row r="16" spans="1:5" s="13" customFormat="1" ht="15.95" customHeight="1" thickBot="1" x14ac:dyDescent="0.3">
      <c r="A16" s="11"/>
      <c r="B16" s="138" t="s">
        <v>110</v>
      </c>
      <c r="C16" s="179" t="s">
        <v>286</v>
      </c>
      <c r="D16" s="178"/>
      <c r="E16" s="178"/>
    </row>
    <row r="17" spans="1:6" s="13" customFormat="1" ht="15.95" customHeight="1" thickBot="1" x14ac:dyDescent="0.3">
      <c r="A17" s="11"/>
      <c r="B17" s="138" t="s">
        <v>111</v>
      </c>
      <c r="C17" s="143">
        <v>13</v>
      </c>
      <c r="D17" s="137"/>
      <c r="E17" s="137"/>
    </row>
    <row r="18" spans="1:6" s="13" customFormat="1" ht="15.95" customHeight="1" thickBot="1" x14ac:dyDescent="0.3">
      <c r="A18" s="11"/>
      <c r="B18" s="138" t="s">
        <v>112</v>
      </c>
      <c r="C18" s="143"/>
      <c r="D18" s="137"/>
      <c r="E18" s="137"/>
    </row>
    <row r="19" spans="1:6" s="13" customFormat="1" ht="15.95" customHeight="1" x14ac:dyDescent="0.25">
      <c r="A19" s="11"/>
      <c r="B19" s="11"/>
      <c r="C19" s="176"/>
      <c r="D19" s="176"/>
      <c r="E19" s="176"/>
    </row>
    <row r="20" spans="1:6" s="13" customFormat="1" ht="12" customHeight="1" thickBot="1" x14ac:dyDescent="0.3">
      <c r="A20" s="11"/>
      <c r="B20" s="11"/>
    </row>
    <row r="21" spans="1:6" s="13" customFormat="1" ht="15.75" customHeight="1" x14ac:dyDescent="0.25">
      <c r="A21" s="235" t="s">
        <v>113</v>
      </c>
      <c r="B21" s="235"/>
      <c r="C21" s="235"/>
    </row>
    <row r="22" spans="1:6" s="13" customFormat="1" ht="15.95" customHeight="1" x14ac:dyDescent="0.25">
      <c r="A22" s="50">
        <v>1</v>
      </c>
      <c r="B22" s="51" t="s">
        <v>114</v>
      </c>
      <c r="C22" s="52" t="s">
        <v>115</v>
      </c>
    </row>
    <row r="23" spans="1:6" s="13" customFormat="1" ht="15.95" customHeight="1" x14ac:dyDescent="0.25">
      <c r="A23" s="53" t="s">
        <v>116</v>
      </c>
      <c r="B23" s="54" t="s">
        <v>117</v>
      </c>
      <c r="C23" s="55">
        <f>C15</f>
        <v>1113.44</v>
      </c>
    </row>
    <row r="24" spans="1:6" s="13" customFormat="1" ht="15.95" customHeight="1" x14ac:dyDescent="0.25">
      <c r="A24" s="53" t="s">
        <v>118</v>
      </c>
      <c r="B24" s="54" t="s">
        <v>119</v>
      </c>
      <c r="C24" s="56">
        <v>0</v>
      </c>
    </row>
    <row r="25" spans="1:6" ht="15.95" customHeight="1" x14ac:dyDescent="0.25">
      <c r="A25" s="53" t="s">
        <v>120</v>
      </c>
      <c r="B25" s="54" t="s">
        <v>121</v>
      </c>
      <c r="C25" s="56">
        <v>0</v>
      </c>
      <c r="D25" s="13"/>
      <c r="F25" s="11"/>
    </row>
    <row r="26" spans="1:6" ht="15.95" customHeight="1" x14ac:dyDescent="0.25">
      <c r="A26" s="53" t="s">
        <v>122</v>
      </c>
      <c r="B26" s="57" t="s">
        <v>123</v>
      </c>
      <c r="C26" s="56">
        <v>0</v>
      </c>
      <c r="D26" s="13"/>
      <c r="F26" s="11"/>
    </row>
    <row r="27" spans="1:6" ht="15.95" customHeight="1" x14ac:dyDescent="0.25">
      <c r="A27" s="53" t="s">
        <v>124</v>
      </c>
      <c r="B27" s="57" t="s">
        <v>125</v>
      </c>
      <c r="C27" s="56">
        <v>0</v>
      </c>
      <c r="D27" s="13"/>
      <c r="F27" s="11"/>
    </row>
    <row r="28" spans="1:6" ht="16.5" customHeight="1" x14ac:dyDescent="0.25">
      <c r="A28" s="53" t="s">
        <v>126</v>
      </c>
      <c r="B28" s="57" t="s">
        <v>238</v>
      </c>
      <c r="C28" s="56">
        <v>0</v>
      </c>
      <c r="D28" s="13"/>
      <c r="F28" s="11"/>
    </row>
    <row r="29" spans="1:6" ht="15.95" customHeight="1" x14ac:dyDescent="0.25">
      <c r="A29" s="53" t="s">
        <v>147</v>
      </c>
      <c r="B29" s="57" t="s">
        <v>239</v>
      </c>
      <c r="C29" s="56">
        <v>0</v>
      </c>
      <c r="D29" s="13"/>
      <c r="F29" s="11"/>
    </row>
    <row r="30" spans="1:6" ht="15.95" customHeight="1" x14ac:dyDescent="0.25">
      <c r="A30" s="53" t="s">
        <v>149</v>
      </c>
      <c r="B30" s="57" t="s">
        <v>270</v>
      </c>
      <c r="C30" s="56">
        <v>0</v>
      </c>
      <c r="D30" s="13"/>
      <c r="F30" s="11"/>
    </row>
    <row r="31" spans="1:6" ht="36" x14ac:dyDescent="0.25">
      <c r="A31" s="53"/>
      <c r="B31" s="58" t="s">
        <v>227</v>
      </c>
      <c r="C31" s="56">
        <f>SUM(C23:C30)</f>
        <v>1113.44</v>
      </c>
      <c r="D31" s="13"/>
      <c r="F31" s="11"/>
    </row>
    <row r="32" spans="1:6" ht="15.95" customHeight="1" x14ac:dyDescent="0.25">
      <c r="A32" s="53" t="s">
        <v>229</v>
      </c>
      <c r="B32" s="59" t="s">
        <v>228</v>
      </c>
      <c r="C32" s="60">
        <f>C26*20%</f>
        <v>0</v>
      </c>
      <c r="D32" s="13"/>
      <c r="F32" s="11"/>
    </row>
    <row r="33" spans="1:6" ht="15.95" customHeight="1" x14ac:dyDescent="0.25">
      <c r="A33" s="61" t="s">
        <v>231</v>
      </c>
      <c r="B33" s="59" t="s">
        <v>230</v>
      </c>
      <c r="C33" s="62">
        <f>C28*0.2</f>
        <v>0</v>
      </c>
      <c r="D33" s="13"/>
      <c r="F33" s="11"/>
    </row>
    <row r="34" spans="1:6" ht="15.95" customHeight="1" x14ac:dyDescent="0.25">
      <c r="A34" s="61" t="s">
        <v>267</v>
      </c>
      <c r="B34" s="59" t="s">
        <v>232</v>
      </c>
      <c r="C34" s="62">
        <f>C29*0.2</f>
        <v>0</v>
      </c>
      <c r="D34" s="63"/>
      <c r="F34" s="11"/>
    </row>
    <row r="35" spans="1:6" ht="15.95" customHeight="1" thickBot="1" x14ac:dyDescent="0.3">
      <c r="A35" s="64"/>
      <c r="B35" s="65" t="s">
        <v>233</v>
      </c>
      <c r="C35" s="66">
        <f>C23+C24+C25+C26+C27+C28+C29+C30+C32+C33+C34</f>
        <v>1113.44</v>
      </c>
      <c r="D35" s="13"/>
      <c r="F35" s="11"/>
    </row>
    <row r="36" spans="1:6" ht="15.95" customHeight="1" thickBot="1" x14ac:dyDescent="0.3">
      <c r="B36" s="236"/>
      <c r="C36" s="236"/>
      <c r="D36" s="236"/>
      <c r="E36" s="13"/>
      <c r="F36" s="11"/>
    </row>
    <row r="37" spans="1:6" ht="15.95" customHeight="1" x14ac:dyDescent="0.25">
      <c r="A37" s="12"/>
      <c r="B37" s="228" t="s">
        <v>128</v>
      </c>
      <c r="C37" s="228"/>
      <c r="D37" s="13"/>
      <c r="F37" s="11"/>
    </row>
    <row r="38" spans="1:6" ht="15.95" customHeight="1" x14ac:dyDescent="0.25">
      <c r="A38" s="67"/>
      <c r="B38" s="231" t="s">
        <v>129</v>
      </c>
      <c r="C38" s="231"/>
      <c r="D38" s="13"/>
      <c r="F38" s="11"/>
    </row>
    <row r="39" spans="1:6" ht="15.95" customHeight="1" x14ac:dyDescent="0.25">
      <c r="A39" s="50" t="s">
        <v>130</v>
      </c>
      <c r="B39" s="68" t="s">
        <v>131</v>
      </c>
      <c r="C39" s="52" t="s">
        <v>132</v>
      </c>
      <c r="D39" s="13"/>
      <c r="F39" s="11"/>
    </row>
    <row r="40" spans="1:6" ht="15.95" customHeight="1" x14ac:dyDescent="0.25">
      <c r="A40" s="53" t="s">
        <v>116</v>
      </c>
      <c r="B40" s="69" t="s">
        <v>133</v>
      </c>
      <c r="C40" s="70">
        <f>C31*8.33%</f>
        <v>92.749552000000008</v>
      </c>
      <c r="D40" s="13"/>
      <c r="F40" s="11"/>
    </row>
    <row r="41" spans="1:6" ht="15.95" customHeight="1" x14ac:dyDescent="0.25">
      <c r="A41" s="53" t="s">
        <v>118</v>
      </c>
      <c r="B41" s="69" t="s">
        <v>134</v>
      </c>
      <c r="C41" s="70">
        <f>C31*12.1%</f>
        <v>134.72623999999999</v>
      </c>
      <c r="D41" s="63"/>
      <c r="F41" s="11"/>
    </row>
    <row r="42" spans="1:6" ht="15.95" customHeight="1" x14ac:dyDescent="0.25">
      <c r="A42" s="61"/>
      <c r="B42" s="71" t="s">
        <v>135</v>
      </c>
      <c r="C42" s="72">
        <f>SUM(C40:C41)</f>
        <v>227.47579200000001</v>
      </c>
      <c r="D42" s="63"/>
      <c r="F42" s="11"/>
    </row>
    <row r="43" spans="1:6" ht="36.75" thickBot="1" x14ac:dyDescent="0.3">
      <c r="A43" s="73" t="s">
        <v>120</v>
      </c>
      <c r="B43" s="74" t="s">
        <v>136</v>
      </c>
      <c r="C43" s="75">
        <f>C35*7.82%</f>
        <v>87.071008000000006</v>
      </c>
      <c r="D43" s="63"/>
      <c r="F43" s="11"/>
    </row>
    <row r="44" spans="1:6" ht="15.95" customHeight="1" thickBot="1" x14ac:dyDescent="0.3">
      <c r="E44" s="13"/>
      <c r="F44" s="11"/>
    </row>
    <row r="45" spans="1:6" ht="25.15" customHeight="1" thickBot="1" x14ac:dyDescent="0.3">
      <c r="A45" s="232" t="s">
        <v>137</v>
      </c>
      <c r="B45" s="232"/>
      <c r="C45" s="232"/>
      <c r="D45" s="232"/>
      <c r="E45" s="13"/>
      <c r="F45" s="11"/>
    </row>
    <row r="46" spans="1:6" ht="13.5" customHeight="1" thickBot="1" x14ac:dyDescent="0.3">
      <c r="A46" s="76" t="s">
        <v>138</v>
      </c>
      <c r="B46" s="77" t="s">
        <v>139</v>
      </c>
      <c r="C46" s="78" t="s">
        <v>140</v>
      </c>
      <c r="D46" s="79" t="s">
        <v>115</v>
      </c>
      <c r="E46" s="13"/>
      <c r="F46" s="11"/>
    </row>
    <row r="47" spans="1:6" ht="14.25" customHeight="1" x14ac:dyDescent="0.25">
      <c r="A47" s="80" t="s">
        <v>116</v>
      </c>
      <c r="B47" s="81" t="s">
        <v>141</v>
      </c>
      <c r="C47" s="82">
        <v>20</v>
      </c>
      <c r="D47" s="83">
        <f>(C35*(C47/100))</f>
        <v>222.68800000000002</v>
      </c>
      <c r="E47" s="13"/>
      <c r="F47" s="11"/>
    </row>
    <row r="48" spans="1:6" ht="14.25" customHeight="1" x14ac:dyDescent="0.25">
      <c r="A48" s="80" t="s">
        <v>118</v>
      </c>
      <c r="B48" s="84" t="s">
        <v>142</v>
      </c>
      <c r="C48" s="85">
        <v>2.5</v>
      </c>
      <c r="D48" s="86">
        <f>(C35*(C48/100))</f>
        <v>27.836000000000002</v>
      </c>
      <c r="E48" s="13"/>
      <c r="F48" s="11"/>
    </row>
    <row r="49" spans="1:6" ht="14.25" customHeight="1" x14ac:dyDescent="0.25">
      <c r="A49" s="80" t="s">
        <v>120</v>
      </c>
      <c r="B49" s="87" t="s">
        <v>143</v>
      </c>
      <c r="C49" s="14">
        <v>4</v>
      </c>
      <c r="D49" s="70">
        <f t="shared" ref="D49:D54" si="0">($C$35*(C49/100))</f>
        <v>44.537600000000005</v>
      </c>
      <c r="E49" s="13"/>
      <c r="F49" s="11"/>
    </row>
    <row r="50" spans="1:6" ht="14.25" customHeight="1" x14ac:dyDescent="0.25">
      <c r="A50" s="80" t="s">
        <v>122</v>
      </c>
      <c r="B50" s="84" t="s">
        <v>144</v>
      </c>
      <c r="C50" s="85">
        <v>1.5</v>
      </c>
      <c r="D50" s="86">
        <f t="shared" si="0"/>
        <v>16.701599999999999</v>
      </c>
      <c r="E50" s="13"/>
      <c r="F50" s="11"/>
    </row>
    <row r="51" spans="1:6" ht="14.25" customHeight="1" x14ac:dyDescent="0.25">
      <c r="A51" s="80" t="s">
        <v>124</v>
      </c>
      <c r="B51" s="84" t="s">
        <v>145</v>
      </c>
      <c r="C51" s="85">
        <v>1</v>
      </c>
      <c r="D51" s="86">
        <f t="shared" si="0"/>
        <v>11.134400000000001</v>
      </c>
      <c r="E51" s="13"/>
      <c r="F51" s="11"/>
    </row>
    <row r="52" spans="1:6" ht="14.25" customHeight="1" x14ac:dyDescent="0.25">
      <c r="A52" s="80" t="s">
        <v>126</v>
      </c>
      <c r="B52" s="84" t="s">
        <v>146</v>
      </c>
      <c r="C52" s="85">
        <v>0.60000000000000009</v>
      </c>
      <c r="D52" s="86">
        <f t="shared" si="0"/>
        <v>6.6806400000000012</v>
      </c>
      <c r="E52" s="13"/>
      <c r="F52" s="11"/>
    </row>
    <row r="53" spans="1:6" ht="14.25" customHeight="1" x14ac:dyDescent="0.25">
      <c r="A53" s="80" t="s">
        <v>147</v>
      </c>
      <c r="B53" s="84" t="s">
        <v>148</v>
      </c>
      <c r="C53" s="85">
        <v>0.2</v>
      </c>
      <c r="D53" s="86">
        <f t="shared" si="0"/>
        <v>2.22688</v>
      </c>
      <c r="E53" s="13"/>
      <c r="F53" s="11"/>
    </row>
    <row r="54" spans="1:6" ht="14.25" customHeight="1" x14ac:dyDescent="0.25">
      <c r="A54" s="80" t="s">
        <v>149</v>
      </c>
      <c r="B54" s="87" t="s">
        <v>150</v>
      </c>
      <c r="C54" s="14">
        <v>8</v>
      </c>
      <c r="D54" s="70">
        <f t="shared" si="0"/>
        <v>89.075200000000009</v>
      </c>
      <c r="E54" s="13"/>
      <c r="F54" s="11"/>
    </row>
    <row r="55" spans="1:6" ht="14.25" customHeight="1" thickBot="1" x14ac:dyDescent="0.3">
      <c r="A55" s="88"/>
      <c r="B55" s="89" t="s">
        <v>49</v>
      </c>
      <c r="C55" s="90">
        <f>SUM(C47:C54)</f>
        <v>37.799999999999997</v>
      </c>
      <c r="D55" s="91">
        <f>SUM(D47:D54)</f>
        <v>420.88032000000004</v>
      </c>
      <c r="E55" s="13"/>
      <c r="F55" s="11"/>
    </row>
    <row r="56" spans="1:6" ht="14.25" customHeight="1" x14ac:dyDescent="0.25">
      <c r="A56" s="15"/>
      <c r="B56" s="16" t="s">
        <v>151</v>
      </c>
      <c r="C56" s="15"/>
      <c r="D56" s="15"/>
      <c r="E56" s="13"/>
      <c r="F56" s="11"/>
    </row>
    <row r="57" spans="1:6" ht="14.25" customHeight="1" thickBot="1" x14ac:dyDescent="0.3">
      <c r="A57" s="15"/>
      <c r="B57" s="16"/>
      <c r="C57" s="15"/>
      <c r="D57" s="15"/>
      <c r="E57" s="13"/>
      <c r="F57" s="11"/>
    </row>
    <row r="58" spans="1:6" ht="14.25" customHeight="1" x14ac:dyDescent="0.25">
      <c r="A58" s="92"/>
      <c r="B58" s="93" t="s">
        <v>152</v>
      </c>
      <c r="C58" s="94"/>
      <c r="D58" s="13"/>
      <c r="F58" s="11"/>
    </row>
    <row r="59" spans="1:6" ht="14.25" customHeight="1" x14ac:dyDescent="0.25">
      <c r="A59" s="50" t="s">
        <v>153</v>
      </c>
      <c r="B59" s="51" t="s">
        <v>154</v>
      </c>
      <c r="C59" s="52" t="s">
        <v>115</v>
      </c>
      <c r="D59" s="13"/>
      <c r="F59" s="11"/>
    </row>
    <row r="60" spans="1:6" ht="14.25" customHeight="1" x14ac:dyDescent="0.25">
      <c r="A60" s="53" t="s">
        <v>116</v>
      </c>
      <c r="B60" s="95" t="s">
        <v>155</v>
      </c>
      <c r="C60" s="56">
        <f>(4.05*4*C13)-(6%*C15)</f>
        <v>271.44959999999998</v>
      </c>
      <c r="D60" s="13"/>
      <c r="F60" s="11"/>
    </row>
    <row r="61" spans="1:6" ht="14.25" customHeight="1" x14ac:dyDescent="0.25">
      <c r="A61" s="53" t="s">
        <v>118</v>
      </c>
      <c r="B61" s="54" t="s">
        <v>234</v>
      </c>
      <c r="C61" s="56">
        <f>7.41*20.88-1</f>
        <v>153.7208</v>
      </c>
      <c r="D61" s="13"/>
      <c r="F61" s="11"/>
    </row>
    <row r="62" spans="1:6" ht="14.25" customHeight="1" x14ac:dyDescent="0.25">
      <c r="A62" s="53" t="s">
        <v>120</v>
      </c>
      <c r="B62" s="54" t="s">
        <v>235</v>
      </c>
      <c r="C62" s="56">
        <v>0</v>
      </c>
      <c r="D62" s="13"/>
      <c r="F62" s="11"/>
    </row>
    <row r="63" spans="1:6" ht="14.25" customHeight="1" x14ac:dyDescent="0.25">
      <c r="A63" s="53" t="s">
        <v>122</v>
      </c>
      <c r="B63" s="54" t="s">
        <v>283</v>
      </c>
      <c r="C63" s="56">
        <v>0</v>
      </c>
      <c r="D63" s="13"/>
      <c r="F63" s="11"/>
    </row>
    <row r="64" spans="1:6" ht="14.25" customHeight="1" thickBot="1" x14ac:dyDescent="0.3">
      <c r="A64" s="64"/>
      <c r="B64" s="65" t="s">
        <v>156</v>
      </c>
      <c r="C64" s="66">
        <f>SUM(C60:C63)</f>
        <v>425.17039999999997</v>
      </c>
      <c r="D64" s="13"/>
      <c r="F64" s="11"/>
    </row>
    <row r="65" spans="1:6" ht="14.25" customHeight="1" thickBot="1" x14ac:dyDescent="0.3">
      <c r="A65" s="15"/>
      <c r="B65" s="17"/>
      <c r="C65" s="18"/>
      <c r="D65" s="19"/>
      <c r="E65" s="13"/>
      <c r="F65" s="11"/>
    </row>
    <row r="66" spans="1:6" ht="14.25" customHeight="1" x14ac:dyDescent="0.25">
      <c r="A66" s="92"/>
      <c r="B66" s="96" t="s">
        <v>157</v>
      </c>
      <c r="C66" s="97"/>
      <c r="D66" s="13"/>
      <c r="F66" s="11"/>
    </row>
    <row r="67" spans="1:6" ht="14.25" customHeight="1" x14ac:dyDescent="0.25">
      <c r="A67" s="53">
        <v>2</v>
      </c>
      <c r="B67" s="98" t="s">
        <v>158</v>
      </c>
      <c r="C67" s="144" t="s">
        <v>132</v>
      </c>
      <c r="D67" s="13"/>
      <c r="F67" s="11"/>
    </row>
    <row r="68" spans="1:6" ht="14.25" customHeight="1" x14ac:dyDescent="0.25">
      <c r="A68" s="53" t="s">
        <v>130</v>
      </c>
      <c r="B68" s="54" t="s">
        <v>131</v>
      </c>
      <c r="C68" s="55">
        <f>C42</f>
        <v>227.47579200000001</v>
      </c>
      <c r="D68" s="13"/>
      <c r="F68" s="11"/>
    </row>
    <row r="69" spans="1:6" ht="14.25" customHeight="1" x14ac:dyDescent="0.25">
      <c r="A69" s="53" t="s">
        <v>138</v>
      </c>
      <c r="B69" s="54" t="s">
        <v>139</v>
      </c>
      <c r="C69" s="55">
        <f>D55+C43</f>
        <v>507.95132800000005</v>
      </c>
      <c r="D69" s="13"/>
      <c r="F69" s="11"/>
    </row>
    <row r="70" spans="1:6" ht="14.25" customHeight="1" x14ac:dyDescent="0.25">
      <c r="A70" s="53" t="s">
        <v>153</v>
      </c>
      <c r="B70" s="54" t="s">
        <v>154</v>
      </c>
      <c r="C70" s="55">
        <f>C64</f>
        <v>425.17039999999997</v>
      </c>
      <c r="D70" s="13"/>
      <c r="F70" s="11"/>
    </row>
    <row r="71" spans="1:6" ht="14.25" customHeight="1" thickBot="1" x14ac:dyDescent="0.3">
      <c r="A71" s="64"/>
      <c r="B71" s="100" t="s">
        <v>135</v>
      </c>
      <c r="C71" s="101">
        <f>SUM(C68:C70)</f>
        <v>1160.59752</v>
      </c>
      <c r="D71" s="13"/>
      <c r="F71" s="11"/>
    </row>
    <row r="72" spans="1:6" ht="14.25" customHeight="1" thickBot="1" x14ac:dyDescent="0.3">
      <c r="B72" s="20"/>
      <c r="C72" s="19"/>
      <c r="D72" s="19"/>
      <c r="E72" s="13"/>
      <c r="F72" s="11"/>
    </row>
    <row r="73" spans="1:6" ht="14.25" customHeight="1" x14ac:dyDescent="0.25">
      <c r="A73" s="102"/>
      <c r="B73" s="103" t="s">
        <v>159</v>
      </c>
      <c r="C73" s="104"/>
      <c r="D73" s="13"/>
      <c r="F73" s="11"/>
    </row>
    <row r="74" spans="1:6" ht="14.25" customHeight="1" x14ac:dyDescent="0.25">
      <c r="A74" s="21">
        <v>3</v>
      </c>
      <c r="B74" s="22" t="s">
        <v>160</v>
      </c>
      <c r="C74" s="172" t="s">
        <v>115</v>
      </c>
      <c r="D74" s="13"/>
      <c r="F74" s="11"/>
    </row>
    <row r="75" spans="1:6" ht="14.25" customHeight="1" x14ac:dyDescent="0.25">
      <c r="A75" s="23" t="s">
        <v>116</v>
      </c>
      <c r="B75" s="24" t="s">
        <v>161</v>
      </c>
      <c r="C75" s="167">
        <f>((C31+C40+C41)/12)*5%</f>
        <v>5.5871491333333339</v>
      </c>
      <c r="D75" s="13"/>
      <c r="F75" s="11"/>
    </row>
    <row r="76" spans="1:6" ht="14.25" customHeight="1" x14ac:dyDescent="0.25">
      <c r="A76" s="23" t="s">
        <v>118</v>
      </c>
      <c r="B76" s="24" t="s">
        <v>162</v>
      </c>
      <c r="C76" s="167">
        <f>((C31+C40)/12)*5%*8%</f>
        <v>0.40206318400000007</v>
      </c>
      <c r="D76" s="13"/>
      <c r="F76" s="11"/>
    </row>
    <row r="77" spans="1:6" ht="14.25" customHeight="1" x14ac:dyDescent="0.25">
      <c r="A77" s="23" t="s">
        <v>120</v>
      </c>
      <c r="B77" s="24" t="s">
        <v>163</v>
      </c>
      <c r="C77" s="167">
        <v>0</v>
      </c>
      <c r="D77" s="13"/>
      <c r="F77" s="11"/>
    </row>
    <row r="78" spans="1:6" ht="14.25" customHeight="1" x14ac:dyDescent="0.25">
      <c r="A78" s="23" t="s">
        <v>122</v>
      </c>
      <c r="B78" s="24" t="s">
        <v>164</v>
      </c>
      <c r="C78" s="167">
        <f>((C31+C62)/30/12*7)</f>
        <v>21.650222222222226</v>
      </c>
      <c r="D78" s="13"/>
      <c r="F78" s="11"/>
    </row>
    <row r="79" spans="1:6" ht="24" x14ac:dyDescent="0.25">
      <c r="A79" s="23" t="s">
        <v>124</v>
      </c>
      <c r="B79" s="24" t="s">
        <v>165</v>
      </c>
      <c r="C79" s="171">
        <f>(C31/30/12*7)*8%</f>
        <v>1.7320177777777781</v>
      </c>
      <c r="D79" s="13"/>
      <c r="F79" s="11"/>
    </row>
    <row r="80" spans="1:6" ht="14.25" customHeight="1" x14ac:dyDescent="0.25">
      <c r="A80" s="23" t="s">
        <v>126</v>
      </c>
      <c r="B80" s="24" t="s">
        <v>166</v>
      </c>
      <c r="C80" s="167">
        <f>C31*4%</f>
        <v>44.537600000000005</v>
      </c>
      <c r="D80" s="13"/>
      <c r="F80" s="11"/>
    </row>
    <row r="81" spans="1:6" ht="14.25" customHeight="1" x14ac:dyDescent="0.25">
      <c r="A81" s="25"/>
      <c r="B81" s="22" t="s">
        <v>49</v>
      </c>
      <c r="C81" s="168">
        <f>SUM(C75:C80)</f>
        <v>73.909052317333334</v>
      </c>
      <c r="D81" s="13"/>
      <c r="F81" s="11"/>
    </row>
    <row r="82" spans="1:6" ht="14.25" customHeight="1" thickBot="1" x14ac:dyDescent="0.3">
      <c r="E82" s="13"/>
      <c r="F82" s="11"/>
    </row>
    <row r="83" spans="1:6" ht="14.25" customHeight="1" x14ac:dyDescent="0.25">
      <c r="A83" s="12"/>
      <c r="B83" s="105" t="s">
        <v>167</v>
      </c>
      <c r="C83" s="106"/>
      <c r="D83" s="107"/>
      <c r="F83" s="11"/>
    </row>
    <row r="84" spans="1:6" ht="14.25" customHeight="1" x14ac:dyDescent="0.25">
      <c r="A84" s="67"/>
      <c r="B84" s="98" t="s">
        <v>168</v>
      </c>
      <c r="C84" s="52"/>
      <c r="D84" s="13"/>
      <c r="F84" s="11"/>
    </row>
    <row r="85" spans="1:6" ht="14.25" customHeight="1" x14ac:dyDescent="0.25">
      <c r="A85" s="50" t="s">
        <v>169</v>
      </c>
      <c r="B85" s="26" t="s">
        <v>170</v>
      </c>
      <c r="C85" s="145" t="s">
        <v>115</v>
      </c>
      <c r="D85" s="13"/>
      <c r="F85" s="11"/>
    </row>
    <row r="86" spans="1:6" ht="14.25" customHeight="1" x14ac:dyDescent="0.25">
      <c r="A86" s="53" t="s">
        <v>116</v>
      </c>
      <c r="B86" s="108" t="s">
        <v>171</v>
      </c>
      <c r="C86" s="146">
        <v>0</v>
      </c>
      <c r="D86" s="13"/>
      <c r="F86" s="11"/>
    </row>
    <row r="87" spans="1:6" ht="14.25" customHeight="1" x14ac:dyDescent="0.25">
      <c r="A87" s="53" t="s">
        <v>118</v>
      </c>
      <c r="B87" s="108" t="s">
        <v>172</v>
      </c>
      <c r="C87" s="146">
        <f>(((C31+C71+C81+C90+C110)-(C60-C61-C108-C109))/30*2.96)/12</f>
        <v>18.456288273045914</v>
      </c>
      <c r="D87" s="13"/>
      <c r="F87" s="11"/>
    </row>
    <row r="88" spans="1:6" ht="14.25" customHeight="1" x14ac:dyDescent="0.25">
      <c r="A88" s="53" t="s">
        <v>120</v>
      </c>
      <c r="B88" s="108" t="s">
        <v>173</v>
      </c>
      <c r="C88" s="146">
        <f>(((C31+C71+C81+C90+C110)-(C60-C61-C108-C109))/30*5*1.5%)/12</f>
        <v>0.46764243935082556</v>
      </c>
      <c r="D88" s="13"/>
      <c r="F88" s="11"/>
    </row>
    <row r="89" spans="1:6" ht="14.25" customHeight="1" x14ac:dyDescent="0.25">
      <c r="A89" s="53" t="s">
        <v>122</v>
      </c>
      <c r="B89" s="108" t="s">
        <v>174</v>
      </c>
      <c r="C89" s="146">
        <f>(((C31+C71+C81+C90+C110)-(C60-C61-C108-C109))/30*15*0.78%)/12</f>
        <v>0.72952220538728785</v>
      </c>
      <c r="D89" s="13"/>
      <c r="F89" s="11"/>
    </row>
    <row r="90" spans="1:6" ht="14.25" customHeight="1" x14ac:dyDescent="0.25">
      <c r="A90" s="53" t="s">
        <v>124</v>
      </c>
      <c r="B90" s="108" t="s">
        <v>175</v>
      </c>
      <c r="C90" s="146">
        <f>(((C41*3.95/12)+(C62*3.95*1.2975%))/12+((C31+C40)*39.8%*3.95)*1.2975%/12)</f>
        <v>5.7459365666296209</v>
      </c>
      <c r="D90" s="63"/>
      <c r="F90" s="11"/>
    </row>
    <row r="91" spans="1:6" ht="14.25" customHeight="1" x14ac:dyDescent="0.25">
      <c r="A91" s="53" t="s">
        <v>126</v>
      </c>
      <c r="B91" s="109" t="s">
        <v>176</v>
      </c>
      <c r="C91" s="146">
        <v>0</v>
      </c>
      <c r="D91" s="13"/>
      <c r="F91" s="11"/>
    </row>
    <row r="92" spans="1:6" ht="14.25" customHeight="1" thickBot="1" x14ac:dyDescent="0.3">
      <c r="A92" s="64"/>
      <c r="B92" s="28" t="s">
        <v>49</v>
      </c>
      <c r="C92" s="166">
        <f>SUM(C86:C91)</f>
        <v>25.399389484413646</v>
      </c>
      <c r="D92" s="13"/>
      <c r="F92" s="11"/>
    </row>
    <row r="93" spans="1:6" ht="14.25" customHeight="1" thickBot="1" x14ac:dyDescent="0.3">
      <c r="A93" s="15"/>
      <c r="B93" s="15"/>
      <c r="C93" s="15"/>
      <c r="E93" s="13"/>
      <c r="F93" s="11"/>
    </row>
    <row r="94" spans="1:6" ht="14.25" customHeight="1" x14ac:dyDescent="0.25">
      <c r="A94" s="111"/>
      <c r="B94" s="233" t="s">
        <v>177</v>
      </c>
      <c r="C94" s="233"/>
      <c r="D94" s="13"/>
      <c r="F94" s="11"/>
    </row>
    <row r="95" spans="1:6" ht="14.25" customHeight="1" x14ac:dyDescent="0.25">
      <c r="A95" s="50" t="s">
        <v>178</v>
      </c>
      <c r="B95" s="26" t="s">
        <v>179</v>
      </c>
      <c r="C95" s="27" t="s">
        <v>115</v>
      </c>
      <c r="D95" s="13"/>
      <c r="F95" s="11"/>
    </row>
    <row r="96" spans="1:6" ht="14.25" customHeight="1" x14ac:dyDescent="0.25">
      <c r="A96" s="53" t="s">
        <v>116</v>
      </c>
      <c r="B96" s="112" t="s">
        <v>180</v>
      </c>
      <c r="C96" s="113">
        <v>0</v>
      </c>
      <c r="D96" s="13"/>
      <c r="F96" s="11"/>
    </row>
    <row r="97" spans="1:6" ht="14.25" customHeight="1" thickBot="1" x14ac:dyDescent="0.3">
      <c r="A97" s="114"/>
      <c r="B97" s="28" t="s">
        <v>49</v>
      </c>
      <c r="C97" s="115"/>
      <c r="D97" s="116"/>
      <c r="F97" s="11"/>
    </row>
    <row r="98" spans="1:6" ht="14.25" customHeight="1" thickBot="1" x14ac:dyDescent="0.3">
      <c r="A98" s="15"/>
      <c r="B98" s="15"/>
      <c r="C98" s="15"/>
      <c r="E98" s="13"/>
      <c r="F98" s="11"/>
    </row>
    <row r="99" spans="1:6" ht="14.25" customHeight="1" x14ac:dyDescent="0.25">
      <c r="A99" s="92"/>
      <c r="B99" s="96" t="s">
        <v>181</v>
      </c>
      <c r="C99" s="97"/>
      <c r="D99" s="13"/>
      <c r="F99" s="11"/>
    </row>
    <row r="100" spans="1:6" ht="14.25" customHeight="1" x14ac:dyDescent="0.25">
      <c r="A100" s="50">
        <v>4</v>
      </c>
      <c r="B100" s="98" t="s">
        <v>182</v>
      </c>
      <c r="C100" s="99" t="s">
        <v>132</v>
      </c>
      <c r="D100" s="13"/>
      <c r="F100" s="11"/>
    </row>
    <row r="101" spans="1:6" s="29" customFormat="1" ht="15" customHeight="1" x14ac:dyDescent="0.25">
      <c r="A101" s="53" t="s">
        <v>169</v>
      </c>
      <c r="B101" s="54" t="s">
        <v>170</v>
      </c>
      <c r="C101" s="55">
        <f>C92</f>
        <v>25.399389484413646</v>
      </c>
      <c r="D101" s="117"/>
    </row>
    <row r="102" spans="1:6" ht="15" customHeight="1" x14ac:dyDescent="0.25">
      <c r="A102" s="53" t="s">
        <v>178</v>
      </c>
      <c r="B102" s="54" t="s">
        <v>179</v>
      </c>
      <c r="C102" s="55">
        <f>C97</f>
        <v>0</v>
      </c>
      <c r="D102" s="13"/>
      <c r="F102" s="11"/>
    </row>
    <row r="103" spans="1:6" ht="15" customHeight="1" thickBot="1" x14ac:dyDescent="0.3">
      <c r="A103" s="64"/>
      <c r="B103" s="100" t="s">
        <v>135</v>
      </c>
      <c r="C103" s="66">
        <f>SUM(C101:C102)</f>
        <v>25.399389484413646</v>
      </c>
      <c r="D103" s="13"/>
      <c r="F103" s="11"/>
    </row>
    <row r="104" spans="1:6" ht="15" customHeight="1" thickBot="1" x14ac:dyDescent="0.3">
      <c r="F104" s="11"/>
    </row>
    <row r="105" spans="1:6" ht="15" customHeight="1" x14ac:dyDescent="0.25">
      <c r="A105" s="118"/>
      <c r="B105" s="105" t="s">
        <v>183</v>
      </c>
      <c r="C105" s="119"/>
      <c r="F105" s="11"/>
    </row>
    <row r="106" spans="1:6" ht="15" customHeight="1" x14ac:dyDescent="0.25">
      <c r="A106" s="30">
        <v>5</v>
      </c>
      <c r="B106" s="120" t="s">
        <v>184</v>
      </c>
      <c r="C106" s="52" t="s">
        <v>115</v>
      </c>
      <c r="F106" s="11"/>
    </row>
    <row r="107" spans="1:6" ht="15" customHeight="1" x14ac:dyDescent="0.25">
      <c r="A107" s="31" t="s">
        <v>116</v>
      </c>
      <c r="B107" s="121" t="s">
        <v>185</v>
      </c>
      <c r="C107" s="122">
        <f>'III - B Custo Uniformes'!E45</f>
        <v>8.7200000000000006</v>
      </c>
      <c r="F107" s="11"/>
    </row>
    <row r="108" spans="1:6" ht="15" customHeight="1" x14ac:dyDescent="0.25">
      <c r="A108" s="31" t="s">
        <v>118</v>
      </c>
      <c r="B108" s="121" t="s">
        <v>236</v>
      </c>
      <c r="C108" s="123">
        <v>0</v>
      </c>
      <c r="F108" s="11"/>
    </row>
    <row r="109" spans="1:6" ht="15" customHeight="1" x14ac:dyDescent="0.25">
      <c r="A109" s="31" t="s">
        <v>120</v>
      </c>
      <c r="B109" s="121" t="s">
        <v>186</v>
      </c>
      <c r="C109" s="123">
        <v>0</v>
      </c>
      <c r="F109" s="11"/>
    </row>
    <row r="110" spans="1:6" ht="15" customHeight="1" thickBot="1" x14ac:dyDescent="0.3">
      <c r="A110" s="124"/>
      <c r="B110" s="125" t="s">
        <v>187</v>
      </c>
      <c r="C110" s="126">
        <f>SUM(C107:C109)</f>
        <v>8.7200000000000006</v>
      </c>
      <c r="F110" s="11"/>
    </row>
    <row r="111" spans="1:6" ht="15" customHeight="1" thickBot="1" x14ac:dyDescent="0.3">
      <c r="A111" s="32"/>
      <c r="B111" s="33"/>
      <c r="C111" s="34"/>
      <c r="D111" s="34"/>
      <c r="F111" s="11"/>
    </row>
    <row r="112" spans="1:6" ht="15" customHeight="1" x14ac:dyDescent="0.25">
      <c r="A112" s="127"/>
      <c r="B112" s="228" t="s">
        <v>188</v>
      </c>
      <c r="C112" s="228"/>
      <c r="D112" s="228"/>
      <c r="F112" s="11"/>
    </row>
    <row r="113" spans="1:6" ht="15" customHeight="1" x14ac:dyDescent="0.25">
      <c r="A113" s="30">
        <v>6</v>
      </c>
      <c r="B113" s="26" t="s">
        <v>189</v>
      </c>
      <c r="C113" s="35" t="s">
        <v>140</v>
      </c>
      <c r="D113" s="27" t="s">
        <v>115</v>
      </c>
      <c r="F113" s="11"/>
    </row>
    <row r="114" spans="1:6" ht="15" customHeight="1" x14ac:dyDescent="0.25">
      <c r="A114" s="31" t="s">
        <v>116</v>
      </c>
      <c r="B114" s="36" t="s">
        <v>190</v>
      </c>
      <c r="C114" s="37">
        <v>4.08</v>
      </c>
      <c r="D114" s="70">
        <f>(C131)*C114/100</f>
        <v>97.188291241511266</v>
      </c>
      <c r="F114" s="11"/>
    </row>
    <row r="115" spans="1:6" ht="15" customHeight="1" x14ac:dyDescent="0.25">
      <c r="A115" s="31" t="s">
        <v>118</v>
      </c>
      <c r="B115" s="36" t="s">
        <v>191</v>
      </c>
      <c r="C115" s="37">
        <v>4.3600000000000003</v>
      </c>
      <c r="D115" s="70">
        <f>(C131+D114)*C115/100</f>
        <v>108.09548543268606</v>
      </c>
      <c r="F115" s="11"/>
    </row>
    <row r="116" spans="1:6" ht="15" customHeight="1" x14ac:dyDescent="0.25">
      <c r="A116" s="31" t="s">
        <v>120</v>
      </c>
      <c r="B116" s="36" t="s">
        <v>192</v>
      </c>
      <c r="C116" s="37"/>
      <c r="D116" s="70"/>
      <c r="F116" s="11"/>
    </row>
    <row r="117" spans="1:6" ht="15" customHeight="1" x14ac:dyDescent="0.25">
      <c r="A117" s="31"/>
      <c r="B117" s="36" t="s">
        <v>193</v>
      </c>
      <c r="C117" s="37">
        <f>3+0.65</f>
        <v>3.65</v>
      </c>
      <c r="D117" s="70">
        <f>((C131+D114+D115)/(1-(C117+C119)/100))*C117/100</f>
        <v>103.38069562602294</v>
      </c>
      <c r="F117" s="11"/>
    </row>
    <row r="118" spans="1:6" ht="15" customHeight="1" x14ac:dyDescent="0.25">
      <c r="A118" s="31"/>
      <c r="B118" s="36" t="s">
        <v>194</v>
      </c>
      <c r="C118" s="37"/>
      <c r="D118" s="70"/>
      <c r="F118" s="11"/>
    </row>
    <row r="119" spans="1:6" ht="15" customHeight="1" x14ac:dyDescent="0.25">
      <c r="A119" s="31"/>
      <c r="B119" s="36" t="s">
        <v>195</v>
      </c>
      <c r="C119" s="38">
        <v>5</v>
      </c>
      <c r="D119" s="70">
        <f>((C131+D114+D115)/(1-(C117+C119)/100))*C119/100</f>
        <v>141.61739126852459</v>
      </c>
      <c r="F119" s="11"/>
    </row>
    <row r="120" spans="1:6" ht="15" customHeight="1" x14ac:dyDescent="0.25">
      <c r="A120" s="31"/>
      <c r="B120" s="36" t="s">
        <v>196</v>
      </c>
      <c r="C120" s="37"/>
      <c r="D120" s="70"/>
      <c r="F120" s="11"/>
    </row>
    <row r="121" spans="1:6" ht="15" customHeight="1" thickBot="1" x14ac:dyDescent="0.3">
      <c r="A121" s="39"/>
      <c r="B121" s="28" t="s">
        <v>49</v>
      </c>
      <c r="C121" s="40">
        <f>SUM(C114:C120)</f>
        <v>17.090000000000003</v>
      </c>
      <c r="D121" s="110">
        <f>SUM(D114:D120)</f>
        <v>450.28186356874482</v>
      </c>
      <c r="F121" s="11"/>
    </row>
    <row r="122" spans="1:6" ht="15" customHeight="1" x14ac:dyDescent="0.25">
      <c r="A122" s="32"/>
      <c r="B122" s="33"/>
      <c r="C122" s="34"/>
      <c r="D122" s="34"/>
      <c r="F122" s="11"/>
    </row>
    <row r="123" spans="1:6" s="29" customFormat="1" ht="15" customHeight="1" x14ac:dyDescent="0.25">
      <c r="A123" s="234" t="s">
        <v>197</v>
      </c>
      <c r="B123" s="234"/>
      <c r="C123" s="234"/>
      <c r="D123" s="41"/>
    </row>
    <row r="124" spans="1:6" s="29" customFormat="1" ht="15" customHeight="1" thickBot="1" x14ac:dyDescent="0.3">
      <c r="A124" s="11"/>
      <c r="B124" s="41"/>
      <c r="C124" s="11"/>
      <c r="D124" s="11"/>
    </row>
    <row r="125" spans="1:6" s="29" customFormat="1" ht="24" x14ac:dyDescent="0.25">
      <c r="A125" s="92"/>
      <c r="B125" s="128" t="s">
        <v>198</v>
      </c>
      <c r="C125" s="129" t="s">
        <v>115</v>
      </c>
    </row>
    <row r="126" spans="1:6" s="29" customFormat="1" ht="15" customHeight="1" x14ac:dyDescent="0.25">
      <c r="A126" s="67" t="s">
        <v>116</v>
      </c>
      <c r="B126" s="36" t="s">
        <v>199</v>
      </c>
      <c r="C126" s="70">
        <f>C35</f>
        <v>1113.44</v>
      </c>
    </row>
    <row r="127" spans="1:6" s="29" customFormat="1" ht="15" customHeight="1" x14ac:dyDescent="0.25">
      <c r="A127" s="67" t="s">
        <v>118</v>
      </c>
      <c r="B127" s="36" t="s">
        <v>200</v>
      </c>
      <c r="C127" s="70">
        <f>C71</f>
        <v>1160.59752</v>
      </c>
    </row>
    <row r="128" spans="1:6" s="29" customFormat="1" ht="15" customHeight="1" x14ac:dyDescent="0.25">
      <c r="A128" s="67" t="s">
        <v>120</v>
      </c>
      <c r="B128" s="36" t="s">
        <v>201</v>
      </c>
      <c r="C128" s="70">
        <f>C81</f>
        <v>73.909052317333334</v>
      </c>
    </row>
    <row r="129" spans="1:5" s="29" customFormat="1" ht="15" customHeight="1" x14ac:dyDescent="0.25">
      <c r="A129" s="67" t="s">
        <v>122</v>
      </c>
      <c r="B129" s="36" t="s">
        <v>202</v>
      </c>
      <c r="C129" s="70">
        <f>C103</f>
        <v>25.399389484413646</v>
      </c>
    </row>
    <row r="130" spans="1:5" s="29" customFormat="1" ht="15" customHeight="1" x14ac:dyDescent="0.25">
      <c r="A130" s="67" t="s">
        <v>124</v>
      </c>
      <c r="B130" s="36" t="s">
        <v>203</v>
      </c>
      <c r="C130" s="70">
        <f>C110</f>
        <v>8.7200000000000006</v>
      </c>
    </row>
    <row r="131" spans="1:5" s="29" customFormat="1" ht="15" customHeight="1" x14ac:dyDescent="0.25">
      <c r="A131" s="67"/>
      <c r="B131" s="35" t="s">
        <v>204</v>
      </c>
      <c r="C131" s="130">
        <f>SUM(C126:C130)</f>
        <v>2382.0659618017467</v>
      </c>
    </row>
    <row r="132" spans="1:5" s="29" customFormat="1" ht="15" customHeight="1" x14ac:dyDescent="0.25">
      <c r="A132" s="67" t="s">
        <v>126</v>
      </c>
      <c r="B132" s="36" t="s">
        <v>205</v>
      </c>
      <c r="C132" s="70">
        <f>D121</f>
        <v>450.28186356874482</v>
      </c>
    </row>
    <row r="133" spans="1:5" s="29" customFormat="1" x14ac:dyDescent="0.25">
      <c r="A133" s="67"/>
      <c r="B133" s="26" t="s">
        <v>206</v>
      </c>
      <c r="C133" s="130">
        <f>SUM(C131:C132)</f>
        <v>2832.3478253704916</v>
      </c>
    </row>
    <row r="134" spans="1:5" s="29" customFormat="1" ht="15" customHeight="1" thickBot="1" x14ac:dyDescent="0.3">
      <c r="A134" s="64"/>
      <c r="B134" s="131" t="s">
        <v>207</v>
      </c>
      <c r="C134" s="132">
        <f>C133/C35</f>
        <v>2.5437812772762713</v>
      </c>
    </row>
    <row r="135" spans="1:5" s="29" customFormat="1" ht="15" customHeight="1" x14ac:dyDescent="0.25">
      <c r="A135" s="11"/>
      <c r="B135" s="41"/>
      <c r="C135" s="11"/>
      <c r="D135" s="11"/>
      <c r="E135" s="11"/>
    </row>
    <row r="136" spans="1:5" ht="15.75" thickBot="1" x14ac:dyDescent="0.3"/>
    <row r="137" spans="1:5" x14ac:dyDescent="0.25">
      <c r="A137" s="127"/>
      <c r="B137" s="228" t="s">
        <v>208</v>
      </c>
      <c r="C137" s="228"/>
      <c r="D137" s="228"/>
    </row>
    <row r="138" spans="1:5" x14ac:dyDescent="0.25">
      <c r="A138" s="30">
        <v>6</v>
      </c>
      <c r="B138" s="26" t="s">
        <v>189</v>
      </c>
      <c r="C138" s="35" t="s">
        <v>140</v>
      </c>
      <c r="D138" s="27" t="s">
        <v>115</v>
      </c>
    </row>
    <row r="139" spans="1:5" x14ac:dyDescent="0.25">
      <c r="A139" s="31" t="s">
        <v>116</v>
      </c>
      <c r="B139" s="36" t="s">
        <v>190</v>
      </c>
      <c r="C139" s="37">
        <v>4.08</v>
      </c>
      <c r="D139" s="70">
        <f>(C156)*C139/100</f>
        <v>97.188291241511266</v>
      </c>
    </row>
    <row r="140" spans="1:5" x14ac:dyDescent="0.25">
      <c r="A140" s="31" t="s">
        <v>118</v>
      </c>
      <c r="B140" s="36" t="s">
        <v>191</v>
      </c>
      <c r="C140" s="37">
        <v>4.3600000000000003</v>
      </c>
      <c r="D140" s="70">
        <f>(C156+D139)*C140/100</f>
        <v>108.09548543268606</v>
      </c>
    </row>
    <row r="141" spans="1:5" x14ac:dyDescent="0.25">
      <c r="A141" s="31" t="s">
        <v>120</v>
      </c>
      <c r="B141" s="36" t="s">
        <v>192</v>
      </c>
      <c r="C141" s="37"/>
      <c r="D141" s="70"/>
    </row>
    <row r="142" spans="1:5" x14ac:dyDescent="0.25">
      <c r="A142" s="31"/>
      <c r="B142" s="36" t="s">
        <v>209</v>
      </c>
      <c r="C142" s="14">
        <f>1.65+7.6</f>
        <v>9.25</v>
      </c>
      <c r="D142" s="70">
        <f>((C156+D139+D140)/(1-(C142+C144)/100))*C142/100</f>
        <v>279.10186683268194</v>
      </c>
    </row>
    <row r="143" spans="1:5" x14ac:dyDescent="0.25">
      <c r="A143" s="31"/>
      <c r="B143" s="36" t="s">
        <v>194</v>
      </c>
      <c r="C143" s="37"/>
      <c r="D143" s="70"/>
    </row>
    <row r="144" spans="1:5" x14ac:dyDescent="0.25">
      <c r="A144" s="31"/>
      <c r="B144" s="36" t="s">
        <v>195</v>
      </c>
      <c r="C144" s="38">
        <v>5</v>
      </c>
      <c r="D144" s="70">
        <f>((C156+D139+D140)/(1-(C142+C144)/100))*C144/100</f>
        <v>150.86587396361188</v>
      </c>
    </row>
    <row r="145" spans="1:4" x14ac:dyDescent="0.25">
      <c r="A145" s="31"/>
      <c r="B145" s="36" t="s">
        <v>196</v>
      </c>
      <c r="C145" s="37"/>
      <c r="D145" s="70"/>
    </row>
    <row r="146" spans="1:4" ht="15.75" thickBot="1" x14ac:dyDescent="0.3">
      <c r="A146" s="39"/>
      <c r="B146" s="28" t="s">
        <v>49</v>
      </c>
      <c r="C146" s="40">
        <f>SUM(C139:C145)</f>
        <v>22.69</v>
      </c>
      <c r="D146" s="110">
        <f>SUM(D139:D145)</f>
        <v>635.25151747049108</v>
      </c>
    </row>
    <row r="147" spans="1:4" x14ac:dyDescent="0.25">
      <c r="A147" s="15"/>
      <c r="B147" s="15"/>
      <c r="C147" s="15"/>
      <c r="D147" s="15"/>
    </row>
    <row r="148" spans="1:4" x14ac:dyDescent="0.25">
      <c r="A148" s="229" t="s">
        <v>197</v>
      </c>
      <c r="B148" s="229"/>
      <c r="C148" s="229"/>
      <c r="D148" s="42"/>
    </row>
    <row r="149" spans="1:4" ht="15.75" thickBot="1" x14ac:dyDescent="0.3">
      <c r="A149" s="15"/>
      <c r="B149" s="43"/>
      <c r="C149" s="15"/>
      <c r="D149" s="42"/>
    </row>
    <row r="150" spans="1:4" ht="24" x14ac:dyDescent="0.25">
      <c r="A150" s="92"/>
      <c r="B150" s="128" t="s">
        <v>198</v>
      </c>
      <c r="C150" s="129" t="s">
        <v>115</v>
      </c>
      <c r="D150" s="42"/>
    </row>
    <row r="151" spans="1:4" x14ac:dyDescent="0.25">
      <c r="A151" s="67" t="s">
        <v>116</v>
      </c>
      <c r="B151" s="36" t="s">
        <v>199</v>
      </c>
      <c r="C151" s="70">
        <f>C126</f>
        <v>1113.44</v>
      </c>
      <c r="D151" s="42"/>
    </row>
    <row r="152" spans="1:4" x14ac:dyDescent="0.25">
      <c r="A152" s="67" t="s">
        <v>118</v>
      </c>
      <c r="B152" s="36" t="s">
        <v>200</v>
      </c>
      <c r="C152" s="70">
        <f>C127</f>
        <v>1160.59752</v>
      </c>
      <c r="D152" s="42"/>
    </row>
    <row r="153" spans="1:4" x14ac:dyDescent="0.25">
      <c r="A153" s="67" t="s">
        <v>120</v>
      </c>
      <c r="B153" s="36" t="s">
        <v>201</v>
      </c>
      <c r="C153" s="70">
        <f>C128</f>
        <v>73.909052317333334</v>
      </c>
      <c r="D153" s="42"/>
    </row>
    <row r="154" spans="1:4" x14ac:dyDescent="0.25">
      <c r="A154" s="67" t="s">
        <v>122</v>
      </c>
      <c r="B154" s="36" t="s">
        <v>202</v>
      </c>
      <c r="C154" s="70">
        <f>C129</f>
        <v>25.399389484413646</v>
      </c>
      <c r="D154" s="42"/>
    </row>
    <row r="155" spans="1:4" x14ac:dyDescent="0.25">
      <c r="A155" s="67" t="s">
        <v>124</v>
      </c>
      <c r="B155" s="36" t="s">
        <v>203</v>
      </c>
      <c r="C155" s="70">
        <f>C130</f>
        <v>8.7200000000000006</v>
      </c>
      <c r="D155" s="42"/>
    </row>
    <row r="156" spans="1:4" x14ac:dyDescent="0.25">
      <c r="A156" s="67"/>
      <c r="B156" s="35" t="s">
        <v>204</v>
      </c>
      <c r="C156" s="130">
        <f>SUM(C151:C155)</f>
        <v>2382.0659618017467</v>
      </c>
      <c r="D156" s="42"/>
    </row>
    <row r="157" spans="1:4" x14ac:dyDescent="0.25">
      <c r="A157" s="67" t="s">
        <v>126</v>
      </c>
      <c r="B157" s="36" t="s">
        <v>205</v>
      </c>
      <c r="C157" s="70">
        <f>D146</f>
        <v>635.25151747049108</v>
      </c>
      <c r="D157" s="42"/>
    </row>
    <row r="158" spans="1:4" x14ac:dyDescent="0.25">
      <c r="A158" s="67"/>
      <c r="B158" s="26" t="s">
        <v>206</v>
      </c>
      <c r="C158" s="130">
        <f>SUM(C156:C157)</f>
        <v>3017.3174792722375</v>
      </c>
      <c r="D158" s="42"/>
    </row>
    <row r="159" spans="1:4" ht="15.75" thickBot="1" x14ac:dyDescent="0.3">
      <c r="A159" s="64"/>
      <c r="B159" s="131" t="s">
        <v>207</v>
      </c>
      <c r="C159" s="132">
        <f>C158/C35</f>
        <v>2.7099057688534969</v>
      </c>
      <c r="D159" s="42"/>
    </row>
  </sheetData>
  <mergeCells count="19">
    <mergeCell ref="A148:C148"/>
    <mergeCell ref="B38:C38"/>
    <mergeCell ref="A45:D45"/>
    <mergeCell ref="B94:C94"/>
    <mergeCell ref="B112:D112"/>
    <mergeCell ref="A123:C123"/>
    <mergeCell ref="B137:D137"/>
    <mergeCell ref="B37:C37"/>
    <mergeCell ref="B1:E1"/>
    <mergeCell ref="B2:E2"/>
    <mergeCell ref="B3:E3"/>
    <mergeCell ref="B4:E4"/>
    <mergeCell ref="B5:E5"/>
    <mergeCell ref="B6:E6"/>
    <mergeCell ref="B7:E7"/>
    <mergeCell ref="B8:E8"/>
    <mergeCell ref="B10:E10"/>
    <mergeCell ref="A21:C21"/>
    <mergeCell ref="B36:D36"/>
  </mergeCells>
  <pageMargins left="0.511811024" right="0.511811024" top="0.78740157499999996" bottom="0.78740157499999996" header="0.31496062000000002" footer="0.31496062000000002"/>
  <pageSetup paperSize="9" scale="76" orientation="portrait" r:id="rId1"/>
  <colBreaks count="1" manualBreakCount="1">
    <brk id="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view="pageBreakPreview" zoomScale="60" zoomScaleNormal="100" workbookViewId="0">
      <selection activeCell="K15" sqref="K15"/>
    </sheetView>
  </sheetViews>
  <sheetFormatPr defaultColWidth="11.42578125" defaultRowHeight="15" x14ac:dyDescent="0.25"/>
  <cols>
    <col min="1" max="1" width="5.140625" style="11" customWidth="1"/>
    <col min="2" max="2" width="57.5703125" style="11" customWidth="1"/>
    <col min="3" max="3" width="33.7109375" style="11" customWidth="1"/>
    <col min="4" max="4" width="14.7109375" style="11" bestFit="1" customWidth="1"/>
    <col min="5" max="5" width="10.140625" style="11" bestFit="1" customWidth="1"/>
    <col min="6" max="6" width="9.5703125" style="13" customWidth="1"/>
    <col min="7" max="7" width="11.42578125" style="11"/>
    <col min="8" max="8" width="46" style="11" customWidth="1"/>
    <col min="9" max="9" width="17" style="11" customWidth="1"/>
    <col min="10" max="10" width="14.28515625" style="11" customWidth="1"/>
    <col min="11" max="256" width="11.42578125" style="11"/>
    <col min="257" max="257" width="5.140625" style="11" customWidth="1"/>
    <col min="258" max="258" width="57.5703125" style="11" customWidth="1"/>
    <col min="259" max="259" width="16.7109375" style="11" customWidth="1"/>
    <col min="260" max="260" width="14.7109375" style="11" bestFit="1" customWidth="1"/>
    <col min="261" max="261" width="10.140625" style="11" bestFit="1" customWidth="1"/>
    <col min="262" max="262" width="9.5703125" style="11" customWidth="1"/>
    <col min="263" max="263" width="11.42578125" style="11"/>
    <col min="264" max="264" width="46" style="11" customWidth="1"/>
    <col min="265" max="265" width="17" style="11" customWidth="1"/>
    <col min="266" max="266" width="14.28515625" style="11" customWidth="1"/>
    <col min="267" max="512" width="11.42578125" style="11"/>
    <col min="513" max="513" width="5.140625" style="11" customWidth="1"/>
    <col min="514" max="514" width="57.5703125" style="11" customWidth="1"/>
    <col min="515" max="515" width="16.7109375" style="11" customWidth="1"/>
    <col min="516" max="516" width="14.7109375" style="11" bestFit="1" customWidth="1"/>
    <col min="517" max="517" width="10.140625" style="11" bestFit="1" customWidth="1"/>
    <col min="518" max="518" width="9.5703125" style="11" customWidth="1"/>
    <col min="519" max="519" width="11.42578125" style="11"/>
    <col min="520" max="520" width="46" style="11" customWidth="1"/>
    <col min="521" max="521" width="17" style="11" customWidth="1"/>
    <col min="522" max="522" width="14.28515625" style="11" customWidth="1"/>
    <col min="523" max="768" width="11.42578125" style="11"/>
    <col min="769" max="769" width="5.140625" style="11" customWidth="1"/>
    <col min="770" max="770" width="57.5703125" style="11" customWidth="1"/>
    <col min="771" max="771" width="16.7109375" style="11" customWidth="1"/>
    <col min="772" max="772" width="14.7109375" style="11" bestFit="1" customWidth="1"/>
    <col min="773" max="773" width="10.140625" style="11" bestFit="1" customWidth="1"/>
    <col min="774" max="774" width="9.5703125" style="11" customWidth="1"/>
    <col min="775" max="775" width="11.42578125" style="11"/>
    <col min="776" max="776" width="46" style="11" customWidth="1"/>
    <col min="777" max="777" width="17" style="11" customWidth="1"/>
    <col min="778" max="778" width="14.28515625" style="11" customWidth="1"/>
    <col min="779" max="1024" width="11.42578125" style="11"/>
    <col min="1025" max="1025" width="5.140625" style="11" customWidth="1"/>
    <col min="1026" max="1026" width="57.5703125" style="11" customWidth="1"/>
    <col min="1027" max="1027" width="16.7109375" style="11" customWidth="1"/>
    <col min="1028" max="1028" width="14.7109375" style="11" bestFit="1" customWidth="1"/>
    <col min="1029" max="1029" width="10.140625" style="11" bestFit="1" customWidth="1"/>
    <col min="1030" max="1030" width="9.5703125" style="11" customWidth="1"/>
    <col min="1031" max="1031" width="11.42578125" style="11"/>
    <col min="1032" max="1032" width="46" style="11" customWidth="1"/>
    <col min="1033" max="1033" width="17" style="11" customWidth="1"/>
    <col min="1034" max="1034" width="14.28515625" style="11" customWidth="1"/>
    <col min="1035" max="1280" width="11.42578125" style="11"/>
    <col min="1281" max="1281" width="5.140625" style="11" customWidth="1"/>
    <col min="1282" max="1282" width="57.5703125" style="11" customWidth="1"/>
    <col min="1283" max="1283" width="16.7109375" style="11" customWidth="1"/>
    <col min="1284" max="1284" width="14.7109375" style="11" bestFit="1" customWidth="1"/>
    <col min="1285" max="1285" width="10.140625" style="11" bestFit="1" customWidth="1"/>
    <col min="1286" max="1286" width="9.5703125" style="11" customWidth="1"/>
    <col min="1287" max="1287" width="11.42578125" style="11"/>
    <col min="1288" max="1288" width="46" style="11" customWidth="1"/>
    <col min="1289" max="1289" width="17" style="11" customWidth="1"/>
    <col min="1290" max="1290" width="14.28515625" style="11" customWidth="1"/>
    <col min="1291" max="1536" width="11.42578125" style="11"/>
    <col min="1537" max="1537" width="5.140625" style="11" customWidth="1"/>
    <col min="1538" max="1538" width="57.5703125" style="11" customWidth="1"/>
    <col min="1539" max="1539" width="16.7109375" style="11" customWidth="1"/>
    <col min="1540" max="1540" width="14.7109375" style="11" bestFit="1" customWidth="1"/>
    <col min="1541" max="1541" width="10.140625" style="11" bestFit="1" customWidth="1"/>
    <col min="1542" max="1542" width="9.5703125" style="11" customWidth="1"/>
    <col min="1543" max="1543" width="11.42578125" style="11"/>
    <col min="1544" max="1544" width="46" style="11" customWidth="1"/>
    <col min="1545" max="1545" width="17" style="11" customWidth="1"/>
    <col min="1546" max="1546" width="14.28515625" style="11" customWidth="1"/>
    <col min="1547" max="1792" width="11.42578125" style="11"/>
    <col min="1793" max="1793" width="5.140625" style="11" customWidth="1"/>
    <col min="1794" max="1794" width="57.5703125" style="11" customWidth="1"/>
    <col min="1795" max="1795" width="16.7109375" style="11" customWidth="1"/>
    <col min="1796" max="1796" width="14.7109375" style="11" bestFit="1" customWidth="1"/>
    <col min="1797" max="1797" width="10.140625" style="11" bestFit="1" customWidth="1"/>
    <col min="1798" max="1798" width="9.5703125" style="11" customWidth="1"/>
    <col min="1799" max="1799" width="11.42578125" style="11"/>
    <col min="1800" max="1800" width="46" style="11" customWidth="1"/>
    <col min="1801" max="1801" width="17" style="11" customWidth="1"/>
    <col min="1802" max="1802" width="14.28515625" style="11" customWidth="1"/>
    <col min="1803" max="2048" width="11.42578125" style="11"/>
    <col min="2049" max="2049" width="5.140625" style="11" customWidth="1"/>
    <col min="2050" max="2050" width="57.5703125" style="11" customWidth="1"/>
    <col min="2051" max="2051" width="16.7109375" style="11" customWidth="1"/>
    <col min="2052" max="2052" width="14.7109375" style="11" bestFit="1" customWidth="1"/>
    <col min="2053" max="2053" width="10.140625" style="11" bestFit="1" customWidth="1"/>
    <col min="2054" max="2054" width="9.5703125" style="11" customWidth="1"/>
    <col min="2055" max="2055" width="11.42578125" style="11"/>
    <col min="2056" max="2056" width="46" style="11" customWidth="1"/>
    <col min="2057" max="2057" width="17" style="11" customWidth="1"/>
    <col min="2058" max="2058" width="14.28515625" style="11" customWidth="1"/>
    <col min="2059" max="2304" width="11.42578125" style="11"/>
    <col min="2305" max="2305" width="5.140625" style="11" customWidth="1"/>
    <col min="2306" max="2306" width="57.5703125" style="11" customWidth="1"/>
    <col min="2307" max="2307" width="16.7109375" style="11" customWidth="1"/>
    <col min="2308" max="2308" width="14.7109375" style="11" bestFit="1" customWidth="1"/>
    <col min="2309" max="2309" width="10.140625" style="11" bestFit="1" customWidth="1"/>
    <col min="2310" max="2310" width="9.5703125" style="11" customWidth="1"/>
    <col min="2311" max="2311" width="11.42578125" style="11"/>
    <col min="2312" max="2312" width="46" style="11" customWidth="1"/>
    <col min="2313" max="2313" width="17" style="11" customWidth="1"/>
    <col min="2314" max="2314" width="14.28515625" style="11" customWidth="1"/>
    <col min="2315" max="2560" width="11.42578125" style="11"/>
    <col min="2561" max="2561" width="5.140625" style="11" customWidth="1"/>
    <col min="2562" max="2562" width="57.5703125" style="11" customWidth="1"/>
    <col min="2563" max="2563" width="16.7109375" style="11" customWidth="1"/>
    <col min="2564" max="2564" width="14.7109375" style="11" bestFit="1" customWidth="1"/>
    <col min="2565" max="2565" width="10.140625" style="11" bestFit="1" customWidth="1"/>
    <col min="2566" max="2566" width="9.5703125" style="11" customWidth="1"/>
    <col min="2567" max="2567" width="11.42578125" style="11"/>
    <col min="2568" max="2568" width="46" style="11" customWidth="1"/>
    <col min="2569" max="2569" width="17" style="11" customWidth="1"/>
    <col min="2570" max="2570" width="14.28515625" style="11" customWidth="1"/>
    <col min="2571" max="2816" width="11.42578125" style="11"/>
    <col min="2817" max="2817" width="5.140625" style="11" customWidth="1"/>
    <col min="2818" max="2818" width="57.5703125" style="11" customWidth="1"/>
    <col min="2819" max="2819" width="16.7109375" style="11" customWidth="1"/>
    <col min="2820" max="2820" width="14.7109375" style="11" bestFit="1" customWidth="1"/>
    <col min="2821" max="2821" width="10.140625" style="11" bestFit="1" customWidth="1"/>
    <col min="2822" max="2822" width="9.5703125" style="11" customWidth="1"/>
    <col min="2823" max="2823" width="11.42578125" style="11"/>
    <col min="2824" max="2824" width="46" style="11" customWidth="1"/>
    <col min="2825" max="2825" width="17" style="11" customWidth="1"/>
    <col min="2826" max="2826" width="14.28515625" style="11" customWidth="1"/>
    <col min="2827" max="3072" width="11.42578125" style="11"/>
    <col min="3073" max="3073" width="5.140625" style="11" customWidth="1"/>
    <col min="3074" max="3074" width="57.5703125" style="11" customWidth="1"/>
    <col min="3075" max="3075" width="16.7109375" style="11" customWidth="1"/>
    <col min="3076" max="3076" width="14.7109375" style="11" bestFit="1" customWidth="1"/>
    <col min="3077" max="3077" width="10.140625" style="11" bestFit="1" customWidth="1"/>
    <col min="3078" max="3078" width="9.5703125" style="11" customWidth="1"/>
    <col min="3079" max="3079" width="11.42578125" style="11"/>
    <col min="3080" max="3080" width="46" style="11" customWidth="1"/>
    <col min="3081" max="3081" width="17" style="11" customWidth="1"/>
    <col min="3082" max="3082" width="14.28515625" style="11" customWidth="1"/>
    <col min="3083" max="3328" width="11.42578125" style="11"/>
    <col min="3329" max="3329" width="5.140625" style="11" customWidth="1"/>
    <col min="3330" max="3330" width="57.5703125" style="11" customWidth="1"/>
    <col min="3331" max="3331" width="16.7109375" style="11" customWidth="1"/>
    <col min="3332" max="3332" width="14.7109375" style="11" bestFit="1" customWidth="1"/>
    <col min="3333" max="3333" width="10.140625" style="11" bestFit="1" customWidth="1"/>
    <col min="3334" max="3334" width="9.5703125" style="11" customWidth="1"/>
    <col min="3335" max="3335" width="11.42578125" style="11"/>
    <col min="3336" max="3336" width="46" style="11" customWidth="1"/>
    <col min="3337" max="3337" width="17" style="11" customWidth="1"/>
    <col min="3338" max="3338" width="14.28515625" style="11" customWidth="1"/>
    <col min="3339" max="3584" width="11.42578125" style="11"/>
    <col min="3585" max="3585" width="5.140625" style="11" customWidth="1"/>
    <col min="3586" max="3586" width="57.5703125" style="11" customWidth="1"/>
    <col min="3587" max="3587" width="16.7109375" style="11" customWidth="1"/>
    <col min="3588" max="3588" width="14.7109375" style="11" bestFit="1" customWidth="1"/>
    <col min="3589" max="3589" width="10.140625" style="11" bestFit="1" customWidth="1"/>
    <col min="3590" max="3590" width="9.5703125" style="11" customWidth="1"/>
    <col min="3591" max="3591" width="11.42578125" style="11"/>
    <col min="3592" max="3592" width="46" style="11" customWidth="1"/>
    <col min="3593" max="3593" width="17" style="11" customWidth="1"/>
    <col min="3594" max="3594" width="14.28515625" style="11" customWidth="1"/>
    <col min="3595" max="3840" width="11.42578125" style="11"/>
    <col min="3841" max="3841" width="5.140625" style="11" customWidth="1"/>
    <col min="3842" max="3842" width="57.5703125" style="11" customWidth="1"/>
    <col min="3843" max="3843" width="16.7109375" style="11" customWidth="1"/>
    <col min="3844" max="3844" width="14.7109375" style="11" bestFit="1" customWidth="1"/>
    <col min="3845" max="3845" width="10.140625" style="11" bestFit="1" customWidth="1"/>
    <col min="3846" max="3846" width="9.5703125" style="11" customWidth="1"/>
    <col min="3847" max="3847" width="11.42578125" style="11"/>
    <col min="3848" max="3848" width="46" style="11" customWidth="1"/>
    <col min="3849" max="3849" width="17" style="11" customWidth="1"/>
    <col min="3850" max="3850" width="14.28515625" style="11" customWidth="1"/>
    <col min="3851" max="4096" width="11.42578125" style="11"/>
    <col min="4097" max="4097" width="5.140625" style="11" customWidth="1"/>
    <col min="4098" max="4098" width="57.5703125" style="11" customWidth="1"/>
    <col min="4099" max="4099" width="16.7109375" style="11" customWidth="1"/>
    <col min="4100" max="4100" width="14.7109375" style="11" bestFit="1" customWidth="1"/>
    <col min="4101" max="4101" width="10.140625" style="11" bestFit="1" customWidth="1"/>
    <col min="4102" max="4102" width="9.5703125" style="11" customWidth="1"/>
    <col min="4103" max="4103" width="11.42578125" style="11"/>
    <col min="4104" max="4104" width="46" style="11" customWidth="1"/>
    <col min="4105" max="4105" width="17" style="11" customWidth="1"/>
    <col min="4106" max="4106" width="14.28515625" style="11" customWidth="1"/>
    <col min="4107" max="4352" width="11.42578125" style="11"/>
    <col min="4353" max="4353" width="5.140625" style="11" customWidth="1"/>
    <col min="4354" max="4354" width="57.5703125" style="11" customWidth="1"/>
    <col min="4355" max="4355" width="16.7109375" style="11" customWidth="1"/>
    <col min="4356" max="4356" width="14.7109375" style="11" bestFit="1" customWidth="1"/>
    <col min="4357" max="4357" width="10.140625" style="11" bestFit="1" customWidth="1"/>
    <col min="4358" max="4358" width="9.5703125" style="11" customWidth="1"/>
    <col min="4359" max="4359" width="11.42578125" style="11"/>
    <col min="4360" max="4360" width="46" style="11" customWidth="1"/>
    <col min="4361" max="4361" width="17" style="11" customWidth="1"/>
    <col min="4362" max="4362" width="14.28515625" style="11" customWidth="1"/>
    <col min="4363" max="4608" width="11.42578125" style="11"/>
    <col min="4609" max="4609" width="5.140625" style="11" customWidth="1"/>
    <col min="4610" max="4610" width="57.5703125" style="11" customWidth="1"/>
    <col min="4611" max="4611" width="16.7109375" style="11" customWidth="1"/>
    <col min="4612" max="4612" width="14.7109375" style="11" bestFit="1" customWidth="1"/>
    <col min="4613" max="4613" width="10.140625" style="11" bestFit="1" customWidth="1"/>
    <col min="4614" max="4614" width="9.5703125" style="11" customWidth="1"/>
    <col min="4615" max="4615" width="11.42578125" style="11"/>
    <col min="4616" max="4616" width="46" style="11" customWidth="1"/>
    <col min="4617" max="4617" width="17" style="11" customWidth="1"/>
    <col min="4618" max="4618" width="14.28515625" style="11" customWidth="1"/>
    <col min="4619" max="4864" width="11.42578125" style="11"/>
    <col min="4865" max="4865" width="5.140625" style="11" customWidth="1"/>
    <col min="4866" max="4866" width="57.5703125" style="11" customWidth="1"/>
    <col min="4867" max="4867" width="16.7109375" style="11" customWidth="1"/>
    <col min="4868" max="4868" width="14.7109375" style="11" bestFit="1" customWidth="1"/>
    <col min="4869" max="4869" width="10.140625" style="11" bestFit="1" customWidth="1"/>
    <col min="4870" max="4870" width="9.5703125" style="11" customWidth="1"/>
    <col min="4871" max="4871" width="11.42578125" style="11"/>
    <col min="4872" max="4872" width="46" style="11" customWidth="1"/>
    <col min="4873" max="4873" width="17" style="11" customWidth="1"/>
    <col min="4874" max="4874" width="14.28515625" style="11" customWidth="1"/>
    <col min="4875" max="5120" width="11.42578125" style="11"/>
    <col min="5121" max="5121" width="5.140625" style="11" customWidth="1"/>
    <col min="5122" max="5122" width="57.5703125" style="11" customWidth="1"/>
    <col min="5123" max="5123" width="16.7109375" style="11" customWidth="1"/>
    <col min="5124" max="5124" width="14.7109375" style="11" bestFit="1" customWidth="1"/>
    <col min="5125" max="5125" width="10.140625" style="11" bestFit="1" customWidth="1"/>
    <col min="5126" max="5126" width="9.5703125" style="11" customWidth="1"/>
    <col min="5127" max="5127" width="11.42578125" style="11"/>
    <col min="5128" max="5128" width="46" style="11" customWidth="1"/>
    <col min="5129" max="5129" width="17" style="11" customWidth="1"/>
    <col min="5130" max="5130" width="14.28515625" style="11" customWidth="1"/>
    <col min="5131" max="5376" width="11.42578125" style="11"/>
    <col min="5377" max="5377" width="5.140625" style="11" customWidth="1"/>
    <col min="5378" max="5378" width="57.5703125" style="11" customWidth="1"/>
    <col min="5379" max="5379" width="16.7109375" style="11" customWidth="1"/>
    <col min="5380" max="5380" width="14.7109375" style="11" bestFit="1" customWidth="1"/>
    <col min="5381" max="5381" width="10.140625" style="11" bestFit="1" customWidth="1"/>
    <col min="5382" max="5382" width="9.5703125" style="11" customWidth="1"/>
    <col min="5383" max="5383" width="11.42578125" style="11"/>
    <col min="5384" max="5384" width="46" style="11" customWidth="1"/>
    <col min="5385" max="5385" width="17" style="11" customWidth="1"/>
    <col min="5386" max="5386" width="14.28515625" style="11" customWidth="1"/>
    <col min="5387" max="5632" width="11.42578125" style="11"/>
    <col min="5633" max="5633" width="5.140625" style="11" customWidth="1"/>
    <col min="5634" max="5634" width="57.5703125" style="11" customWidth="1"/>
    <col min="5635" max="5635" width="16.7109375" style="11" customWidth="1"/>
    <col min="5636" max="5636" width="14.7109375" style="11" bestFit="1" customWidth="1"/>
    <col min="5637" max="5637" width="10.140625" style="11" bestFit="1" customWidth="1"/>
    <col min="5638" max="5638" width="9.5703125" style="11" customWidth="1"/>
    <col min="5639" max="5639" width="11.42578125" style="11"/>
    <col min="5640" max="5640" width="46" style="11" customWidth="1"/>
    <col min="5641" max="5641" width="17" style="11" customWidth="1"/>
    <col min="5642" max="5642" width="14.28515625" style="11" customWidth="1"/>
    <col min="5643" max="5888" width="11.42578125" style="11"/>
    <col min="5889" max="5889" width="5.140625" style="11" customWidth="1"/>
    <col min="5890" max="5890" width="57.5703125" style="11" customWidth="1"/>
    <col min="5891" max="5891" width="16.7109375" style="11" customWidth="1"/>
    <col min="5892" max="5892" width="14.7109375" style="11" bestFit="1" customWidth="1"/>
    <col min="5893" max="5893" width="10.140625" style="11" bestFit="1" customWidth="1"/>
    <col min="5894" max="5894" width="9.5703125" style="11" customWidth="1"/>
    <col min="5895" max="5895" width="11.42578125" style="11"/>
    <col min="5896" max="5896" width="46" style="11" customWidth="1"/>
    <col min="5897" max="5897" width="17" style="11" customWidth="1"/>
    <col min="5898" max="5898" width="14.28515625" style="11" customWidth="1"/>
    <col min="5899" max="6144" width="11.42578125" style="11"/>
    <col min="6145" max="6145" width="5.140625" style="11" customWidth="1"/>
    <col min="6146" max="6146" width="57.5703125" style="11" customWidth="1"/>
    <col min="6147" max="6147" width="16.7109375" style="11" customWidth="1"/>
    <col min="6148" max="6148" width="14.7109375" style="11" bestFit="1" customWidth="1"/>
    <col min="6149" max="6149" width="10.140625" style="11" bestFit="1" customWidth="1"/>
    <col min="6150" max="6150" width="9.5703125" style="11" customWidth="1"/>
    <col min="6151" max="6151" width="11.42578125" style="11"/>
    <col min="6152" max="6152" width="46" style="11" customWidth="1"/>
    <col min="6153" max="6153" width="17" style="11" customWidth="1"/>
    <col min="6154" max="6154" width="14.28515625" style="11" customWidth="1"/>
    <col min="6155" max="6400" width="11.42578125" style="11"/>
    <col min="6401" max="6401" width="5.140625" style="11" customWidth="1"/>
    <col min="6402" max="6402" width="57.5703125" style="11" customWidth="1"/>
    <col min="6403" max="6403" width="16.7109375" style="11" customWidth="1"/>
    <col min="6404" max="6404" width="14.7109375" style="11" bestFit="1" customWidth="1"/>
    <col min="6405" max="6405" width="10.140625" style="11" bestFit="1" customWidth="1"/>
    <col min="6406" max="6406" width="9.5703125" style="11" customWidth="1"/>
    <col min="6407" max="6407" width="11.42578125" style="11"/>
    <col min="6408" max="6408" width="46" style="11" customWidth="1"/>
    <col min="6409" max="6409" width="17" style="11" customWidth="1"/>
    <col min="6410" max="6410" width="14.28515625" style="11" customWidth="1"/>
    <col min="6411" max="6656" width="11.42578125" style="11"/>
    <col min="6657" max="6657" width="5.140625" style="11" customWidth="1"/>
    <col min="6658" max="6658" width="57.5703125" style="11" customWidth="1"/>
    <col min="6659" max="6659" width="16.7109375" style="11" customWidth="1"/>
    <col min="6660" max="6660" width="14.7109375" style="11" bestFit="1" customWidth="1"/>
    <col min="6661" max="6661" width="10.140625" style="11" bestFit="1" customWidth="1"/>
    <col min="6662" max="6662" width="9.5703125" style="11" customWidth="1"/>
    <col min="6663" max="6663" width="11.42578125" style="11"/>
    <col min="6664" max="6664" width="46" style="11" customWidth="1"/>
    <col min="6665" max="6665" width="17" style="11" customWidth="1"/>
    <col min="6666" max="6666" width="14.28515625" style="11" customWidth="1"/>
    <col min="6667" max="6912" width="11.42578125" style="11"/>
    <col min="6913" max="6913" width="5.140625" style="11" customWidth="1"/>
    <col min="6914" max="6914" width="57.5703125" style="11" customWidth="1"/>
    <col min="6915" max="6915" width="16.7109375" style="11" customWidth="1"/>
    <col min="6916" max="6916" width="14.7109375" style="11" bestFit="1" customWidth="1"/>
    <col min="6917" max="6917" width="10.140625" style="11" bestFit="1" customWidth="1"/>
    <col min="6918" max="6918" width="9.5703125" style="11" customWidth="1"/>
    <col min="6919" max="6919" width="11.42578125" style="11"/>
    <col min="6920" max="6920" width="46" style="11" customWidth="1"/>
    <col min="6921" max="6921" width="17" style="11" customWidth="1"/>
    <col min="6922" max="6922" width="14.28515625" style="11" customWidth="1"/>
    <col min="6923" max="7168" width="11.42578125" style="11"/>
    <col min="7169" max="7169" width="5.140625" style="11" customWidth="1"/>
    <col min="7170" max="7170" width="57.5703125" style="11" customWidth="1"/>
    <col min="7171" max="7171" width="16.7109375" style="11" customWidth="1"/>
    <col min="7172" max="7172" width="14.7109375" style="11" bestFit="1" customWidth="1"/>
    <col min="7173" max="7173" width="10.140625" style="11" bestFit="1" customWidth="1"/>
    <col min="7174" max="7174" width="9.5703125" style="11" customWidth="1"/>
    <col min="7175" max="7175" width="11.42578125" style="11"/>
    <col min="7176" max="7176" width="46" style="11" customWidth="1"/>
    <col min="7177" max="7177" width="17" style="11" customWidth="1"/>
    <col min="7178" max="7178" width="14.28515625" style="11" customWidth="1"/>
    <col min="7179" max="7424" width="11.42578125" style="11"/>
    <col min="7425" max="7425" width="5.140625" style="11" customWidth="1"/>
    <col min="7426" max="7426" width="57.5703125" style="11" customWidth="1"/>
    <col min="7427" max="7427" width="16.7109375" style="11" customWidth="1"/>
    <col min="7428" max="7428" width="14.7109375" style="11" bestFit="1" customWidth="1"/>
    <col min="7429" max="7429" width="10.140625" style="11" bestFit="1" customWidth="1"/>
    <col min="7430" max="7430" width="9.5703125" style="11" customWidth="1"/>
    <col min="7431" max="7431" width="11.42578125" style="11"/>
    <col min="7432" max="7432" width="46" style="11" customWidth="1"/>
    <col min="7433" max="7433" width="17" style="11" customWidth="1"/>
    <col min="7434" max="7434" width="14.28515625" style="11" customWidth="1"/>
    <col min="7435" max="7680" width="11.42578125" style="11"/>
    <col min="7681" max="7681" width="5.140625" style="11" customWidth="1"/>
    <col min="7682" max="7682" width="57.5703125" style="11" customWidth="1"/>
    <col min="7683" max="7683" width="16.7109375" style="11" customWidth="1"/>
    <col min="7684" max="7684" width="14.7109375" style="11" bestFit="1" customWidth="1"/>
    <col min="7685" max="7685" width="10.140625" style="11" bestFit="1" customWidth="1"/>
    <col min="7686" max="7686" width="9.5703125" style="11" customWidth="1"/>
    <col min="7687" max="7687" width="11.42578125" style="11"/>
    <col min="7688" max="7688" width="46" style="11" customWidth="1"/>
    <col min="7689" max="7689" width="17" style="11" customWidth="1"/>
    <col min="7690" max="7690" width="14.28515625" style="11" customWidth="1"/>
    <col min="7691" max="7936" width="11.42578125" style="11"/>
    <col min="7937" max="7937" width="5.140625" style="11" customWidth="1"/>
    <col min="7938" max="7938" width="57.5703125" style="11" customWidth="1"/>
    <col min="7939" max="7939" width="16.7109375" style="11" customWidth="1"/>
    <col min="7940" max="7940" width="14.7109375" style="11" bestFit="1" customWidth="1"/>
    <col min="7941" max="7941" width="10.140625" style="11" bestFit="1" customWidth="1"/>
    <col min="7942" max="7942" width="9.5703125" style="11" customWidth="1"/>
    <col min="7943" max="7943" width="11.42578125" style="11"/>
    <col min="7944" max="7944" width="46" style="11" customWidth="1"/>
    <col min="7945" max="7945" width="17" style="11" customWidth="1"/>
    <col min="7946" max="7946" width="14.28515625" style="11" customWidth="1"/>
    <col min="7947" max="8192" width="11.42578125" style="11"/>
    <col min="8193" max="8193" width="5.140625" style="11" customWidth="1"/>
    <col min="8194" max="8194" width="57.5703125" style="11" customWidth="1"/>
    <col min="8195" max="8195" width="16.7109375" style="11" customWidth="1"/>
    <col min="8196" max="8196" width="14.7109375" style="11" bestFit="1" customWidth="1"/>
    <col min="8197" max="8197" width="10.140625" style="11" bestFit="1" customWidth="1"/>
    <col min="8198" max="8198" width="9.5703125" style="11" customWidth="1"/>
    <col min="8199" max="8199" width="11.42578125" style="11"/>
    <col min="8200" max="8200" width="46" style="11" customWidth="1"/>
    <col min="8201" max="8201" width="17" style="11" customWidth="1"/>
    <col min="8202" max="8202" width="14.28515625" style="11" customWidth="1"/>
    <col min="8203" max="8448" width="11.42578125" style="11"/>
    <col min="8449" max="8449" width="5.140625" style="11" customWidth="1"/>
    <col min="8450" max="8450" width="57.5703125" style="11" customWidth="1"/>
    <col min="8451" max="8451" width="16.7109375" style="11" customWidth="1"/>
    <col min="8452" max="8452" width="14.7109375" style="11" bestFit="1" customWidth="1"/>
    <col min="8453" max="8453" width="10.140625" style="11" bestFit="1" customWidth="1"/>
    <col min="8454" max="8454" width="9.5703125" style="11" customWidth="1"/>
    <col min="8455" max="8455" width="11.42578125" style="11"/>
    <col min="8456" max="8456" width="46" style="11" customWidth="1"/>
    <col min="8457" max="8457" width="17" style="11" customWidth="1"/>
    <col min="8458" max="8458" width="14.28515625" style="11" customWidth="1"/>
    <col min="8459" max="8704" width="11.42578125" style="11"/>
    <col min="8705" max="8705" width="5.140625" style="11" customWidth="1"/>
    <col min="8706" max="8706" width="57.5703125" style="11" customWidth="1"/>
    <col min="8707" max="8707" width="16.7109375" style="11" customWidth="1"/>
    <col min="8708" max="8708" width="14.7109375" style="11" bestFit="1" customWidth="1"/>
    <col min="8709" max="8709" width="10.140625" style="11" bestFit="1" customWidth="1"/>
    <col min="8710" max="8710" width="9.5703125" style="11" customWidth="1"/>
    <col min="8711" max="8711" width="11.42578125" style="11"/>
    <col min="8712" max="8712" width="46" style="11" customWidth="1"/>
    <col min="8713" max="8713" width="17" style="11" customWidth="1"/>
    <col min="8714" max="8714" width="14.28515625" style="11" customWidth="1"/>
    <col min="8715" max="8960" width="11.42578125" style="11"/>
    <col min="8961" max="8961" width="5.140625" style="11" customWidth="1"/>
    <col min="8962" max="8962" width="57.5703125" style="11" customWidth="1"/>
    <col min="8963" max="8963" width="16.7109375" style="11" customWidth="1"/>
    <col min="8964" max="8964" width="14.7109375" style="11" bestFit="1" customWidth="1"/>
    <col min="8965" max="8965" width="10.140625" style="11" bestFit="1" customWidth="1"/>
    <col min="8966" max="8966" width="9.5703125" style="11" customWidth="1"/>
    <col min="8967" max="8967" width="11.42578125" style="11"/>
    <col min="8968" max="8968" width="46" style="11" customWidth="1"/>
    <col min="8969" max="8969" width="17" style="11" customWidth="1"/>
    <col min="8970" max="8970" width="14.28515625" style="11" customWidth="1"/>
    <col min="8971" max="9216" width="11.42578125" style="11"/>
    <col min="9217" max="9217" width="5.140625" style="11" customWidth="1"/>
    <col min="9218" max="9218" width="57.5703125" style="11" customWidth="1"/>
    <col min="9219" max="9219" width="16.7109375" style="11" customWidth="1"/>
    <col min="9220" max="9220" width="14.7109375" style="11" bestFit="1" customWidth="1"/>
    <col min="9221" max="9221" width="10.140625" style="11" bestFit="1" customWidth="1"/>
    <col min="9222" max="9222" width="9.5703125" style="11" customWidth="1"/>
    <col min="9223" max="9223" width="11.42578125" style="11"/>
    <col min="9224" max="9224" width="46" style="11" customWidth="1"/>
    <col min="9225" max="9225" width="17" style="11" customWidth="1"/>
    <col min="9226" max="9226" width="14.28515625" style="11" customWidth="1"/>
    <col min="9227" max="9472" width="11.42578125" style="11"/>
    <col min="9473" max="9473" width="5.140625" style="11" customWidth="1"/>
    <col min="9474" max="9474" width="57.5703125" style="11" customWidth="1"/>
    <col min="9475" max="9475" width="16.7109375" style="11" customWidth="1"/>
    <col min="9476" max="9476" width="14.7109375" style="11" bestFit="1" customWidth="1"/>
    <col min="9477" max="9477" width="10.140625" style="11" bestFit="1" customWidth="1"/>
    <col min="9478" max="9478" width="9.5703125" style="11" customWidth="1"/>
    <col min="9479" max="9479" width="11.42578125" style="11"/>
    <col min="9480" max="9480" width="46" style="11" customWidth="1"/>
    <col min="9481" max="9481" width="17" style="11" customWidth="1"/>
    <col min="9482" max="9482" width="14.28515625" style="11" customWidth="1"/>
    <col min="9483" max="9728" width="11.42578125" style="11"/>
    <col min="9729" max="9729" width="5.140625" style="11" customWidth="1"/>
    <col min="9730" max="9730" width="57.5703125" style="11" customWidth="1"/>
    <col min="9731" max="9731" width="16.7109375" style="11" customWidth="1"/>
    <col min="9732" max="9732" width="14.7109375" style="11" bestFit="1" customWidth="1"/>
    <col min="9733" max="9733" width="10.140625" style="11" bestFit="1" customWidth="1"/>
    <col min="9734" max="9734" width="9.5703125" style="11" customWidth="1"/>
    <col min="9735" max="9735" width="11.42578125" style="11"/>
    <col min="9736" max="9736" width="46" style="11" customWidth="1"/>
    <col min="9737" max="9737" width="17" style="11" customWidth="1"/>
    <col min="9738" max="9738" width="14.28515625" style="11" customWidth="1"/>
    <col min="9739" max="9984" width="11.42578125" style="11"/>
    <col min="9985" max="9985" width="5.140625" style="11" customWidth="1"/>
    <col min="9986" max="9986" width="57.5703125" style="11" customWidth="1"/>
    <col min="9987" max="9987" width="16.7109375" style="11" customWidth="1"/>
    <col min="9988" max="9988" width="14.7109375" style="11" bestFit="1" customWidth="1"/>
    <col min="9989" max="9989" width="10.140625" style="11" bestFit="1" customWidth="1"/>
    <col min="9990" max="9990" width="9.5703125" style="11" customWidth="1"/>
    <col min="9991" max="9991" width="11.42578125" style="11"/>
    <col min="9992" max="9992" width="46" style="11" customWidth="1"/>
    <col min="9993" max="9993" width="17" style="11" customWidth="1"/>
    <col min="9994" max="9994" width="14.28515625" style="11" customWidth="1"/>
    <col min="9995" max="10240" width="11.42578125" style="11"/>
    <col min="10241" max="10241" width="5.140625" style="11" customWidth="1"/>
    <col min="10242" max="10242" width="57.5703125" style="11" customWidth="1"/>
    <col min="10243" max="10243" width="16.7109375" style="11" customWidth="1"/>
    <col min="10244" max="10244" width="14.7109375" style="11" bestFit="1" customWidth="1"/>
    <col min="10245" max="10245" width="10.140625" style="11" bestFit="1" customWidth="1"/>
    <col min="10246" max="10246" width="9.5703125" style="11" customWidth="1"/>
    <col min="10247" max="10247" width="11.42578125" style="11"/>
    <col min="10248" max="10248" width="46" style="11" customWidth="1"/>
    <col min="10249" max="10249" width="17" style="11" customWidth="1"/>
    <col min="10250" max="10250" width="14.28515625" style="11" customWidth="1"/>
    <col min="10251" max="10496" width="11.42578125" style="11"/>
    <col min="10497" max="10497" width="5.140625" style="11" customWidth="1"/>
    <col min="10498" max="10498" width="57.5703125" style="11" customWidth="1"/>
    <col min="10499" max="10499" width="16.7109375" style="11" customWidth="1"/>
    <col min="10500" max="10500" width="14.7109375" style="11" bestFit="1" customWidth="1"/>
    <col min="10501" max="10501" width="10.140625" style="11" bestFit="1" customWidth="1"/>
    <col min="10502" max="10502" width="9.5703125" style="11" customWidth="1"/>
    <col min="10503" max="10503" width="11.42578125" style="11"/>
    <col min="10504" max="10504" width="46" style="11" customWidth="1"/>
    <col min="10505" max="10505" width="17" style="11" customWidth="1"/>
    <col min="10506" max="10506" width="14.28515625" style="11" customWidth="1"/>
    <col min="10507" max="10752" width="11.42578125" style="11"/>
    <col min="10753" max="10753" width="5.140625" style="11" customWidth="1"/>
    <col min="10754" max="10754" width="57.5703125" style="11" customWidth="1"/>
    <col min="10755" max="10755" width="16.7109375" style="11" customWidth="1"/>
    <col min="10756" max="10756" width="14.7109375" style="11" bestFit="1" customWidth="1"/>
    <col min="10757" max="10757" width="10.140625" style="11" bestFit="1" customWidth="1"/>
    <col min="10758" max="10758" width="9.5703125" style="11" customWidth="1"/>
    <col min="10759" max="10759" width="11.42578125" style="11"/>
    <col min="10760" max="10760" width="46" style="11" customWidth="1"/>
    <col min="10761" max="10761" width="17" style="11" customWidth="1"/>
    <col min="10762" max="10762" width="14.28515625" style="11" customWidth="1"/>
    <col min="10763" max="11008" width="11.42578125" style="11"/>
    <col min="11009" max="11009" width="5.140625" style="11" customWidth="1"/>
    <col min="11010" max="11010" width="57.5703125" style="11" customWidth="1"/>
    <col min="11011" max="11011" width="16.7109375" style="11" customWidth="1"/>
    <col min="11012" max="11012" width="14.7109375" style="11" bestFit="1" customWidth="1"/>
    <col min="11013" max="11013" width="10.140625" style="11" bestFit="1" customWidth="1"/>
    <col min="11014" max="11014" width="9.5703125" style="11" customWidth="1"/>
    <col min="11015" max="11015" width="11.42578125" style="11"/>
    <col min="11016" max="11016" width="46" style="11" customWidth="1"/>
    <col min="11017" max="11017" width="17" style="11" customWidth="1"/>
    <col min="11018" max="11018" width="14.28515625" style="11" customWidth="1"/>
    <col min="11019" max="11264" width="11.42578125" style="11"/>
    <col min="11265" max="11265" width="5.140625" style="11" customWidth="1"/>
    <col min="11266" max="11266" width="57.5703125" style="11" customWidth="1"/>
    <col min="11267" max="11267" width="16.7109375" style="11" customWidth="1"/>
    <col min="11268" max="11268" width="14.7109375" style="11" bestFit="1" customWidth="1"/>
    <col min="11269" max="11269" width="10.140625" style="11" bestFit="1" customWidth="1"/>
    <col min="11270" max="11270" width="9.5703125" style="11" customWidth="1"/>
    <col min="11271" max="11271" width="11.42578125" style="11"/>
    <col min="11272" max="11272" width="46" style="11" customWidth="1"/>
    <col min="11273" max="11273" width="17" style="11" customWidth="1"/>
    <col min="11274" max="11274" width="14.28515625" style="11" customWidth="1"/>
    <col min="11275" max="11520" width="11.42578125" style="11"/>
    <col min="11521" max="11521" width="5.140625" style="11" customWidth="1"/>
    <col min="11522" max="11522" width="57.5703125" style="11" customWidth="1"/>
    <col min="11523" max="11523" width="16.7109375" style="11" customWidth="1"/>
    <col min="11524" max="11524" width="14.7109375" style="11" bestFit="1" customWidth="1"/>
    <col min="11525" max="11525" width="10.140625" style="11" bestFit="1" customWidth="1"/>
    <col min="11526" max="11526" width="9.5703125" style="11" customWidth="1"/>
    <col min="11527" max="11527" width="11.42578125" style="11"/>
    <col min="11528" max="11528" width="46" style="11" customWidth="1"/>
    <col min="11529" max="11529" width="17" style="11" customWidth="1"/>
    <col min="11530" max="11530" width="14.28515625" style="11" customWidth="1"/>
    <col min="11531" max="11776" width="11.42578125" style="11"/>
    <col min="11777" max="11777" width="5.140625" style="11" customWidth="1"/>
    <col min="11778" max="11778" width="57.5703125" style="11" customWidth="1"/>
    <col min="11779" max="11779" width="16.7109375" style="11" customWidth="1"/>
    <col min="11780" max="11780" width="14.7109375" style="11" bestFit="1" customWidth="1"/>
    <col min="11781" max="11781" width="10.140625" style="11" bestFit="1" customWidth="1"/>
    <col min="11782" max="11782" width="9.5703125" style="11" customWidth="1"/>
    <col min="11783" max="11783" width="11.42578125" style="11"/>
    <col min="11784" max="11784" width="46" style="11" customWidth="1"/>
    <col min="11785" max="11785" width="17" style="11" customWidth="1"/>
    <col min="11786" max="11786" width="14.28515625" style="11" customWidth="1"/>
    <col min="11787" max="12032" width="11.42578125" style="11"/>
    <col min="12033" max="12033" width="5.140625" style="11" customWidth="1"/>
    <col min="12034" max="12034" width="57.5703125" style="11" customWidth="1"/>
    <col min="12035" max="12035" width="16.7109375" style="11" customWidth="1"/>
    <col min="12036" max="12036" width="14.7109375" style="11" bestFit="1" customWidth="1"/>
    <col min="12037" max="12037" width="10.140625" style="11" bestFit="1" customWidth="1"/>
    <col min="12038" max="12038" width="9.5703125" style="11" customWidth="1"/>
    <col min="12039" max="12039" width="11.42578125" style="11"/>
    <col min="12040" max="12040" width="46" style="11" customWidth="1"/>
    <col min="12041" max="12041" width="17" style="11" customWidth="1"/>
    <col min="12042" max="12042" width="14.28515625" style="11" customWidth="1"/>
    <col min="12043" max="12288" width="11.42578125" style="11"/>
    <col min="12289" max="12289" width="5.140625" style="11" customWidth="1"/>
    <col min="12290" max="12290" width="57.5703125" style="11" customWidth="1"/>
    <col min="12291" max="12291" width="16.7109375" style="11" customWidth="1"/>
    <col min="12292" max="12292" width="14.7109375" style="11" bestFit="1" customWidth="1"/>
    <col min="12293" max="12293" width="10.140625" style="11" bestFit="1" customWidth="1"/>
    <col min="12294" max="12294" width="9.5703125" style="11" customWidth="1"/>
    <col min="12295" max="12295" width="11.42578125" style="11"/>
    <col min="12296" max="12296" width="46" style="11" customWidth="1"/>
    <col min="12297" max="12297" width="17" style="11" customWidth="1"/>
    <col min="12298" max="12298" width="14.28515625" style="11" customWidth="1"/>
    <col min="12299" max="12544" width="11.42578125" style="11"/>
    <col min="12545" max="12545" width="5.140625" style="11" customWidth="1"/>
    <col min="12546" max="12546" width="57.5703125" style="11" customWidth="1"/>
    <col min="12547" max="12547" width="16.7109375" style="11" customWidth="1"/>
    <col min="12548" max="12548" width="14.7109375" style="11" bestFit="1" customWidth="1"/>
    <col min="12549" max="12549" width="10.140625" style="11" bestFit="1" customWidth="1"/>
    <col min="12550" max="12550" width="9.5703125" style="11" customWidth="1"/>
    <col min="12551" max="12551" width="11.42578125" style="11"/>
    <col min="12552" max="12552" width="46" style="11" customWidth="1"/>
    <col min="12553" max="12553" width="17" style="11" customWidth="1"/>
    <col min="12554" max="12554" width="14.28515625" style="11" customWidth="1"/>
    <col min="12555" max="12800" width="11.42578125" style="11"/>
    <col min="12801" max="12801" width="5.140625" style="11" customWidth="1"/>
    <col min="12802" max="12802" width="57.5703125" style="11" customWidth="1"/>
    <col min="12803" max="12803" width="16.7109375" style="11" customWidth="1"/>
    <col min="12804" max="12804" width="14.7109375" style="11" bestFit="1" customWidth="1"/>
    <col min="12805" max="12805" width="10.140625" style="11" bestFit="1" customWidth="1"/>
    <col min="12806" max="12806" width="9.5703125" style="11" customWidth="1"/>
    <col min="12807" max="12807" width="11.42578125" style="11"/>
    <col min="12808" max="12808" width="46" style="11" customWidth="1"/>
    <col min="12809" max="12809" width="17" style="11" customWidth="1"/>
    <col min="12810" max="12810" width="14.28515625" style="11" customWidth="1"/>
    <col min="12811" max="13056" width="11.42578125" style="11"/>
    <col min="13057" max="13057" width="5.140625" style="11" customWidth="1"/>
    <col min="13058" max="13058" width="57.5703125" style="11" customWidth="1"/>
    <col min="13059" max="13059" width="16.7109375" style="11" customWidth="1"/>
    <col min="13060" max="13060" width="14.7109375" style="11" bestFit="1" customWidth="1"/>
    <col min="13061" max="13061" width="10.140625" style="11" bestFit="1" customWidth="1"/>
    <col min="13062" max="13062" width="9.5703125" style="11" customWidth="1"/>
    <col min="13063" max="13063" width="11.42578125" style="11"/>
    <col min="13064" max="13064" width="46" style="11" customWidth="1"/>
    <col min="13065" max="13065" width="17" style="11" customWidth="1"/>
    <col min="13066" max="13066" width="14.28515625" style="11" customWidth="1"/>
    <col min="13067" max="13312" width="11.42578125" style="11"/>
    <col min="13313" max="13313" width="5.140625" style="11" customWidth="1"/>
    <col min="13314" max="13314" width="57.5703125" style="11" customWidth="1"/>
    <col min="13315" max="13315" width="16.7109375" style="11" customWidth="1"/>
    <col min="13316" max="13316" width="14.7109375" style="11" bestFit="1" customWidth="1"/>
    <col min="13317" max="13317" width="10.140625" style="11" bestFit="1" customWidth="1"/>
    <col min="13318" max="13318" width="9.5703125" style="11" customWidth="1"/>
    <col min="13319" max="13319" width="11.42578125" style="11"/>
    <col min="13320" max="13320" width="46" style="11" customWidth="1"/>
    <col min="13321" max="13321" width="17" style="11" customWidth="1"/>
    <col min="13322" max="13322" width="14.28515625" style="11" customWidth="1"/>
    <col min="13323" max="13568" width="11.42578125" style="11"/>
    <col min="13569" max="13569" width="5.140625" style="11" customWidth="1"/>
    <col min="13570" max="13570" width="57.5703125" style="11" customWidth="1"/>
    <col min="13571" max="13571" width="16.7109375" style="11" customWidth="1"/>
    <col min="13572" max="13572" width="14.7109375" style="11" bestFit="1" customWidth="1"/>
    <col min="13573" max="13573" width="10.140625" style="11" bestFit="1" customWidth="1"/>
    <col min="13574" max="13574" width="9.5703125" style="11" customWidth="1"/>
    <col min="13575" max="13575" width="11.42578125" style="11"/>
    <col min="13576" max="13576" width="46" style="11" customWidth="1"/>
    <col min="13577" max="13577" width="17" style="11" customWidth="1"/>
    <col min="13578" max="13578" width="14.28515625" style="11" customWidth="1"/>
    <col min="13579" max="13824" width="11.42578125" style="11"/>
    <col min="13825" max="13825" width="5.140625" style="11" customWidth="1"/>
    <col min="13826" max="13826" width="57.5703125" style="11" customWidth="1"/>
    <col min="13827" max="13827" width="16.7109375" style="11" customWidth="1"/>
    <col min="13828" max="13828" width="14.7109375" style="11" bestFit="1" customWidth="1"/>
    <col min="13829" max="13829" width="10.140625" style="11" bestFit="1" customWidth="1"/>
    <col min="13830" max="13830" width="9.5703125" style="11" customWidth="1"/>
    <col min="13831" max="13831" width="11.42578125" style="11"/>
    <col min="13832" max="13832" width="46" style="11" customWidth="1"/>
    <col min="13833" max="13833" width="17" style="11" customWidth="1"/>
    <col min="13834" max="13834" width="14.28515625" style="11" customWidth="1"/>
    <col min="13835" max="14080" width="11.42578125" style="11"/>
    <col min="14081" max="14081" width="5.140625" style="11" customWidth="1"/>
    <col min="14082" max="14082" width="57.5703125" style="11" customWidth="1"/>
    <col min="14083" max="14083" width="16.7109375" style="11" customWidth="1"/>
    <col min="14084" max="14084" width="14.7109375" style="11" bestFit="1" customWidth="1"/>
    <col min="14085" max="14085" width="10.140625" style="11" bestFit="1" customWidth="1"/>
    <col min="14086" max="14086" width="9.5703125" style="11" customWidth="1"/>
    <col min="14087" max="14087" width="11.42578125" style="11"/>
    <col min="14088" max="14088" width="46" style="11" customWidth="1"/>
    <col min="14089" max="14089" width="17" style="11" customWidth="1"/>
    <col min="14090" max="14090" width="14.28515625" style="11" customWidth="1"/>
    <col min="14091" max="14336" width="11.42578125" style="11"/>
    <col min="14337" max="14337" width="5.140625" style="11" customWidth="1"/>
    <col min="14338" max="14338" width="57.5703125" style="11" customWidth="1"/>
    <col min="14339" max="14339" width="16.7109375" style="11" customWidth="1"/>
    <col min="14340" max="14340" width="14.7109375" style="11" bestFit="1" customWidth="1"/>
    <col min="14341" max="14341" width="10.140625" style="11" bestFit="1" customWidth="1"/>
    <col min="14342" max="14342" width="9.5703125" style="11" customWidth="1"/>
    <col min="14343" max="14343" width="11.42578125" style="11"/>
    <col min="14344" max="14344" width="46" style="11" customWidth="1"/>
    <col min="14345" max="14345" width="17" style="11" customWidth="1"/>
    <col min="14346" max="14346" width="14.28515625" style="11" customWidth="1"/>
    <col min="14347" max="14592" width="11.42578125" style="11"/>
    <col min="14593" max="14593" width="5.140625" style="11" customWidth="1"/>
    <col min="14594" max="14594" width="57.5703125" style="11" customWidth="1"/>
    <col min="14595" max="14595" width="16.7109375" style="11" customWidth="1"/>
    <col min="14596" max="14596" width="14.7109375" style="11" bestFit="1" customWidth="1"/>
    <col min="14597" max="14597" width="10.140625" style="11" bestFit="1" customWidth="1"/>
    <col min="14598" max="14598" width="9.5703125" style="11" customWidth="1"/>
    <col min="14599" max="14599" width="11.42578125" style="11"/>
    <col min="14600" max="14600" width="46" style="11" customWidth="1"/>
    <col min="14601" max="14601" width="17" style="11" customWidth="1"/>
    <col min="14602" max="14602" width="14.28515625" style="11" customWidth="1"/>
    <col min="14603" max="14848" width="11.42578125" style="11"/>
    <col min="14849" max="14849" width="5.140625" style="11" customWidth="1"/>
    <col min="14850" max="14850" width="57.5703125" style="11" customWidth="1"/>
    <col min="14851" max="14851" width="16.7109375" style="11" customWidth="1"/>
    <col min="14852" max="14852" width="14.7109375" style="11" bestFit="1" customWidth="1"/>
    <col min="14853" max="14853" width="10.140625" style="11" bestFit="1" customWidth="1"/>
    <col min="14854" max="14854" width="9.5703125" style="11" customWidth="1"/>
    <col min="14855" max="14855" width="11.42578125" style="11"/>
    <col min="14856" max="14856" width="46" style="11" customWidth="1"/>
    <col min="14857" max="14857" width="17" style="11" customWidth="1"/>
    <col min="14858" max="14858" width="14.28515625" style="11" customWidth="1"/>
    <col min="14859" max="15104" width="11.42578125" style="11"/>
    <col min="15105" max="15105" width="5.140625" style="11" customWidth="1"/>
    <col min="15106" max="15106" width="57.5703125" style="11" customWidth="1"/>
    <col min="15107" max="15107" width="16.7109375" style="11" customWidth="1"/>
    <col min="15108" max="15108" width="14.7109375" style="11" bestFit="1" customWidth="1"/>
    <col min="15109" max="15109" width="10.140625" style="11" bestFit="1" customWidth="1"/>
    <col min="15110" max="15110" width="9.5703125" style="11" customWidth="1"/>
    <col min="15111" max="15111" width="11.42578125" style="11"/>
    <col min="15112" max="15112" width="46" style="11" customWidth="1"/>
    <col min="15113" max="15113" width="17" style="11" customWidth="1"/>
    <col min="15114" max="15114" width="14.28515625" style="11" customWidth="1"/>
    <col min="15115" max="15360" width="11.42578125" style="11"/>
    <col min="15361" max="15361" width="5.140625" style="11" customWidth="1"/>
    <col min="15362" max="15362" width="57.5703125" style="11" customWidth="1"/>
    <col min="15363" max="15363" width="16.7109375" style="11" customWidth="1"/>
    <col min="15364" max="15364" width="14.7109375" style="11" bestFit="1" customWidth="1"/>
    <col min="15365" max="15365" width="10.140625" style="11" bestFit="1" customWidth="1"/>
    <col min="15366" max="15366" width="9.5703125" style="11" customWidth="1"/>
    <col min="15367" max="15367" width="11.42578125" style="11"/>
    <col min="15368" max="15368" width="46" style="11" customWidth="1"/>
    <col min="15369" max="15369" width="17" style="11" customWidth="1"/>
    <col min="15370" max="15370" width="14.28515625" style="11" customWidth="1"/>
    <col min="15371" max="15616" width="11.42578125" style="11"/>
    <col min="15617" max="15617" width="5.140625" style="11" customWidth="1"/>
    <col min="15618" max="15618" width="57.5703125" style="11" customWidth="1"/>
    <col min="15619" max="15619" width="16.7109375" style="11" customWidth="1"/>
    <col min="15620" max="15620" width="14.7109375" style="11" bestFit="1" customWidth="1"/>
    <col min="15621" max="15621" width="10.140625" style="11" bestFit="1" customWidth="1"/>
    <col min="15622" max="15622" width="9.5703125" style="11" customWidth="1"/>
    <col min="15623" max="15623" width="11.42578125" style="11"/>
    <col min="15624" max="15624" width="46" style="11" customWidth="1"/>
    <col min="15625" max="15625" width="17" style="11" customWidth="1"/>
    <col min="15626" max="15626" width="14.28515625" style="11" customWidth="1"/>
    <col min="15627" max="15872" width="11.42578125" style="11"/>
    <col min="15873" max="15873" width="5.140625" style="11" customWidth="1"/>
    <col min="15874" max="15874" width="57.5703125" style="11" customWidth="1"/>
    <col min="15875" max="15875" width="16.7109375" style="11" customWidth="1"/>
    <col min="15876" max="15876" width="14.7109375" style="11" bestFit="1" customWidth="1"/>
    <col min="15877" max="15877" width="10.140625" style="11" bestFit="1" customWidth="1"/>
    <col min="15878" max="15878" width="9.5703125" style="11" customWidth="1"/>
    <col min="15879" max="15879" width="11.42578125" style="11"/>
    <col min="15880" max="15880" width="46" style="11" customWidth="1"/>
    <col min="15881" max="15881" width="17" style="11" customWidth="1"/>
    <col min="15882" max="15882" width="14.28515625" style="11" customWidth="1"/>
    <col min="15883" max="16128" width="11.42578125" style="11"/>
    <col min="16129" max="16129" width="5.140625" style="11" customWidth="1"/>
    <col min="16130" max="16130" width="57.5703125" style="11" customWidth="1"/>
    <col min="16131" max="16131" width="16.7109375" style="11" customWidth="1"/>
    <col min="16132" max="16132" width="14.7109375" style="11" bestFit="1" customWidth="1"/>
    <col min="16133" max="16133" width="10.140625" style="11" bestFit="1" customWidth="1"/>
    <col min="16134" max="16134" width="9.5703125" style="11" customWidth="1"/>
    <col min="16135" max="16135" width="11.42578125" style="11"/>
    <col min="16136" max="16136" width="46" style="11" customWidth="1"/>
    <col min="16137" max="16137" width="17" style="11" customWidth="1"/>
    <col min="16138" max="16138" width="14.28515625" style="11" customWidth="1"/>
    <col min="16139" max="16384" width="11.42578125" style="11"/>
  </cols>
  <sheetData>
    <row r="1" spans="1:5" x14ac:dyDescent="0.2">
      <c r="B1" s="240" t="s">
        <v>222</v>
      </c>
      <c r="C1" s="240"/>
      <c r="D1" s="240"/>
      <c r="E1" s="240"/>
    </row>
    <row r="2" spans="1:5" x14ac:dyDescent="0.2">
      <c r="B2" s="205" t="s">
        <v>223</v>
      </c>
      <c r="C2" s="205"/>
      <c r="D2" s="205"/>
      <c r="E2" s="205"/>
    </row>
    <row r="3" spans="1:5" x14ac:dyDescent="0.2">
      <c r="B3" s="205" t="s">
        <v>224</v>
      </c>
      <c r="C3" s="205"/>
      <c r="D3" s="205"/>
      <c r="E3" s="205"/>
    </row>
    <row r="4" spans="1:5" x14ac:dyDescent="0.2">
      <c r="B4" s="237" t="s">
        <v>297</v>
      </c>
      <c r="C4" s="237"/>
      <c r="D4" s="237"/>
      <c r="E4" s="237"/>
    </row>
    <row r="5" spans="1:5" ht="24.6" customHeight="1" x14ac:dyDescent="0.25">
      <c r="B5" s="241" t="s">
        <v>225</v>
      </c>
      <c r="C5" s="241"/>
      <c r="D5" s="241"/>
      <c r="E5" s="241"/>
    </row>
    <row r="6" spans="1:5" ht="61.5" customHeight="1" x14ac:dyDescent="0.25">
      <c r="B6" s="242" t="s">
        <v>292</v>
      </c>
      <c r="C6" s="242"/>
      <c r="D6" s="242"/>
      <c r="E6" s="242"/>
    </row>
    <row r="7" spans="1:5" x14ac:dyDescent="0.2">
      <c r="B7" s="237" t="s">
        <v>291</v>
      </c>
      <c r="C7" s="237"/>
      <c r="D7" s="237"/>
      <c r="E7" s="237"/>
    </row>
    <row r="8" spans="1:5" x14ac:dyDescent="0.2">
      <c r="B8" s="238" t="s">
        <v>325</v>
      </c>
      <c r="C8" s="238"/>
      <c r="D8" s="238"/>
      <c r="E8" s="238"/>
    </row>
    <row r="10" spans="1:5" s="13" customFormat="1" ht="23.25" customHeight="1" x14ac:dyDescent="0.25">
      <c r="A10" s="11"/>
      <c r="B10" s="239" t="s">
        <v>104</v>
      </c>
      <c r="C10" s="239"/>
      <c r="D10" s="239"/>
      <c r="E10" s="239"/>
    </row>
    <row r="11" spans="1:5" s="13" customFormat="1" ht="17.25" customHeight="1" thickBot="1" x14ac:dyDescent="0.3">
      <c r="A11" s="11"/>
      <c r="B11" s="48" t="s">
        <v>105</v>
      </c>
      <c r="C11" s="174"/>
      <c r="D11" s="174"/>
      <c r="E11" s="174"/>
    </row>
    <row r="12" spans="1:5" s="13" customFormat="1" ht="15.95" customHeight="1" thickBot="1" x14ac:dyDescent="0.3">
      <c r="A12" s="11"/>
      <c r="B12" s="138" t="s">
        <v>106</v>
      </c>
      <c r="C12" s="177" t="s">
        <v>287</v>
      </c>
      <c r="D12" s="175"/>
      <c r="E12" s="175"/>
    </row>
    <row r="13" spans="1:5" s="13" customFormat="1" ht="15.95" customHeight="1" thickBot="1" x14ac:dyDescent="0.3">
      <c r="A13" s="11"/>
      <c r="B13" s="138" t="s">
        <v>107</v>
      </c>
      <c r="C13" s="140">
        <v>20.88</v>
      </c>
      <c r="D13" s="134"/>
      <c r="E13" s="134"/>
    </row>
    <row r="14" spans="1:5" s="13" customFormat="1" ht="15.95" customHeight="1" thickBot="1" x14ac:dyDescent="0.3">
      <c r="A14" s="11"/>
      <c r="B14" s="138" t="s">
        <v>108</v>
      </c>
      <c r="C14" s="141" t="s">
        <v>218</v>
      </c>
      <c r="D14" s="135"/>
      <c r="E14" s="135"/>
    </row>
    <row r="15" spans="1:5" s="13" customFormat="1" ht="15.95" customHeight="1" thickBot="1" x14ac:dyDescent="0.3">
      <c r="A15" s="11"/>
      <c r="B15" s="138" t="s">
        <v>109</v>
      </c>
      <c r="C15" s="142">
        <v>1113.44</v>
      </c>
      <c r="D15" s="136"/>
      <c r="E15" s="136"/>
    </row>
    <row r="16" spans="1:5" s="13" customFormat="1" ht="15.95" customHeight="1" thickBot="1" x14ac:dyDescent="0.3">
      <c r="A16" s="11"/>
      <c r="B16" s="138" t="s">
        <v>110</v>
      </c>
      <c r="C16" s="179" t="s">
        <v>288</v>
      </c>
      <c r="D16" s="178"/>
      <c r="E16" s="178"/>
    </row>
    <row r="17" spans="1:6" s="13" customFormat="1" ht="15.95" customHeight="1" thickBot="1" x14ac:dyDescent="0.3">
      <c r="A17" s="11"/>
      <c r="B17" s="138" t="s">
        <v>111</v>
      </c>
      <c r="C17" s="143">
        <v>6</v>
      </c>
      <c r="D17" s="137"/>
      <c r="E17" s="137"/>
    </row>
    <row r="18" spans="1:6" s="13" customFormat="1" ht="15.95" customHeight="1" thickBot="1" x14ac:dyDescent="0.3">
      <c r="A18" s="11"/>
      <c r="B18" s="138" t="s">
        <v>112</v>
      </c>
      <c r="C18" s="143"/>
      <c r="D18" s="137"/>
      <c r="E18" s="137"/>
    </row>
    <row r="19" spans="1:6" s="13" customFormat="1" ht="15.95" customHeight="1" x14ac:dyDescent="0.25">
      <c r="A19" s="11"/>
      <c r="B19" s="11"/>
      <c r="C19" s="176"/>
      <c r="D19" s="176"/>
      <c r="E19" s="176"/>
    </row>
    <row r="20" spans="1:6" s="13" customFormat="1" ht="12" customHeight="1" thickBot="1" x14ac:dyDescent="0.3">
      <c r="A20" s="11"/>
      <c r="B20" s="11"/>
    </row>
    <row r="21" spans="1:6" s="13" customFormat="1" ht="15.75" customHeight="1" x14ac:dyDescent="0.25">
      <c r="A21" s="235" t="s">
        <v>113</v>
      </c>
      <c r="B21" s="235"/>
      <c r="C21" s="235"/>
    </row>
    <row r="22" spans="1:6" s="13" customFormat="1" ht="15.95" customHeight="1" x14ac:dyDescent="0.25">
      <c r="A22" s="50">
        <v>1</v>
      </c>
      <c r="B22" s="51" t="s">
        <v>114</v>
      </c>
      <c r="C22" s="52" t="s">
        <v>115</v>
      </c>
    </row>
    <row r="23" spans="1:6" s="13" customFormat="1" ht="15.95" customHeight="1" x14ac:dyDescent="0.25">
      <c r="A23" s="53" t="s">
        <v>116</v>
      </c>
      <c r="B23" s="54" t="s">
        <v>117</v>
      </c>
      <c r="C23" s="55">
        <f>C15</f>
        <v>1113.44</v>
      </c>
    </row>
    <row r="24" spans="1:6" s="13" customFormat="1" ht="15.95" customHeight="1" x14ac:dyDescent="0.25">
      <c r="A24" s="53" t="s">
        <v>118</v>
      </c>
      <c r="B24" s="54" t="s">
        <v>119</v>
      </c>
      <c r="C24" s="56">
        <v>0</v>
      </c>
    </row>
    <row r="25" spans="1:6" ht="15.95" customHeight="1" x14ac:dyDescent="0.25">
      <c r="A25" s="53" t="s">
        <v>120</v>
      </c>
      <c r="B25" s="54" t="s">
        <v>121</v>
      </c>
      <c r="C25" s="56">
        <v>0</v>
      </c>
      <c r="D25" s="13"/>
      <c r="F25" s="11"/>
    </row>
    <row r="26" spans="1:6" ht="15.95" customHeight="1" x14ac:dyDescent="0.25">
      <c r="A26" s="53" t="s">
        <v>122</v>
      </c>
      <c r="B26" s="57" t="s">
        <v>123</v>
      </c>
      <c r="C26" s="56">
        <v>0</v>
      </c>
      <c r="D26" s="13"/>
      <c r="F26" s="11"/>
    </row>
    <row r="27" spans="1:6" ht="15.95" customHeight="1" x14ac:dyDescent="0.25">
      <c r="A27" s="53" t="s">
        <v>124</v>
      </c>
      <c r="B27" s="57" t="s">
        <v>125</v>
      </c>
      <c r="C27" s="56">
        <v>0</v>
      </c>
      <c r="D27" s="13"/>
      <c r="F27" s="11"/>
    </row>
    <row r="28" spans="1:6" ht="16.5" customHeight="1" x14ac:dyDescent="0.25">
      <c r="A28" s="53" t="s">
        <v>126</v>
      </c>
      <c r="B28" s="57" t="s">
        <v>238</v>
      </c>
      <c r="C28" s="56">
        <v>0</v>
      </c>
      <c r="D28" s="13"/>
      <c r="F28" s="11"/>
    </row>
    <row r="29" spans="1:6" ht="15.95" customHeight="1" x14ac:dyDescent="0.25">
      <c r="A29" s="53" t="s">
        <v>147</v>
      </c>
      <c r="B29" s="57" t="s">
        <v>239</v>
      </c>
      <c r="C29" s="56">
        <v>0</v>
      </c>
      <c r="D29" s="13"/>
      <c r="F29" s="11"/>
    </row>
    <row r="30" spans="1:6" ht="15.95" customHeight="1" x14ac:dyDescent="0.25">
      <c r="A30" s="53" t="s">
        <v>149</v>
      </c>
      <c r="B30" s="57" t="s">
        <v>270</v>
      </c>
      <c r="C30" s="56">
        <v>0</v>
      </c>
      <c r="D30" s="13"/>
      <c r="F30" s="11"/>
    </row>
    <row r="31" spans="1:6" ht="36" x14ac:dyDescent="0.25">
      <c r="A31" s="53"/>
      <c r="B31" s="58" t="s">
        <v>227</v>
      </c>
      <c r="C31" s="56">
        <f>SUM(C23:C30)</f>
        <v>1113.44</v>
      </c>
      <c r="D31" s="13"/>
      <c r="F31" s="11"/>
    </row>
    <row r="32" spans="1:6" ht="15.95" customHeight="1" x14ac:dyDescent="0.25">
      <c r="A32" s="53" t="s">
        <v>229</v>
      </c>
      <c r="B32" s="59" t="s">
        <v>228</v>
      </c>
      <c r="C32" s="60">
        <f>C26*20%</f>
        <v>0</v>
      </c>
      <c r="D32" s="13"/>
      <c r="F32" s="11"/>
    </row>
    <row r="33" spans="1:6" ht="15.95" customHeight="1" x14ac:dyDescent="0.25">
      <c r="A33" s="61" t="s">
        <v>231</v>
      </c>
      <c r="B33" s="59" t="s">
        <v>230</v>
      </c>
      <c r="C33" s="62">
        <f>C28*0.2</f>
        <v>0</v>
      </c>
      <c r="D33" s="13"/>
      <c r="F33" s="11"/>
    </row>
    <row r="34" spans="1:6" ht="15.95" customHeight="1" x14ac:dyDescent="0.25">
      <c r="A34" s="61" t="s">
        <v>267</v>
      </c>
      <c r="B34" s="59" t="s">
        <v>232</v>
      </c>
      <c r="C34" s="62">
        <f>C29*0.2</f>
        <v>0</v>
      </c>
      <c r="D34" s="63"/>
      <c r="F34" s="11"/>
    </row>
    <row r="35" spans="1:6" ht="15.95" customHeight="1" thickBot="1" x14ac:dyDescent="0.3">
      <c r="A35" s="64"/>
      <c r="B35" s="65" t="s">
        <v>233</v>
      </c>
      <c r="C35" s="66">
        <f>C23+C24+C25+C26+C27+C28+C29+C30+C32+C33+C34</f>
        <v>1113.44</v>
      </c>
      <c r="D35" s="13"/>
      <c r="F35" s="11"/>
    </row>
    <row r="36" spans="1:6" ht="15.95" customHeight="1" thickBot="1" x14ac:dyDescent="0.3">
      <c r="B36" s="236"/>
      <c r="C36" s="236"/>
      <c r="D36" s="236"/>
      <c r="E36" s="13"/>
      <c r="F36" s="11"/>
    </row>
    <row r="37" spans="1:6" ht="15.95" customHeight="1" x14ac:dyDescent="0.25">
      <c r="A37" s="12"/>
      <c r="B37" s="228" t="s">
        <v>128</v>
      </c>
      <c r="C37" s="228"/>
      <c r="D37" s="13"/>
      <c r="F37" s="11"/>
    </row>
    <row r="38" spans="1:6" ht="15.95" customHeight="1" x14ac:dyDescent="0.25">
      <c r="A38" s="67"/>
      <c r="B38" s="231" t="s">
        <v>129</v>
      </c>
      <c r="C38" s="231"/>
      <c r="D38" s="13"/>
      <c r="F38" s="11"/>
    </row>
    <row r="39" spans="1:6" ht="15.95" customHeight="1" x14ac:dyDescent="0.25">
      <c r="A39" s="50" t="s">
        <v>130</v>
      </c>
      <c r="B39" s="68" t="s">
        <v>131</v>
      </c>
      <c r="C39" s="52" t="s">
        <v>132</v>
      </c>
      <c r="D39" s="13"/>
      <c r="F39" s="11"/>
    </row>
    <row r="40" spans="1:6" ht="15.95" customHeight="1" x14ac:dyDescent="0.25">
      <c r="A40" s="53" t="s">
        <v>116</v>
      </c>
      <c r="B40" s="69" t="s">
        <v>133</v>
      </c>
      <c r="C40" s="70">
        <f>C31*8.33%</f>
        <v>92.749552000000008</v>
      </c>
      <c r="D40" s="13"/>
      <c r="F40" s="11"/>
    </row>
    <row r="41" spans="1:6" ht="15.95" customHeight="1" x14ac:dyDescent="0.25">
      <c r="A41" s="53" t="s">
        <v>118</v>
      </c>
      <c r="B41" s="69" t="s">
        <v>134</v>
      </c>
      <c r="C41" s="70">
        <f>C31*12.1%</f>
        <v>134.72623999999999</v>
      </c>
      <c r="D41" s="63"/>
      <c r="F41" s="11"/>
    </row>
    <row r="42" spans="1:6" ht="15.95" customHeight="1" x14ac:dyDescent="0.25">
      <c r="A42" s="61"/>
      <c r="B42" s="71" t="s">
        <v>135</v>
      </c>
      <c r="C42" s="72">
        <f>SUM(C40:C41)</f>
        <v>227.47579200000001</v>
      </c>
      <c r="D42" s="63"/>
      <c r="F42" s="11"/>
    </row>
    <row r="43" spans="1:6" ht="36.75" thickBot="1" x14ac:dyDescent="0.3">
      <c r="A43" s="73" t="s">
        <v>120</v>
      </c>
      <c r="B43" s="74" t="s">
        <v>136</v>
      </c>
      <c r="C43" s="75">
        <f>C35*7.82%</f>
        <v>87.071008000000006</v>
      </c>
      <c r="D43" s="63"/>
      <c r="F43" s="11"/>
    </row>
    <row r="44" spans="1:6" ht="15.95" customHeight="1" thickBot="1" x14ac:dyDescent="0.3">
      <c r="E44" s="13"/>
      <c r="F44" s="11"/>
    </row>
    <row r="45" spans="1:6" ht="25.15" customHeight="1" thickBot="1" x14ac:dyDescent="0.3">
      <c r="A45" s="232" t="s">
        <v>137</v>
      </c>
      <c r="B45" s="232"/>
      <c r="C45" s="232"/>
      <c r="D45" s="232"/>
      <c r="E45" s="13"/>
      <c r="F45" s="11"/>
    </row>
    <row r="46" spans="1:6" ht="13.5" customHeight="1" thickBot="1" x14ac:dyDescent="0.3">
      <c r="A46" s="76" t="s">
        <v>138</v>
      </c>
      <c r="B46" s="77" t="s">
        <v>139</v>
      </c>
      <c r="C46" s="78" t="s">
        <v>140</v>
      </c>
      <c r="D46" s="79" t="s">
        <v>115</v>
      </c>
      <c r="E46" s="13"/>
      <c r="F46" s="11"/>
    </row>
    <row r="47" spans="1:6" ht="14.25" customHeight="1" x14ac:dyDescent="0.25">
      <c r="A47" s="80" t="s">
        <v>116</v>
      </c>
      <c r="B47" s="81" t="s">
        <v>141</v>
      </c>
      <c r="C47" s="82">
        <v>20</v>
      </c>
      <c r="D47" s="83">
        <f>(C35*(C47/100))</f>
        <v>222.68800000000002</v>
      </c>
      <c r="E47" s="13"/>
      <c r="F47" s="11"/>
    </row>
    <row r="48" spans="1:6" ht="14.25" customHeight="1" x14ac:dyDescent="0.25">
      <c r="A48" s="80" t="s">
        <v>118</v>
      </c>
      <c r="B48" s="84" t="s">
        <v>142</v>
      </c>
      <c r="C48" s="85">
        <v>2.5</v>
      </c>
      <c r="D48" s="86">
        <f>(C35*(C48/100))</f>
        <v>27.836000000000002</v>
      </c>
      <c r="E48" s="13"/>
      <c r="F48" s="11"/>
    </row>
    <row r="49" spans="1:6" ht="14.25" customHeight="1" x14ac:dyDescent="0.25">
      <c r="A49" s="80" t="s">
        <v>120</v>
      </c>
      <c r="B49" s="87" t="s">
        <v>143</v>
      </c>
      <c r="C49" s="14">
        <v>4</v>
      </c>
      <c r="D49" s="70">
        <f t="shared" ref="D49:D54" si="0">($C$35*(C49/100))</f>
        <v>44.537600000000005</v>
      </c>
      <c r="E49" s="13"/>
      <c r="F49" s="11"/>
    </row>
    <row r="50" spans="1:6" ht="14.25" customHeight="1" x14ac:dyDescent="0.25">
      <c r="A50" s="80" t="s">
        <v>122</v>
      </c>
      <c r="B50" s="84" t="s">
        <v>144</v>
      </c>
      <c r="C50" s="85">
        <v>1.5</v>
      </c>
      <c r="D50" s="86">
        <f t="shared" si="0"/>
        <v>16.701599999999999</v>
      </c>
      <c r="E50" s="13"/>
      <c r="F50" s="11"/>
    </row>
    <row r="51" spans="1:6" ht="14.25" customHeight="1" x14ac:dyDescent="0.25">
      <c r="A51" s="80" t="s">
        <v>124</v>
      </c>
      <c r="B51" s="84" t="s">
        <v>145</v>
      </c>
      <c r="C51" s="85">
        <v>1</v>
      </c>
      <c r="D51" s="86">
        <f t="shared" si="0"/>
        <v>11.134400000000001</v>
      </c>
      <c r="E51" s="13"/>
      <c r="F51" s="11"/>
    </row>
    <row r="52" spans="1:6" ht="14.25" customHeight="1" x14ac:dyDescent="0.25">
      <c r="A52" s="80" t="s">
        <v>126</v>
      </c>
      <c r="B52" s="84" t="s">
        <v>146</v>
      </c>
      <c r="C52" s="85">
        <v>0.60000000000000009</v>
      </c>
      <c r="D52" s="86">
        <f t="shared" si="0"/>
        <v>6.6806400000000012</v>
      </c>
      <c r="E52" s="13"/>
      <c r="F52" s="11"/>
    </row>
    <row r="53" spans="1:6" ht="14.25" customHeight="1" x14ac:dyDescent="0.25">
      <c r="A53" s="80" t="s">
        <v>147</v>
      </c>
      <c r="B53" s="84" t="s">
        <v>148</v>
      </c>
      <c r="C53" s="85">
        <v>0.2</v>
      </c>
      <c r="D53" s="86">
        <f t="shared" si="0"/>
        <v>2.22688</v>
      </c>
      <c r="E53" s="13"/>
      <c r="F53" s="11"/>
    </row>
    <row r="54" spans="1:6" ht="14.25" customHeight="1" x14ac:dyDescent="0.25">
      <c r="A54" s="80" t="s">
        <v>149</v>
      </c>
      <c r="B54" s="87" t="s">
        <v>150</v>
      </c>
      <c r="C54" s="14">
        <v>8</v>
      </c>
      <c r="D54" s="70">
        <f t="shared" si="0"/>
        <v>89.075200000000009</v>
      </c>
      <c r="E54" s="13"/>
      <c r="F54" s="11"/>
    </row>
    <row r="55" spans="1:6" ht="14.25" customHeight="1" thickBot="1" x14ac:dyDescent="0.3">
      <c r="A55" s="88"/>
      <c r="B55" s="89" t="s">
        <v>49</v>
      </c>
      <c r="C55" s="90">
        <f>SUM(C47:C54)</f>
        <v>37.799999999999997</v>
      </c>
      <c r="D55" s="91">
        <f>SUM(D47:D54)</f>
        <v>420.88032000000004</v>
      </c>
      <c r="E55" s="13"/>
      <c r="F55" s="11"/>
    </row>
    <row r="56" spans="1:6" ht="14.25" customHeight="1" x14ac:dyDescent="0.25">
      <c r="A56" s="15"/>
      <c r="B56" s="16" t="s">
        <v>151</v>
      </c>
      <c r="C56" s="15"/>
      <c r="D56" s="15"/>
      <c r="E56" s="13"/>
      <c r="F56" s="11"/>
    </row>
    <row r="57" spans="1:6" ht="14.25" customHeight="1" thickBot="1" x14ac:dyDescent="0.3">
      <c r="A57" s="15"/>
      <c r="B57" s="16"/>
      <c r="C57" s="15"/>
      <c r="D57" s="15"/>
      <c r="E57" s="13"/>
      <c r="F57" s="11"/>
    </row>
    <row r="58" spans="1:6" ht="14.25" customHeight="1" x14ac:dyDescent="0.25">
      <c r="A58" s="92"/>
      <c r="B58" s="93" t="s">
        <v>152</v>
      </c>
      <c r="C58" s="94"/>
      <c r="D58" s="13"/>
      <c r="F58" s="11"/>
    </row>
    <row r="59" spans="1:6" ht="14.25" customHeight="1" x14ac:dyDescent="0.25">
      <c r="A59" s="50" t="s">
        <v>153</v>
      </c>
      <c r="B59" s="51" t="s">
        <v>154</v>
      </c>
      <c r="C59" s="52" t="s">
        <v>115</v>
      </c>
      <c r="D59" s="13"/>
      <c r="F59" s="11"/>
    </row>
    <row r="60" spans="1:6" ht="14.25" customHeight="1" x14ac:dyDescent="0.25">
      <c r="A60" s="53" t="s">
        <v>116</v>
      </c>
      <c r="B60" s="95" t="s">
        <v>155</v>
      </c>
      <c r="C60" s="56">
        <f>(4.05*4*C13)-(6%*C15)</f>
        <v>271.44959999999998</v>
      </c>
      <c r="D60" s="13"/>
      <c r="F60" s="11"/>
    </row>
    <row r="61" spans="1:6" ht="14.25" customHeight="1" x14ac:dyDescent="0.25">
      <c r="A61" s="53" t="s">
        <v>118</v>
      </c>
      <c r="B61" s="54" t="s">
        <v>234</v>
      </c>
      <c r="C61" s="56">
        <f>7.41*20.88-1</f>
        <v>153.7208</v>
      </c>
      <c r="D61" s="13"/>
      <c r="F61" s="11"/>
    </row>
    <row r="62" spans="1:6" ht="14.25" customHeight="1" x14ac:dyDescent="0.25">
      <c r="A62" s="53" t="s">
        <v>120</v>
      </c>
      <c r="B62" s="54" t="s">
        <v>235</v>
      </c>
      <c r="C62" s="56">
        <v>0</v>
      </c>
      <c r="D62" s="13"/>
      <c r="F62" s="11"/>
    </row>
    <row r="63" spans="1:6" ht="14.25" customHeight="1" x14ac:dyDescent="0.25">
      <c r="A63" s="53" t="s">
        <v>122</v>
      </c>
      <c r="B63" s="54" t="s">
        <v>283</v>
      </c>
      <c r="C63" s="56">
        <v>0</v>
      </c>
      <c r="D63" s="13"/>
      <c r="F63" s="11"/>
    </row>
    <row r="64" spans="1:6" ht="14.25" customHeight="1" thickBot="1" x14ac:dyDescent="0.3">
      <c r="A64" s="64"/>
      <c r="B64" s="65" t="s">
        <v>156</v>
      </c>
      <c r="C64" s="66">
        <f>SUM(C60:C63)</f>
        <v>425.17039999999997</v>
      </c>
      <c r="D64" s="13"/>
      <c r="F64" s="11"/>
    </row>
    <row r="65" spans="1:6" ht="14.25" customHeight="1" thickBot="1" x14ac:dyDescent="0.3">
      <c r="A65" s="15"/>
      <c r="B65" s="17"/>
      <c r="C65" s="18"/>
      <c r="D65" s="19"/>
      <c r="E65" s="13"/>
      <c r="F65" s="11"/>
    </row>
    <row r="66" spans="1:6" ht="14.25" customHeight="1" x14ac:dyDescent="0.25">
      <c r="A66" s="92"/>
      <c r="B66" s="96" t="s">
        <v>157</v>
      </c>
      <c r="C66" s="97"/>
      <c r="D66" s="13"/>
      <c r="F66" s="11"/>
    </row>
    <row r="67" spans="1:6" ht="14.25" customHeight="1" x14ac:dyDescent="0.25">
      <c r="A67" s="53">
        <v>2</v>
      </c>
      <c r="B67" s="98" t="s">
        <v>158</v>
      </c>
      <c r="C67" s="144" t="s">
        <v>132</v>
      </c>
      <c r="D67" s="13"/>
      <c r="F67" s="11"/>
    </row>
    <row r="68" spans="1:6" ht="14.25" customHeight="1" x14ac:dyDescent="0.25">
      <c r="A68" s="53" t="s">
        <v>130</v>
      </c>
      <c r="B68" s="54" t="s">
        <v>131</v>
      </c>
      <c r="C68" s="55">
        <f>C42</f>
        <v>227.47579200000001</v>
      </c>
      <c r="D68" s="13"/>
      <c r="F68" s="11"/>
    </row>
    <row r="69" spans="1:6" ht="14.25" customHeight="1" x14ac:dyDescent="0.25">
      <c r="A69" s="53" t="s">
        <v>138</v>
      </c>
      <c r="B69" s="54" t="s">
        <v>139</v>
      </c>
      <c r="C69" s="55">
        <f>D55+C43</f>
        <v>507.95132800000005</v>
      </c>
      <c r="D69" s="13"/>
      <c r="F69" s="11"/>
    </row>
    <row r="70" spans="1:6" ht="14.25" customHeight="1" x14ac:dyDescent="0.25">
      <c r="A70" s="53" t="s">
        <v>153</v>
      </c>
      <c r="B70" s="54" t="s">
        <v>154</v>
      </c>
      <c r="C70" s="55">
        <f>C64</f>
        <v>425.17039999999997</v>
      </c>
      <c r="D70" s="13"/>
      <c r="F70" s="11"/>
    </row>
    <row r="71" spans="1:6" ht="14.25" customHeight="1" thickBot="1" x14ac:dyDescent="0.3">
      <c r="A71" s="64"/>
      <c r="B71" s="100" t="s">
        <v>135</v>
      </c>
      <c r="C71" s="101">
        <f>SUM(C68:C70)</f>
        <v>1160.59752</v>
      </c>
      <c r="D71" s="13"/>
      <c r="F71" s="11"/>
    </row>
    <row r="72" spans="1:6" ht="14.25" customHeight="1" thickBot="1" x14ac:dyDescent="0.3">
      <c r="B72" s="20"/>
      <c r="C72" s="19"/>
      <c r="D72" s="19"/>
      <c r="E72" s="13"/>
      <c r="F72" s="11"/>
    </row>
    <row r="73" spans="1:6" ht="14.25" customHeight="1" x14ac:dyDescent="0.25">
      <c r="A73" s="102"/>
      <c r="B73" s="103" t="s">
        <v>159</v>
      </c>
      <c r="C73" s="104"/>
      <c r="D73" s="13"/>
      <c r="F73" s="11"/>
    </row>
    <row r="74" spans="1:6" ht="14.25" customHeight="1" x14ac:dyDescent="0.25">
      <c r="A74" s="21">
        <v>3</v>
      </c>
      <c r="B74" s="22" t="s">
        <v>160</v>
      </c>
      <c r="C74" s="172" t="s">
        <v>115</v>
      </c>
      <c r="D74" s="13"/>
      <c r="F74" s="11"/>
    </row>
    <row r="75" spans="1:6" ht="14.25" customHeight="1" x14ac:dyDescent="0.25">
      <c r="A75" s="23" t="s">
        <v>116</v>
      </c>
      <c r="B75" s="24" t="s">
        <v>161</v>
      </c>
      <c r="C75" s="167">
        <f>((C31+C40+C41)/12)*5%</f>
        <v>5.5871491333333339</v>
      </c>
      <c r="D75" s="13"/>
      <c r="F75" s="11"/>
    </row>
    <row r="76" spans="1:6" ht="14.25" customHeight="1" x14ac:dyDescent="0.25">
      <c r="A76" s="23" t="s">
        <v>118</v>
      </c>
      <c r="B76" s="24" t="s">
        <v>162</v>
      </c>
      <c r="C76" s="167">
        <f>((C31+C40)/12)*5%*8%</f>
        <v>0.40206318400000007</v>
      </c>
      <c r="D76" s="13"/>
      <c r="F76" s="11"/>
    </row>
    <row r="77" spans="1:6" ht="14.25" customHeight="1" x14ac:dyDescent="0.25">
      <c r="A77" s="23" t="s">
        <v>120</v>
      </c>
      <c r="B77" s="24" t="s">
        <v>163</v>
      </c>
      <c r="C77" s="167">
        <v>0</v>
      </c>
      <c r="D77" s="13"/>
      <c r="F77" s="11"/>
    </row>
    <row r="78" spans="1:6" ht="14.25" customHeight="1" x14ac:dyDescent="0.25">
      <c r="A78" s="23" t="s">
        <v>122</v>
      </c>
      <c r="B78" s="24" t="s">
        <v>164</v>
      </c>
      <c r="C78" s="167">
        <f>((C31+C62)/30/12*7)</f>
        <v>21.650222222222226</v>
      </c>
      <c r="D78" s="13"/>
      <c r="F78" s="11"/>
    </row>
    <row r="79" spans="1:6" ht="24" x14ac:dyDescent="0.25">
      <c r="A79" s="23" t="s">
        <v>124</v>
      </c>
      <c r="B79" s="24" t="s">
        <v>165</v>
      </c>
      <c r="C79" s="171">
        <f>(C31/30/12*7)*8%</f>
        <v>1.7320177777777781</v>
      </c>
      <c r="D79" s="13"/>
      <c r="F79" s="11"/>
    </row>
    <row r="80" spans="1:6" ht="14.25" customHeight="1" x14ac:dyDescent="0.25">
      <c r="A80" s="23" t="s">
        <v>126</v>
      </c>
      <c r="B80" s="24" t="s">
        <v>166</v>
      </c>
      <c r="C80" s="167">
        <f>C31*4%</f>
        <v>44.537600000000005</v>
      </c>
      <c r="D80" s="13"/>
      <c r="F80" s="11"/>
    </row>
    <row r="81" spans="1:6" ht="14.25" customHeight="1" x14ac:dyDescent="0.25">
      <c r="A81" s="25"/>
      <c r="B81" s="22" t="s">
        <v>49</v>
      </c>
      <c r="C81" s="168">
        <f>SUM(C75:C80)</f>
        <v>73.909052317333334</v>
      </c>
      <c r="D81" s="13"/>
      <c r="F81" s="11"/>
    </row>
    <row r="82" spans="1:6" ht="14.25" customHeight="1" thickBot="1" x14ac:dyDescent="0.3">
      <c r="E82" s="13"/>
      <c r="F82" s="11"/>
    </row>
    <row r="83" spans="1:6" ht="14.25" customHeight="1" x14ac:dyDescent="0.25">
      <c r="A83" s="12"/>
      <c r="B83" s="105" t="s">
        <v>167</v>
      </c>
      <c r="C83" s="106"/>
      <c r="D83" s="107"/>
      <c r="F83" s="11"/>
    </row>
    <row r="84" spans="1:6" ht="14.25" customHeight="1" x14ac:dyDescent="0.25">
      <c r="A84" s="67"/>
      <c r="B84" s="98" t="s">
        <v>168</v>
      </c>
      <c r="C84" s="52"/>
      <c r="D84" s="13"/>
      <c r="F84" s="11"/>
    </row>
    <row r="85" spans="1:6" ht="14.25" customHeight="1" x14ac:dyDescent="0.25">
      <c r="A85" s="50" t="s">
        <v>169</v>
      </c>
      <c r="B85" s="26" t="s">
        <v>170</v>
      </c>
      <c r="C85" s="145" t="s">
        <v>115</v>
      </c>
      <c r="D85" s="13"/>
      <c r="F85" s="11"/>
    </row>
    <row r="86" spans="1:6" ht="14.25" customHeight="1" x14ac:dyDescent="0.25">
      <c r="A86" s="53" t="s">
        <v>116</v>
      </c>
      <c r="B86" s="108" t="s">
        <v>171</v>
      </c>
      <c r="C86" s="146">
        <v>0</v>
      </c>
      <c r="D86" s="13"/>
      <c r="F86" s="11"/>
    </row>
    <row r="87" spans="1:6" ht="14.25" customHeight="1" x14ac:dyDescent="0.25">
      <c r="A87" s="53" t="s">
        <v>118</v>
      </c>
      <c r="B87" s="108" t="s">
        <v>172</v>
      </c>
      <c r="C87" s="146">
        <f>(((C31+C71+C81+C90+C110)-(C60-C61-C108-C109))/30*2.96)/12</f>
        <v>18.713287532305173</v>
      </c>
      <c r="D87" s="13"/>
      <c r="F87" s="11"/>
    </row>
    <row r="88" spans="1:6" ht="14.25" customHeight="1" x14ac:dyDescent="0.25">
      <c r="A88" s="53" t="s">
        <v>120</v>
      </c>
      <c r="B88" s="108" t="s">
        <v>173</v>
      </c>
      <c r="C88" s="146">
        <f>(((C31+C71+C81+C90+C110)-(C60-C61-C108-C109))/30*5*1.5%)/12</f>
        <v>0.47415424490638108</v>
      </c>
      <c r="D88" s="13"/>
      <c r="F88" s="11"/>
    </row>
    <row r="89" spans="1:6" ht="14.25" customHeight="1" x14ac:dyDescent="0.25">
      <c r="A89" s="53" t="s">
        <v>122</v>
      </c>
      <c r="B89" s="108" t="s">
        <v>174</v>
      </c>
      <c r="C89" s="146">
        <f>(((C31+C71+C81+C90+C110)-(C60-C61-C108-C109))/30*15*0.78%)/12</f>
        <v>0.73968062205395446</v>
      </c>
      <c r="D89" s="13"/>
      <c r="F89" s="11"/>
    </row>
    <row r="90" spans="1:6" ht="14.25" customHeight="1" x14ac:dyDescent="0.25">
      <c r="A90" s="53" t="s">
        <v>124</v>
      </c>
      <c r="B90" s="108" t="s">
        <v>175</v>
      </c>
      <c r="C90" s="146">
        <f>(((C41*3.95/12)+(C62*3.95*1.2975%))/12+((C31+C40)*39.8%*3.95)*1.2975%/12)</f>
        <v>5.7459365666296209</v>
      </c>
      <c r="D90" s="63"/>
      <c r="F90" s="11"/>
    </row>
    <row r="91" spans="1:6" ht="14.25" customHeight="1" x14ac:dyDescent="0.25">
      <c r="A91" s="53" t="s">
        <v>126</v>
      </c>
      <c r="B91" s="109" t="s">
        <v>176</v>
      </c>
      <c r="C91" s="146">
        <v>0</v>
      </c>
      <c r="D91" s="13"/>
      <c r="F91" s="11"/>
    </row>
    <row r="92" spans="1:6" ht="14.25" customHeight="1" thickBot="1" x14ac:dyDescent="0.3">
      <c r="A92" s="64"/>
      <c r="B92" s="28" t="s">
        <v>49</v>
      </c>
      <c r="C92" s="166">
        <f>SUM(C86:C91)</f>
        <v>25.673058965895127</v>
      </c>
      <c r="D92" s="13"/>
      <c r="F92" s="11"/>
    </row>
    <row r="93" spans="1:6" ht="14.25" customHeight="1" thickBot="1" x14ac:dyDescent="0.3">
      <c r="A93" s="15"/>
      <c r="B93" s="15"/>
      <c r="C93" s="15"/>
      <c r="E93" s="13"/>
      <c r="F93" s="11"/>
    </row>
    <row r="94" spans="1:6" ht="14.25" customHeight="1" x14ac:dyDescent="0.25">
      <c r="A94" s="111"/>
      <c r="B94" s="233" t="s">
        <v>177</v>
      </c>
      <c r="C94" s="233"/>
      <c r="D94" s="13"/>
      <c r="F94" s="11"/>
    </row>
    <row r="95" spans="1:6" ht="14.25" customHeight="1" x14ac:dyDescent="0.25">
      <c r="A95" s="50" t="s">
        <v>178</v>
      </c>
      <c r="B95" s="26" t="s">
        <v>179</v>
      </c>
      <c r="C95" s="27" t="s">
        <v>115</v>
      </c>
      <c r="D95" s="13"/>
      <c r="F95" s="11"/>
    </row>
    <row r="96" spans="1:6" ht="14.25" customHeight="1" x14ac:dyDescent="0.25">
      <c r="A96" s="53" t="s">
        <v>116</v>
      </c>
      <c r="B96" s="112" t="s">
        <v>180</v>
      </c>
      <c r="C96" s="113">
        <v>0</v>
      </c>
      <c r="D96" s="13"/>
      <c r="F96" s="11"/>
    </row>
    <row r="97" spans="1:6" ht="14.25" customHeight="1" thickBot="1" x14ac:dyDescent="0.3">
      <c r="A97" s="114"/>
      <c r="B97" s="28" t="s">
        <v>49</v>
      </c>
      <c r="C97" s="115"/>
      <c r="D97" s="116"/>
      <c r="F97" s="11"/>
    </row>
    <row r="98" spans="1:6" ht="14.25" customHeight="1" thickBot="1" x14ac:dyDescent="0.3">
      <c r="A98" s="15"/>
      <c r="B98" s="15"/>
      <c r="C98" s="15"/>
      <c r="E98" s="13"/>
      <c r="F98" s="11"/>
    </row>
    <row r="99" spans="1:6" ht="14.25" customHeight="1" x14ac:dyDescent="0.25">
      <c r="A99" s="92"/>
      <c r="B99" s="96" t="s">
        <v>181</v>
      </c>
      <c r="C99" s="97"/>
      <c r="D99" s="13"/>
      <c r="F99" s="11"/>
    </row>
    <row r="100" spans="1:6" ht="14.25" customHeight="1" x14ac:dyDescent="0.25">
      <c r="A100" s="50">
        <v>4</v>
      </c>
      <c r="B100" s="98" t="s">
        <v>182</v>
      </c>
      <c r="C100" s="99" t="s">
        <v>132</v>
      </c>
      <c r="D100" s="13"/>
      <c r="F100" s="11"/>
    </row>
    <row r="101" spans="1:6" s="29" customFormat="1" ht="15" customHeight="1" x14ac:dyDescent="0.25">
      <c r="A101" s="53" t="s">
        <v>169</v>
      </c>
      <c r="B101" s="54" t="s">
        <v>170</v>
      </c>
      <c r="C101" s="55">
        <f>C92</f>
        <v>25.673058965895127</v>
      </c>
      <c r="D101" s="117"/>
    </row>
    <row r="102" spans="1:6" ht="15" customHeight="1" x14ac:dyDescent="0.25">
      <c r="A102" s="53" t="s">
        <v>178</v>
      </c>
      <c r="B102" s="54" t="s">
        <v>179</v>
      </c>
      <c r="C102" s="55">
        <f>C97</f>
        <v>0</v>
      </c>
      <c r="D102" s="13"/>
      <c r="F102" s="11"/>
    </row>
    <row r="103" spans="1:6" ht="15" customHeight="1" thickBot="1" x14ac:dyDescent="0.3">
      <c r="A103" s="64"/>
      <c r="B103" s="100" t="s">
        <v>135</v>
      </c>
      <c r="C103" s="66">
        <f>SUM(C101:C102)</f>
        <v>25.673058965895127</v>
      </c>
      <c r="D103" s="13"/>
      <c r="F103" s="11"/>
    </row>
    <row r="104" spans="1:6" ht="15" customHeight="1" thickBot="1" x14ac:dyDescent="0.3">
      <c r="F104" s="11"/>
    </row>
    <row r="105" spans="1:6" ht="15" customHeight="1" x14ac:dyDescent="0.25">
      <c r="A105" s="118"/>
      <c r="B105" s="105" t="s">
        <v>183</v>
      </c>
      <c r="C105" s="119"/>
      <c r="F105" s="11"/>
    </row>
    <row r="106" spans="1:6" ht="15" customHeight="1" x14ac:dyDescent="0.25">
      <c r="A106" s="30">
        <v>5</v>
      </c>
      <c r="B106" s="120" t="s">
        <v>184</v>
      </c>
      <c r="C106" s="52" t="s">
        <v>115</v>
      </c>
      <c r="F106" s="11"/>
    </row>
    <row r="107" spans="1:6" ht="15" customHeight="1" x14ac:dyDescent="0.25">
      <c r="A107" s="31" t="s">
        <v>116</v>
      </c>
      <c r="B107" s="121" t="s">
        <v>185</v>
      </c>
      <c r="C107" s="122">
        <f>'III - B Custo Uniformes'!E45</f>
        <v>8.7200000000000006</v>
      </c>
      <c r="F107" s="11"/>
    </row>
    <row r="108" spans="1:6" ht="15" customHeight="1" x14ac:dyDescent="0.25">
      <c r="A108" s="31" t="s">
        <v>118</v>
      </c>
      <c r="B108" s="121" t="s">
        <v>289</v>
      </c>
      <c r="C108" s="123">
        <f>'III - A Custo Materiais e EPIs'!F40</f>
        <v>15.628333333333332</v>
      </c>
      <c r="F108" s="11"/>
    </row>
    <row r="109" spans="1:6" ht="15" customHeight="1" x14ac:dyDescent="0.25">
      <c r="A109" s="31" t="s">
        <v>120</v>
      </c>
      <c r="B109" s="121" t="s">
        <v>186</v>
      </c>
      <c r="C109" s="123">
        <v>0</v>
      </c>
      <c r="F109" s="11"/>
    </row>
    <row r="110" spans="1:6" ht="15" customHeight="1" thickBot="1" x14ac:dyDescent="0.3">
      <c r="A110" s="124"/>
      <c r="B110" s="125" t="s">
        <v>187</v>
      </c>
      <c r="C110" s="126">
        <f>SUM(C107:C109)</f>
        <v>24.348333333333333</v>
      </c>
      <c r="F110" s="11"/>
    </row>
    <row r="111" spans="1:6" ht="15" customHeight="1" thickBot="1" x14ac:dyDescent="0.3">
      <c r="A111" s="32"/>
      <c r="B111" s="33"/>
      <c r="C111" s="34"/>
      <c r="D111" s="34"/>
      <c r="F111" s="11"/>
    </row>
    <row r="112" spans="1:6" ht="15" customHeight="1" x14ac:dyDescent="0.25">
      <c r="A112" s="127"/>
      <c r="B112" s="228" t="s">
        <v>188</v>
      </c>
      <c r="C112" s="228"/>
      <c r="D112" s="228"/>
      <c r="F112" s="11"/>
    </row>
    <row r="113" spans="1:6" ht="15" customHeight="1" x14ac:dyDescent="0.25">
      <c r="A113" s="30">
        <v>6</v>
      </c>
      <c r="B113" s="26" t="s">
        <v>189</v>
      </c>
      <c r="C113" s="35" t="s">
        <v>140</v>
      </c>
      <c r="D113" s="27" t="s">
        <v>115</v>
      </c>
      <c r="F113" s="11"/>
    </row>
    <row r="114" spans="1:6" ht="15" customHeight="1" x14ac:dyDescent="0.25">
      <c r="A114" s="31" t="s">
        <v>116</v>
      </c>
      <c r="B114" s="36" t="s">
        <v>190</v>
      </c>
      <c r="C114" s="37">
        <v>4.08</v>
      </c>
      <c r="D114" s="70">
        <f>(C131)*C114/100</f>
        <v>97.837092956355704</v>
      </c>
      <c r="F114" s="11"/>
    </row>
    <row r="115" spans="1:6" ht="15" customHeight="1" x14ac:dyDescent="0.25">
      <c r="A115" s="31" t="s">
        <v>118</v>
      </c>
      <c r="B115" s="36" t="s">
        <v>191</v>
      </c>
      <c r="C115" s="37">
        <v>4.3600000000000003</v>
      </c>
      <c r="D115" s="70">
        <f>(C131+D114)*C115/100</f>
        <v>108.81710051017919</v>
      </c>
      <c r="F115" s="11"/>
    </row>
    <row r="116" spans="1:6" ht="15" customHeight="1" x14ac:dyDescent="0.25">
      <c r="A116" s="31" t="s">
        <v>120</v>
      </c>
      <c r="B116" s="36" t="s">
        <v>192</v>
      </c>
      <c r="C116" s="37"/>
      <c r="D116" s="70"/>
      <c r="F116" s="11"/>
    </row>
    <row r="117" spans="1:6" ht="15" customHeight="1" x14ac:dyDescent="0.25">
      <c r="A117" s="31"/>
      <c r="B117" s="36" t="s">
        <v>193</v>
      </c>
      <c r="C117" s="37">
        <f>3+0.65</f>
        <v>3.65</v>
      </c>
      <c r="D117" s="70">
        <f>((C131+D114+D115)/(1-(C117+C119)/100))*C117/100</f>
        <v>104.07083609199015</v>
      </c>
      <c r="F117" s="11"/>
    </row>
    <row r="118" spans="1:6" ht="15" customHeight="1" x14ac:dyDescent="0.25">
      <c r="A118" s="31"/>
      <c r="B118" s="36" t="s">
        <v>194</v>
      </c>
      <c r="C118" s="37"/>
      <c r="D118" s="70"/>
      <c r="F118" s="11"/>
    </row>
    <row r="119" spans="1:6" ht="15" customHeight="1" x14ac:dyDescent="0.25">
      <c r="A119" s="31"/>
      <c r="B119" s="36" t="s">
        <v>195</v>
      </c>
      <c r="C119" s="38">
        <v>5</v>
      </c>
      <c r="D119" s="70">
        <f>((C131+D114+D115)/(1-(C117+C119)/100))*C119/100</f>
        <v>142.5627891671098</v>
      </c>
      <c r="F119" s="11"/>
    </row>
    <row r="120" spans="1:6" ht="15" customHeight="1" x14ac:dyDescent="0.25">
      <c r="A120" s="31"/>
      <c r="B120" s="36" t="s">
        <v>196</v>
      </c>
      <c r="C120" s="37"/>
      <c r="D120" s="70"/>
      <c r="F120" s="11"/>
    </row>
    <row r="121" spans="1:6" ht="15" customHeight="1" thickBot="1" x14ac:dyDescent="0.3">
      <c r="A121" s="39"/>
      <c r="B121" s="28" t="s">
        <v>49</v>
      </c>
      <c r="C121" s="40">
        <f>SUM(C114:C120)</f>
        <v>17.090000000000003</v>
      </c>
      <c r="D121" s="110">
        <f>SUM(D114:D120)</f>
        <v>453.28781872563479</v>
      </c>
      <c r="F121" s="11"/>
    </row>
    <row r="122" spans="1:6" ht="15" customHeight="1" x14ac:dyDescent="0.25">
      <c r="A122" s="32"/>
      <c r="B122" s="33"/>
      <c r="C122" s="34"/>
      <c r="D122" s="34"/>
      <c r="F122" s="11"/>
    </row>
    <row r="123" spans="1:6" s="29" customFormat="1" ht="15" customHeight="1" x14ac:dyDescent="0.25">
      <c r="A123" s="234" t="s">
        <v>197</v>
      </c>
      <c r="B123" s="234"/>
      <c r="C123" s="234"/>
      <c r="D123" s="41"/>
    </row>
    <row r="124" spans="1:6" s="29" customFormat="1" ht="15" customHeight="1" thickBot="1" x14ac:dyDescent="0.3">
      <c r="A124" s="11"/>
      <c r="B124" s="41"/>
      <c r="C124" s="11"/>
      <c r="D124" s="11"/>
    </row>
    <row r="125" spans="1:6" s="29" customFormat="1" ht="24" x14ac:dyDescent="0.25">
      <c r="A125" s="92"/>
      <c r="B125" s="128" t="s">
        <v>198</v>
      </c>
      <c r="C125" s="129" t="s">
        <v>115</v>
      </c>
    </row>
    <row r="126" spans="1:6" s="29" customFormat="1" ht="15" customHeight="1" x14ac:dyDescent="0.25">
      <c r="A126" s="67" t="s">
        <v>116</v>
      </c>
      <c r="B126" s="36" t="s">
        <v>199</v>
      </c>
      <c r="C126" s="70">
        <f>C35</f>
        <v>1113.44</v>
      </c>
    </row>
    <row r="127" spans="1:6" s="29" customFormat="1" ht="15" customHeight="1" x14ac:dyDescent="0.25">
      <c r="A127" s="67" t="s">
        <v>118</v>
      </c>
      <c r="B127" s="36" t="s">
        <v>200</v>
      </c>
      <c r="C127" s="70">
        <f>C71</f>
        <v>1160.59752</v>
      </c>
    </row>
    <row r="128" spans="1:6" s="29" customFormat="1" ht="15" customHeight="1" x14ac:dyDescent="0.25">
      <c r="A128" s="67" t="s">
        <v>120</v>
      </c>
      <c r="B128" s="36" t="s">
        <v>201</v>
      </c>
      <c r="C128" s="70">
        <f>C81</f>
        <v>73.909052317333334</v>
      </c>
    </row>
    <row r="129" spans="1:5" s="29" customFormat="1" ht="15" customHeight="1" x14ac:dyDescent="0.25">
      <c r="A129" s="67" t="s">
        <v>122</v>
      </c>
      <c r="B129" s="36" t="s">
        <v>202</v>
      </c>
      <c r="C129" s="70">
        <f>C103</f>
        <v>25.673058965895127</v>
      </c>
    </row>
    <row r="130" spans="1:5" s="29" customFormat="1" ht="15" customHeight="1" x14ac:dyDescent="0.25">
      <c r="A130" s="67" t="s">
        <v>124</v>
      </c>
      <c r="B130" s="36" t="s">
        <v>203</v>
      </c>
      <c r="C130" s="70">
        <f>C110</f>
        <v>24.348333333333333</v>
      </c>
    </row>
    <row r="131" spans="1:5" s="29" customFormat="1" ht="15" customHeight="1" x14ac:dyDescent="0.25">
      <c r="A131" s="67"/>
      <c r="B131" s="35" t="s">
        <v>204</v>
      </c>
      <c r="C131" s="130">
        <f>SUM(C126:C130)</f>
        <v>2397.9679646165614</v>
      </c>
    </row>
    <row r="132" spans="1:5" s="29" customFormat="1" ht="15" customHeight="1" x14ac:dyDescent="0.25">
      <c r="A132" s="67" t="s">
        <v>126</v>
      </c>
      <c r="B132" s="36" t="s">
        <v>205</v>
      </c>
      <c r="C132" s="70">
        <f>D121</f>
        <v>453.28781872563479</v>
      </c>
    </row>
    <row r="133" spans="1:5" s="29" customFormat="1" x14ac:dyDescent="0.25">
      <c r="A133" s="67"/>
      <c r="B133" s="26" t="s">
        <v>206</v>
      </c>
      <c r="C133" s="130">
        <f>SUM(C131:C132)</f>
        <v>2851.2557833421961</v>
      </c>
    </row>
    <row r="134" spans="1:5" s="29" customFormat="1" ht="15" customHeight="1" thickBot="1" x14ac:dyDescent="0.3">
      <c r="A134" s="64"/>
      <c r="B134" s="131" t="s">
        <v>207</v>
      </c>
      <c r="C134" s="132">
        <f>C133/C35</f>
        <v>2.5607628460825871</v>
      </c>
    </row>
    <row r="135" spans="1:5" s="29" customFormat="1" ht="15" customHeight="1" x14ac:dyDescent="0.25">
      <c r="A135" s="11"/>
      <c r="B135" s="41"/>
      <c r="C135" s="11"/>
      <c r="D135" s="11"/>
      <c r="E135" s="11"/>
    </row>
    <row r="136" spans="1:5" ht="15.75" thickBot="1" x14ac:dyDescent="0.3"/>
    <row r="137" spans="1:5" x14ac:dyDescent="0.25">
      <c r="A137" s="127"/>
      <c r="B137" s="228" t="s">
        <v>208</v>
      </c>
      <c r="C137" s="228"/>
      <c r="D137" s="228"/>
    </row>
    <row r="138" spans="1:5" x14ac:dyDescent="0.25">
      <c r="A138" s="30">
        <v>6</v>
      </c>
      <c r="B138" s="26" t="s">
        <v>189</v>
      </c>
      <c r="C138" s="35" t="s">
        <v>140</v>
      </c>
      <c r="D138" s="27" t="s">
        <v>115</v>
      </c>
    </row>
    <row r="139" spans="1:5" x14ac:dyDescent="0.25">
      <c r="A139" s="31" t="s">
        <v>116</v>
      </c>
      <c r="B139" s="36" t="s">
        <v>190</v>
      </c>
      <c r="C139" s="37">
        <v>4.08</v>
      </c>
      <c r="D139" s="70">
        <f>(C156)*C139/100</f>
        <v>97.837092956355704</v>
      </c>
    </row>
    <row r="140" spans="1:5" x14ac:dyDescent="0.25">
      <c r="A140" s="31" t="s">
        <v>118</v>
      </c>
      <c r="B140" s="36" t="s">
        <v>191</v>
      </c>
      <c r="C140" s="37">
        <v>4.3600000000000003</v>
      </c>
      <c r="D140" s="70">
        <f>(C156+D139)*C140/100</f>
        <v>108.81710051017919</v>
      </c>
    </row>
    <row r="141" spans="1:5" x14ac:dyDescent="0.25">
      <c r="A141" s="31" t="s">
        <v>120</v>
      </c>
      <c r="B141" s="36" t="s">
        <v>192</v>
      </c>
      <c r="C141" s="37"/>
      <c r="D141" s="70"/>
    </row>
    <row r="142" spans="1:5" x14ac:dyDescent="0.25">
      <c r="A142" s="31"/>
      <c r="B142" s="36" t="s">
        <v>209</v>
      </c>
      <c r="C142" s="14">
        <f>1.65+7.6</f>
        <v>9.25</v>
      </c>
      <c r="D142" s="70">
        <f>((C156+D139+D140)/(1-(C142+C144)/100))*C142/100</f>
        <v>280.96507244628151</v>
      </c>
    </row>
    <row r="143" spans="1:5" x14ac:dyDescent="0.25">
      <c r="A143" s="31"/>
      <c r="B143" s="36" t="s">
        <v>194</v>
      </c>
      <c r="C143" s="37"/>
      <c r="D143" s="70"/>
    </row>
    <row r="144" spans="1:5" x14ac:dyDescent="0.25">
      <c r="A144" s="31"/>
      <c r="B144" s="36" t="s">
        <v>195</v>
      </c>
      <c r="C144" s="38">
        <v>5</v>
      </c>
      <c r="D144" s="70">
        <f>((C156+D139+D140)/(1-(C142+C144)/100))*C144/100</f>
        <v>151.87301213312512</v>
      </c>
    </row>
    <row r="145" spans="1:4" x14ac:dyDescent="0.25">
      <c r="A145" s="31"/>
      <c r="B145" s="36" t="s">
        <v>196</v>
      </c>
      <c r="C145" s="37"/>
      <c r="D145" s="70"/>
    </row>
    <row r="146" spans="1:4" ht="15.75" thickBot="1" x14ac:dyDescent="0.3">
      <c r="A146" s="39"/>
      <c r="B146" s="28" t="s">
        <v>49</v>
      </c>
      <c r="C146" s="40">
        <f>SUM(C139:C145)</f>
        <v>22.69</v>
      </c>
      <c r="D146" s="110">
        <f>SUM(D139:D145)</f>
        <v>639.49227804594148</v>
      </c>
    </row>
    <row r="147" spans="1:4" x14ac:dyDescent="0.25">
      <c r="A147" s="15"/>
      <c r="B147" s="15"/>
      <c r="C147" s="15"/>
      <c r="D147" s="15"/>
    </row>
    <row r="148" spans="1:4" x14ac:dyDescent="0.25">
      <c r="A148" s="229" t="s">
        <v>197</v>
      </c>
      <c r="B148" s="229"/>
      <c r="C148" s="229"/>
      <c r="D148" s="42"/>
    </row>
    <row r="149" spans="1:4" ht="15.75" thickBot="1" x14ac:dyDescent="0.3">
      <c r="A149" s="15"/>
      <c r="B149" s="43"/>
      <c r="C149" s="15"/>
      <c r="D149" s="42"/>
    </row>
    <row r="150" spans="1:4" ht="24" x14ac:dyDescent="0.25">
      <c r="A150" s="92"/>
      <c r="B150" s="128" t="s">
        <v>198</v>
      </c>
      <c r="C150" s="129" t="s">
        <v>115</v>
      </c>
      <c r="D150" s="42"/>
    </row>
    <row r="151" spans="1:4" x14ac:dyDescent="0.25">
      <c r="A151" s="67" t="s">
        <v>116</v>
      </c>
      <c r="B151" s="36" t="s">
        <v>199</v>
      </c>
      <c r="C151" s="70">
        <f>C126</f>
        <v>1113.44</v>
      </c>
      <c r="D151" s="42"/>
    </row>
    <row r="152" spans="1:4" x14ac:dyDescent="0.25">
      <c r="A152" s="67" t="s">
        <v>118</v>
      </c>
      <c r="B152" s="36" t="s">
        <v>200</v>
      </c>
      <c r="C152" s="70">
        <f>C127</f>
        <v>1160.59752</v>
      </c>
      <c r="D152" s="42"/>
    </row>
    <row r="153" spans="1:4" x14ac:dyDescent="0.25">
      <c r="A153" s="67" t="s">
        <v>120</v>
      </c>
      <c r="B153" s="36" t="s">
        <v>201</v>
      </c>
      <c r="C153" s="70">
        <f>C128</f>
        <v>73.909052317333334</v>
      </c>
      <c r="D153" s="42"/>
    </row>
    <row r="154" spans="1:4" x14ac:dyDescent="0.25">
      <c r="A154" s="67" t="s">
        <v>122</v>
      </c>
      <c r="B154" s="36" t="s">
        <v>202</v>
      </c>
      <c r="C154" s="70">
        <f>C129</f>
        <v>25.673058965895127</v>
      </c>
      <c r="D154" s="42"/>
    </row>
    <row r="155" spans="1:4" x14ac:dyDescent="0.25">
      <c r="A155" s="67" t="s">
        <v>124</v>
      </c>
      <c r="B155" s="36" t="s">
        <v>203</v>
      </c>
      <c r="C155" s="70">
        <f>C130</f>
        <v>24.348333333333333</v>
      </c>
      <c r="D155" s="42"/>
    </row>
    <row r="156" spans="1:4" x14ac:dyDescent="0.25">
      <c r="A156" s="67"/>
      <c r="B156" s="35" t="s">
        <v>204</v>
      </c>
      <c r="C156" s="130">
        <f>SUM(C151:C155)</f>
        <v>2397.9679646165614</v>
      </c>
      <c r="D156" s="42"/>
    </row>
    <row r="157" spans="1:4" x14ac:dyDescent="0.25">
      <c r="A157" s="67" t="s">
        <v>126</v>
      </c>
      <c r="B157" s="36" t="s">
        <v>205</v>
      </c>
      <c r="C157" s="70">
        <f>D146</f>
        <v>639.49227804594148</v>
      </c>
      <c r="D157" s="42"/>
    </row>
    <row r="158" spans="1:4" x14ac:dyDescent="0.25">
      <c r="A158" s="67"/>
      <c r="B158" s="26" t="s">
        <v>206</v>
      </c>
      <c r="C158" s="130">
        <f>SUM(C156:C157)</f>
        <v>3037.4602426625029</v>
      </c>
      <c r="D158" s="42"/>
    </row>
    <row r="159" spans="1:4" ht="15.75" thickBot="1" x14ac:dyDescent="0.3">
      <c r="A159" s="64"/>
      <c r="B159" s="131" t="s">
        <v>207</v>
      </c>
      <c r="C159" s="132">
        <f>C158/C35</f>
        <v>2.7279963380716543</v>
      </c>
      <c r="D159" s="42"/>
    </row>
  </sheetData>
  <mergeCells count="19">
    <mergeCell ref="A148:C148"/>
    <mergeCell ref="B38:C38"/>
    <mergeCell ref="A45:D45"/>
    <mergeCell ref="B94:C94"/>
    <mergeCell ref="B112:D112"/>
    <mergeCell ref="A123:C123"/>
    <mergeCell ref="B137:D137"/>
    <mergeCell ref="B37:C37"/>
    <mergeCell ref="B1:E1"/>
    <mergeCell ref="B2:E2"/>
    <mergeCell ref="B3:E3"/>
    <mergeCell ref="B4:E4"/>
    <mergeCell ref="B5:E5"/>
    <mergeCell ref="B6:E6"/>
    <mergeCell ref="B7:E7"/>
    <mergeCell ref="B8:E8"/>
    <mergeCell ref="B10:E10"/>
    <mergeCell ref="A21:C21"/>
    <mergeCell ref="B36:D36"/>
  </mergeCells>
  <pageMargins left="0.511811024" right="0.511811024" top="0.78740157499999996" bottom="0.78740157499999996" header="0.31496062000000002" footer="0.31496062000000002"/>
  <pageSetup paperSize="9" scale="76" orientation="portrait" r:id="rId1"/>
  <colBreaks count="1" manualBreakCount="1">
    <brk id="5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7" zoomScaleNormal="100" zoomScaleSheetLayoutView="100" workbookViewId="0">
      <selection activeCell="F8" sqref="F1:F1048576"/>
    </sheetView>
  </sheetViews>
  <sheetFormatPr defaultRowHeight="15" x14ac:dyDescent="0.25"/>
  <cols>
    <col min="2" max="2" width="14.5703125" customWidth="1"/>
    <col min="3" max="3" width="34.28515625" customWidth="1"/>
    <col min="4" max="4" width="14.85546875" bestFit="1" customWidth="1"/>
    <col min="5" max="5" width="22.28515625" customWidth="1"/>
    <col min="6" max="6" width="13.5703125" style="1" hidden="1" customWidth="1"/>
    <col min="7" max="8" width="22.28515625" style="1" customWidth="1"/>
    <col min="9" max="9" width="27.7109375" customWidth="1"/>
  </cols>
  <sheetData>
    <row r="1" spans="1:9" s="11" customFormat="1" x14ac:dyDescent="0.2">
      <c r="A1" s="240" t="s">
        <v>222</v>
      </c>
      <c r="B1" s="240"/>
      <c r="C1" s="240"/>
      <c r="D1" s="240"/>
      <c r="E1" s="240"/>
      <c r="F1" s="240"/>
      <c r="G1" s="240"/>
      <c r="H1" s="240"/>
      <c r="I1" s="240"/>
    </row>
    <row r="2" spans="1:9" s="11" customFormat="1" x14ac:dyDescent="0.2">
      <c r="A2" s="205" t="s">
        <v>223</v>
      </c>
      <c r="B2" s="205"/>
      <c r="C2" s="205"/>
      <c r="D2" s="205"/>
      <c r="E2" s="205"/>
      <c r="F2" s="205"/>
      <c r="G2" s="205"/>
      <c r="H2" s="205"/>
      <c r="I2" s="205"/>
    </row>
    <row r="3" spans="1:9" s="11" customFormat="1" x14ac:dyDescent="0.2">
      <c r="A3" s="205" t="s">
        <v>224</v>
      </c>
      <c r="B3" s="205"/>
      <c r="C3" s="205"/>
      <c r="D3" s="205"/>
      <c r="E3" s="205"/>
      <c r="F3" s="205"/>
      <c r="G3" s="205"/>
      <c r="H3" s="205"/>
      <c r="I3" s="205"/>
    </row>
    <row r="4" spans="1:9" s="11" customFormat="1" x14ac:dyDescent="0.2">
      <c r="A4" s="237" t="s">
        <v>296</v>
      </c>
      <c r="B4" s="237"/>
      <c r="C4" s="237"/>
      <c r="D4" s="237"/>
      <c r="E4" s="237"/>
      <c r="F4" s="237"/>
      <c r="G4" s="237"/>
      <c r="H4" s="237"/>
      <c r="I4" s="237"/>
    </row>
    <row r="5" spans="1:9" s="11" customFormat="1" ht="24.6" customHeight="1" x14ac:dyDescent="0.25">
      <c r="A5" s="241" t="s">
        <v>225</v>
      </c>
      <c r="B5" s="241"/>
      <c r="C5" s="241"/>
      <c r="D5" s="241"/>
      <c r="E5" s="241"/>
      <c r="F5" s="241"/>
      <c r="G5" s="241"/>
      <c r="H5" s="241"/>
      <c r="I5" s="241"/>
    </row>
    <row r="6" spans="1:9" s="11" customFormat="1" ht="61.5" customHeight="1" x14ac:dyDescent="0.25">
      <c r="A6" s="242" t="s">
        <v>292</v>
      </c>
      <c r="B6" s="242"/>
      <c r="C6" s="242"/>
      <c r="D6" s="242"/>
      <c r="E6" s="242"/>
      <c r="F6" s="242"/>
      <c r="G6" s="242"/>
      <c r="H6" s="242"/>
      <c r="I6" s="242"/>
    </row>
    <row r="7" spans="1:9" s="11" customFormat="1" x14ac:dyDescent="0.2">
      <c r="A7" s="237" t="s">
        <v>291</v>
      </c>
      <c r="B7" s="237"/>
      <c r="C7" s="237"/>
      <c r="D7" s="237"/>
      <c r="E7" s="237"/>
      <c r="F7" s="237"/>
      <c r="G7" s="237"/>
      <c r="H7" s="237"/>
      <c r="I7" s="237"/>
    </row>
    <row r="8" spans="1:9" ht="31.5" x14ac:dyDescent="0.25">
      <c r="A8" s="188" t="s">
        <v>326</v>
      </c>
      <c r="B8" s="188" t="s">
        <v>1</v>
      </c>
      <c r="C8" s="188" t="s">
        <v>90</v>
      </c>
      <c r="D8" s="188" t="s">
        <v>327</v>
      </c>
      <c r="E8" s="188" t="s">
        <v>88</v>
      </c>
      <c r="F8" s="188"/>
      <c r="G8" s="188" t="s">
        <v>328</v>
      </c>
      <c r="H8" s="188" t="s">
        <v>312</v>
      </c>
      <c r="I8" s="188" t="s">
        <v>329</v>
      </c>
    </row>
    <row r="9" spans="1:9" ht="15.75" x14ac:dyDescent="0.25">
      <c r="A9" s="244">
        <v>1</v>
      </c>
      <c r="B9" s="186">
        <v>1</v>
      </c>
      <c r="C9" s="186" t="s">
        <v>91</v>
      </c>
      <c r="D9" s="186">
        <v>4</v>
      </c>
      <c r="E9" s="187">
        <f>'IV-A Almoxarife'!C158</f>
        <v>4668.1299102939511</v>
      </c>
      <c r="F9" s="187">
        <f>ROUND(E9,2)</f>
        <v>4668.13</v>
      </c>
      <c r="G9" s="192">
        <f>D9*12</f>
        <v>48</v>
      </c>
      <c r="H9" s="187">
        <f>F9*D9</f>
        <v>18672.52</v>
      </c>
      <c r="I9" s="187">
        <f>H9*12</f>
        <v>224070.24</v>
      </c>
    </row>
    <row r="10" spans="1:9" ht="15.75" x14ac:dyDescent="0.25">
      <c r="A10" s="244"/>
      <c r="B10" s="186">
        <v>2</v>
      </c>
      <c r="C10" s="186" t="s">
        <v>92</v>
      </c>
      <c r="D10" s="186">
        <v>1</v>
      </c>
      <c r="E10" s="187">
        <f>'IV-B Almox Líder'!C158</f>
        <v>5079.4439493027166</v>
      </c>
      <c r="F10" s="187">
        <f t="shared" ref="F10:F22" si="0">ROUND(E10,2)</f>
        <v>5079.4399999999996</v>
      </c>
      <c r="G10" s="192">
        <f t="shared" ref="G10:G22" si="1">D10*12</f>
        <v>12</v>
      </c>
      <c r="H10" s="187">
        <f t="shared" ref="H10:H22" si="2">F10*D10</f>
        <v>5079.4399999999996</v>
      </c>
      <c r="I10" s="187">
        <f t="shared" ref="I10:I22" si="3">H10*12</f>
        <v>60953.279999999999</v>
      </c>
    </row>
    <row r="11" spans="1:9" ht="15.75" x14ac:dyDescent="0.25">
      <c r="A11" s="244"/>
      <c r="B11" s="186">
        <v>3</v>
      </c>
      <c r="C11" s="186" t="s">
        <v>93</v>
      </c>
      <c r="D11" s="186">
        <v>12</v>
      </c>
      <c r="E11" s="187">
        <f>'IV-C Aux Almoxarife'!C158</f>
        <v>3734.1395198546429</v>
      </c>
      <c r="F11" s="187">
        <f t="shared" si="0"/>
        <v>3734.14</v>
      </c>
      <c r="G11" s="192">
        <f t="shared" si="1"/>
        <v>144</v>
      </c>
      <c r="H11" s="187">
        <f t="shared" si="2"/>
        <v>44809.68</v>
      </c>
      <c r="I11" s="187">
        <f t="shared" si="3"/>
        <v>537716.16</v>
      </c>
    </row>
    <row r="12" spans="1:9" ht="15.75" x14ac:dyDescent="0.25">
      <c r="A12" s="244"/>
      <c r="B12" s="186">
        <v>4</v>
      </c>
      <c r="C12" s="186" t="s">
        <v>94</v>
      </c>
      <c r="D12" s="186">
        <v>1</v>
      </c>
      <c r="E12" s="187">
        <f>'IV-D Aux Almox Líder'!C158</f>
        <v>4145.453558863408</v>
      </c>
      <c r="F12" s="187">
        <f t="shared" si="0"/>
        <v>4145.45</v>
      </c>
      <c r="G12" s="192">
        <f t="shared" si="1"/>
        <v>12</v>
      </c>
      <c r="H12" s="187">
        <f t="shared" si="2"/>
        <v>4145.45</v>
      </c>
      <c r="I12" s="187">
        <f t="shared" si="3"/>
        <v>49745.399999999994</v>
      </c>
    </row>
    <row r="13" spans="1:9" ht="15.75" x14ac:dyDescent="0.25">
      <c r="A13" s="244"/>
      <c r="B13" s="186">
        <v>5</v>
      </c>
      <c r="C13" s="186" t="s">
        <v>95</v>
      </c>
      <c r="D13" s="186">
        <v>7</v>
      </c>
      <c r="E13" s="187">
        <f>'IV-E Copeiro'!C158</f>
        <v>4461.4033660132</v>
      </c>
      <c r="F13" s="187">
        <f t="shared" si="0"/>
        <v>4461.3999999999996</v>
      </c>
      <c r="G13" s="192">
        <f t="shared" si="1"/>
        <v>84</v>
      </c>
      <c r="H13" s="187">
        <f t="shared" si="2"/>
        <v>31229.799999999996</v>
      </c>
      <c r="I13" s="187">
        <f t="shared" si="3"/>
        <v>374757.6</v>
      </c>
    </row>
    <row r="14" spans="1:9" ht="15.75" x14ac:dyDescent="0.25">
      <c r="A14" s="244"/>
      <c r="B14" s="186">
        <v>6</v>
      </c>
      <c r="C14" s="186" t="s">
        <v>96</v>
      </c>
      <c r="D14" s="186">
        <v>1</v>
      </c>
      <c r="E14" s="187">
        <f>'IV-F Copeiro Líder'!C158</f>
        <v>4872.7174050219664</v>
      </c>
      <c r="F14" s="187">
        <f t="shared" si="0"/>
        <v>4872.72</v>
      </c>
      <c r="G14" s="192">
        <f t="shared" si="1"/>
        <v>12</v>
      </c>
      <c r="H14" s="187">
        <f t="shared" si="2"/>
        <v>4872.72</v>
      </c>
      <c r="I14" s="187">
        <f t="shared" si="3"/>
        <v>58472.639999999999</v>
      </c>
    </row>
    <row r="15" spans="1:9" ht="15.75" x14ac:dyDescent="0.25">
      <c r="A15" s="244"/>
      <c r="B15" s="186">
        <v>7</v>
      </c>
      <c r="C15" s="186" t="s">
        <v>97</v>
      </c>
      <c r="D15" s="186">
        <v>6</v>
      </c>
      <c r="E15" s="187">
        <f>'IV-G Recepcionista'!C158</f>
        <v>3704.7646843268672</v>
      </c>
      <c r="F15" s="187">
        <f t="shared" si="0"/>
        <v>3704.76</v>
      </c>
      <c r="G15" s="192">
        <f t="shared" si="1"/>
        <v>72</v>
      </c>
      <c r="H15" s="187">
        <f t="shared" si="2"/>
        <v>22228.560000000001</v>
      </c>
      <c r="I15" s="187">
        <f t="shared" si="3"/>
        <v>266742.72000000003</v>
      </c>
    </row>
    <row r="16" spans="1:9" ht="15.75" x14ac:dyDescent="0.25">
      <c r="A16" s="244"/>
      <c r="B16" s="186">
        <v>8</v>
      </c>
      <c r="C16" s="186" t="s">
        <v>98</v>
      </c>
      <c r="D16" s="186">
        <v>2</v>
      </c>
      <c r="E16" s="187">
        <f>'IV-H Cozinheiro'!C158</f>
        <v>4530.1981703965612</v>
      </c>
      <c r="F16" s="187">
        <f t="shared" si="0"/>
        <v>4530.2</v>
      </c>
      <c r="G16" s="192">
        <f t="shared" si="1"/>
        <v>24</v>
      </c>
      <c r="H16" s="187">
        <f t="shared" si="2"/>
        <v>9060.4</v>
      </c>
      <c r="I16" s="187">
        <f t="shared" si="3"/>
        <v>108724.79999999999</v>
      </c>
    </row>
    <row r="17" spans="1:9" ht="15.75" x14ac:dyDescent="0.25">
      <c r="A17" s="244"/>
      <c r="B17" s="186">
        <v>9</v>
      </c>
      <c r="C17" s="186" t="s">
        <v>99</v>
      </c>
      <c r="D17" s="186">
        <v>8</v>
      </c>
      <c r="E17" s="187">
        <f>'IV-I Aux. Cozinha'!C158</f>
        <v>3579.7863071125666</v>
      </c>
      <c r="F17" s="187">
        <f t="shared" si="0"/>
        <v>3579.79</v>
      </c>
      <c r="G17" s="192">
        <f t="shared" si="1"/>
        <v>96</v>
      </c>
      <c r="H17" s="187">
        <f t="shared" si="2"/>
        <v>28638.32</v>
      </c>
      <c r="I17" s="187">
        <f t="shared" si="3"/>
        <v>343659.83999999997</v>
      </c>
    </row>
    <row r="18" spans="1:9" ht="15.75" x14ac:dyDescent="0.25">
      <c r="A18" s="244"/>
      <c r="B18" s="186">
        <v>10</v>
      </c>
      <c r="C18" s="186" t="s">
        <v>100</v>
      </c>
      <c r="D18" s="186">
        <v>1</v>
      </c>
      <c r="E18" s="187">
        <f>'IV-J Aux. Cozinha Líder'!C158</f>
        <v>3991.1003461213327</v>
      </c>
      <c r="F18" s="187">
        <f t="shared" si="0"/>
        <v>3991.1</v>
      </c>
      <c r="G18" s="192">
        <f t="shared" si="1"/>
        <v>12</v>
      </c>
      <c r="H18" s="187">
        <f t="shared" si="2"/>
        <v>3991.1</v>
      </c>
      <c r="I18" s="187">
        <f t="shared" si="3"/>
        <v>47893.2</v>
      </c>
    </row>
    <row r="19" spans="1:9" ht="15.75" x14ac:dyDescent="0.25">
      <c r="A19" s="244"/>
      <c r="B19" s="186">
        <v>11</v>
      </c>
      <c r="C19" s="186" t="s">
        <v>101</v>
      </c>
      <c r="D19" s="186">
        <v>2</v>
      </c>
      <c r="E19" s="187">
        <f>'IV-K Guardião de Piscina'!C158</f>
        <v>3640.4103988947854</v>
      </c>
      <c r="F19" s="187">
        <f t="shared" si="0"/>
        <v>3640.41</v>
      </c>
      <c r="G19" s="192">
        <f t="shared" si="1"/>
        <v>24</v>
      </c>
      <c r="H19" s="187">
        <f t="shared" si="2"/>
        <v>7280.82</v>
      </c>
      <c r="I19" s="187">
        <f t="shared" si="3"/>
        <v>87369.84</v>
      </c>
    </row>
    <row r="20" spans="1:9" ht="15.75" x14ac:dyDescent="0.25">
      <c r="A20" s="244"/>
      <c r="B20" s="186">
        <v>12</v>
      </c>
      <c r="C20" s="186" t="s">
        <v>102</v>
      </c>
      <c r="D20" s="186">
        <v>8</v>
      </c>
      <c r="E20" s="187">
        <f>'IV-L Agente Educacional'!C158</f>
        <v>3017.3174792722375</v>
      </c>
      <c r="F20" s="187">
        <f t="shared" si="0"/>
        <v>3017.32</v>
      </c>
      <c r="G20" s="192">
        <f t="shared" si="1"/>
        <v>96</v>
      </c>
      <c r="H20" s="187">
        <f t="shared" si="2"/>
        <v>24138.560000000001</v>
      </c>
      <c r="I20" s="187">
        <f t="shared" si="3"/>
        <v>289662.72000000003</v>
      </c>
    </row>
    <row r="21" spans="1:9" ht="15.75" x14ac:dyDescent="0.25">
      <c r="A21" s="244"/>
      <c r="B21" s="186">
        <v>13</v>
      </c>
      <c r="C21" s="186" t="s">
        <v>103</v>
      </c>
      <c r="D21" s="186">
        <v>13</v>
      </c>
      <c r="E21" s="187">
        <f>'IV-M Mediador de Alunos'!C158</f>
        <v>3017.3174792722375</v>
      </c>
      <c r="F21" s="187">
        <f t="shared" si="0"/>
        <v>3017.32</v>
      </c>
      <c r="G21" s="192">
        <f t="shared" si="1"/>
        <v>156</v>
      </c>
      <c r="H21" s="187">
        <f t="shared" si="2"/>
        <v>39225.160000000003</v>
      </c>
      <c r="I21" s="187">
        <f t="shared" si="3"/>
        <v>470701.92000000004</v>
      </c>
    </row>
    <row r="22" spans="1:9" ht="15.75" x14ac:dyDescent="0.25">
      <c r="A22" s="244"/>
      <c r="B22" s="186">
        <v>14</v>
      </c>
      <c r="C22" s="186" t="s">
        <v>89</v>
      </c>
      <c r="D22" s="186">
        <v>6</v>
      </c>
      <c r="E22" s="187">
        <f>'IV-N Cuidador de Alunos'!C158</f>
        <v>3037.4602426625029</v>
      </c>
      <c r="F22" s="187">
        <f t="shared" si="0"/>
        <v>3037.46</v>
      </c>
      <c r="G22" s="192">
        <f t="shared" si="1"/>
        <v>72</v>
      </c>
      <c r="H22" s="187">
        <f t="shared" si="2"/>
        <v>18224.760000000002</v>
      </c>
      <c r="I22" s="187">
        <f t="shared" si="3"/>
        <v>218697.12000000002</v>
      </c>
    </row>
    <row r="23" spans="1:9" ht="15.75" x14ac:dyDescent="0.25">
      <c r="A23" s="243" t="s">
        <v>310</v>
      </c>
      <c r="B23" s="243"/>
      <c r="C23" s="243"/>
      <c r="D23" s="243"/>
      <c r="E23" s="243"/>
      <c r="F23" s="191"/>
      <c r="G23" s="190"/>
      <c r="H23" s="189">
        <f>SUM(H9:H22)</f>
        <v>261597.29</v>
      </c>
      <c r="I23" s="189"/>
    </row>
    <row r="24" spans="1:9" ht="15.75" x14ac:dyDescent="0.25">
      <c r="A24" s="243" t="s">
        <v>311</v>
      </c>
      <c r="B24" s="243"/>
      <c r="C24" s="243"/>
      <c r="D24" s="243"/>
      <c r="E24" s="243"/>
      <c r="F24" s="191"/>
      <c r="G24" s="190"/>
      <c r="H24" s="189"/>
      <c r="I24" s="189">
        <f>SUM(I9:I22)</f>
        <v>3139167.4800000004</v>
      </c>
    </row>
  </sheetData>
  <mergeCells count="10">
    <mergeCell ref="A24:E24"/>
    <mergeCell ref="A6:I6"/>
    <mergeCell ref="A7:I7"/>
    <mergeCell ref="A9:A22"/>
    <mergeCell ref="A23:E23"/>
    <mergeCell ref="A1:I1"/>
    <mergeCell ref="A2:I2"/>
    <mergeCell ref="A3:I3"/>
    <mergeCell ref="A4:I4"/>
    <mergeCell ref="A5:I5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="80" zoomScaleNormal="80" workbookViewId="0">
      <selection activeCell="A4" sqref="A4:F4"/>
    </sheetView>
  </sheetViews>
  <sheetFormatPr defaultRowHeight="15" x14ac:dyDescent="0.25"/>
  <cols>
    <col min="2" max="2" width="34.28515625" customWidth="1"/>
    <col min="3" max="3" width="13.7109375" customWidth="1"/>
    <col min="4" max="4" width="11.42578125" customWidth="1"/>
    <col min="5" max="5" width="13.42578125" bestFit="1" customWidth="1"/>
  </cols>
  <sheetData>
    <row r="1" spans="1:6" x14ac:dyDescent="0.25">
      <c r="A1" s="194" t="s">
        <v>0</v>
      </c>
      <c r="B1" s="194"/>
      <c r="C1" s="194"/>
      <c r="D1" s="194"/>
      <c r="E1" s="194"/>
      <c r="F1" s="194"/>
    </row>
    <row r="2" spans="1:6" x14ac:dyDescent="0.25">
      <c r="A2" s="194" t="s">
        <v>21</v>
      </c>
      <c r="B2" s="194"/>
      <c r="C2" s="194"/>
      <c r="D2" s="194"/>
      <c r="E2" s="194"/>
      <c r="F2" s="194"/>
    </row>
    <row r="3" spans="1:6" x14ac:dyDescent="0.25">
      <c r="A3" s="148"/>
      <c r="B3" s="148"/>
      <c r="C3" s="148"/>
      <c r="D3" s="148"/>
      <c r="E3" s="148"/>
      <c r="F3" s="148"/>
    </row>
    <row r="4" spans="1:6" x14ac:dyDescent="0.25">
      <c r="A4" s="203" t="s">
        <v>294</v>
      </c>
      <c r="B4" s="203"/>
      <c r="C4" s="203"/>
      <c r="D4" s="203"/>
      <c r="E4" s="203"/>
      <c r="F4" s="203"/>
    </row>
    <row r="5" spans="1:6" ht="48" customHeight="1" x14ac:dyDescent="0.25">
      <c r="A5" s="204" t="s">
        <v>292</v>
      </c>
      <c r="B5" s="204"/>
      <c r="C5" s="204"/>
      <c r="D5" s="204"/>
      <c r="E5" s="204"/>
      <c r="F5" s="204"/>
    </row>
    <row r="6" spans="1:6" x14ac:dyDescent="0.25">
      <c r="A6" s="205" t="s">
        <v>291</v>
      </c>
      <c r="B6" s="205"/>
      <c r="C6" s="205"/>
      <c r="D6" s="205"/>
      <c r="E6" s="205"/>
      <c r="F6" s="205"/>
    </row>
    <row r="7" spans="1:6" s="1" customFormat="1" x14ac:dyDescent="0.25">
      <c r="A7" s="155"/>
      <c r="B7" s="155"/>
      <c r="C7" s="155"/>
      <c r="D7" s="155"/>
      <c r="E7" s="155"/>
      <c r="F7" s="155"/>
    </row>
    <row r="8" spans="1:6" ht="47.25" customHeight="1" x14ac:dyDescent="0.25">
      <c r="A8" s="200" t="s">
        <v>250</v>
      </c>
      <c r="B8" s="201"/>
      <c r="C8" s="201"/>
      <c r="D8" s="201"/>
      <c r="E8" s="202"/>
      <c r="F8" s="156"/>
    </row>
    <row r="9" spans="1:6" ht="60" x14ac:dyDescent="0.25">
      <c r="A9" s="157" t="s">
        <v>1</v>
      </c>
      <c r="B9" s="157" t="s">
        <v>43</v>
      </c>
      <c r="C9" s="157" t="s">
        <v>251</v>
      </c>
      <c r="D9" s="157" t="s">
        <v>243</v>
      </c>
      <c r="E9" s="157" t="s">
        <v>252</v>
      </c>
      <c r="F9" s="147"/>
    </row>
    <row r="10" spans="1:6" ht="60" x14ac:dyDescent="0.25">
      <c r="A10" s="150">
        <v>1</v>
      </c>
      <c r="B10" s="151" t="s">
        <v>44</v>
      </c>
      <c r="C10" s="150">
        <v>2</v>
      </c>
      <c r="D10" s="152">
        <v>24.47</v>
      </c>
      <c r="E10" s="152">
        <v>48.94</v>
      </c>
    </row>
    <row r="11" spans="1:6" ht="60" x14ac:dyDescent="0.25">
      <c r="A11" s="150">
        <v>2</v>
      </c>
      <c r="B11" s="151" t="s">
        <v>45</v>
      </c>
      <c r="C11" s="150">
        <v>4</v>
      </c>
      <c r="D11" s="152">
        <v>15.58</v>
      </c>
      <c r="E11" s="152">
        <v>62.32</v>
      </c>
    </row>
    <row r="12" spans="1:6" ht="60" x14ac:dyDescent="0.25">
      <c r="A12" s="150">
        <v>3</v>
      </c>
      <c r="B12" s="151" t="s">
        <v>46</v>
      </c>
      <c r="C12" s="150">
        <v>4</v>
      </c>
      <c r="D12" s="152">
        <v>27.11</v>
      </c>
      <c r="E12" s="152">
        <v>108.44</v>
      </c>
    </row>
    <row r="13" spans="1:6" ht="30" x14ac:dyDescent="0.25">
      <c r="A13" s="150">
        <v>4</v>
      </c>
      <c r="B13" s="151" t="s">
        <v>47</v>
      </c>
      <c r="C13" s="150">
        <v>8</v>
      </c>
      <c r="D13" s="152">
        <v>6.68</v>
      </c>
      <c r="E13" s="152">
        <v>53.44</v>
      </c>
    </row>
    <row r="14" spans="1:6" ht="45" x14ac:dyDescent="0.25">
      <c r="A14" s="150">
        <v>5</v>
      </c>
      <c r="B14" s="151" t="s">
        <v>48</v>
      </c>
      <c r="C14" s="150">
        <v>2</v>
      </c>
      <c r="D14" s="152">
        <v>41.13</v>
      </c>
      <c r="E14" s="152">
        <v>82.26</v>
      </c>
    </row>
    <row r="15" spans="1:6" s="1" customFormat="1" x14ac:dyDescent="0.25">
      <c r="A15" s="209" t="s">
        <v>51</v>
      </c>
      <c r="B15" s="209"/>
      <c r="C15" s="209"/>
      <c r="D15" s="209"/>
      <c r="E15" s="158">
        <f>SUM(E10:E14)</f>
        <v>355.4</v>
      </c>
    </row>
    <row r="16" spans="1:6" x14ac:dyDescent="0.25">
      <c r="A16" s="209" t="s">
        <v>50</v>
      </c>
      <c r="B16" s="209"/>
      <c r="C16" s="209"/>
      <c r="D16" s="209"/>
      <c r="E16" s="158">
        <f>E15/12</f>
        <v>29.616666666666664</v>
      </c>
    </row>
    <row r="17" spans="1:5" ht="60" customHeight="1" x14ac:dyDescent="0.25">
      <c r="A17" s="213" t="s">
        <v>254</v>
      </c>
      <c r="B17" s="213"/>
      <c r="C17" s="213"/>
      <c r="D17" s="213"/>
      <c r="E17" s="213"/>
    </row>
    <row r="19" spans="1:5" ht="36.75" customHeight="1" x14ac:dyDescent="0.25">
      <c r="A19" s="200" t="s">
        <v>253</v>
      </c>
      <c r="B19" s="201"/>
      <c r="C19" s="201"/>
      <c r="D19" s="201"/>
      <c r="E19" s="202"/>
    </row>
    <row r="20" spans="1:5" ht="60" x14ac:dyDescent="0.25">
      <c r="A20" s="157" t="s">
        <v>1</v>
      </c>
      <c r="B20" s="157" t="s">
        <v>43</v>
      </c>
      <c r="C20" s="157" t="s">
        <v>251</v>
      </c>
      <c r="D20" s="157" t="s">
        <v>243</v>
      </c>
      <c r="E20" s="157" t="s">
        <v>252</v>
      </c>
    </row>
    <row r="21" spans="1:5" ht="30" x14ac:dyDescent="0.25">
      <c r="A21" s="150">
        <v>1</v>
      </c>
      <c r="B21" s="151" t="s">
        <v>52</v>
      </c>
      <c r="C21" s="150">
        <v>4</v>
      </c>
      <c r="D21" s="152">
        <v>44.18</v>
      </c>
      <c r="E21" s="152">
        <v>176.72</v>
      </c>
    </row>
    <row r="22" spans="1:5" ht="60" x14ac:dyDescent="0.25">
      <c r="A22" s="150">
        <v>2</v>
      </c>
      <c r="B22" s="151" t="s">
        <v>53</v>
      </c>
      <c r="C22" s="150">
        <v>4</v>
      </c>
      <c r="D22" s="152">
        <v>33.4</v>
      </c>
      <c r="E22" s="152">
        <v>133.6</v>
      </c>
    </row>
    <row r="23" spans="1:5" x14ac:dyDescent="0.25">
      <c r="A23" s="150">
        <v>3</v>
      </c>
      <c r="B23" s="151" t="s">
        <v>54</v>
      </c>
      <c r="C23" s="150">
        <v>4</v>
      </c>
      <c r="D23" s="152">
        <v>5.9</v>
      </c>
      <c r="E23" s="152">
        <v>23.6</v>
      </c>
    </row>
    <row r="24" spans="1:5" x14ac:dyDescent="0.25">
      <c r="A24" s="150">
        <v>4</v>
      </c>
      <c r="B24" s="151" t="s">
        <v>62</v>
      </c>
      <c r="C24" s="150">
        <v>4</v>
      </c>
      <c r="D24" s="152">
        <v>6.68</v>
      </c>
      <c r="E24" s="152">
        <v>26.72</v>
      </c>
    </row>
    <row r="25" spans="1:5" ht="45" x14ac:dyDescent="0.25">
      <c r="A25" s="150">
        <v>5</v>
      </c>
      <c r="B25" s="151" t="s">
        <v>55</v>
      </c>
      <c r="C25" s="150">
        <v>4</v>
      </c>
      <c r="D25" s="152">
        <v>37.75</v>
      </c>
      <c r="E25" s="152">
        <v>151</v>
      </c>
    </row>
    <row r="26" spans="1:5" ht="30" x14ac:dyDescent="0.25">
      <c r="A26" s="150">
        <v>6</v>
      </c>
      <c r="B26" s="151" t="s">
        <v>56</v>
      </c>
      <c r="C26" s="150">
        <v>4</v>
      </c>
      <c r="D26" s="152">
        <v>11.85</v>
      </c>
      <c r="E26" s="152">
        <v>47.4</v>
      </c>
    </row>
    <row r="27" spans="1:5" x14ac:dyDescent="0.25">
      <c r="A27" s="209" t="s">
        <v>51</v>
      </c>
      <c r="B27" s="209"/>
      <c r="C27" s="209"/>
      <c r="D27" s="209"/>
      <c r="E27" s="152">
        <f>SUM(E21:E26)</f>
        <v>559.04</v>
      </c>
    </row>
    <row r="28" spans="1:5" x14ac:dyDescent="0.25">
      <c r="A28" s="209" t="s">
        <v>50</v>
      </c>
      <c r="B28" s="209"/>
      <c r="C28" s="209"/>
      <c r="D28" s="209"/>
      <c r="E28" s="152">
        <f>E27/12</f>
        <v>46.586666666666666</v>
      </c>
    </row>
    <row r="29" spans="1:5" ht="60" customHeight="1" x14ac:dyDescent="0.25">
      <c r="A29" s="213" t="s">
        <v>255</v>
      </c>
      <c r="B29" s="213"/>
      <c r="C29" s="213"/>
      <c r="D29" s="213"/>
      <c r="E29" s="213"/>
    </row>
    <row r="31" spans="1:5" ht="36" customHeight="1" x14ac:dyDescent="0.25">
      <c r="A31" s="200" t="s">
        <v>256</v>
      </c>
      <c r="B31" s="201"/>
      <c r="C31" s="201"/>
      <c r="D31" s="201"/>
      <c r="E31" s="202"/>
    </row>
    <row r="32" spans="1:5" ht="60" x14ac:dyDescent="0.25">
      <c r="A32" s="157" t="s">
        <v>1</v>
      </c>
      <c r="B32" s="157" t="s">
        <v>43</v>
      </c>
      <c r="C32" s="157" t="s">
        <v>251</v>
      </c>
      <c r="D32" s="157" t="s">
        <v>243</v>
      </c>
      <c r="E32" s="157" t="s">
        <v>252</v>
      </c>
    </row>
    <row r="33" spans="1:5" ht="60" x14ac:dyDescent="0.25">
      <c r="A33" s="150">
        <v>1</v>
      </c>
      <c r="B33" s="151" t="s">
        <v>57</v>
      </c>
      <c r="C33" s="150">
        <v>4</v>
      </c>
      <c r="D33" s="152">
        <v>19</v>
      </c>
      <c r="E33" s="152">
        <v>76</v>
      </c>
    </row>
    <row r="34" spans="1:5" ht="30" x14ac:dyDescent="0.25">
      <c r="A34" s="150">
        <v>2</v>
      </c>
      <c r="B34" s="151" t="s">
        <v>58</v>
      </c>
      <c r="C34" s="150">
        <v>2</v>
      </c>
      <c r="D34" s="152">
        <v>18.329999999999998</v>
      </c>
      <c r="E34" s="152">
        <v>36.659999999999997</v>
      </c>
    </row>
    <row r="35" spans="1:5" ht="75" x14ac:dyDescent="0.25">
      <c r="A35" s="150">
        <v>3</v>
      </c>
      <c r="B35" s="151" t="s">
        <v>59</v>
      </c>
      <c r="C35" s="150">
        <v>2</v>
      </c>
      <c r="D35" s="152">
        <v>30.93</v>
      </c>
      <c r="E35" s="152">
        <v>61.86</v>
      </c>
    </row>
    <row r="36" spans="1:5" ht="60" x14ac:dyDescent="0.25">
      <c r="A36" s="150">
        <v>4</v>
      </c>
      <c r="B36" s="151" t="s">
        <v>60</v>
      </c>
      <c r="C36" s="150">
        <v>4</v>
      </c>
      <c r="D36" s="152">
        <v>10.87</v>
      </c>
      <c r="E36" s="152">
        <v>43.48</v>
      </c>
    </row>
    <row r="37" spans="1:5" x14ac:dyDescent="0.25">
      <c r="A37" s="209" t="s">
        <v>51</v>
      </c>
      <c r="B37" s="209"/>
      <c r="C37" s="209"/>
      <c r="D37" s="209"/>
      <c r="E37" s="152">
        <f>SUM(E33:E36)</f>
        <v>217.99999999999997</v>
      </c>
    </row>
    <row r="38" spans="1:5" x14ac:dyDescent="0.25">
      <c r="A38" s="209" t="s">
        <v>50</v>
      </c>
      <c r="B38" s="209"/>
      <c r="C38" s="209"/>
      <c r="D38" s="209"/>
      <c r="E38" s="152">
        <f>E37/12</f>
        <v>18.166666666666664</v>
      </c>
    </row>
    <row r="39" spans="1:5" ht="64.5" customHeight="1" x14ac:dyDescent="0.25">
      <c r="A39" s="213" t="s">
        <v>257</v>
      </c>
      <c r="B39" s="213"/>
      <c r="C39" s="213"/>
      <c r="D39" s="213"/>
      <c r="E39" s="213"/>
    </row>
    <row r="40" spans="1:5" s="1" customFormat="1" x14ac:dyDescent="0.25">
      <c r="A40" s="159"/>
      <c r="B40" s="159"/>
      <c r="C40" s="159"/>
      <c r="D40" s="159"/>
      <c r="E40" s="159"/>
    </row>
    <row r="41" spans="1:5" ht="51" customHeight="1" x14ac:dyDescent="0.25">
      <c r="A41" s="200" t="s">
        <v>264</v>
      </c>
      <c r="B41" s="201"/>
      <c r="C41" s="201"/>
      <c r="D41" s="201"/>
      <c r="E41" s="202"/>
    </row>
    <row r="42" spans="1:5" ht="60" x14ac:dyDescent="0.25">
      <c r="A42" s="157" t="s">
        <v>1</v>
      </c>
      <c r="B42" s="157" t="s">
        <v>43</v>
      </c>
      <c r="C42" s="157" t="s">
        <v>251</v>
      </c>
      <c r="D42" s="157" t="s">
        <v>243</v>
      </c>
      <c r="E42" s="157" t="s">
        <v>252</v>
      </c>
    </row>
    <row r="43" spans="1:5" ht="60" x14ac:dyDescent="0.25">
      <c r="A43" s="150">
        <v>1</v>
      </c>
      <c r="B43" s="151" t="s">
        <v>61</v>
      </c>
      <c r="C43" s="150">
        <v>4</v>
      </c>
      <c r="D43" s="152">
        <v>26.16</v>
      </c>
      <c r="E43" s="152">
        <v>104.64</v>
      </c>
    </row>
    <row r="44" spans="1:5" x14ac:dyDescent="0.25">
      <c r="A44" s="209" t="s">
        <v>51</v>
      </c>
      <c r="B44" s="209"/>
      <c r="C44" s="209"/>
      <c r="D44" s="209"/>
      <c r="E44" s="152">
        <f>SUM(E43)</f>
        <v>104.64</v>
      </c>
    </row>
    <row r="45" spans="1:5" x14ac:dyDescent="0.25">
      <c r="A45" s="209" t="s">
        <v>50</v>
      </c>
      <c r="B45" s="209"/>
      <c r="C45" s="209"/>
      <c r="D45" s="209"/>
      <c r="E45" s="152">
        <f>E44/12</f>
        <v>8.7200000000000006</v>
      </c>
    </row>
    <row r="46" spans="1:5" ht="63.75" customHeight="1" x14ac:dyDescent="0.25">
      <c r="A46" s="210" t="s">
        <v>258</v>
      </c>
      <c r="B46" s="211"/>
      <c r="C46" s="211"/>
      <c r="D46" s="211"/>
      <c r="E46" s="212"/>
    </row>
    <row r="48" spans="1:5" s="1" customFormat="1" ht="51" customHeight="1" x14ac:dyDescent="0.25">
      <c r="A48" s="200" t="s">
        <v>259</v>
      </c>
      <c r="B48" s="201"/>
      <c r="C48" s="201"/>
      <c r="D48" s="201"/>
      <c r="E48" s="202"/>
    </row>
    <row r="49" spans="1:5" ht="60" x14ac:dyDescent="0.25">
      <c r="A49" s="157" t="s">
        <v>1</v>
      </c>
      <c r="B49" s="157" t="s">
        <v>43</v>
      </c>
      <c r="C49" s="157" t="s">
        <v>251</v>
      </c>
      <c r="D49" s="157" t="s">
        <v>243</v>
      </c>
      <c r="E49" s="157" t="s">
        <v>252</v>
      </c>
    </row>
    <row r="50" spans="1:5" ht="104.25" customHeight="1" x14ac:dyDescent="0.25">
      <c r="A50" s="150">
        <v>1</v>
      </c>
      <c r="B50" s="151" t="s">
        <v>79</v>
      </c>
      <c r="C50" s="150">
        <v>3</v>
      </c>
      <c r="D50" s="152">
        <v>43</v>
      </c>
      <c r="E50" s="152">
        <v>129</v>
      </c>
    </row>
    <row r="51" spans="1:5" ht="90" x14ac:dyDescent="0.25">
      <c r="A51" s="150">
        <v>2</v>
      </c>
      <c r="B51" s="151" t="s">
        <v>63</v>
      </c>
      <c r="C51" s="150">
        <v>3</v>
      </c>
      <c r="D51" s="152">
        <v>32.94</v>
      </c>
      <c r="E51" s="152">
        <v>98.82</v>
      </c>
    </row>
    <row r="52" spans="1:5" x14ac:dyDescent="0.25">
      <c r="A52" s="150">
        <v>3</v>
      </c>
      <c r="B52" s="151" t="s">
        <v>64</v>
      </c>
      <c r="C52" s="150">
        <v>2</v>
      </c>
      <c r="D52" s="152">
        <v>37.75</v>
      </c>
      <c r="E52" s="152">
        <v>75.5</v>
      </c>
    </row>
    <row r="53" spans="1:5" x14ac:dyDescent="0.25">
      <c r="A53" s="150">
        <v>4</v>
      </c>
      <c r="B53" s="151" t="s">
        <v>65</v>
      </c>
      <c r="C53" s="150">
        <v>4</v>
      </c>
      <c r="D53" s="152">
        <v>6.68</v>
      </c>
      <c r="E53" s="152">
        <v>26.72</v>
      </c>
    </row>
    <row r="54" spans="1:5" ht="105" x14ac:dyDescent="0.25">
      <c r="A54" s="150">
        <v>5</v>
      </c>
      <c r="B54" s="151" t="s">
        <v>80</v>
      </c>
      <c r="C54" s="150">
        <v>2</v>
      </c>
      <c r="D54" s="152">
        <v>12.01</v>
      </c>
      <c r="E54" s="152">
        <v>24.02</v>
      </c>
    </row>
    <row r="55" spans="1:5" x14ac:dyDescent="0.25">
      <c r="A55" s="150">
        <v>6</v>
      </c>
      <c r="B55" s="151" t="s">
        <v>66</v>
      </c>
      <c r="C55" s="150">
        <v>1</v>
      </c>
      <c r="D55" s="152">
        <v>27.06</v>
      </c>
      <c r="E55" s="152">
        <v>27.06</v>
      </c>
    </row>
    <row r="56" spans="1:5" ht="105" x14ac:dyDescent="0.25">
      <c r="A56" s="150">
        <v>7</v>
      </c>
      <c r="B56" s="151" t="s">
        <v>78</v>
      </c>
      <c r="C56" s="150">
        <v>3</v>
      </c>
      <c r="D56" s="152">
        <v>8.9</v>
      </c>
      <c r="E56" s="152">
        <v>26.700000000000003</v>
      </c>
    </row>
    <row r="57" spans="1:5" x14ac:dyDescent="0.25">
      <c r="A57" s="150">
        <v>8</v>
      </c>
      <c r="B57" s="151" t="s">
        <v>54</v>
      </c>
      <c r="C57" s="150">
        <v>3</v>
      </c>
      <c r="D57" s="152">
        <v>5.9</v>
      </c>
      <c r="E57" s="152">
        <v>17.700000000000003</v>
      </c>
    </row>
    <row r="58" spans="1:5" x14ac:dyDescent="0.25">
      <c r="A58" s="150">
        <v>9</v>
      </c>
      <c r="B58" s="151" t="s">
        <v>67</v>
      </c>
      <c r="C58" s="150">
        <v>1</v>
      </c>
      <c r="D58" s="152">
        <v>48.04</v>
      </c>
      <c r="E58" s="152">
        <v>48.04</v>
      </c>
    </row>
    <row r="59" spans="1:5" x14ac:dyDescent="0.25">
      <c r="A59" s="209" t="s">
        <v>51</v>
      </c>
      <c r="B59" s="209"/>
      <c r="C59" s="209"/>
      <c r="D59" s="209"/>
      <c r="E59" s="152">
        <f>SUM(E50:E58)</f>
        <v>473.55999999999995</v>
      </c>
    </row>
    <row r="60" spans="1:5" x14ac:dyDescent="0.25">
      <c r="A60" s="209" t="s">
        <v>50</v>
      </c>
      <c r="B60" s="209"/>
      <c r="C60" s="209"/>
      <c r="D60" s="209"/>
      <c r="E60" s="152">
        <f>E59/12</f>
        <v>39.463333333333331</v>
      </c>
    </row>
    <row r="61" spans="1:5" s="1" customFormat="1" ht="138.75" customHeight="1" x14ac:dyDescent="0.25">
      <c r="A61" s="206" t="s">
        <v>260</v>
      </c>
      <c r="B61" s="207"/>
      <c r="C61" s="207"/>
      <c r="D61" s="207"/>
      <c r="E61" s="208"/>
    </row>
  </sheetData>
  <mergeCells count="25">
    <mergeCell ref="A8:E8"/>
    <mergeCell ref="A1:F1"/>
    <mergeCell ref="A2:F2"/>
    <mergeCell ref="A4:F4"/>
    <mergeCell ref="A5:F5"/>
    <mergeCell ref="A6:F6"/>
    <mergeCell ref="A41:E41"/>
    <mergeCell ref="A16:D16"/>
    <mergeCell ref="A15:D15"/>
    <mergeCell ref="A17:E17"/>
    <mergeCell ref="A19:E19"/>
    <mergeCell ref="A27:D27"/>
    <mergeCell ref="A28:D28"/>
    <mergeCell ref="A29:E29"/>
    <mergeCell ref="A31:E31"/>
    <mergeCell ref="A37:D37"/>
    <mergeCell ref="A38:D38"/>
    <mergeCell ref="A39:E39"/>
    <mergeCell ref="A61:E61"/>
    <mergeCell ref="A44:D44"/>
    <mergeCell ref="A45:D45"/>
    <mergeCell ref="A46:E46"/>
    <mergeCell ref="A48:E48"/>
    <mergeCell ref="A59:D59"/>
    <mergeCell ref="A60:D6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>
      <selection activeCell="A5" sqref="A5:F5"/>
    </sheetView>
  </sheetViews>
  <sheetFormatPr defaultRowHeight="15" x14ac:dyDescent="0.25"/>
  <cols>
    <col min="2" max="2" width="26.28515625" customWidth="1"/>
    <col min="4" max="4" width="13.42578125" customWidth="1"/>
    <col min="5" max="5" width="10.28515625" bestFit="1" customWidth="1"/>
    <col min="6" max="6" width="10.7109375" bestFit="1" customWidth="1"/>
  </cols>
  <sheetData>
    <row r="1" spans="1:6" x14ac:dyDescent="0.25">
      <c r="A1" s="194" t="s">
        <v>0</v>
      </c>
      <c r="B1" s="194"/>
      <c r="C1" s="194"/>
      <c r="D1" s="194"/>
      <c r="E1" s="194"/>
      <c r="F1" s="194"/>
    </row>
    <row r="2" spans="1:6" x14ac:dyDescent="0.25">
      <c r="A2" s="194" t="s">
        <v>21</v>
      </c>
      <c r="B2" s="194"/>
      <c r="C2" s="194"/>
      <c r="D2" s="194"/>
      <c r="E2" s="194"/>
      <c r="F2" s="194"/>
    </row>
    <row r="3" spans="1:6" x14ac:dyDescent="0.25">
      <c r="A3" s="148"/>
      <c r="B3" s="148"/>
      <c r="C3" s="148"/>
      <c r="D3" s="148"/>
      <c r="E3" s="148"/>
      <c r="F3" s="148"/>
    </row>
    <row r="4" spans="1:6" x14ac:dyDescent="0.25">
      <c r="A4" s="203" t="s">
        <v>295</v>
      </c>
      <c r="B4" s="203"/>
      <c r="C4" s="203"/>
      <c r="D4" s="203"/>
      <c r="E4" s="203"/>
      <c r="F4" s="203"/>
    </row>
    <row r="5" spans="1:6" ht="49.5" customHeight="1" x14ac:dyDescent="0.25">
      <c r="A5" s="204" t="s">
        <v>292</v>
      </c>
      <c r="B5" s="204"/>
      <c r="C5" s="204"/>
      <c r="D5" s="204"/>
      <c r="E5" s="204"/>
      <c r="F5" s="204"/>
    </row>
    <row r="6" spans="1:6" x14ac:dyDescent="0.25">
      <c r="A6" s="205" t="s">
        <v>291</v>
      </c>
      <c r="B6" s="205"/>
      <c r="C6" s="205"/>
      <c r="D6" s="205"/>
      <c r="E6" s="205"/>
      <c r="F6" s="205"/>
    </row>
    <row r="8" spans="1:6" ht="39.75" customHeight="1" x14ac:dyDescent="0.25">
      <c r="A8" s="200" t="s">
        <v>261</v>
      </c>
      <c r="B8" s="201"/>
      <c r="C8" s="201"/>
      <c r="D8" s="201"/>
      <c r="E8" s="201"/>
      <c r="F8" s="201"/>
    </row>
    <row r="9" spans="1:6" ht="30" x14ac:dyDescent="0.25">
      <c r="A9" s="160" t="s">
        <v>71</v>
      </c>
      <c r="B9" s="160" t="s">
        <v>68</v>
      </c>
      <c r="C9" s="160" t="s">
        <v>4</v>
      </c>
      <c r="D9" s="160" t="s">
        <v>262</v>
      </c>
      <c r="E9" s="160" t="s">
        <v>243</v>
      </c>
      <c r="F9" s="160" t="s">
        <v>252</v>
      </c>
    </row>
    <row r="10" spans="1:6" x14ac:dyDescent="0.25">
      <c r="A10" s="10">
        <v>1</v>
      </c>
      <c r="B10" s="4" t="s">
        <v>72</v>
      </c>
      <c r="C10" s="3" t="s">
        <v>4</v>
      </c>
      <c r="D10" s="8">
        <v>20</v>
      </c>
      <c r="E10" s="2">
        <v>13.37</v>
      </c>
      <c r="F10" s="6">
        <f t="shared" ref="F10:F15" si="0">E10*D10</f>
        <v>267.39999999999998</v>
      </c>
    </row>
    <row r="11" spans="1:6" ht="25.5" x14ac:dyDescent="0.25">
      <c r="A11" s="10">
        <v>2</v>
      </c>
      <c r="B11" s="4" t="s">
        <v>73</v>
      </c>
      <c r="C11" s="3" t="s">
        <v>4</v>
      </c>
      <c r="D11" s="8">
        <v>20</v>
      </c>
      <c r="E11" s="2">
        <v>26.74</v>
      </c>
      <c r="F11" s="6">
        <f t="shared" si="0"/>
        <v>534.79999999999995</v>
      </c>
    </row>
    <row r="12" spans="1:6" ht="38.25" x14ac:dyDescent="0.25">
      <c r="A12" s="9">
        <v>3</v>
      </c>
      <c r="B12" s="4" t="s">
        <v>74</v>
      </c>
      <c r="C12" s="3" t="s">
        <v>4</v>
      </c>
      <c r="D12" s="8">
        <v>20</v>
      </c>
      <c r="E12" s="2">
        <v>8.81</v>
      </c>
      <c r="F12" s="6">
        <f t="shared" si="0"/>
        <v>176.20000000000002</v>
      </c>
    </row>
    <row r="13" spans="1:6" ht="63.75" x14ac:dyDescent="0.25">
      <c r="A13" s="10">
        <v>4</v>
      </c>
      <c r="B13" s="4" t="s">
        <v>75</v>
      </c>
      <c r="C13" s="3" t="s">
        <v>4</v>
      </c>
      <c r="D13" s="8">
        <v>40</v>
      </c>
      <c r="E13" s="2">
        <v>24.19</v>
      </c>
      <c r="F13" s="6">
        <f t="shared" si="0"/>
        <v>967.6</v>
      </c>
    </row>
    <row r="14" spans="1:6" ht="38.25" x14ac:dyDescent="0.25">
      <c r="A14" s="10">
        <v>5</v>
      </c>
      <c r="B14" s="4" t="s">
        <v>76</v>
      </c>
      <c r="C14" s="3" t="s">
        <v>4</v>
      </c>
      <c r="D14" s="8">
        <v>20</v>
      </c>
      <c r="E14" s="2">
        <v>47.4</v>
      </c>
      <c r="F14" s="6">
        <f t="shared" si="0"/>
        <v>948</v>
      </c>
    </row>
    <row r="15" spans="1:6" ht="140.25" x14ac:dyDescent="0.25">
      <c r="A15" s="9">
        <v>6</v>
      </c>
      <c r="B15" s="4" t="s">
        <v>77</v>
      </c>
      <c r="C15" s="3" t="s">
        <v>4</v>
      </c>
      <c r="D15" s="8">
        <v>5</v>
      </c>
      <c r="E15" s="2">
        <v>679.86</v>
      </c>
      <c r="F15" s="6">
        <f t="shared" si="0"/>
        <v>3399.3</v>
      </c>
    </row>
    <row r="16" spans="1:6" x14ac:dyDescent="0.25">
      <c r="A16" s="214" t="s">
        <v>70</v>
      </c>
      <c r="B16" s="215"/>
      <c r="C16" s="215"/>
      <c r="D16" s="215"/>
      <c r="E16" s="216"/>
      <c r="F16" s="5">
        <f>SUM(F10:F15)</f>
        <v>6293.3</v>
      </c>
    </row>
    <row r="17" spans="1:6" x14ac:dyDescent="0.25">
      <c r="A17" s="220" t="s">
        <v>82</v>
      </c>
      <c r="B17" s="220"/>
      <c r="C17" s="220"/>
      <c r="D17" s="220"/>
      <c r="E17" s="220"/>
      <c r="F17" s="161">
        <f>F15/120</f>
        <v>28.327500000000001</v>
      </c>
    </row>
    <row r="18" spans="1:6" x14ac:dyDescent="0.25">
      <c r="A18" s="220" t="s">
        <v>86</v>
      </c>
      <c r="B18" s="220"/>
      <c r="C18" s="220"/>
      <c r="D18" s="220"/>
      <c r="E18" s="220"/>
      <c r="F18" s="162">
        <f>SUM(F10:F14)/120</f>
        <v>24.116666666666667</v>
      </c>
    </row>
    <row r="19" spans="1:6" x14ac:dyDescent="0.25">
      <c r="A19" s="221" t="s">
        <v>263</v>
      </c>
      <c r="B19" s="221"/>
      <c r="C19" s="221"/>
      <c r="D19" s="221"/>
      <c r="E19" s="221"/>
      <c r="F19" s="163">
        <f>SUM(F17:F18)</f>
        <v>52.444166666666668</v>
      </c>
    </row>
    <row r="20" spans="1:6" x14ac:dyDescent="0.25">
      <c r="A20" s="222" t="s">
        <v>221</v>
      </c>
      <c r="B20" s="223"/>
      <c r="C20" s="223"/>
      <c r="D20" s="223"/>
      <c r="E20" s="224"/>
      <c r="F20" s="163">
        <f>F19/8</f>
        <v>6.5555208333333335</v>
      </c>
    </row>
    <row r="21" spans="1:6" ht="15.75" customHeight="1" x14ac:dyDescent="0.25"/>
    <row r="22" spans="1:6" ht="51.75" customHeight="1" x14ac:dyDescent="0.25">
      <c r="A22" s="200" t="s">
        <v>265</v>
      </c>
      <c r="B22" s="201"/>
      <c r="C22" s="201"/>
      <c r="D22" s="201"/>
      <c r="E22" s="201"/>
      <c r="F22" s="201"/>
    </row>
    <row r="23" spans="1:6" ht="30" x14ac:dyDescent="0.25">
      <c r="A23" s="160" t="s">
        <v>71</v>
      </c>
      <c r="B23" s="160" t="s">
        <v>68</v>
      </c>
      <c r="C23" s="160" t="s">
        <v>4</v>
      </c>
      <c r="D23" s="160" t="s">
        <v>262</v>
      </c>
      <c r="E23" s="160" t="s">
        <v>243</v>
      </c>
      <c r="F23" s="160" t="s">
        <v>252</v>
      </c>
    </row>
    <row r="24" spans="1:6" x14ac:dyDescent="0.25">
      <c r="A24" s="9">
        <v>1</v>
      </c>
      <c r="B24" s="3" t="s">
        <v>69</v>
      </c>
      <c r="C24" s="3" t="s">
        <v>81</v>
      </c>
      <c r="D24" s="7">
        <v>3</v>
      </c>
      <c r="E24" s="6">
        <v>1493.6</v>
      </c>
      <c r="F24" s="6">
        <f>E24*D24</f>
        <v>4480.7999999999993</v>
      </c>
    </row>
    <row r="25" spans="1:6" x14ac:dyDescent="0.25">
      <c r="A25" s="225" t="s">
        <v>87</v>
      </c>
      <c r="B25" s="225"/>
      <c r="C25" s="225"/>
      <c r="D25" s="225"/>
      <c r="E25" s="225"/>
      <c r="F25" s="165">
        <f>F24/120</f>
        <v>37.339999999999996</v>
      </c>
    </row>
    <row r="26" spans="1:6" ht="21.75" customHeight="1" x14ac:dyDescent="0.25">
      <c r="A26" s="226" t="s">
        <v>263</v>
      </c>
      <c r="B26" s="226"/>
      <c r="C26" s="226"/>
      <c r="D26" s="226"/>
      <c r="E26" s="226"/>
      <c r="F26" s="164">
        <f>F25</f>
        <v>37.339999999999996</v>
      </c>
    </row>
    <row r="27" spans="1:6" ht="22.5" customHeight="1" x14ac:dyDescent="0.25">
      <c r="A27" s="227" t="s">
        <v>221</v>
      </c>
      <c r="B27" s="227"/>
      <c r="C27" s="227"/>
      <c r="D27" s="227"/>
      <c r="E27" s="227"/>
      <c r="F27" s="164">
        <f>F26/18</f>
        <v>2.0744444444444441</v>
      </c>
    </row>
    <row r="28" spans="1:6" x14ac:dyDescent="0.25">
      <c r="A28" s="217" t="s">
        <v>83</v>
      </c>
      <c r="B28" s="217"/>
      <c r="C28" s="217"/>
      <c r="D28" s="217"/>
      <c r="E28" s="217"/>
      <c r="F28" s="217"/>
    </row>
    <row r="29" spans="1:6" ht="24.75" customHeight="1" x14ac:dyDescent="0.25">
      <c r="A29" s="218" t="s">
        <v>84</v>
      </c>
      <c r="B29" s="218"/>
      <c r="C29" s="218"/>
      <c r="D29" s="218"/>
      <c r="E29" s="218"/>
      <c r="F29" s="218"/>
    </row>
    <row r="30" spans="1:6" x14ac:dyDescent="0.25">
      <c r="A30" s="219" t="s">
        <v>85</v>
      </c>
      <c r="B30" s="219"/>
      <c r="C30" s="219"/>
      <c r="D30" s="219"/>
      <c r="E30" s="219"/>
      <c r="F30" s="219"/>
    </row>
    <row r="31" spans="1:6" x14ac:dyDescent="0.25">
      <c r="A31" s="219"/>
      <c r="B31" s="219"/>
      <c r="C31" s="219"/>
      <c r="D31" s="219"/>
      <c r="E31" s="219"/>
      <c r="F31" s="219"/>
    </row>
  </sheetData>
  <mergeCells count="18">
    <mergeCell ref="A8:F8"/>
    <mergeCell ref="A1:F1"/>
    <mergeCell ref="A2:F2"/>
    <mergeCell ref="A4:F4"/>
    <mergeCell ref="A5:F5"/>
    <mergeCell ref="A6:F6"/>
    <mergeCell ref="A16:E16"/>
    <mergeCell ref="A22:F22"/>
    <mergeCell ref="A28:F28"/>
    <mergeCell ref="A29:F29"/>
    <mergeCell ref="A30:F31"/>
    <mergeCell ref="A17:E17"/>
    <mergeCell ref="A18:E18"/>
    <mergeCell ref="A19:E19"/>
    <mergeCell ref="A20:E20"/>
    <mergeCell ref="A25:E25"/>
    <mergeCell ref="A26:E26"/>
    <mergeCell ref="A27:E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view="pageBreakPreview" zoomScaleNormal="100" zoomScaleSheetLayoutView="100" workbookViewId="0">
      <selection activeCell="O30" sqref="O30"/>
    </sheetView>
  </sheetViews>
  <sheetFormatPr defaultColWidth="11.42578125" defaultRowHeight="15" x14ac:dyDescent="0.25"/>
  <cols>
    <col min="1" max="1" width="5.140625" style="11" customWidth="1"/>
    <col min="2" max="2" width="57.5703125" style="11" customWidth="1"/>
    <col min="3" max="3" width="28.140625" style="11" bestFit="1" customWidth="1"/>
    <col min="4" max="4" width="14.7109375" style="11" bestFit="1" customWidth="1"/>
    <col min="5" max="5" width="10.140625" style="11" bestFit="1" customWidth="1"/>
    <col min="6" max="6" width="9.5703125" style="13" customWidth="1"/>
    <col min="7" max="7" width="11.42578125" style="11"/>
    <col min="8" max="8" width="46" style="11" customWidth="1"/>
    <col min="9" max="9" width="17" style="11" customWidth="1"/>
    <col min="10" max="10" width="14.28515625" style="11" customWidth="1"/>
    <col min="11" max="256" width="11.42578125" style="11"/>
    <col min="257" max="257" width="5.140625" style="11" customWidth="1"/>
    <col min="258" max="258" width="57.5703125" style="11" customWidth="1"/>
    <col min="259" max="259" width="16.7109375" style="11" customWidth="1"/>
    <col min="260" max="260" width="14.7109375" style="11" bestFit="1" customWidth="1"/>
    <col min="261" max="261" width="10.140625" style="11" bestFit="1" customWidth="1"/>
    <col min="262" max="262" width="9.5703125" style="11" customWidth="1"/>
    <col min="263" max="263" width="11.42578125" style="11"/>
    <col min="264" max="264" width="46" style="11" customWidth="1"/>
    <col min="265" max="265" width="17" style="11" customWidth="1"/>
    <col min="266" max="266" width="14.28515625" style="11" customWidth="1"/>
    <col min="267" max="512" width="11.42578125" style="11"/>
    <col min="513" max="513" width="5.140625" style="11" customWidth="1"/>
    <col min="514" max="514" width="57.5703125" style="11" customWidth="1"/>
    <col min="515" max="515" width="16.7109375" style="11" customWidth="1"/>
    <col min="516" max="516" width="14.7109375" style="11" bestFit="1" customWidth="1"/>
    <col min="517" max="517" width="10.140625" style="11" bestFit="1" customWidth="1"/>
    <col min="518" max="518" width="9.5703125" style="11" customWidth="1"/>
    <col min="519" max="519" width="11.42578125" style="11"/>
    <col min="520" max="520" width="46" style="11" customWidth="1"/>
    <col min="521" max="521" width="17" style="11" customWidth="1"/>
    <col min="522" max="522" width="14.28515625" style="11" customWidth="1"/>
    <col min="523" max="768" width="11.42578125" style="11"/>
    <col min="769" max="769" width="5.140625" style="11" customWidth="1"/>
    <col min="770" max="770" width="57.5703125" style="11" customWidth="1"/>
    <col min="771" max="771" width="16.7109375" style="11" customWidth="1"/>
    <col min="772" max="772" width="14.7109375" style="11" bestFit="1" customWidth="1"/>
    <col min="773" max="773" width="10.140625" style="11" bestFit="1" customWidth="1"/>
    <col min="774" max="774" width="9.5703125" style="11" customWidth="1"/>
    <col min="775" max="775" width="11.42578125" style="11"/>
    <col min="776" max="776" width="46" style="11" customWidth="1"/>
    <col min="777" max="777" width="17" style="11" customWidth="1"/>
    <col min="778" max="778" width="14.28515625" style="11" customWidth="1"/>
    <col min="779" max="1024" width="11.42578125" style="11"/>
    <col min="1025" max="1025" width="5.140625" style="11" customWidth="1"/>
    <col min="1026" max="1026" width="57.5703125" style="11" customWidth="1"/>
    <col min="1027" max="1027" width="16.7109375" style="11" customWidth="1"/>
    <col min="1028" max="1028" width="14.7109375" style="11" bestFit="1" customWidth="1"/>
    <col min="1029" max="1029" width="10.140625" style="11" bestFit="1" customWidth="1"/>
    <col min="1030" max="1030" width="9.5703125" style="11" customWidth="1"/>
    <col min="1031" max="1031" width="11.42578125" style="11"/>
    <col min="1032" max="1032" width="46" style="11" customWidth="1"/>
    <col min="1033" max="1033" width="17" style="11" customWidth="1"/>
    <col min="1034" max="1034" width="14.28515625" style="11" customWidth="1"/>
    <col min="1035" max="1280" width="11.42578125" style="11"/>
    <col min="1281" max="1281" width="5.140625" style="11" customWidth="1"/>
    <col min="1282" max="1282" width="57.5703125" style="11" customWidth="1"/>
    <col min="1283" max="1283" width="16.7109375" style="11" customWidth="1"/>
    <col min="1284" max="1284" width="14.7109375" style="11" bestFit="1" customWidth="1"/>
    <col min="1285" max="1285" width="10.140625" style="11" bestFit="1" customWidth="1"/>
    <col min="1286" max="1286" width="9.5703125" style="11" customWidth="1"/>
    <col min="1287" max="1287" width="11.42578125" style="11"/>
    <col min="1288" max="1288" width="46" style="11" customWidth="1"/>
    <col min="1289" max="1289" width="17" style="11" customWidth="1"/>
    <col min="1290" max="1290" width="14.28515625" style="11" customWidth="1"/>
    <col min="1291" max="1536" width="11.42578125" style="11"/>
    <col min="1537" max="1537" width="5.140625" style="11" customWidth="1"/>
    <col min="1538" max="1538" width="57.5703125" style="11" customWidth="1"/>
    <col min="1539" max="1539" width="16.7109375" style="11" customWidth="1"/>
    <col min="1540" max="1540" width="14.7109375" style="11" bestFit="1" customWidth="1"/>
    <col min="1541" max="1541" width="10.140625" style="11" bestFit="1" customWidth="1"/>
    <col min="1542" max="1542" width="9.5703125" style="11" customWidth="1"/>
    <col min="1543" max="1543" width="11.42578125" style="11"/>
    <col min="1544" max="1544" width="46" style="11" customWidth="1"/>
    <col min="1545" max="1545" width="17" style="11" customWidth="1"/>
    <col min="1546" max="1546" width="14.28515625" style="11" customWidth="1"/>
    <col min="1547" max="1792" width="11.42578125" style="11"/>
    <col min="1793" max="1793" width="5.140625" style="11" customWidth="1"/>
    <col min="1794" max="1794" width="57.5703125" style="11" customWidth="1"/>
    <col min="1795" max="1795" width="16.7109375" style="11" customWidth="1"/>
    <col min="1796" max="1796" width="14.7109375" style="11" bestFit="1" customWidth="1"/>
    <col min="1797" max="1797" width="10.140625" style="11" bestFit="1" customWidth="1"/>
    <col min="1798" max="1798" width="9.5703125" style="11" customWidth="1"/>
    <col min="1799" max="1799" width="11.42578125" style="11"/>
    <col min="1800" max="1800" width="46" style="11" customWidth="1"/>
    <col min="1801" max="1801" width="17" style="11" customWidth="1"/>
    <col min="1802" max="1802" width="14.28515625" style="11" customWidth="1"/>
    <col min="1803" max="2048" width="11.42578125" style="11"/>
    <col min="2049" max="2049" width="5.140625" style="11" customWidth="1"/>
    <col min="2050" max="2050" width="57.5703125" style="11" customWidth="1"/>
    <col min="2051" max="2051" width="16.7109375" style="11" customWidth="1"/>
    <col min="2052" max="2052" width="14.7109375" style="11" bestFit="1" customWidth="1"/>
    <col min="2053" max="2053" width="10.140625" style="11" bestFit="1" customWidth="1"/>
    <col min="2054" max="2054" width="9.5703125" style="11" customWidth="1"/>
    <col min="2055" max="2055" width="11.42578125" style="11"/>
    <col min="2056" max="2056" width="46" style="11" customWidth="1"/>
    <col min="2057" max="2057" width="17" style="11" customWidth="1"/>
    <col min="2058" max="2058" width="14.28515625" style="11" customWidth="1"/>
    <col min="2059" max="2304" width="11.42578125" style="11"/>
    <col min="2305" max="2305" width="5.140625" style="11" customWidth="1"/>
    <col min="2306" max="2306" width="57.5703125" style="11" customWidth="1"/>
    <col min="2307" max="2307" width="16.7109375" style="11" customWidth="1"/>
    <col min="2308" max="2308" width="14.7109375" style="11" bestFit="1" customWidth="1"/>
    <col min="2309" max="2309" width="10.140625" style="11" bestFit="1" customWidth="1"/>
    <col min="2310" max="2310" width="9.5703125" style="11" customWidth="1"/>
    <col min="2311" max="2311" width="11.42578125" style="11"/>
    <col min="2312" max="2312" width="46" style="11" customWidth="1"/>
    <col min="2313" max="2313" width="17" style="11" customWidth="1"/>
    <col min="2314" max="2314" width="14.28515625" style="11" customWidth="1"/>
    <col min="2315" max="2560" width="11.42578125" style="11"/>
    <col min="2561" max="2561" width="5.140625" style="11" customWidth="1"/>
    <col min="2562" max="2562" width="57.5703125" style="11" customWidth="1"/>
    <col min="2563" max="2563" width="16.7109375" style="11" customWidth="1"/>
    <col min="2564" max="2564" width="14.7109375" style="11" bestFit="1" customWidth="1"/>
    <col min="2565" max="2565" width="10.140625" style="11" bestFit="1" customWidth="1"/>
    <col min="2566" max="2566" width="9.5703125" style="11" customWidth="1"/>
    <col min="2567" max="2567" width="11.42578125" style="11"/>
    <col min="2568" max="2568" width="46" style="11" customWidth="1"/>
    <col min="2569" max="2569" width="17" style="11" customWidth="1"/>
    <col min="2570" max="2570" width="14.28515625" style="11" customWidth="1"/>
    <col min="2571" max="2816" width="11.42578125" style="11"/>
    <col min="2817" max="2817" width="5.140625" style="11" customWidth="1"/>
    <col min="2818" max="2818" width="57.5703125" style="11" customWidth="1"/>
    <col min="2819" max="2819" width="16.7109375" style="11" customWidth="1"/>
    <col min="2820" max="2820" width="14.7109375" style="11" bestFit="1" customWidth="1"/>
    <col min="2821" max="2821" width="10.140625" style="11" bestFit="1" customWidth="1"/>
    <col min="2822" max="2822" width="9.5703125" style="11" customWidth="1"/>
    <col min="2823" max="2823" width="11.42578125" style="11"/>
    <col min="2824" max="2824" width="46" style="11" customWidth="1"/>
    <col min="2825" max="2825" width="17" style="11" customWidth="1"/>
    <col min="2826" max="2826" width="14.28515625" style="11" customWidth="1"/>
    <col min="2827" max="3072" width="11.42578125" style="11"/>
    <col min="3073" max="3073" width="5.140625" style="11" customWidth="1"/>
    <col min="3074" max="3074" width="57.5703125" style="11" customWidth="1"/>
    <col min="3075" max="3075" width="16.7109375" style="11" customWidth="1"/>
    <col min="3076" max="3076" width="14.7109375" style="11" bestFit="1" customWidth="1"/>
    <col min="3077" max="3077" width="10.140625" style="11" bestFit="1" customWidth="1"/>
    <col min="3078" max="3078" width="9.5703125" style="11" customWidth="1"/>
    <col min="3079" max="3079" width="11.42578125" style="11"/>
    <col min="3080" max="3080" width="46" style="11" customWidth="1"/>
    <col min="3081" max="3081" width="17" style="11" customWidth="1"/>
    <col min="3082" max="3082" width="14.28515625" style="11" customWidth="1"/>
    <col min="3083" max="3328" width="11.42578125" style="11"/>
    <col min="3329" max="3329" width="5.140625" style="11" customWidth="1"/>
    <col min="3330" max="3330" width="57.5703125" style="11" customWidth="1"/>
    <col min="3331" max="3331" width="16.7109375" style="11" customWidth="1"/>
    <col min="3332" max="3332" width="14.7109375" style="11" bestFit="1" customWidth="1"/>
    <col min="3333" max="3333" width="10.140625" style="11" bestFit="1" customWidth="1"/>
    <col min="3334" max="3334" width="9.5703125" style="11" customWidth="1"/>
    <col min="3335" max="3335" width="11.42578125" style="11"/>
    <col min="3336" max="3336" width="46" style="11" customWidth="1"/>
    <col min="3337" max="3337" width="17" style="11" customWidth="1"/>
    <col min="3338" max="3338" width="14.28515625" style="11" customWidth="1"/>
    <col min="3339" max="3584" width="11.42578125" style="11"/>
    <col min="3585" max="3585" width="5.140625" style="11" customWidth="1"/>
    <col min="3586" max="3586" width="57.5703125" style="11" customWidth="1"/>
    <col min="3587" max="3587" width="16.7109375" style="11" customWidth="1"/>
    <col min="3588" max="3588" width="14.7109375" style="11" bestFit="1" customWidth="1"/>
    <col min="3589" max="3589" width="10.140625" style="11" bestFit="1" customWidth="1"/>
    <col min="3590" max="3590" width="9.5703125" style="11" customWidth="1"/>
    <col min="3591" max="3591" width="11.42578125" style="11"/>
    <col min="3592" max="3592" width="46" style="11" customWidth="1"/>
    <col min="3593" max="3593" width="17" style="11" customWidth="1"/>
    <col min="3594" max="3594" width="14.28515625" style="11" customWidth="1"/>
    <col min="3595" max="3840" width="11.42578125" style="11"/>
    <col min="3841" max="3841" width="5.140625" style="11" customWidth="1"/>
    <col min="3842" max="3842" width="57.5703125" style="11" customWidth="1"/>
    <col min="3843" max="3843" width="16.7109375" style="11" customWidth="1"/>
    <col min="3844" max="3844" width="14.7109375" style="11" bestFit="1" customWidth="1"/>
    <col min="3845" max="3845" width="10.140625" style="11" bestFit="1" customWidth="1"/>
    <col min="3846" max="3846" width="9.5703125" style="11" customWidth="1"/>
    <col min="3847" max="3847" width="11.42578125" style="11"/>
    <col min="3848" max="3848" width="46" style="11" customWidth="1"/>
    <col min="3849" max="3849" width="17" style="11" customWidth="1"/>
    <col min="3850" max="3850" width="14.28515625" style="11" customWidth="1"/>
    <col min="3851" max="4096" width="11.42578125" style="11"/>
    <col min="4097" max="4097" width="5.140625" style="11" customWidth="1"/>
    <col min="4098" max="4098" width="57.5703125" style="11" customWidth="1"/>
    <col min="4099" max="4099" width="16.7109375" style="11" customWidth="1"/>
    <col min="4100" max="4100" width="14.7109375" style="11" bestFit="1" customWidth="1"/>
    <col min="4101" max="4101" width="10.140625" style="11" bestFit="1" customWidth="1"/>
    <col min="4102" max="4102" width="9.5703125" style="11" customWidth="1"/>
    <col min="4103" max="4103" width="11.42578125" style="11"/>
    <col min="4104" max="4104" width="46" style="11" customWidth="1"/>
    <col min="4105" max="4105" width="17" style="11" customWidth="1"/>
    <col min="4106" max="4106" width="14.28515625" style="11" customWidth="1"/>
    <col min="4107" max="4352" width="11.42578125" style="11"/>
    <col min="4353" max="4353" width="5.140625" style="11" customWidth="1"/>
    <col min="4354" max="4354" width="57.5703125" style="11" customWidth="1"/>
    <col min="4355" max="4355" width="16.7109375" style="11" customWidth="1"/>
    <col min="4356" max="4356" width="14.7109375" style="11" bestFit="1" customWidth="1"/>
    <col min="4357" max="4357" width="10.140625" style="11" bestFit="1" customWidth="1"/>
    <col min="4358" max="4358" width="9.5703125" style="11" customWidth="1"/>
    <col min="4359" max="4359" width="11.42578125" style="11"/>
    <col min="4360" max="4360" width="46" style="11" customWidth="1"/>
    <col min="4361" max="4361" width="17" style="11" customWidth="1"/>
    <col min="4362" max="4362" width="14.28515625" style="11" customWidth="1"/>
    <col min="4363" max="4608" width="11.42578125" style="11"/>
    <col min="4609" max="4609" width="5.140625" style="11" customWidth="1"/>
    <col min="4610" max="4610" width="57.5703125" style="11" customWidth="1"/>
    <col min="4611" max="4611" width="16.7109375" style="11" customWidth="1"/>
    <col min="4612" max="4612" width="14.7109375" style="11" bestFit="1" customWidth="1"/>
    <col min="4613" max="4613" width="10.140625" style="11" bestFit="1" customWidth="1"/>
    <col min="4614" max="4614" width="9.5703125" style="11" customWidth="1"/>
    <col min="4615" max="4615" width="11.42578125" style="11"/>
    <col min="4616" max="4616" width="46" style="11" customWidth="1"/>
    <col min="4617" max="4617" width="17" style="11" customWidth="1"/>
    <col min="4618" max="4618" width="14.28515625" style="11" customWidth="1"/>
    <col min="4619" max="4864" width="11.42578125" style="11"/>
    <col min="4865" max="4865" width="5.140625" style="11" customWidth="1"/>
    <col min="4866" max="4866" width="57.5703125" style="11" customWidth="1"/>
    <col min="4867" max="4867" width="16.7109375" style="11" customWidth="1"/>
    <col min="4868" max="4868" width="14.7109375" style="11" bestFit="1" customWidth="1"/>
    <col min="4869" max="4869" width="10.140625" style="11" bestFit="1" customWidth="1"/>
    <col min="4870" max="4870" width="9.5703125" style="11" customWidth="1"/>
    <col min="4871" max="4871" width="11.42578125" style="11"/>
    <col min="4872" max="4872" width="46" style="11" customWidth="1"/>
    <col min="4873" max="4873" width="17" style="11" customWidth="1"/>
    <col min="4874" max="4874" width="14.28515625" style="11" customWidth="1"/>
    <col min="4875" max="5120" width="11.42578125" style="11"/>
    <col min="5121" max="5121" width="5.140625" style="11" customWidth="1"/>
    <col min="5122" max="5122" width="57.5703125" style="11" customWidth="1"/>
    <col min="5123" max="5123" width="16.7109375" style="11" customWidth="1"/>
    <col min="5124" max="5124" width="14.7109375" style="11" bestFit="1" customWidth="1"/>
    <col min="5125" max="5125" width="10.140625" style="11" bestFit="1" customWidth="1"/>
    <col min="5126" max="5126" width="9.5703125" style="11" customWidth="1"/>
    <col min="5127" max="5127" width="11.42578125" style="11"/>
    <col min="5128" max="5128" width="46" style="11" customWidth="1"/>
    <col min="5129" max="5129" width="17" style="11" customWidth="1"/>
    <col min="5130" max="5130" width="14.28515625" style="11" customWidth="1"/>
    <col min="5131" max="5376" width="11.42578125" style="11"/>
    <col min="5377" max="5377" width="5.140625" style="11" customWidth="1"/>
    <col min="5378" max="5378" width="57.5703125" style="11" customWidth="1"/>
    <col min="5379" max="5379" width="16.7109375" style="11" customWidth="1"/>
    <col min="5380" max="5380" width="14.7109375" style="11" bestFit="1" customWidth="1"/>
    <col min="5381" max="5381" width="10.140625" style="11" bestFit="1" customWidth="1"/>
    <col min="5382" max="5382" width="9.5703125" style="11" customWidth="1"/>
    <col min="5383" max="5383" width="11.42578125" style="11"/>
    <col min="5384" max="5384" width="46" style="11" customWidth="1"/>
    <col min="5385" max="5385" width="17" style="11" customWidth="1"/>
    <col min="5386" max="5386" width="14.28515625" style="11" customWidth="1"/>
    <col min="5387" max="5632" width="11.42578125" style="11"/>
    <col min="5633" max="5633" width="5.140625" style="11" customWidth="1"/>
    <col min="5634" max="5634" width="57.5703125" style="11" customWidth="1"/>
    <col min="5635" max="5635" width="16.7109375" style="11" customWidth="1"/>
    <col min="5636" max="5636" width="14.7109375" style="11" bestFit="1" customWidth="1"/>
    <col min="5637" max="5637" width="10.140625" style="11" bestFit="1" customWidth="1"/>
    <col min="5638" max="5638" width="9.5703125" style="11" customWidth="1"/>
    <col min="5639" max="5639" width="11.42578125" style="11"/>
    <col min="5640" max="5640" width="46" style="11" customWidth="1"/>
    <col min="5641" max="5641" width="17" style="11" customWidth="1"/>
    <col min="5642" max="5642" width="14.28515625" style="11" customWidth="1"/>
    <col min="5643" max="5888" width="11.42578125" style="11"/>
    <col min="5889" max="5889" width="5.140625" style="11" customWidth="1"/>
    <col min="5890" max="5890" width="57.5703125" style="11" customWidth="1"/>
    <col min="5891" max="5891" width="16.7109375" style="11" customWidth="1"/>
    <col min="5892" max="5892" width="14.7109375" style="11" bestFit="1" customWidth="1"/>
    <col min="5893" max="5893" width="10.140625" style="11" bestFit="1" customWidth="1"/>
    <col min="5894" max="5894" width="9.5703125" style="11" customWidth="1"/>
    <col min="5895" max="5895" width="11.42578125" style="11"/>
    <col min="5896" max="5896" width="46" style="11" customWidth="1"/>
    <col min="5897" max="5897" width="17" style="11" customWidth="1"/>
    <col min="5898" max="5898" width="14.28515625" style="11" customWidth="1"/>
    <col min="5899" max="6144" width="11.42578125" style="11"/>
    <col min="6145" max="6145" width="5.140625" style="11" customWidth="1"/>
    <col min="6146" max="6146" width="57.5703125" style="11" customWidth="1"/>
    <col min="6147" max="6147" width="16.7109375" style="11" customWidth="1"/>
    <col min="6148" max="6148" width="14.7109375" style="11" bestFit="1" customWidth="1"/>
    <col min="6149" max="6149" width="10.140625" style="11" bestFit="1" customWidth="1"/>
    <col min="6150" max="6150" width="9.5703125" style="11" customWidth="1"/>
    <col min="6151" max="6151" width="11.42578125" style="11"/>
    <col min="6152" max="6152" width="46" style="11" customWidth="1"/>
    <col min="6153" max="6153" width="17" style="11" customWidth="1"/>
    <col min="6154" max="6154" width="14.28515625" style="11" customWidth="1"/>
    <col min="6155" max="6400" width="11.42578125" style="11"/>
    <col min="6401" max="6401" width="5.140625" style="11" customWidth="1"/>
    <col min="6402" max="6402" width="57.5703125" style="11" customWidth="1"/>
    <col min="6403" max="6403" width="16.7109375" style="11" customWidth="1"/>
    <col min="6404" max="6404" width="14.7109375" style="11" bestFit="1" customWidth="1"/>
    <col min="6405" max="6405" width="10.140625" style="11" bestFit="1" customWidth="1"/>
    <col min="6406" max="6406" width="9.5703125" style="11" customWidth="1"/>
    <col min="6407" max="6407" width="11.42578125" style="11"/>
    <col min="6408" max="6408" width="46" style="11" customWidth="1"/>
    <col min="6409" max="6409" width="17" style="11" customWidth="1"/>
    <col min="6410" max="6410" width="14.28515625" style="11" customWidth="1"/>
    <col min="6411" max="6656" width="11.42578125" style="11"/>
    <col min="6657" max="6657" width="5.140625" style="11" customWidth="1"/>
    <col min="6658" max="6658" width="57.5703125" style="11" customWidth="1"/>
    <col min="6659" max="6659" width="16.7109375" style="11" customWidth="1"/>
    <col min="6660" max="6660" width="14.7109375" style="11" bestFit="1" customWidth="1"/>
    <col min="6661" max="6661" width="10.140625" style="11" bestFit="1" customWidth="1"/>
    <col min="6662" max="6662" width="9.5703125" style="11" customWidth="1"/>
    <col min="6663" max="6663" width="11.42578125" style="11"/>
    <col min="6664" max="6664" width="46" style="11" customWidth="1"/>
    <col min="6665" max="6665" width="17" style="11" customWidth="1"/>
    <col min="6666" max="6666" width="14.28515625" style="11" customWidth="1"/>
    <col min="6667" max="6912" width="11.42578125" style="11"/>
    <col min="6913" max="6913" width="5.140625" style="11" customWidth="1"/>
    <col min="6914" max="6914" width="57.5703125" style="11" customWidth="1"/>
    <col min="6915" max="6915" width="16.7109375" style="11" customWidth="1"/>
    <col min="6916" max="6916" width="14.7109375" style="11" bestFit="1" customWidth="1"/>
    <col min="6917" max="6917" width="10.140625" style="11" bestFit="1" customWidth="1"/>
    <col min="6918" max="6918" width="9.5703125" style="11" customWidth="1"/>
    <col min="6919" max="6919" width="11.42578125" style="11"/>
    <col min="6920" max="6920" width="46" style="11" customWidth="1"/>
    <col min="6921" max="6921" width="17" style="11" customWidth="1"/>
    <col min="6922" max="6922" width="14.28515625" style="11" customWidth="1"/>
    <col min="6923" max="7168" width="11.42578125" style="11"/>
    <col min="7169" max="7169" width="5.140625" style="11" customWidth="1"/>
    <col min="7170" max="7170" width="57.5703125" style="11" customWidth="1"/>
    <col min="7171" max="7171" width="16.7109375" style="11" customWidth="1"/>
    <col min="7172" max="7172" width="14.7109375" style="11" bestFit="1" customWidth="1"/>
    <col min="7173" max="7173" width="10.140625" style="11" bestFit="1" customWidth="1"/>
    <col min="7174" max="7174" width="9.5703125" style="11" customWidth="1"/>
    <col min="7175" max="7175" width="11.42578125" style="11"/>
    <col min="7176" max="7176" width="46" style="11" customWidth="1"/>
    <col min="7177" max="7177" width="17" style="11" customWidth="1"/>
    <col min="7178" max="7178" width="14.28515625" style="11" customWidth="1"/>
    <col min="7179" max="7424" width="11.42578125" style="11"/>
    <col min="7425" max="7425" width="5.140625" style="11" customWidth="1"/>
    <col min="7426" max="7426" width="57.5703125" style="11" customWidth="1"/>
    <col min="7427" max="7427" width="16.7109375" style="11" customWidth="1"/>
    <col min="7428" max="7428" width="14.7109375" style="11" bestFit="1" customWidth="1"/>
    <col min="7429" max="7429" width="10.140625" style="11" bestFit="1" customWidth="1"/>
    <col min="7430" max="7430" width="9.5703125" style="11" customWidth="1"/>
    <col min="7431" max="7431" width="11.42578125" style="11"/>
    <col min="7432" max="7432" width="46" style="11" customWidth="1"/>
    <col min="7433" max="7433" width="17" style="11" customWidth="1"/>
    <col min="7434" max="7434" width="14.28515625" style="11" customWidth="1"/>
    <col min="7435" max="7680" width="11.42578125" style="11"/>
    <col min="7681" max="7681" width="5.140625" style="11" customWidth="1"/>
    <col min="7682" max="7682" width="57.5703125" style="11" customWidth="1"/>
    <col min="7683" max="7683" width="16.7109375" style="11" customWidth="1"/>
    <col min="7684" max="7684" width="14.7109375" style="11" bestFit="1" customWidth="1"/>
    <col min="7685" max="7685" width="10.140625" style="11" bestFit="1" customWidth="1"/>
    <col min="7686" max="7686" width="9.5703125" style="11" customWidth="1"/>
    <col min="7687" max="7687" width="11.42578125" style="11"/>
    <col min="7688" max="7688" width="46" style="11" customWidth="1"/>
    <col min="7689" max="7689" width="17" style="11" customWidth="1"/>
    <col min="7690" max="7690" width="14.28515625" style="11" customWidth="1"/>
    <col min="7691" max="7936" width="11.42578125" style="11"/>
    <col min="7937" max="7937" width="5.140625" style="11" customWidth="1"/>
    <col min="7938" max="7938" width="57.5703125" style="11" customWidth="1"/>
    <col min="7939" max="7939" width="16.7109375" style="11" customWidth="1"/>
    <col min="7940" max="7940" width="14.7109375" style="11" bestFit="1" customWidth="1"/>
    <col min="7941" max="7941" width="10.140625" style="11" bestFit="1" customWidth="1"/>
    <col min="7942" max="7942" width="9.5703125" style="11" customWidth="1"/>
    <col min="7943" max="7943" width="11.42578125" style="11"/>
    <col min="7944" max="7944" width="46" style="11" customWidth="1"/>
    <col min="7945" max="7945" width="17" style="11" customWidth="1"/>
    <col min="7946" max="7946" width="14.28515625" style="11" customWidth="1"/>
    <col min="7947" max="8192" width="11.42578125" style="11"/>
    <col min="8193" max="8193" width="5.140625" style="11" customWidth="1"/>
    <col min="8194" max="8194" width="57.5703125" style="11" customWidth="1"/>
    <col min="8195" max="8195" width="16.7109375" style="11" customWidth="1"/>
    <col min="8196" max="8196" width="14.7109375" style="11" bestFit="1" customWidth="1"/>
    <col min="8197" max="8197" width="10.140625" style="11" bestFit="1" customWidth="1"/>
    <col min="8198" max="8198" width="9.5703125" style="11" customWidth="1"/>
    <col min="8199" max="8199" width="11.42578125" style="11"/>
    <col min="8200" max="8200" width="46" style="11" customWidth="1"/>
    <col min="8201" max="8201" width="17" style="11" customWidth="1"/>
    <col min="8202" max="8202" width="14.28515625" style="11" customWidth="1"/>
    <col min="8203" max="8448" width="11.42578125" style="11"/>
    <col min="8449" max="8449" width="5.140625" style="11" customWidth="1"/>
    <col min="8450" max="8450" width="57.5703125" style="11" customWidth="1"/>
    <col min="8451" max="8451" width="16.7109375" style="11" customWidth="1"/>
    <col min="8452" max="8452" width="14.7109375" style="11" bestFit="1" customWidth="1"/>
    <col min="8453" max="8453" width="10.140625" style="11" bestFit="1" customWidth="1"/>
    <col min="8454" max="8454" width="9.5703125" style="11" customWidth="1"/>
    <col min="8455" max="8455" width="11.42578125" style="11"/>
    <col min="8456" max="8456" width="46" style="11" customWidth="1"/>
    <col min="8457" max="8457" width="17" style="11" customWidth="1"/>
    <col min="8458" max="8458" width="14.28515625" style="11" customWidth="1"/>
    <col min="8459" max="8704" width="11.42578125" style="11"/>
    <col min="8705" max="8705" width="5.140625" style="11" customWidth="1"/>
    <col min="8706" max="8706" width="57.5703125" style="11" customWidth="1"/>
    <col min="8707" max="8707" width="16.7109375" style="11" customWidth="1"/>
    <col min="8708" max="8708" width="14.7109375" style="11" bestFit="1" customWidth="1"/>
    <col min="8709" max="8709" width="10.140625" style="11" bestFit="1" customWidth="1"/>
    <col min="8710" max="8710" width="9.5703125" style="11" customWidth="1"/>
    <col min="8711" max="8711" width="11.42578125" style="11"/>
    <col min="8712" max="8712" width="46" style="11" customWidth="1"/>
    <col min="8713" max="8713" width="17" style="11" customWidth="1"/>
    <col min="8714" max="8714" width="14.28515625" style="11" customWidth="1"/>
    <col min="8715" max="8960" width="11.42578125" style="11"/>
    <col min="8961" max="8961" width="5.140625" style="11" customWidth="1"/>
    <col min="8962" max="8962" width="57.5703125" style="11" customWidth="1"/>
    <col min="8963" max="8963" width="16.7109375" style="11" customWidth="1"/>
    <col min="8964" max="8964" width="14.7109375" style="11" bestFit="1" customWidth="1"/>
    <col min="8965" max="8965" width="10.140625" style="11" bestFit="1" customWidth="1"/>
    <col min="8966" max="8966" width="9.5703125" style="11" customWidth="1"/>
    <col min="8967" max="8967" width="11.42578125" style="11"/>
    <col min="8968" max="8968" width="46" style="11" customWidth="1"/>
    <col min="8969" max="8969" width="17" style="11" customWidth="1"/>
    <col min="8970" max="8970" width="14.28515625" style="11" customWidth="1"/>
    <col min="8971" max="9216" width="11.42578125" style="11"/>
    <col min="9217" max="9217" width="5.140625" style="11" customWidth="1"/>
    <col min="9218" max="9218" width="57.5703125" style="11" customWidth="1"/>
    <col min="9219" max="9219" width="16.7109375" style="11" customWidth="1"/>
    <col min="9220" max="9220" width="14.7109375" style="11" bestFit="1" customWidth="1"/>
    <col min="9221" max="9221" width="10.140625" style="11" bestFit="1" customWidth="1"/>
    <col min="9222" max="9222" width="9.5703125" style="11" customWidth="1"/>
    <col min="9223" max="9223" width="11.42578125" style="11"/>
    <col min="9224" max="9224" width="46" style="11" customWidth="1"/>
    <col min="9225" max="9225" width="17" style="11" customWidth="1"/>
    <col min="9226" max="9226" width="14.28515625" style="11" customWidth="1"/>
    <col min="9227" max="9472" width="11.42578125" style="11"/>
    <col min="9473" max="9473" width="5.140625" style="11" customWidth="1"/>
    <col min="9474" max="9474" width="57.5703125" style="11" customWidth="1"/>
    <col min="9475" max="9475" width="16.7109375" style="11" customWidth="1"/>
    <col min="9476" max="9476" width="14.7109375" style="11" bestFit="1" customWidth="1"/>
    <col min="9477" max="9477" width="10.140625" style="11" bestFit="1" customWidth="1"/>
    <col min="9478" max="9478" width="9.5703125" style="11" customWidth="1"/>
    <col min="9479" max="9479" width="11.42578125" style="11"/>
    <col min="9480" max="9480" width="46" style="11" customWidth="1"/>
    <col min="9481" max="9481" width="17" style="11" customWidth="1"/>
    <col min="9482" max="9482" width="14.28515625" style="11" customWidth="1"/>
    <col min="9483" max="9728" width="11.42578125" style="11"/>
    <col min="9729" max="9729" width="5.140625" style="11" customWidth="1"/>
    <col min="9730" max="9730" width="57.5703125" style="11" customWidth="1"/>
    <col min="9731" max="9731" width="16.7109375" style="11" customWidth="1"/>
    <col min="9732" max="9732" width="14.7109375" style="11" bestFit="1" customWidth="1"/>
    <col min="9733" max="9733" width="10.140625" style="11" bestFit="1" customWidth="1"/>
    <col min="9734" max="9734" width="9.5703125" style="11" customWidth="1"/>
    <col min="9735" max="9735" width="11.42578125" style="11"/>
    <col min="9736" max="9736" width="46" style="11" customWidth="1"/>
    <col min="9737" max="9737" width="17" style="11" customWidth="1"/>
    <col min="9738" max="9738" width="14.28515625" style="11" customWidth="1"/>
    <col min="9739" max="9984" width="11.42578125" style="11"/>
    <col min="9985" max="9985" width="5.140625" style="11" customWidth="1"/>
    <col min="9986" max="9986" width="57.5703125" style="11" customWidth="1"/>
    <col min="9987" max="9987" width="16.7109375" style="11" customWidth="1"/>
    <col min="9988" max="9988" width="14.7109375" style="11" bestFit="1" customWidth="1"/>
    <col min="9989" max="9989" width="10.140625" style="11" bestFit="1" customWidth="1"/>
    <col min="9990" max="9990" width="9.5703125" style="11" customWidth="1"/>
    <col min="9991" max="9991" width="11.42578125" style="11"/>
    <col min="9992" max="9992" width="46" style="11" customWidth="1"/>
    <col min="9993" max="9993" width="17" style="11" customWidth="1"/>
    <col min="9994" max="9994" width="14.28515625" style="11" customWidth="1"/>
    <col min="9995" max="10240" width="11.42578125" style="11"/>
    <col min="10241" max="10241" width="5.140625" style="11" customWidth="1"/>
    <col min="10242" max="10242" width="57.5703125" style="11" customWidth="1"/>
    <col min="10243" max="10243" width="16.7109375" style="11" customWidth="1"/>
    <col min="10244" max="10244" width="14.7109375" style="11" bestFit="1" customWidth="1"/>
    <col min="10245" max="10245" width="10.140625" style="11" bestFit="1" customWidth="1"/>
    <col min="10246" max="10246" width="9.5703125" style="11" customWidth="1"/>
    <col min="10247" max="10247" width="11.42578125" style="11"/>
    <col min="10248" max="10248" width="46" style="11" customWidth="1"/>
    <col min="10249" max="10249" width="17" style="11" customWidth="1"/>
    <col min="10250" max="10250" width="14.28515625" style="11" customWidth="1"/>
    <col min="10251" max="10496" width="11.42578125" style="11"/>
    <col min="10497" max="10497" width="5.140625" style="11" customWidth="1"/>
    <col min="10498" max="10498" width="57.5703125" style="11" customWidth="1"/>
    <col min="10499" max="10499" width="16.7109375" style="11" customWidth="1"/>
    <col min="10500" max="10500" width="14.7109375" style="11" bestFit="1" customWidth="1"/>
    <col min="10501" max="10501" width="10.140625" style="11" bestFit="1" customWidth="1"/>
    <col min="10502" max="10502" width="9.5703125" style="11" customWidth="1"/>
    <col min="10503" max="10503" width="11.42578125" style="11"/>
    <col min="10504" max="10504" width="46" style="11" customWidth="1"/>
    <col min="10505" max="10505" width="17" style="11" customWidth="1"/>
    <col min="10506" max="10506" width="14.28515625" style="11" customWidth="1"/>
    <col min="10507" max="10752" width="11.42578125" style="11"/>
    <col min="10753" max="10753" width="5.140625" style="11" customWidth="1"/>
    <col min="10754" max="10754" width="57.5703125" style="11" customWidth="1"/>
    <col min="10755" max="10755" width="16.7109375" style="11" customWidth="1"/>
    <col min="10756" max="10756" width="14.7109375" style="11" bestFit="1" customWidth="1"/>
    <col min="10757" max="10757" width="10.140625" style="11" bestFit="1" customWidth="1"/>
    <col min="10758" max="10758" width="9.5703125" style="11" customWidth="1"/>
    <col min="10759" max="10759" width="11.42578125" style="11"/>
    <col min="10760" max="10760" width="46" style="11" customWidth="1"/>
    <col min="10761" max="10761" width="17" style="11" customWidth="1"/>
    <col min="10762" max="10762" width="14.28515625" style="11" customWidth="1"/>
    <col min="10763" max="11008" width="11.42578125" style="11"/>
    <col min="11009" max="11009" width="5.140625" style="11" customWidth="1"/>
    <col min="11010" max="11010" width="57.5703125" style="11" customWidth="1"/>
    <col min="11011" max="11011" width="16.7109375" style="11" customWidth="1"/>
    <col min="11012" max="11012" width="14.7109375" style="11" bestFit="1" customWidth="1"/>
    <col min="11013" max="11013" width="10.140625" style="11" bestFit="1" customWidth="1"/>
    <col min="11014" max="11014" width="9.5703125" style="11" customWidth="1"/>
    <col min="11015" max="11015" width="11.42578125" style="11"/>
    <col min="11016" max="11016" width="46" style="11" customWidth="1"/>
    <col min="11017" max="11017" width="17" style="11" customWidth="1"/>
    <col min="11018" max="11018" width="14.28515625" style="11" customWidth="1"/>
    <col min="11019" max="11264" width="11.42578125" style="11"/>
    <col min="11265" max="11265" width="5.140625" style="11" customWidth="1"/>
    <col min="11266" max="11266" width="57.5703125" style="11" customWidth="1"/>
    <col min="11267" max="11267" width="16.7109375" style="11" customWidth="1"/>
    <col min="11268" max="11268" width="14.7109375" style="11" bestFit="1" customWidth="1"/>
    <col min="11269" max="11269" width="10.140625" style="11" bestFit="1" customWidth="1"/>
    <col min="11270" max="11270" width="9.5703125" style="11" customWidth="1"/>
    <col min="11271" max="11271" width="11.42578125" style="11"/>
    <col min="11272" max="11272" width="46" style="11" customWidth="1"/>
    <col min="11273" max="11273" width="17" style="11" customWidth="1"/>
    <col min="11274" max="11274" width="14.28515625" style="11" customWidth="1"/>
    <col min="11275" max="11520" width="11.42578125" style="11"/>
    <col min="11521" max="11521" width="5.140625" style="11" customWidth="1"/>
    <col min="11522" max="11522" width="57.5703125" style="11" customWidth="1"/>
    <col min="11523" max="11523" width="16.7109375" style="11" customWidth="1"/>
    <col min="11524" max="11524" width="14.7109375" style="11" bestFit="1" customWidth="1"/>
    <col min="11525" max="11525" width="10.140625" style="11" bestFit="1" customWidth="1"/>
    <col min="11526" max="11526" width="9.5703125" style="11" customWidth="1"/>
    <col min="11527" max="11527" width="11.42578125" style="11"/>
    <col min="11528" max="11528" width="46" style="11" customWidth="1"/>
    <col min="11529" max="11529" width="17" style="11" customWidth="1"/>
    <col min="11530" max="11530" width="14.28515625" style="11" customWidth="1"/>
    <col min="11531" max="11776" width="11.42578125" style="11"/>
    <col min="11777" max="11777" width="5.140625" style="11" customWidth="1"/>
    <col min="11778" max="11778" width="57.5703125" style="11" customWidth="1"/>
    <col min="11779" max="11779" width="16.7109375" style="11" customWidth="1"/>
    <col min="11780" max="11780" width="14.7109375" style="11" bestFit="1" customWidth="1"/>
    <col min="11781" max="11781" width="10.140625" style="11" bestFit="1" customWidth="1"/>
    <col min="11782" max="11782" width="9.5703125" style="11" customWidth="1"/>
    <col min="11783" max="11783" width="11.42578125" style="11"/>
    <col min="11784" max="11784" width="46" style="11" customWidth="1"/>
    <col min="11785" max="11785" width="17" style="11" customWidth="1"/>
    <col min="11786" max="11786" width="14.28515625" style="11" customWidth="1"/>
    <col min="11787" max="12032" width="11.42578125" style="11"/>
    <col min="12033" max="12033" width="5.140625" style="11" customWidth="1"/>
    <col min="12034" max="12034" width="57.5703125" style="11" customWidth="1"/>
    <col min="12035" max="12035" width="16.7109375" style="11" customWidth="1"/>
    <col min="12036" max="12036" width="14.7109375" style="11" bestFit="1" customWidth="1"/>
    <col min="12037" max="12037" width="10.140625" style="11" bestFit="1" customWidth="1"/>
    <col min="12038" max="12038" width="9.5703125" style="11" customWidth="1"/>
    <col min="12039" max="12039" width="11.42578125" style="11"/>
    <col min="12040" max="12040" width="46" style="11" customWidth="1"/>
    <col min="12041" max="12041" width="17" style="11" customWidth="1"/>
    <col min="12042" max="12042" width="14.28515625" style="11" customWidth="1"/>
    <col min="12043" max="12288" width="11.42578125" style="11"/>
    <col min="12289" max="12289" width="5.140625" style="11" customWidth="1"/>
    <col min="12290" max="12290" width="57.5703125" style="11" customWidth="1"/>
    <col min="12291" max="12291" width="16.7109375" style="11" customWidth="1"/>
    <col min="12292" max="12292" width="14.7109375" style="11" bestFit="1" customWidth="1"/>
    <col min="12293" max="12293" width="10.140625" style="11" bestFit="1" customWidth="1"/>
    <col min="12294" max="12294" width="9.5703125" style="11" customWidth="1"/>
    <col min="12295" max="12295" width="11.42578125" style="11"/>
    <col min="12296" max="12296" width="46" style="11" customWidth="1"/>
    <col min="12297" max="12297" width="17" style="11" customWidth="1"/>
    <col min="12298" max="12298" width="14.28515625" style="11" customWidth="1"/>
    <col min="12299" max="12544" width="11.42578125" style="11"/>
    <col min="12545" max="12545" width="5.140625" style="11" customWidth="1"/>
    <col min="12546" max="12546" width="57.5703125" style="11" customWidth="1"/>
    <col min="12547" max="12547" width="16.7109375" style="11" customWidth="1"/>
    <col min="12548" max="12548" width="14.7109375" style="11" bestFit="1" customWidth="1"/>
    <col min="12549" max="12549" width="10.140625" style="11" bestFit="1" customWidth="1"/>
    <col min="12550" max="12550" width="9.5703125" style="11" customWidth="1"/>
    <col min="12551" max="12551" width="11.42578125" style="11"/>
    <col min="12552" max="12552" width="46" style="11" customWidth="1"/>
    <col min="12553" max="12553" width="17" style="11" customWidth="1"/>
    <col min="12554" max="12554" width="14.28515625" style="11" customWidth="1"/>
    <col min="12555" max="12800" width="11.42578125" style="11"/>
    <col min="12801" max="12801" width="5.140625" style="11" customWidth="1"/>
    <col min="12802" max="12802" width="57.5703125" style="11" customWidth="1"/>
    <col min="12803" max="12803" width="16.7109375" style="11" customWidth="1"/>
    <col min="12804" max="12804" width="14.7109375" style="11" bestFit="1" customWidth="1"/>
    <col min="12805" max="12805" width="10.140625" style="11" bestFit="1" customWidth="1"/>
    <col min="12806" max="12806" width="9.5703125" style="11" customWidth="1"/>
    <col min="12807" max="12807" width="11.42578125" style="11"/>
    <col min="12808" max="12808" width="46" style="11" customWidth="1"/>
    <col min="12809" max="12809" width="17" style="11" customWidth="1"/>
    <col min="12810" max="12810" width="14.28515625" style="11" customWidth="1"/>
    <col min="12811" max="13056" width="11.42578125" style="11"/>
    <col min="13057" max="13057" width="5.140625" style="11" customWidth="1"/>
    <col min="13058" max="13058" width="57.5703125" style="11" customWidth="1"/>
    <col min="13059" max="13059" width="16.7109375" style="11" customWidth="1"/>
    <col min="13060" max="13060" width="14.7109375" style="11" bestFit="1" customWidth="1"/>
    <col min="13061" max="13061" width="10.140625" style="11" bestFit="1" customWidth="1"/>
    <col min="13062" max="13062" width="9.5703125" style="11" customWidth="1"/>
    <col min="13063" max="13063" width="11.42578125" style="11"/>
    <col min="13064" max="13064" width="46" style="11" customWidth="1"/>
    <col min="13065" max="13065" width="17" style="11" customWidth="1"/>
    <col min="13066" max="13066" width="14.28515625" style="11" customWidth="1"/>
    <col min="13067" max="13312" width="11.42578125" style="11"/>
    <col min="13313" max="13313" width="5.140625" style="11" customWidth="1"/>
    <col min="13314" max="13314" width="57.5703125" style="11" customWidth="1"/>
    <col min="13315" max="13315" width="16.7109375" style="11" customWidth="1"/>
    <col min="13316" max="13316" width="14.7109375" style="11" bestFit="1" customWidth="1"/>
    <col min="13317" max="13317" width="10.140625" style="11" bestFit="1" customWidth="1"/>
    <col min="13318" max="13318" width="9.5703125" style="11" customWidth="1"/>
    <col min="13319" max="13319" width="11.42578125" style="11"/>
    <col min="13320" max="13320" width="46" style="11" customWidth="1"/>
    <col min="13321" max="13321" width="17" style="11" customWidth="1"/>
    <col min="13322" max="13322" width="14.28515625" style="11" customWidth="1"/>
    <col min="13323" max="13568" width="11.42578125" style="11"/>
    <col min="13569" max="13569" width="5.140625" style="11" customWidth="1"/>
    <col min="13570" max="13570" width="57.5703125" style="11" customWidth="1"/>
    <col min="13571" max="13571" width="16.7109375" style="11" customWidth="1"/>
    <col min="13572" max="13572" width="14.7109375" style="11" bestFit="1" customWidth="1"/>
    <col min="13573" max="13573" width="10.140625" style="11" bestFit="1" customWidth="1"/>
    <col min="13574" max="13574" width="9.5703125" style="11" customWidth="1"/>
    <col min="13575" max="13575" width="11.42578125" style="11"/>
    <col min="13576" max="13576" width="46" style="11" customWidth="1"/>
    <col min="13577" max="13577" width="17" style="11" customWidth="1"/>
    <col min="13578" max="13578" width="14.28515625" style="11" customWidth="1"/>
    <col min="13579" max="13824" width="11.42578125" style="11"/>
    <col min="13825" max="13825" width="5.140625" style="11" customWidth="1"/>
    <col min="13826" max="13826" width="57.5703125" style="11" customWidth="1"/>
    <col min="13827" max="13827" width="16.7109375" style="11" customWidth="1"/>
    <col min="13828" max="13828" width="14.7109375" style="11" bestFit="1" customWidth="1"/>
    <col min="13829" max="13829" width="10.140625" style="11" bestFit="1" customWidth="1"/>
    <col min="13830" max="13830" width="9.5703125" style="11" customWidth="1"/>
    <col min="13831" max="13831" width="11.42578125" style="11"/>
    <col min="13832" max="13832" width="46" style="11" customWidth="1"/>
    <col min="13833" max="13833" width="17" style="11" customWidth="1"/>
    <col min="13834" max="13834" width="14.28515625" style="11" customWidth="1"/>
    <col min="13835" max="14080" width="11.42578125" style="11"/>
    <col min="14081" max="14081" width="5.140625" style="11" customWidth="1"/>
    <col min="14082" max="14082" width="57.5703125" style="11" customWidth="1"/>
    <col min="14083" max="14083" width="16.7109375" style="11" customWidth="1"/>
    <col min="14084" max="14084" width="14.7109375" style="11" bestFit="1" customWidth="1"/>
    <col min="14085" max="14085" width="10.140625" style="11" bestFit="1" customWidth="1"/>
    <col min="14086" max="14086" width="9.5703125" style="11" customWidth="1"/>
    <col min="14087" max="14087" width="11.42578125" style="11"/>
    <col min="14088" max="14088" width="46" style="11" customWidth="1"/>
    <col min="14089" max="14089" width="17" style="11" customWidth="1"/>
    <col min="14090" max="14090" width="14.28515625" style="11" customWidth="1"/>
    <col min="14091" max="14336" width="11.42578125" style="11"/>
    <col min="14337" max="14337" width="5.140625" style="11" customWidth="1"/>
    <col min="14338" max="14338" width="57.5703125" style="11" customWidth="1"/>
    <col min="14339" max="14339" width="16.7109375" style="11" customWidth="1"/>
    <col min="14340" max="14340" width="14.7109375" style="11" bestFit="1" customWidth="1"/>
    <col min="14341" max="14341" width="10.140625" style="11" bestFit="1" customWidth="1"/>
    <col min="14342" max="14342" width="9.5703125" style="11" customWidth="1"/>
    <col min="14343" max="14343" width="11.42578125" style="11"/>
    <col min="14344" max="14344" width="46" style="11" customWidth="1"/>
    <col min="14345" max="14345" width="17" style="11" customWidth="1"/>
    <col min="14346" max="14346" width="14.28515625" style="11" customWidth="1"/>
    <col min="14347" max="14592" width="11.42578125" style="11"/>
    <col min="14593" max="14593" width="5.140625" style="11" customWidth="1"/>
    <col min="14594" max="14594" width="57.5703125" style="11" customWidth="1"/>
    <col min="14595" max="14595" width="16.7109375" style="11" customWidth="1"/>
    <col min="14596" max="14596" width="14.7109375" style="11" bestFit="1" customWidth="1"/>
    <col min="14597" max="14597" width="10.140625" style="11" bestFit="1" customWidth="1"/>
    <col min="14598" max="14598" width="9.5703125" style="11" customWidth="1"/>
    <col min="14599" max="14599" width="11.42578125" style="11"/>
    <col min="14600" max="14600" width="46" style="11" customWidth="1"/>
    <col min="14601" max="14601" width="17" style="11" customWidth="1"/>
    <col min="14602" max="14602" width="14.28515625" style="11" customWidth="1"/>
    <col min="14603" max="14848" width="11.42578125" style="11"/>
    <col min="14849" max="14849" width="5.140625" style="11" customWidth="1"/>
    <col min="14850" max="14850" width="57.5703125" style="11" customWidth="1"/>
    <col min="14851" max="14851" width="16.7109375" style="11" customWidth="1"/>
    <col min="14852" max="14852" width="14.7109375" style="11" bestFit="1" customWidth="1"/>
    <col min="14853" max="14853" width="10.140625" style="11" bestFit="1" customWidth="1"/>
    <col min="14854" max="14854" width="9.5703125" style="11" customWidth="1"/>
    <col min="14855" max="14855" width="11.42578125" style="11"/>
    <col min="14856" max="14856" width="46" style="11" customWidth="1"/>
    <col min="14857" max="14857" width="17" style="11" customWidth="1"/>
    <col min="14858" max="14858" width="14.28515625" style="11" customWidth="1"/>
    <col min="14859" max="15104" width="11.42578125" style="11"/>
    <col min="15105" max="15105" width="5.140625" style="11" customWidth="1"/>
    <col min="15106" max="15106" width="57.5703125" style="11" customWidth="1"/>
    <col min="15107" max="15107" width="16.7109375" style="11" customWidth="1"/>
    <col min="15108" max="15108" width="14.7109375" style="11" bestFit="1" customWidth="1"/>
    <col min="15109" max="15109" width="10.140625" style="11" bestFit="1" customWidth="1"/>
    <col min="15110" max="15110" width="9.5703125" style="11" customWidth="1"/>
    <col min="15111" max="15111" width="11.42578125" style="11"/>
    <col min="15112" max="15112" width="46" style="11" customWidth="1"/>
    <col min="15113" max="15113" width="17" style="11" customWidth="1"/>
    <col min="15114" max="15114" width="14.28515625" style="11" customWidth="1"/>
    <col min="15115" max="15360" width="11.42578125" style="11"/>
    <col min="15361" max="15361" width="5.140625" style="11" customWidth="1"/>
    <col min="15362" max="15362" width="57.5703125" style="11" customWidth="1"/>
    <col min="15363" max="15363" width="16.7109375" style="11" customWidth="1"/>
    <col min="15364" max="15364" width="14.7109375" style="11" bestFit="1" customWidth="1"/>
    <col min="15365" max="15365" width="10.140625" style="11" bestFit="1" customWidth="1"/>
    <col min="15366" max="15366" width="9.5703125" style="11" customWidth="1"/>
    <col min="15367" max="15367" width="11.42578125" style="11"/>
    <col min="15368" max="15368" width="46" style="11" customWidth="1"/>
    <col min="15369" max="15369" width="17" style="11" customWidth="1"/>
    <col min="15370" max="15370" width="14.28515625" style="11" customWidth="1"/>
    <col min="15371" max="15616" width="11.42578125" style="11"/>
    <col min="15617" max="15617" width="5.140625" style="11" customWidth="1"/>
    <col min="15618" max="15618" width="57.5703125" style="11" customWidth="1"/>
    <col min="15619" max="15619" width="16.7109375" style="11" customWidth="1"/>
    <col min="15620" max="15620" width="14.7109375" style="11" bestFit="1" customWidth="1"/>
    <col min="15621" max="15621" width="10.140625" style="11" bestFit="1" customWidth="1"/>
    <col min="15622" max="15622" width="9.5703125" style="11" customWidth="1"/>
    <col min="15623" max="15623" width="11.42578125" style="11"/>
    <col min="15624" max="15624" width="46" style="11" customWidth="1"/>
    <col min="15625" max="15625" width="17" style="11" customWidth="1"/>
    <col min="15626" max="15626" width="14.28515625" style="11" customWidth="1"/>
    <col min="15627" max="15872" width="11.42578125" style="11"/>
    <col min="15873" max="15873" width="5.140625" style="11" customWidth="1"/>
    <col min="15874" max="15874" width="57.5703125" style="11" customWidth="1"/>
    <col min="15875" max="15875" width="16.7109375" style="11" customWidth="1"/>
    <col min="15876" max="15876" width="14.7109375" style="11" bestFit="1" customWidth="1"/>
    <col min="15877" max="15877" width="10.140625" style="11" bestFit="1" customWidth="1"/>
    <col min="15878" max="15878" width="9.5703125" style="11" customWidth="1"/>
    <col min="15879" max="15879" width="11.42578125" style="11"/>
    <col min="15880" max="15880" width="46" style="11" customWidth="1"/>
    <col min="15881" max="15881" width="17" style="11" customWidth="1"/>
    <col min="15882" max="15882" width="14.28515625" style="11" customWidth="1"/>
    <col min="15883" max="16128" width="11.42578125" style="11"/>
    <col min="16129" max="16129" width="5.140625" style="11" customWidth="1"/>
    <col min="16130" max="16130" width="57.5703125" style="11" customWidth="1"/>
    <col min="16131" max="16131" width="16.7109375" style="11" customWidth="1"/>
    <col min="16132" max="16132" width="14.7109375" style="11" bestFit="1" customWidth="1"/>
    <col min="16133" max="16133" width="10.140625" style="11" bestFit="1" customWidth="1"/>
    <col min="16134" max="16134" width="9.5703125" style="11" customWidth="1"/>
    <col min="16135" max="16135" width="11.42578125" style="11"/>
    <col min="16136" max="16136" width="46" style="11" customWidth="1"/>
    <col min="16137" max="16137" width="17" style="11" customWidth="1"/>
    <col min="16138" max="16138" width="14.28515625" style="11" customWidth="1"/>
    <col min="16139" max="16384" width="11.42578125" style="11"/>
  </cols>
  <sheetData>
    <row r="1" spans="1:5" x14ac:dyDescent="0.2">
      <c r="B1" s="240" t="s">
        <v>222</v>
      </c>
      <c r="C1" s="240"/>
      <c r="D1" s="240"/>
      <c r="E1" s="240"/>
    </row>
    <row r="2" spans="1:5" x14ac:dyDescent="0.2">
      <c r="B2" s="205" t="s">
        <v>223</v>
      </c>
      <c r="C2" s="205"/>
      <c r="D2" s="205"/>
      <c r="E2" s="205"/>
    </row>
    <row r="3" spans="1:5" x14ac:dyDescent="0.2">
      <c r="B3" s="205" t="s">
        <v>224</v>
      </c>
      <c r="C3" s="205"/>
      <c r="D3" s="205"/>
      <c r="E3" s="205"/>
    </row>
    <row r="4" spans="1:5" x14ac:dyDescent="0.2">
      <c r="B4" s="237" t="s">
        <v>237</v>
      </c>
      <c r="C4" s="237"/>
      <c r="D4" s="237"/>
      <c r="E4" s="237"/>
    </row>
    <row r="5" spans="1:5" ht="24.6" customHeight="1" x14ac:dyDescent="0.25">
      <c r="B5" s="241" t="s">
        <v>225</v>
      </c>
      <c r="C5" s="241"/>
      <c r="D5" s="241"/>
      <c r="E5" s="241"/>
    </row>
    <row r="6" spans="1:5" ht="61.5" customHeight="1" x14ac:dyDescent="0.25">
      <c r="B6" s="242" t="s">
        <v>292</v>
      </c>
      <c r="C6" s="242"/>
      <c r="D6" s="242"/>
      <c r="E6" s="242"/>
    </row>
    <row r="7" spans="1:5" x14ac:dyDescent="0.2">
      <c r="B7" s="237" t="s">
        <v>291</v>
      </c>
      <c r="C7" s="237"/>
      <c r="D7" s="237"/>
      <c r="E7" s="237"/>
    </row>
    <row r="8" spans="1:5" x14ac:dyDescent="0.2">
      <c r="B8" s="238" t="s">
        <v>226</v>
      </c>
      <c r="C8" s="238"/>
      <c r="D8" s="238"/>
      <c r="E8" s="238"/>
    </row>
    <row r="10" spans="1:5" s="13" customFormat="1" ht="23.25" customHeight="1" x14ac:dyDescent="0.25">
      <c r="A10" s="11"/>
      <c r="B10" s="239" t="s">
        <v>104</v>
      </c>
      <c r="C10" s="239"/>
      <c r="D10" s="239"/>
      <c r="E10" s="239"/>
    </row>
    <row r="11" spans="1:5" s="13" customFormat="1" ht="17.25" customHeight="1" thickBot="1" x14ac:dyDescent="0.3">
      <c r="A11" s="11"/>
      <c r="B11" s="48" t="s">
        <v>105</v>
      </c>
      <c r="C11" s="49"/>
      <c r="D11" s="49"/>
      <c r="E11" s="49"/>
    </row>
    <row r="12" spans="1:5" s="13" customFormat="1" ht="15.95" customHeight="1" thickBot="1" x14ac:dyDescent="0.3">
      <c r="A12" s="11"/>
      <c r="B12" s="138" t="s">
        <v>106</v>
      </c>
      <c r="C12" s="139" t="s">
        <v>219</v>
      </c>
      <c r="D12" s="133"/>
      <c r="E12" s="133"/>
    </row>
    <row r="13" spans="1:5" s="13" customFormat="1" ht="15.95" customHeight="1" thickBot="1" x14ac:dyDescent="0.3">
      <c r="A13" s="11"/>
      <c r="B13" s="138" t="s">
        <v>107</v>
      </c>
      <c r="C13" s="140">
        <v>20.88</v>
      </c>
      <c r="D13" s="134"/>
      <c r="E13" s="134"/>
    </row>
    <row r="14" spans="1:5" s="13" customFormat="1" ht="15.95" customHeight="1" thickBot="1" x14ac:dyDescent="0.3">
      <c r="A14" s="11"/>
      <c r="B14" s="138" t="s">
        <v>108</v>
      </c>
      <c r="C14" s="141" t="s">
        <v>211</v>
      </c>
      <c r="D14" s="135"/>
      <c r="E14" s="135"/>
    </row>
    <row r="15" spans="1:5" s="13" customFormat="1" ht="15.95" customHeight="1" thickBot="1" x14ac:dyDescent="0.3">
      <c r="A15" s="11"/>
      <c r="B15" s="138" t="s">
        <v>109</v>
      </c>
      <c r="C15" s="142">
        <v>1765.38</v>
      </c>
      <c r="D15" s="136"/>
      <c r="E15" s="136"/>
    </row>
    <row r="16" spans="1:5" s="13" customFormat="1" ht="15.95" customHeight="1" thickBot="1" x14ac:dyDescent="0.3">
      <c r="A16" s="11"/>
      <c r="B16" s="138" t="s">
        <v>110</v>
      </c>
      <c r="C16" s="140" t="s">
        <v>210</v>
      </c>
      <c r="D16" s="134"/>
      <c r="E16" s="134"/>
    </row>
    <row r="17" spans="1:6" s="13" customFormat="1" ht="15.95" customHeight="1" thickBot="1" x14ac:dyDescent="0.3">
      <c r="A17" s="11"/>
      <c r="B17" s="138" t="s">
        <v>111</v>
      </c>
      <c r="C17" s="143">
        <v>4</v>
      </c>
      <c r="D17" s="137"/>
      <c r="E17" s="137"/>
    </row>
    <row r="18" spans="1:6" s="13" customFormat="1" ht="15.95" customHeight="1" thickBot="1" x14ac:dyDescent="0.3">
      <c r="A18" s="11"/>
      <c r="B18" s="138" t="s">
        <v>112</v>
      </c>
      <c r="C18" s="143"/>
      <c r="D18" s="137"/>
      <c r="E18" s="137"/>
    </row>
    <row r="19" spans="1:6" s="13" customFormat="1" ht="15.95" customHeight="1" x14ac:dyDescent="0.25">
      <c r="A19" s="11"/>
      <c r="B19" s="11"/>
      <c r="C19" s="230"/>
      <c r="D19" s="230"/>
      <c r="E19" s="230"/>
    </row>
    <row r="20" spans="1:6" s="13" customFormat="1" ht="12" customHeight="1" thickBot="1" x14ac:dyDescent="0.3">
      <c r="A20" s="11"/>
      <c r="B20" s="11"/>
    </row>
    <row r="21" spans="1:6" s="13" customFormat="1" ht="15.75" customHeight="1" x14ac:dyDescent="0.25">
      <c r="A21" s="235" t="s">
        <v>113</v>
      </c>
      <c r="B21" s="235"/>
      <c r="C21" s="235"/>
    </row>
    <row r="22" spans="1:6" s="13" customFormat="1" ht="15.95" customHeight="1" x14ac:dyDescent="0.25">
      <c r="A22" s="50">
        <v>1</v>
      </c>
      <c r="B22" s="51" t="s">
        <v>114</v>
      </c>
      <c r="C22" s="52" t="s">
        <v>115</v>
      </c>
    </row>
    <row r="23" spans="1:6" s="13" customFormat="1" ht="15.95" customHeight="1" x14ac:dyDescent="0.25">
      <c r="A23" s="53" t="s">
        <v>116</v>
      </c>
      <c r="B23" s="54" t="s">
        <v>117</v>
      </c>
      <c r="C23" s="55">
        <f>C15</f>
        <v>1765.38</v>
      </c>
    </row>
    <row r="24" spans="1:6" s="13" customFormat="1" ht="15.95" customHeight="1" x14ac:dyDescent="0.25">
      <c r="A24" s="53" t="s">
        <v>118</v>
      </c>
      <c r="B24" s="54" t="s">
        <v>119</v>
      </c>
      <c r="C24" s="56">
        <v>0</v>
      </c>
    </row>
    <row r="25" spans="1:6" ht="15.95" customHeight="1" x14ac:dyDescent="0.25">
      <c r="A25" s="53" t="s">
        <v>120</v>
      </c>
      <c r="B25" s="54" t="s">
        <v>121</v>
      </c>
      <c r="C25" s="56">
        <v>0</v>
      </c>
      <c r="D25" s="13"/>
      <c r="F25" s="11"/>
    </row>
    <row r="26" spans="1:6" ht="15.95" customHeight="1" x14ac:dyDescent="0.25">
      <c r="A26" s="53" t="s">
        <v>122</v>
      </c>
      <c r="B26" s="57" t="s">
        <v>123</v>
      </c>
      <c r="C26" s="56">
        <v>0</v>
      </c>
      <c r="D26" s="13"/>
      <c r="F26" s="11"/>
    </row>
    <row r="27" spans="1:6" ht="15.95" customHeight="1" x14ac:dyDescent="0.25">
      <c r="A27" s="53" t="s">
        <v>124</v>
      </c>
      <c r="B27" s="57" t="s">
        <v>125</v>
      </c>
      <c r="C27" s="56">
        <v>0</v>
      </c>
      <c r="D27" s="13"/>
      <c r="F27" s="11"/>
    </row>
    <row r="28" spans="1:6" ht="16.5" customHeight="1" x14ac:dyDescent="0.25">
      <c r="A28" s="53" t="s">
        <v>126</v>
      </c>
      <c r="B28" s="57" t="s">
        <v>238</v>
      </c>
      <c r="C28" s="56">
        <v>0</v>
      </c>
      <c r="D28" s="13"/>
      <c r="F28" s="11"/>
    </row>
    <row r="29" spans="1:6" ht="15.95" customHeight="1" x14ac:dyDescent="0.25">
      <c r="A29" s="53" t="s">
        <v>147</v>
      </c>
      <c r="B29" s="57" t="s">
        <v>239</v>
      </c>
      <c r="C29" s="56">
        <v>0</v>
      </c>
      <c r="D29" s="13"/>
      <c r="F29" s="11"/>
    </row>
    <row r="30" spans="1:6" ht="15.95" customHeight="1" x14ac:dyDescent="0.25">
      <c r="A30" s="53" t="s">
        <v>149</v>
      </c>
      <c r="B30" s="57" t="s">
        <v>270</v>
      </c>
      <c r="C30" s="56">
        <v>0</v>
      </c>
      <c r="D30" s="13"/>
      <c r="F30" s="11"/>
    </row>
    <row r="31" spans="1:6" ht="36" x14ac:dyDescent="0.25">
      <c r="A31" s="53"/>
      <c r="B31" s="58" t="s">
        <v>227</v>
      </c>
      <c r="C31" s="56">
        <f>SUM(C23:C30)</f>
        <v>1765.38</v>
      </c>
      <c r="D31" s="13"/>
      <c r="F31" s="11"/>
    </row>
    <row r="32" spans="1:6" ht="15.95" customHeight="1" x14ac:dyDescent="0.25">
      <c r="A32" s="53" t="s">
        <v>229</v>
      </c>
      <c r="B32" s="59" t="s">
        <v>228</v>
      </c>
      <c r="C32" s="60">
        <f>C26*20%</f>
        <v>0</v>
      </c>
      <c r="D32" s="13"/>
      <c r="F32" s="11"/>
    </row>
    <row r="33" spans="1:6" ht="15.95" customHeight="1" x14ac:dyDescent="0.25">
      <c r="A33" s="61" t="s">
        <v>231</v>
      </c>
      <c r="B33" s="59" t="s">
        <v>230</v>
      </c>
      <c r="C33" s="62">
        <f>C28*0.2</f>
        <v>0</v>
      </c>
      <c r="D33" s="13"/>
      <c r="F33" s="11"/>
    </row>
    <row r="34" spans="1:6" ht="15.95" customHeight="1" x14ac:dyDescent="0.25">
      <c r="A34" s="61" t="s">
        <v>267</v>
      </c>
      <c r="B34" s="59" t="s">
        <v>232</v>
      </c>
      <c r="C34" s="62">
        <f>C29*0.2</f>
        <v>0</v>
      </c>
      <c r="D34" s="63"/>
      <c r="F34" s="11"/>
    </row>
    <row r="35" spans="1:6" ht="15.95" customHeight="1" thickBot="1" x14ac:dyDescent="0.3">
      <c r="A35" s="64"/>
      <c r="B35" s="65" t="s">
        <v>233</v>
      </c>
      <c r="C35" s="66">
        <f>C23+C26+C32+C28+C29+C33+C34</f>
        <v>1765.38</v>
      </c>
      <c r="D35" s="13"/>
      <c r="F35" s="11"/>
    </row>
    <row r="36" spans="1:6" ht="15.95" customHeight="1" thickBot="1" x14ac:dyDescent="0.3">
      <c r="B36" s="236"/>
      <c r="C36" s="236"/>
      <c r="D36" s="236"/>
      <c r="E36" s="13"/>
      <c r="F36" s="11"/>
    </row>
    <row r="37" spans="1:6" ht="15.95" customHeight="1" x14ac:dyDescent="0.25">
      <c r="A37" s="12"/>
      <c r="B37" s="228" t="s">
        <v>128</v>
      </c>
      <c r="C37" s="228"/>
      <c r="D37" s="13"/>
      <c r="F37" s="11"/>
    </row>
    <row r="38" spans="1:6" ht="15.95" customHeight="1" x14ac:dyDescent="0.25">
      <c r="A38" s="67"/>
      <c r="B38" s="231" t="s">
        <v>129</v>
      </c>
      <c r="C38" s="231"/>
      <c r="D38" s="13"/>
      <c r="F38" s="11"/>
    </row>
    <row r="39" spans="1:6" ht="15.95" customHeight="1" x14ac:dyDescent="0.25">
      <c r="A39" s="50" t="s">
        <v>130</v>
      </c>
      <c r="B39" s="68" t="s">
        <v>131</v>
      </c>
      <c r="C39" s="52" t="s">
        <v>132</v>
      </c>
      <c r="D39" s="13"/>
      <c r="F39" s="11"/>
    </row>
    <row r="40" spans="1:6" ht="15.95" customHeight="1" x14ac:dyDescent="0.25">
      <c r="A40" s="53" t="s">
        <v>116</v>
      </c>
      <c r="B40" s="69" t="s">
        <v>133</v>
      </c>
      <c r="C40" s="70">
        <f>C31*8.33%</f>
        <v>147.05615400000002</v>
      </c>
      <c r="D40" s="13"/>
      <c r="F40" s="11"/>
    </row>
    <row r="41" spans="1:6" ht="15.95" customHeight="1" x14ac:dyDescent="0.25">
      <c r="A41" s="53" t="s">
        <v>118</v>
      </c>
      <c r="B41" s="69" t="s">
        <v>134</v>
      </c>
      <c r="C41" s="70">
        <f>C31*12.1%</f>
        <v>213.61098000000001</v>
      </c>
      <c r="D41" s="63"/>
      <c r="F41" s="11"/>
    </row>
    <row r="42" spans="1:6" ht="15.95" customHeight="1" x14ac:dyDescent="0.25">
      <c r="A42" s="61"/>
      <c r="B42" s="71" t="s">
        <v>135</v>
      </c>
      <c r="C42" s="72">
        <f>SUM(C40:C41)</f>
        <v>360.66713400000003</v>
      </c>
      <c r="D42" s="63"/>
      <c r="F42" s="11"/>
    </row>
    <row r="43" spans="1:6" ht="36.75" thickBot="1" x14ac:dyDescent="0.3">
      <c r="A43" s="73" t="s">
        <v>120</v>
      </c>
      <c r="B43" s="74" t="s">
        <v>136</v>
      </c>
      <c r="C43" s="75">
        <f>C35*7.82%</f>
        <v>138.05271600000003</v>
      </c>
      <c r="D43" s="63"/>
      <c r="F43" s="11"/>
    </row>
    <row r="44" spans="1:6" ht="15.95" customHeight="1" thickBot="1" x14ac:dyDescent="0.3">
      <c r="E44" s="13"/>
      <c r="F44" s="11"/>
    </row>
    <row r="45" spans="1:6" ht="25.15" customHeight="1" thickBot="1" x14ac:dyDescent="0.3">
      <c r="A45" s="232" t="s">
        <v>137</v>
      </c>
      <c r="B45" s="232"/>
      <c r="C45" s="232"/>
      <c r="D45" s="232"/>
      <c r="E45" s="13"/>
      <c r="F45" s="11"/>
    </row>
    <row r="46" spans="1:6" ht="13.5" customHeight="1" thickBot="1" x14ac:dyDescent="0.3">
      <c r="A46" s="76" t="s">
        <v>138</v>
      </c>
      <c r="B46" s="77" t="s">
        <v>139</v>
      </c>
      <c r="C46" s="78" t="s">
        <v>140</v>
      </c>
      <c r="D46" s="79" t="s">
        <v>115</v>
      </c>
      <c r="E46" s="13"/>
      <c r="F46" s="11"/>
    </row>
    <row r="47" spans="1:6" ht="14.25" customHeight="1" x14ac:dyDescent="0.25">
      <c r="A47" s="80" t="s">
        <v>116</v>
      </c>
      <c r="B47" s="81" t="s">
        <v>141</v>
      </c>
      <c r="C47" s="82">
        <v>20</v>
      </c>
      <c r="D47" s="83">
        <f>(C35*(C47/100))</f>
        <v>353.07600000000002</v>
      </c>
      <c r="E47" s="13"/>
      <c r="F47" s="11"/>
    </row>
    <row r="48" spans="1:6" ht="14.25" customHeight="1" x14ac:dyDescent="0.25">
      <c r="A48" s="80" t="s">
        <v>118</v>
      </c>
      <c r="B48" s="84" t="s">
        <v>142</v>
      </c>
      <c r="C48" s="85">
        <v>2.5</v>
      </c>
      <c r="D48" s="86">
        <f>(C35*(C48/100))</f>
        <v>44.134500000000003</v>
      </c>
      <c r="E48" s="13"/>
      <c r="F48" s="11"/>
    </row>
    <row r="49" spans="1:6" ht="14.25" customHeight="1" x14ac:dyDescent="0.25">
      <c r="A49" s="80" t="s">
        <v>120</v>
      </c>
      <c r="B49" s="87" t="s">
        <v>143</v>
      </c>
      <c r="C49" s="14">
        <v>4</v>
      </c>
      <c r="D49" s="70">
        <f t="shared" ref="D49:D54" si="0">($C$35*(C49/100))</f>
        <v>70.615200000000002</v>
      </c>
      <c r="E49" s="13"/>
      <c r="F49" s="11"/>
    </row>
    <row r="50" spans="1:6" ht="14.25" customHeight="1" x14ac:dyDescent="0.25">
      <c r="A50" s="80" t="s">
        <v>122</v>
      </c>
      <c r="B50" s="84" t="s">
        <v>144</v>
      </c>
      <c r="C50" s="85">
        <v>1.5</v>
      </c>
      <c r="D50" s="86">
        <f t="shared" si="0"/>
        <v>26.480700000000002</v>
      </c>
      <c r="E50" s="13"/>
      <c r="F50" s="11"/>
    </row>
    <row r="51" spans="1:6" ht="14.25" customHeight="1" x14ac:dyDescent="0.25">
      <c r="A51" s="80" t="s">
        <v>124</v>
      </c>
      <c r="B51" s="84" t="s">
        <v>145</v>
      </c>
      <c r="C51" s="85">
        <v>1</v>
      </c>
      <c r="D51" s="86">
        <f t="shared" si="0"/>
        <v>17.6538</v>
      </c>
      <c r="E51" s="13"/>
      <c r="F51" s="11"/>
    </row>
    <row r="52" spans="1:6" ht="14.25" customHeight="1" x14ac:dyDescent="0.25">
      <c r="A52" s="80" t="s">
        <v>126</v>
      </c>
      <c r="B52" s="84" t="s">
        <v>146</v>
      </c>
      <c r="C52" s="85">
        <v>0.60000000000000009</v>
      </c>
      <c r="D52" s="86">
        <f t="shared" si="0"/>
        <v>10.592280000000002</v>
      </c>
      <c r="E52" s="13"/>
      <c r="F52" s="11"/>
    </row>
    <row r="53" spans="1:6" ht="14.25" customHeight="1" x14ac:dyDescent="0.25">
      <c r="A53" s="80" t="s">
        <v>147</v>
      </c>
      <c r="B53" s="84" t="s">
        <v>148</v>
      </c>
      <c r="C53" s="85">
        <v>0.2</v>
      </c>
      <c r="D53" s="86">
        <f t="shared" si="0"/>
        <v>3.5307600000000003</v>
      </c>
      <c r="E53" s="13"/>
      <c r="F53" s="11"/>
    </row>
    <row r="54" spans="1:6" ht="14.25" customHeight="1" x14ac:dyDescent="0.25">
      <c r="A54" s="80" t="s">
        <v>149</v>
      </c>
      <c r="B54" s="87" t="s">
        <v>150</v>
      </c>
      <c r="C54" s="14">
        <v>8</v>
      </c>
      <c r="D54" s="70">
        <f t="shared" si="0"/>
        <v>141.2304</v>
      </c>
      <c r="E54" s="13"/>
      <c r="F54" s="11"/>
    </row>
    <row r="55" spans="1:6" ht="14.25" customHeight="1" thickBot="1" x14ac:dyDescent="0.3">
      <c r="A55" s="88"/>
      <c r="B55" s="89" t="s">
        <v>49</v>
      </c>
      <c r="C55" s="90">
        <f>SUM(C47:C54)</f>
        <v>37.799999999999997</v>
      </c>
      <c r="D55" s="91">
        <f>SUM(D47:D54)</f>
        <v>667.31364000000008</v>
      </c>
      <c r="E55" s="13"/>
      <c r="F55" s="11"/>
    </row>
    <row r="56" spans="1:6" ht="14.25" customHeight="1" x14ac:dyDescent="0.25">
      <c r="A56" s="15"/>
      <c r="B56" s="16" t="s">
        <v>151</v>
      </c>
      <c r="C56" s="15"/>
      <c r="D56" s="15"/>
      <c r="E56" s="13"/>
      <c r="F56" s="11"/>
    </row>
    <row r="57" spans="1:6" ht="14.25" customHeight="1" thickBot="1" x14ac:dyDescent="0.3">
      <c r="A57" s="15"/>
      <c r="B57" s="16"/>
      <c r="C57" s="15"/>
      <c r="D57" s="15"/>
      <c r="E57" s="13"/>
      <c r="F57" s="11"/>
    </row>
    <row r="58" spans="1:6" ht="14.25" customHeight="1" x14ac:dyDescent="0.25">
      <c r="A58" s="92"/>
      <c r="B58" s="93" t="s">
        <v>152</v>
      </c>
      <c r="C58" s="94"/>
      <c r="D58" s="13"/>
      <c r="F58" s="11"/>
    </row>
    <row r="59" spans="1:6" ht="14.25" customHeight="1" x14ac:dyDescent="0.25">
      <c r="A59" s="50" t="s">
        <v>153</v>
      </c>
      <c r="B59" s="51" t="s">
        <v>154</v>
      </c>
      <c r="C59" s="52" t="s">
        <v>115</v>
      </c>
      <c r="D59" s="13"/>
      <c r="F59" s="11"/>
    </row>
    <row r="60" spans="1:6" ht="14.25" customHeight="1" x14ac:dyDescent="0.25">
      <c r="A60" s="53" t="s">
        <v>116</v>
      </c>
      <c r="B60" s="95" t="s">
        <v>155</v>
      </c>
      <c r="C60" s="56">
        <f>(4.05*4*C13)-(6%*C15)</f>
        <v>232.33319999999998</v>
      </c>
      <c r="D60" s="13"/>
      <c r="F60" s="11"/>
    </row>
    <row r="61" spans="1:6" ht="14.25" customHeight="1" x14ac:dyDescent="0.25">
      <c r="A61" s="53" t="s">
        <v>118</v>
      </c>
      <c r="B61" s="54" t="s">
        <v>234</v>
      </c>
      <c r="C61" s="56">
        <f>(18*C13)-(18*C13*10%)</f>
        <v>338.25599999999997</v>
      </c>
      <c r="D61" s="13"/>
      <c r="F61" s="11"/>
    </row>
    <row r="62" spans="1:6" ht="14.25" customHeight="1" x14ac:dyDescent="0.25">
      <c r="A62" s="53" t="s">
        <v>120</v>
      </c>
      <c r="B62" s="54" t="s">
        <v>235</v>
      </c>
      <c r="C62" s="56">
        <v>13</v>
      </c>
      <c r="D62" s="13"/>
      <c r="F62" s="11"/>
    </row>
    <row r="63" spans="1:6" ht="14.25" customHeight="1" x14ac:dyDescent="0.25">
      <c r="A63" s="53" t="s">
        <v>122</v>
      </c>
      <c r="B63" s="54" t="s">
        <v>127</v>
      </c>
      <c r="C63" s="56">
        <v>0</v>
      </c>
      <c r="D63" s="13"/>
      <c r="F63" s="11"/>
    </row>
    <row r="64" spans="1:6" ht="14.25" customHeight="1" thickBot="1" x14ac:dyDescent="0.3">
      <c r="A64" s="64"/>
      <c r="B64" s="65" t="s">
        <v>156</v>
      </c>
      <c r="C64" s="66">
        <f>SUM(C60:C63)</f>
        <v>583.58919999999989</v>
      </c>
      <c r="D64" s="13"/>
      <c r="F64" s="11"/>
    </row>
    <row r="65" spans="1:6" ht="14.25" customHeight="1" thickBot="1" x14ac:dyDescent="0.3">
      <c r="A65" s="15"/>
      <c r="B65" s="17"/>
      <c r="C65" s="18"/>
      <c r="D65" s="19"/>
      <c r="E65" s="13"/>
      <c r="F65" s="11"/>
    </row>
    <row r="66" spans="1:6" ht="14.25" customHeight="1" x14ac:dyDescent="0.25">
      <c r="A66" s="92"/>
      <c r="B66" s="96" t="s">
        <v>157</v>
      </c>
      <c r="C66" s="97"/>
      <c r="D66" s="13"/>
      <c r="F66" s="11"/>
    </row>
    <row r="67" spans="1:6" ht="14.25" customHeight="1" x14ac:dyDescent="0.25">
      <c r="A67" s="53">
        <v>2</v>
      </c>
      <c r="B67" s="98" t="s">
        <v>158</v>
      </c>
      <c r="C67" s="144" t="s">
        <v>132</v>
      </c>
      <c r="D67" s="13"/>
      <c r="F67" s="11"/>
    </row>
    <row r="68" spans="1:6" ht="14.25" customHeight="1" x14ac:dyDescent="0.25">
      <c r="A68" s="53" t="s">
        <v>130</v>
      </c>
      <c r="B68" s="54" t="s">
        <v>131</v>
      </c>
      <c r="C68" s="55">
        <f>C42</f>
        <v>360.66713400000003</v>
      </c>
      <c r="D68" s="13"/>
      <c r="F68" s="11"/>
    </row>
    <row r="69" spans="1:6" ht="14.25" customHeight="1" x14ac:dyDescent="0.25">
      <c r="A69" s="53" t="s">
        <v>138</v>
      </c>
      <c r="B69" s="54" t="s">
        <v>139</v>
      </c>
      <c r="C69" s="55">
        <f>D55+C43</f>
        <v>805.36635600000011</v>
      </c>
      <c r="D69" s="13"/>
      <c r="F69" s="11"/>
    </row>
    <row r="70" spans="1:6" ht="14.25" customHeight="1" x14ac:dyDescent="0.25">
      <c r="A70" s="53" t="s">
        <v>153</v>
      </c>
      <c r="B70" s="54" t="s">
        <v>154</v>
      </c>
      <c r="C70" s="55">
        <f>C64</f>
        <v>583.58919999999989</v>
      </c>
      <c r="D70" s="13"/>
      <c r="F70" s="11"/>
    </row>
    <row r="71" spans="1:6" ht="14.25" customHeight="1" thickBot="1" x14ac:dyDescent="0.3">
      <c r="A71" s="64"/>
      <c r="B71" s="100" t="s">
        <v>135</v>
      </c>
      <c r="C71" s="101">
        <f>SUM(C68:C70)</f>
        <v>1749.6226900000001</v>
      </c>
      <c r="D71" s="13"/>
      <c r="F71" s="11"/>
    </row>
    <row r="72" spans="1:6" ht="14.25" customHeight="1" thickBot="1" x14ac:dyDescent="0.3">
      <c r="B72" s="20"/>
      <c r="C72" s="19"/>
      <c r="D72" s="19"/>
      <c r="E72" s="13"/>
      <c r="F72" s="11"/>
    </row>
    <row r="73" spans="1:6" ht="14.25" customHeight="1" x14ac:dyDescent="0.25">
      <c r="A73" s="102"/>
      <c r="B73" s="103" t="s">
        <v>159</v>
      </c>
      <c r="C73" s="104"/>
      <c r="D73" s="13"/>
      <c r="F73" s="11"/>
    </row>
    <row r="74" spans="1:6" ht="14.25" customHeight="1" x14ac:dyDescent="0.25">
      <c r="A74" s="21">
        <v>3</v>
      </c>
      <c r="B74" s="22" t="s">
        <v>160</v>
      </c>
      <c r="C74" s="45" t="s">
        <v>115</v>
      </c>
      <c r="D74" s="13"/>
      <c r="F74" s="11"/>
    </row>
    <row r="75" spans="1:6" ht="14.25" customHeight="1" x14ac:dyDescent="0.25">
      <c r="A75" s="23" t="s">
        <v>116</v>
      </c>
      <c r="B75" s="24" t="s">
        <v>161</v>
      </c>
      <c r="C75" s="167">
        <f>((C31+C40+C41)/12)*5%</f>
        <v>8.8585297250000021</v>
      </c>
      <c r="D75" s="13"/>
      <c r="F75" s="11"/>
    </row>
    <row r="76" spans="1:6" ht="14.25" customHeight="1" x14ac:dyDescent="0.25">
      <c r="A76" s="23" t="s">
        <v>118</v>
      </c>
      <c r="B76" s="24" t="s">
        <v>162</v>
      </c>
      <c r="C76" s="167">
        <f>((C31+C40)/12)*5%*8%</f>
        <v>0.63747871800000011</v>
      </c>
      <c r="D76" s="13"/>
      <c r="F76" s="11"/>
    </row>
    <row r="77" spans="1:6" ht="14.25" customHeight="1" x14ac:dyDescent="0.25">
      <c r="A77" s="23" t="s">
        <v>120</v>
      </c>
      <c r="B77" s="24" t="s">
        <v>163</v>
      </c>
      <c r="C77" s="167">
        <v>0</v>
      </c>
      <c r="D77" s="13"/>
      <c r="F77" s="11"/>
    </row>
    <row r="78" spans="1:6" ht="14.25" customHeight="1" x14ac:dyDescent="0.25">
      <c r="A78" s="23" t="s">
        <v>122</v>
      </c>
      <c r="B78" s="24" t="s">
        <v>164</v>
      </c>
      <c r="C78" s="167">
        <f>((C31+C62)/30/12*7)</f>
        <v>34.579611111111113</v>
      </c>
      <c r="D78" s="13"/>
      <c r="F78" s="11"/>
    </row>
    <row r="79" spans="1:6" ht="24" x14ac:dyDescent="0.25">
      <c r="A79" s="23" t="s">
        <v>124</v>
      </c>
      <c r="B79" s="24" t="s">
        <v>165</v>
      </c>
      <c r="C79" s="44">
        <f>(C31/30/12*7)*8%</f>
        <v>2.7461466666666672</v>
      </c>
      <c r="D79" s="13"/>
      <c r="F79" s="11"/>
    </row>
    <row r="80" spans="1:6" ht="14.25" customHeight="1" x14ac:dyDescent="0.25">
      <c r="A80" s="23" t="s">
        <v>126</v>
      </c>
      <c r="B80" s="24" t="s">
        <v>166</v>
      </c>
      <c r="C80" s="167">
        <f>C31*4%</f>
        <v>70.615200000000002</v>
      </c>
      <c r="D80" s="13"/>
      <c r="F80" s="11"/>
    </row>
    <row r="81" spans="1:6" ht="14.25" customHeight="1" x14ac:dyDescent="0.25">
      <c r="A81" s="25"/>
      <c r="B81" s="22" t="s">
        <v>49</v>
      </c>
      <c r="C81" s="168">
        <f>SUM(C75:C80)</f>
        <v>117.43696622077778</v>
      </c>
      <c r="D81" s="13"/>
      <c r="F81" s="11"/>
    </row>
    <row r="82" spans="1:6" ht="14.25" customHeight="1" thickBot="1" x14ac:dyDescent="0.3">
      <c r="E82" s="13"/>
      <c r="F82" s="11"/>
    </row>
    <row r="83" spans="1:6" ht="14.25" customHeight="1" x14ac:dyDescent="0.25">
      <c r="A83" s="12"/>
      <c r="B83" s="105" t="s">
        <v>167</v>
      </c>
      <c r="C83" s="106"/>
      <c r="D83" s="107"/>
      <c r="F83" s="11"/>
    </row>
    <row r="84" spans="1:6" ht="14.25" customHeight="1" x14ac:dyDescent="0.25">
      <c r="A84" s="67"/>
      <c r="B84" s="98" t="s">
        <v>168</v>
      </c>
      <c r="C84" s="52"/>
      <c r="D84" s="13"/>
      <c r="F84" s="11"/>
    </row>
    <row r="85" spans="1:6" ht="14.25" customHeight="1" x14ac:dyDescent="0.25">
      <c r="A85" s="50" t="s">
        <v>169</v>
      </c>
      <c r="B85" s="26" t="s">
        <v>170</v>
      </c>
      <c r="C85" s="145" t="s">
        <v>115</v>
      </c>
      <c r="D85" s="13"/>
      <c r="F85" s="11"/>
    </row>
    <row r="86" spans="1:6" ht="14.25" customHeight="1" x14ac:dyDescent="0.25">
      <c r="A86" s="53" t="s">
        <v>116</v>
      </c>
      <c r="B86" s="108" t="s">
        <v>171</v>
      </c>
      <c r="C86" s="146">
        <v>0</v>
      </c>
      <c r="D86" s="13"/>
      <c r="F86" s="11"/>
    </row>
    <row r="87" spans="1:6" ht="14.25" customHeight="1" x14ac:dyDescent="0.25">
      <c r="A87" s="53" t="s">
        <v>118</v>
      </c>
      <c r="B87" s="108" t="s">
        <v>172</v>
      </c>
      <c r="C87" s="146">
        <f>(((C31+C71+C81+C90+C110)-(C60-C61-C108-C109))/30*2.96)/12</f>
        <v>30.918821072575099</v>
      </c>
      <c r="D87" s="13"/>
      <c r="F87" s="11"/>
    </row>
    <row r="88" spans="1:6" ht="14.25" customHeight="1" x14ac:dyDescent="0.25">
      <c r="A88" s="53" t="s">
        <v>120</v>
      </c>
      <c r="B88" s="108" t="s">
        <v>173</v>
      </c>
      <c r="C88" s="146">
        <f>(((C31+C71+C81+C90+C110)-(C60-C61-C108-C109))/30*5*1.5%)/12</f>
        <v>0.78341607447403128</v>
      </c>
      <c r="D88" s="13"/>
      <c r="F88" s="11"/>
    </row>
    <row r="89" spans="1:6" ht="14.25" customHeight="1" x14ac:dyDescent="0.25">
      <c r="A89" s="53" t="s">
        <v>122</v>
      </c>
      <c r="B89" s="108" t="s">
        <v>174</v>
      </c>
      <c r="C89" s="146">
        <f>(((C31+C71+C81+C90+C110)-(C60-C61-C108-C109))/30*15*0.78%)/12</f>
        <v>1.222129076179489</v>
      </c>
      <c r="D89" s="13"/>
      <c r="F89" s="11"/>
    </row>
    <row r="90" spans="1:6" ht="14.25" customHeight="1" x14ac:dyDescent="0.25">
      <c r="A90" s="53" t="s">
        <v>124</v>
      </c>
      <c r="B90" s="108" t="s">
        <v>175</v>
      </c>
      <c r="C90" s="146">
        <f>(((C41*3.95/12)+(C62*3.95*1.2975%))/12+((C31+C40)*39.8%*3.95)*1.2975%/12)</f>
        <v>9.16581236568347</v>
      </c>
      <c r="D90" s="63"/>
      <c r="F90" s="11"/>
    </row>
    <row r="91" spans="1:6" ht="14.25" customHeight="1" x14ac:dyDescent="0.25">
      <c r="A91" s="53" t="s">
        <v>126</v>
      </c>
      <c r="B91" s="109" t="s">
        <v>176</v>
      </c>
      <c r="C91" s="146">
        <v>0</v>
      </c>
      <c r="D91" s="13"/>
      <c r="F91" s="11"/>
    </row>
    <row r="92" spans="1:6" ht="14.25" customHeight="1" thickBot="1" x14ac:dyDescent="0.3">
      <c r="A92" s="64"/>
      <c r="B92" s="28" t="s">
        <v>49</v>
      </c>
      <c r="C92" s="166">
        <f>SUM(C86:C91)</f>
        <v>42.090178588912096</v>
      </c>
      <c r="D92" s="13"/>
      <c r="F92" s="11"/>
    </row>
    <row r="93" spans="1:6" ht="14.25" customHeight="1" thickBot="1" x14ac:dyDescent="0.3">
      <c r="A93" s="15"/>
      <c r="B93" s="15"/>
      <c r="C93" s="15"/>
      <c r="E93" s="13"/>
      <c r="F93" s="11"/>
    </row>
    <row r="94" spans="1:6" ht="14.25" customHeight="1" x14ac:dyDescent="0.25">
      <c r="A94" s="111"/>
      <c r="B94" s="233" t="s">
        <v>177</v>
      </c>
      <c r="C94" s="233"/>
      <c r="D94" s="13"/>
      <c r="F94" s="11"/>
    </row>
    <row r="95" spans="1:6" ht="14.25" customHeight="1" x14ac:dyDescent="0.25">
      <c r="A95" s="50" t="s">
        <v>178</v>
      </c>
      <c r="B95" s="26" t="s">
        <v>179</v>
      </c>
      <c r="C95" s="27" t="s">
        <v>115</v>
      </c>
      <c r="D95" s="13"/>
      <c r="F95" s="11"/>
    </row>
    <row r="96" spans="1:6" ht="14.25" customHeight="1" x14ac:dyDescent="0.25">
      <c r="A96" s="53" t="s">
        <v>116</v>
      </c>
      <c r="B96" s="112" t="s">
        <v>180</v>
      </c>
      <c r="C96" s="113">
        <v>0</v>
      </c>
      <c r="D96" s="13"/>
      <c r="F96" s="11"/>
    </row>
    <row r="97" spans="1:6" ht="14.25" customHeight="1" thickBot="1" x14ac:dyDescent="0.3">
      <c r="A97" s="114"/>
      <c r="B97" s="28" t="s">
        <v>49</v>
      </c>
      <c r="C97" s="115"/>
      <c r="D97" s="116"/>
      <c r="F97" s="11"/>
    </row>
    <row r="98" spans="1:6" ht="14.25" customHeight="1" thickBot="1" x14ac:dyDescent="0.3">
      <c r="A98" s="15"/>
      <c r="B98" s="15"/>
      <c r="C98" s="15"/>
      <c r="E98" s="13"/>
      <c r="F98" s="11"/>
    </row>
    <row r="99" spans="1:6" ht="14.25" customHeight="1" x14ac:dyDescent="0.25">
      <c r="A99" s="92"/>
      <c r="B99" s="96" t="s">
        <v>181</v>
      </c>
      <c r="C99" s="97"/>
      <c r="D99" s="13"/>
      <c r="F99" s="11"/>
    </row>
    <row r="100" spans="1:6" ht="14.25" customHeight="1" x14ac:dyDescent="0.25">
      <c r="A100" s="50">
        <v>4</v>
      </c>
      <c r="B100" s="98" t="s">
        <v>182</v>
      </c>
      <c r="C100" s="99" t="s">
        <v>132</v>
      </c>
      <c r="D100" s="13"/>
      <c r="F100" s="11"/>
    </row>
    <row r="101" spans="1:6" s="29" customFormat="1" ht="15" customHeight="1" x14ac:dyDescent="0.25">
      <c r="A101" s="53" t="s">
        <v>169</v>
      </c>
      <c r="B101" s="54" t="s">
        <v>170</v>
      </c>
      <c r="C101" s="55">
        <f>C92</f>
        <v>42.090178588912096</v>
      </c>
      <c r="D101" s="117"/>
    </row>
    <row r="102" spans="1:6" ht="15" customHeight="1" x14ac:dyDescent="0.25">
      <c r="A102" s="53" t="s">
        <v>178</v>
      </c>
      <c r="B102" s="54" t="s">
        <v>179</v>
      </c>
      <c r="C102" s="55">
        <f>C97</f>
        <v>0</v>
      </c>
      <c r="D102" s="13"/>
      <c r="F102" s="11"/>
    </row>
    <row r="103" spans="1:6" ht="15" customHeight="1" thickBot="1" x14ac:dyDescent="0.3">
      <c r="A103" s="64"/>
      <c r="B103" s="100" t="s">
        <v>135</v>
      </c>
      <c r="C103" s="66">
        <f>SUM(C101:C102)</f>
        <v>42.090178588912096</v>
      </c>
      <c r="D103" s="13"/>
      <c r="F103" s="11"/>
    </row>
    <row r="104" spans="1:6" ht="15" customHeight="1" thickBot="1" x14ac:dyDescent="0.3">
      <c r="F104" s="11"/>
    </row>
    <row r="105" spans="1:6" ht="15" customHeight="1" x14ac:dyDescent="0.25">
      <c r="A105" s="118"/>
      <c r="B105" s="105" t="s">
        <v>183</v>
      </c>
      <c r="C105" s="119"/>
      <c r="F105" s="11"/>
    </row>
    <row r="106" spans="1:6" ht="15" customHeight="1" x14ac:dyDescent="0.25">
      <c r="A106" s="30">
        <v>5</v>
      </c>
      <c r="B106" s="120" t="s">
        <v>184</v>
      </c>
      <c r="C106" s="52" t="s">
        <v>115</v>
      </c>
      <c r="F106" s="11"/>
    </row>
    <row r="107" spans="1:6" ht="15" customHeight="1" x14ac:dyDescent="0.25">
      <c r="A107" s="31" t="s">
        <v>116</v>
      </c>
      <c r="B107" s="121" t="s">
        <v>185</v>
      </c>
      <c r="C107" s="122">
        <f>'III - B Custo Uniformes'!E45</f>
        <v>8.7200000000000006</v>
      </c>
      <c r="F107" s="11"/>
    </row>
    <row r="108" spans="1:6" ht="15" customHeight="1" x14ac:dyDescent="0.25">
      <c r="A108" s="31" t="s">
        <v>118</v>
      </c>
      <c r="B108" s="121" t="s">
        <v>236</v>
      </c>
      <c r="C108" s="123">
        <v>0</v>
      </c>
      <c r="F108" s="11"/>
    </row>
    <row r="109" spans="1:6" ht="15" customHeight="1" x14ac:dyDescent="0.25">
      <c r="A109" s="31" t="s">
        <v>120</v>
      </c>
      <c r="B109" s="121" t="s">
        <v>186</v>
      </c>
      <c r="C109" s="123">
        <f>'III - C Custo Equipamentos'!F27</f>
        <v>2.0744444444444441</v>
      </c>
      <c r="F109" s="11"/>
    </row>
    <row r="110" spans="1:6" ht="15" customHeight="1" thickBot="1" x14ac:dyDescent="0.3">
      <c r="A110" s="124"/>
      <c r="B110" s="125" t="s">
        <v>187</v>
      </c>
      <c r="C110" s="126">
        <f>SUM(C107:C109)</f>
        <v>10.794444444444444</v>
      </c>
      <c r="F110" s="11"/>
    </row>
    <row r="111" spans="1:6" ht="15" customHeight="1" thickBot="1" x14ac:dyDescent="0.3">
      <c r="A111" s="32"/>
      <c r="B111" s="33"/>
      <c r="C111" s="34"/>
      <c r="D111" s="34"/>
      <c r="F111" s="11"/>
    </row>
    <row r="112" spans="1:6" ht="15" customHeight="1" x14ac:dyDescent="0.25">
      <c r="A112" s="127"/>
      <c r="B112" s="228" t="s">
        <v>188</v>
      </c>
      <c r="C112" s="228"/>
      <c r="D112" s="228"/>
      <c r="F112" s="11"/>
    </row>
    <row r="113" spans="1:6" ht="15" customHeight="1" x14ac:dyDescent="0.25">
      <c r="A113" s="30">
        <v>6</v>
      </c>
      <c r="B113" s="26" t="s">
        <v>189</v>
      </c>
      <c r="C113" s="35" t="s">
        <v>140</v>
      </c>
      <c r="D113" s="27" t="s">
        <v>115</v>
      </c>
      <c r="F113" s="11"/>
    </row>
    <row r="114" spans="1:6" ht="15" customHeight="1" x14ac:dyDescent="0.25">
      <c r="A114" s="31" t="s">
        <v>116</v>
      </c>
      <c r="B114" s="36" t="s">
        <v>190</v>
      </c>
      <c r="C114" s="37">
        <v>4.08</v>
      </c>
      <c r="D114" s="70">
        <f>(C131)*C114/100</f>
        <v>150.36123059356868</v>
      </c>
      <c r="F114" s="11"/>
    </row>
    <row r="115" spans="1:6" ht="15" customHeight="1" x14ac:dyDescent="0.25">
      <c r="A115" s="31" t="s">
        <v>118</v>
      </c>
      <c r="B115" s="36" t="s">
        <v>191</v>
      </c>
      <c r="C115" s="37">
        <v>4.3600000000000003</v>
      </c>
      <c r="D115" s="70">
        <f>(C131+D114)*C115/100</f>
        <v>167.23588822935989</v>
      </c>
      <c r="F115" s="11"/>
    </row>
    <row r="116" spans="1:6" ht="15" customHeight="1" x14ac:dyDescent="0.25">
      <c r="A116" s="31" t="s">
        <v>120</v>
      </c>
      <c r="B116" s="36" t="s">
        <v>192</v>
      </c>
      <c r="C116" s="37"/>
      <c r="D116" s="70"/>
      <c r="F116" s="11"/>
    </row>
    <row r="117" spans="1:6" ht="15" customHeight="1" x14ac:dyDescent="0.25">
      <c r="A117" s="31"/>
      <c r="B117" s="36" t="s">
        <v>193</v>
      </c>
      <c r="C117" s="37">
        <f>3+0.65</f>
        <v>3.65</v>
      </c>
      <c r="D117" s="70">
        <f>((C131+D114+D115)/(1-(C117+C119)/100))*C117/100</f>
        <v>159.94157748200635</v>
      </c>
      <c r="F117" s="11"/>
    </row>
    <row r="118" spans="1:6" ht="15" customHeight="1" x14ac:dyDescent="0.25">
      <c r="A118" s="31"/>
      <c r="B118" s="36" t="s">
        <v>194</v>
      </c>
      <c r="C118" s="37"/>
      <c r="D118" s="70"/>
      <c r="F118" s="11"/>
    </row>
    <row r="119" spans="1:6" ht="15" customHeight="1" x14ac:dyDescent="0.25">
      <c r="A119" s="31"/>
      <c r="B119" s="36" t="s">
        <v>195</v>
      </c>
      <c r="C119" s="38">
        <v>5</v>
      </c>
      <c r="D119" s="70">
        <f>((C131+D114+D115)/(1-(C117+C119)/100))*C119/100</f>
        <v>219.09805134521415</v>
      </c>
      <c r="F119" s="11"/>
    </row>
    <row r="120" spans="1:6" ht="15" customHeight="1" x14ac:dyDescent="0.25">
      <c r="A120" s="31"/>
      <c r="B120" s="36" t="s">
        <v>196</v>
      </c>
      <c r="C120" s="37"/>
      <c r="D120" s="70"/>
      <c r="F120" s="11"/>
    </row>
    <row r="121" spans="1:6" ht="15" customHeight="1" thickBot="1" x14ac:dyDescent="0.3">
      <c r="A121" s="39"/>
      <c r="B121" s="28" t="s">
        <v>49</v>
      </c>
      <c r="C121" s="40">
        <f>SUM(C114:C120)</f>
        <v>17.090000000000003</v>
      </c>
      <c r="D121" s="110">
        <f>SUM(D114:D120)</f>
        <v>696.636747650149</v>
      </c>
      <c r="F121" s="11"/>
    </row>
    <row r="122" spans="1:6" ht="15" customHeight="1" x14ac:dyDescent="0.25">
      <c r="A122" s="32"/>
      <c r="B122" s="33"/>
      <c r="C122" s="34"/>
      <c r="D122" s="34"/>
      <c r="F122" s="11"/>
    </row>
    <row r="123" spans="1:6" s="29" customFormat="1" ht="15" customHeight="1" x14ac:dyDescent="0.25">
      <c r="A123" s="234" t="s">
        <v>197</v>
      </c>
      <c r="B123" s="234"/>
      <c r="C123" s="234"/>
      <c r="D123" s="41"/>
    </row>
    <row r="124" spans="1:6" s="29" customFormat="1" ht="15" customHeight="1" thickBot="1" x14ac:dyDescent="0.3">
      <c r="A124" s="11"/>
      <c r="B124" s="41"/>
      <c r="C124" s="11"/>
      <c r="D124" s="11"/>
    </row>
    <row r="125" spans="1:6" s="29" customFormat="1" ht="24" x14ac:dyDescent="0.25">
      <c r="A125" s="92"/>
      <c r="B125" s="128" t="s">
        <v>198</v>
      </c>
      <c r="C125" s="129" t="s">
        <v>115</v>
      </c>
    </row>
    <row r="126" spans="1:6" s="29" customFormat="1" ht="15" customHeight="1" x14ac:dyDescent="0.25">
      <c r="A126" s="67" t="s">
        <v>116</v>
      </c>
      <c r="B126" s="36" t="s">
        <v>199</v>
      </c>
      <c r="C126" s="70">
        <f>C35</f>
        <v>1765.38</v>
      </c>
    </row>
    <row r="127" spans="1:6" s="29" customFormat="1" ht="15" customHeight="1" x14ac:dyDescent="0.25">
      <c r="A127" s="67" t="s">
        <v>118</v>
      </c>
      <c r="B127" s="36" t="s">
        <v>200</v>
      </c>
      <c r="C127" s="70">
        <f>C71</f>
        <v>1749.6226900000001</v>
      </c>
    </row>
    <row r="128" spans="1:6" s="29" customFormat="1" ht="15" customHeight="1" x14ac:dyDescent="0.25">
      <c r="A128" s="67" t="s">
        <v>120</v>
      </c>
      <c r="B128" s="36" t="s">
        <v>201</v>
      </c>
      <c r="C128" s="70">
        <f>C81</f>
        <v>117.43696622077778</v>
      </c>
    </row>
    <row r="129" spans="1:5" s="29" customFormat="1" ht="15" customHeight="1" x14ac:dyDescent="0.25">
      <c r="A129" s="67" t="s">
        <v>122</v>
      </c>
      <c r="B129" s="36" t="s">
        <v>202</v>
      </c>
      <c r="C129" s="70">
        <f>C103</f>
        <v>42.090178588912096</v>
      </c>
    </row>
    <row r="130" spans="1:5" s="29" customFormat="1" ht="15" customHeight="1" x14ac:dyDescent="0.25">
      <c r="A130" s="67" t="s">
        <v>124</v>
      </c>
      <c r="B130" s="36" t="s">
        <v>203</v>
      </c>
      <c r="C130" s="70">
        <f>C110</f>
        <v>10.794444444444444</v>
      </c>
    </row>
    <row r="131" spans="1:5" s="29" customFormat="1" ht="15" customHeight="1" x14ac:dyDescent="0.25">
      <c r="A131" s="67"/>
      <c r="B131" s="35" t="s">
        <v>204</v>
      </c>
      <c r="C131" s="130">
        <f>SUM(C126:C130)</f>
        <v>3685.3242792541346</v>
      </c>
    </row>
    <row r="132" spans="1:5" s="29" customFormat="1" ht="15" customHeight="1" x14ac:dyDescent="0.25">
      <c r="A132" s="67" t="s">
        <v>126</v>
      </c>
      <c r="B132" s="36" t="s">
        <v>205</v>
      </c>
      <c r="C132" s="70">
        <f>D121</f>
        <v>696.636747650149</v>
      </c>
    </row>
    <row r="133" spans="1:5" s="29" customFormat="1" x14ac:dyDescent="0.25">
      <c r="A133" s="67"/>
      <c r="B133" s="26" t="s">
        <v>206</v>
      </c>
      <c r="C133" s="130">
        <f>SUM(C131:C132)</f>
        <v>4381.9610269042832</v>
      </c>
    </row>
    <row r="134" spans="1:5" s="29" customFormat="1" ht="15" customHeight="1" thickBot="1" x14ac:dyDescent="0.3">
      <c r="A134" s="64"/>
      <c r="B134" s="131" t="s">
        <v>207</v>
      </c>
      <c r="C134" s="132">
        <f>C133/C35</f>
        <v>2.4821630622892994</v>
      </c>
    </row>
    <row r="135" spans="1:5" s="29" customFormat="1" ht="15" customHeight="1" x14ac:dyDescent="0.25">
      <c r="A135" s="11"/>
      <c r="B135" s="41"/>
      <c r="C135" s="11"/>
      <c r="D135" s="11"/>
      <c r="E135" s="11"/>
    </row>
    <row r="136" spans="1:5" ht="15.75" thickBot="1" x14ac:dyDescent="0.3"/>
    <row r="137" spans="1:5" x14ac:dyDescent="0.25">
      <c r="A137" s="127"/>
      <c r="B137" s="228" t="s">
        <v>208</v>
      </c>
      <c r="C137" s="228"/>
      <c r="D137" s="228"/>
    </row>
    <row r="138" spans="1:5" x14ac:dyDescent="0.25">
      <c r="A138" s="30">
        <v>6</v>
      </c>
      <c r="B138" s="26" t="s">
        <v>189</v>
      </c>
      <c r="C138" s="35" t="s">
        <v>140</v>
      </c>
      <c r="D138" s="27" t="s">
        <v>115</v>
      </c>
    </row>
    <row r="139" spans="1:5" x14ac:dyDescent="0.25">
      <c r="A139" s="31" t="s">
        <v>116</v>
      </c>
      <c r="B139" s="36" t="s">
        <v>190</v>
      </c>
      <c r="C139" s="37">
        <v>4.08</v>
      </c>
      <c r="D139" s="70">
        <f>(C156)*C139/100</f>
        <v>150.36123059356868</v>
      </c>
    </row>
    <row r="140" spans="1:5" x14ac:dyDescent="0.25">
      <c r="A140" s="31" t="s">
        <v>118</v>
      </c>
      <c r="B140" s="36" t="s">
        <v>191</v>
      </c>
      <c r="C140" s="37">
        <v>4.3600000000000003</v>
      </c>
      <c r="D140" s="70">
        <f>(C156+D139)*C140/100</f>
        <v>167.23588822935989</v>
      </c>
    </row>
    <row r="141" spans="1:5" x14ac:dyDescent="0.25">
      <c r="A141" s="31" t="s">
        <v>120</v>
      </c>
      <c r="B141" s="36" t="s">
        <v>192</v>
      </c>
      <c r="C141" s="37"/>
      <c r="D141" s="70"/>
    </row>
    <row r="142" spans="1:5" x14ac:dyDescent="0.25">
      <c r="A142" s="31"/>
      <c r="B142" s="36" t="s">
        <v>209</v>
      </c>
      <c r="C142" s="14">
        <f>1.65+7.6</f>
        <v>9.25</v>
      </c>
      <c r="D142" s="70">
        <f>((C156+D139+D140)/(1-(C142+C144)/100))*C142/100</f>
        <v>431.80201670219037</v>
      </c>
    </row>
    <row r="143" spans="1:5" x14ac:dyDescent="0.25">
      <c r="A143" s="31"/>
      <c r="B143" s="36" t="s">
        <v>194</v>
      </c>
      <c r="C143" s="37"/>
      <c r="D143" s="70"/>
    </row>
    <row r="144" spans="1:5" x14ac:dyDescent="0.25">
      <c r="A144" s="31"/>
      <c r="B144" s="36" t="s">
        <v>195</v>
      </c>
      <c r="C144" s="38">
        <v>5</v>
      </c>
      <c r="D144" s="70">
        <f>((C156+D139+D140)/(1-(C142+C144)/100))*C144/100</f>
        <v>233.40649551469753</v>
      </c>
    </row>
    <row r="145" spans="1:4" x14ac:dyDescent="0.25">
      <c r="A145" s="31"/>
      <c r="B145" s="36" t="s">
        <v>196</v>
      </c>
      <c r="C145" s="37"/>
      <c r="D145" s="70"/>
    </row>
    <row r="146" spans="1:4" ht="15.75" thickBot="1" x14ac:dyDescent="0.3">
      <c r="A146" s="39"/>
      <c r="B146" s="28" t="s">
        <v>49</v>
      </c>
      <c r="C146" s="40">
        <f>SUM(C139:C145)</f>
        <v>22.69</v>
      </c>
      <c r="D146" s="110">
        <f>SUM(D139:D145)</f>
        <v>982.80563103981649</v>
      </c>
    </row>
    <row r="147" spans="1:4" x14ac:dyDescent="0.25">
      <c r="A147" s="15"/>
      <c r="B147" s="15"/>
      <c r="C147" s="15"/>
      <c r="D147" s="15"/>
    </row>
    <row r="148" spans="1:4" x14ac:dyDescent="0.25">
      <c r="A148" s="229" t="s">
        <v>197</v>
      </c>
      <c r="B148" s="229"/>
      <c r="C148" s="229"/>
      <c r="D148" s="42"/>
    </row>
    <row r="149" spans="1:4" ht="15.75" thickBot="1" x14ac:dyDescent="0.3">
      <c r="A149" s="15"/>
      <c r="B149" s="43"/>
      <c r="C149" s="15"/>
      <c r="D149" s="42"/>
    </row>
    <row r="150" spans="1:4" ht="24" x14ac:dyDescent="0.25">
      <c r="A150" s="92"/>
      <c r="B150" s="128" t="s">
        <v>198</v>
      </c>
      <c r="C150" s="129" t="s">
        <v>115</v>
      </c>
      <c r="D150" s="42"/>
    </row>
    <row r="151" spans="1:4" x14ac:dyDescent="0.25">
      <c r="A151" s="67" t="s">
        <v>116</v>
      </c>
      <c r="B151" s="36" t="s">
        <v>199</v>
      </c>
      <c r="C151" s="70">
        <f>C126</f>
        <v>1765.38</v>
      </c>
      <c r="D151" s="42"/>
    </row>
    <row r="152" spans="1:4" x14ac:dyDescent="0.25">
      <c r="A152" s="67" t="s">
        <v>118</v>
      </c>
      <c r="B152" s="36" t="s">
        <v>200</v>
      </c>
      <c r="C152" s="70">
        <f>C127</f>
        <v>1749.6226900000001</v>
      </c>
      <c r="D152" s="42"/>
    </row>
    <row r="153" spans="1:4" x14ac:dyDescent="0.25">
      <c r="A153" s="67" t="s">
        <v>120</v>
      </c>
      <c r="B153" s="36" t="s">
        <v>201</v>
      </c>
      <c r="C153" s="70">
        <f>C128</f>
        <v>117.43696622077778</v>
      </c>
      <c r="D153" s="42"/>
    </row>
    <row r="154" spans="1:4" x14ac:dyDescent="0.25">
      <c r="A154" s="67" t="s">
        <v>122</v>
      </c>
      <c r="B154" s="36" t="s">
        <v>202</v>
      </c>
      <c r="C154" s="70">
        <f>C129</f>
        <v>42.090178588912096</v>
      </c>
      <c r="D154" s="42"/>
    </row>
    <row r="155" spans="1:4" x14ac:dyDescent="0.25">
      <c r="A155" s="67" t="s">
        <v>124</v>
      </c>
      <c r="B155" s="36" t="s">
        <v>203</v>
      </c>
      <c r="C155" s="70">
        <f>C130</f>
        <v>10.794444444444444</v>
      </c>
      <c r="D155" s="42"/>
    </row>
    <row r="156" spans="1:4" x14ac:dyDescent="0.25">
      <c r="A156" s="67"/>
      <c r="B156" s="35" t="s">
        <v>204</v>
      </c>
      <c r="C156" s="130">
        <f>SUM(C151:C155)</f>
        <v>3685.3242792541346</v>
      </c>
      <c r="D156" s="42"/>
    </row>
    <row r="157" spans="1:4" x14ac:dyDescent="0.25">
      <c r="A157" s="67" t="s">
        <v>126</v>
      </c>
      <c r="B157" s="36" t="s">
        <v>205</v>
      </c>
      <c r="C157" s="70">
        <f>D146</f>
        <v>982.80563103981649</v>
      </c>
      <c r="D157" s="42"/>
    </row>
    <row r="158" spans="1:4" x14ac:dyDescent="0.25">
      <c r="A158" s="67"/>
      <c r="B158" s="26" t="s">
        <v>206</v>
      </c>
      <c r="C158" s="130">
        <f>SUM(C156:C157)</f>
        <v>4668.1299102939511</v>
      </c>
      <c r="D158" s="42"/>
    </row>
    <row r="159" spans="1:4" ht="15.75" thickBot="1" x14ac:dyDescent="0.3">
      <c r="A159" s="64"/>
      <c r="B159" s="131" t="s">
        <v>207</v>
      </c>
      <c r="C159" s="132">
        <f>C158/C35</f>
        <v>2.6442635071734983</v>
      </c>
      <c r="D159" s="42"/>
    </row>
  </sheetData>
  <mergeCells count="20">
    <mergeCell ref="B7:E7"/>
    <mergeCell ref="B8:E8"/>
    <mergeCell ref="B10:E10"/>
    <mergeCell ref="B1:E1"/>
    <mergeCell ref="B2:E2"/>
    <mergeCell ref="B3:E3"/>
    <mergeCell ref="B4:E4"/>
    <mergeCell ref="B5:E5"/>
    <mergeCell ref="B6:E6"/>
    <mergeCell ref="B137:D137"/>
    <mergeCell ref="A148:C148"/>
    <mergeCell ref="C19:E19"/>
    <mergeCell ref="B37:C37"/>
    <mergeCell ref="B38:C38"/>
    <mergeCell ref="A45:D45"/>
    <mergeCell ref="B94:C94"/>
    <mergeCell ref="B112:D112"/>
    <mergeCell ref="A123:C123"/>
    <mergeCell ref="A21:C21"/>
    <mergeCell ref="B36:D36"/>
  </mergeCells>
  <pageMargins left="0.511811024" right="0.511811024" top="0.78740157499999996" bottom="0.78740157499999996" header="0.31496062000000002" footer="0.31496062000000002"/>
  <pageSetup paperSize="9" scale="79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view="pageBreakPreview" zoomScale="60" zoomScaleNormal="100" workbookViewId="0">
      <selection activeCell="G8" sqref="G8"/>
    </sheetView>
  </sheetViews>
  <sheetFormatPr defaultColWidth="11.42578125" defaultRowHeight="15" x14ac:dyDescent="0.25"/>
  <cols>
    <col min="1" max="1" width="5.140625" style="11" customWidth="1"/>
    <col min="2" max="2" width="57.5703125" style="11" customWidth="1"/>
    <col min="3" max="3" width="32.7109375" style="11" customWidth="1"/>
    <col min="4" max="4" width="14.7109375" style="11" bestFit="1" customWidth="1"/>
    <col min="5" max="5" width="10.140625" style="11" bestFit="1" customWidth="1"/>
    <col min="6" max="6" width="9.5703125" style="13" customWidth="1"/>
    <col min="7" max="7" width="11.42578125" style="11"/>
    <col min="8" max="8" width="46" style="11" customWidth="1"/>
    <col min="9" max="9" width="17" style="11" customWidth="1"/>
    <col min="10" max="10" width="14.28515625" style="11" customWidth="1"/>
    <col min="11" max="256" width="11.42578125" style="11"/>
    <col min="257" max="257" width="5.140625" style="11" customWidth="1"/>
    <col min="258" max="258" width="57.5703125" style="11" customWidth="1"/>
    <col min="259" max="259" width="16.7109375" style="11" customWidth="1"/>
    <col min="260" max="260" width="14.7109375" style="11" bestFit="1" customWidth="1"/>
    <col min="261" max="261" width="10.140625" style="11" bestFit="1" customWidth="1"/>
    <col min="262" max="262" width="9.5703125" style="11" customWidth="1"/>
    <col min="263" max="263" width="11.42578125" style="11"/>
    <col min="264" max="264" width="46" style="11" customWidth="1"/>
    <col min="265" max="265" width="17" style="11" customWidth="1"/>
    <col min="266" max="266" width="14.28515625" style="11" customWidth="1"/>
    <col min="267" max="512" width="11.42578125" style="11"/>
    <col min="513" max="513" width="5.140625" style="11" customWidth="1"/>
    <col min="514" max="514" width="57.5703125" style="11" customWidth="1"/>
    <col min="515" max="515" width="16.7109375" style="11" customWidth="1"/>
    <col min="516" max="516" width="14.7109375" style="11" bestFit="1" customWidth="1"/>
    <col min="517" max="517" width="10.140625" style="11" bestFit="1" customWidth="1"/>
    <col min="518" max="518" width="9.5703125" style="11" customWidth="1"/>
    <col min="519" max="519" width="11.42578125" style="11"/>
    <col min="520" max="520" width="46" style="11" customWidth="1"/>
    <col min="521" max="521" width="17" style="11" customWidth="1"/>
    <col min="522" max="522" width="14.28515625" style="11" customWidth="1"/>
    <col min="523" max="768" width="11.42578125" style="11"/>
    <col min="769" max="769" width="5.140625" style="11" customWidth="1"/>
    <col min="770" max="770" width="57.5703125" style="11" customWidth="1"/>
    <col min="771" max="771" width="16.7109375" style="11" customWidth="1"/>
    <col min="772" max="772" width="14.7109375" style="11" bestFit="1" customWidth="1"/>
    <col min="773" max="773" width="10.140625" style="11" bestFit="1" customWidth="1"/>
    <col min="774" max="774" width="9.5703125" style="11" customWidth="1"/>
    <col min="775" max="775" width="11.42578125" style="11"/>
    <col min="776" max="776" width="46" style="11" customWidth="1"/>
    <col min="777" max="777" width="17" style="11" customWidth="1"/>
    <col min="778" max="778" width="14.28515625" style="11" customWidth="1"/>
    <col min="779" max="1024" width="11.42578125" style="11"/>
    <col min="1025" max="1025" width="5.140625" style="11" customWidth="1"/>
    <col min="1026" max="1026" width="57.5703125" style="11" customWidth="1"/>
    <col min="1027" max="1027" width="16.7109375" style="11" customWidth="1"/>
    <col min="1028" max="1028" width="14.7109375" style="11" bestFit="1" customWidth="1"/>
    <col min="1029" max="1029" width="10.140625" style="11" bestFit="1" customWidth="1"/>
    <col min="1030" max="1030" width="9.5703125" style="11" customWidth="1"/>
    <col min="1031" max="1031" width="11.42578125" style="11"/>
    <col min="1032" max="1032" width="46" style="11" customWidth="1"/>
    <col min="1033" max="1033" width="17" style="11" customWidth="1"/>
    <col min="1034" max="1034" width="14.28515625" style="11" customWidth="1"/>
    <col min="1035" max="1280" width="11.42578125" style="11"/>
    <col min="1281" max="1281" width="5.140625" style="11" customWidth="1"/>
    <col min="1282" max="1282" width="57.5703125" style="11" customWidth="1"/>
    <col min="1283" max="1283" width="16.7109375" style="11" customWidth="1"/>
    <col min="1284" max="1284" width="14.7109375" style="11" bestFit="1" customWidth="1"/>
    <col min="1285" max="1285" width="10.140625" style="11" bestFit="1" customWidth="1"/>
    <col min="1286" max="1286" width="9.5703125" style="11" customWidth="1"/>
    <col min="1287" max="1287" width="11.42578125" style="11"/>
    <col min="1288" max="1288" width="46" style="11" customWidth="1"/>
    <col min="1289" max="1289" width="17" style="11" customWidth="1"/>
    <col min="1290" max="1290" width="14.28515625" style="11" customWidth="1"/>
    <col min="1291" max="1536" width="11.42578125" style="11"/>
    <col min="1537" max="1537" width="5.140625" style="11" customWidth="1"/>
    <col min="1538" max="1538" width="57.5703125" style="11" customWidth="1"/>
    <col min="1539" max="1539" width="16.7109375" style="11" customWidth="1"/>
    <col min="1540" max="1540" width="14.7109375" style="11" bestFit="1" customWidth="1"/>
    <col min="1541" max="1541" width="10.140625" style="11" bestFit="1" customWidth="1"/>
    <col min="1542" max="1542" width="9.5703125" style="11" customWidth="1"/>
    <col min="1543" max="1543" width="11.42578125" style="11"/>
    <col min="1544" max="1544" width="46" style="11" customWidth="1"/>
    <col min="1545" max="1545" width="17" style="11" customWidth="1"/>
    <col min="1546" max="1546" width="14.28515625" style="11" customWidth="1"/>
    <col min="1547" max="1792" width="11.42578125" style="11"/>
    <col min="1793" max="1793" width="5.140625" style="11" customWidth="1"/>
    <col min="1794" max="1794" width="57.5703125" style="11" customWidth="1"/>
    <col min="1795" max="1795" width="16.7109375" style="11" customWidth="1"/>
    <col min="1796" max="1796" width="14.7109375" style="11" bestFit="1" customWidth="1"/>
    <col min="1797" max="1797" width="10.140625" style="11" bestFit="1" customWidth="1"/>
    <col min="1798" max="1798" width="9.5703125" style="11" customWidth="1"/>
    <col min="1799" max="1799" width="11.42578125" style="11"/>
    <col min="1800" max="1800" width="46" style="11" customWidth="1"/>
    <col min="1801" max="1801" width="17" style="11" customWidth="1"/>
    <col min="1802" max="1802" width="14.28515625" style="11" customWidth="1"/>
    <col min="1803" max="2048" width="11.42578125" style="11"/>
    <col min="2049" max="2049" width="5.140625" style="11" customWidth="1"/>
    <col min="2050" max="2050" width="57.5703125" style="11" customWidth="1"/>
    <col min="2051" max="2051" width="16.7109375" style="11" customWidth="1"/>
    <col min="2052" max="2052" width="14.7109375" style="11" bestFit="1" customWidth="1"/>
    <col min="2053" max="2053" width="10.140625" style="11" bestFit="1" customWidth="1"/>
    <col min="2054" max="2054" width="9.5703125" style="11" customWidth="1"/>
    <col min="2055" max="2055" width="11.42578125" style="11"/>
    <col min="2056" max="2056" width="46" style="11" customWidth="1"/>
    <col min="2057" max="2057" width="17" style="11" customWidth="1"/>
    <col min="2058" max="2058" width="14.28515625" style="11" customWidth="1"/>
    <col min="2059" max="2304" width="11.42578125" style="11"/>
    <col min="2305" max="2305" width="5.140625" style="11" customWidth="1"/>
    <col min="2306" max="2306" width="57.5703125" style="11" customWidth="1"/>
    <col min="2307" max="2307" width="16.7109375" style="11" customWidth="1"/>
    <col min="2308" max="2308" width="14.7109375" style="11" bestFit="1" customWidth="1"/>
    <col min="2309" max="2309" width="10.140625" style="11" bestFit="1" customWidth="1"/>
    <col min="2310" max="2310" width="9.5703125" style="11" customWidth="1"/>
    <col min="2311" max="2311" width="11.42578125" style="11"/>
    <col min="2312" max="2312" width="46" style="11" customWidth="1"/>
    <col min="2313" max="2313" width="17" style="11" customWidth="1"/>
    <col min="2314" max="2314" width="14.28515625" style="11" customWidth="1"/>
    <col min="2315" max="2560" width="11.42578125" style="11"/>
    <col min="2561" max="2561" width="5.140625" style="11" customWidth="1"/>
    <col min="2562" max="2562" width="57.5703125" style="11" customWidth="1"/>
    <col min="2563" max="2563" width="16.7109375" style="11" customWidth="1"/>
    <col min="2564" max="2564" width="14.7109375" style="11" bestFit="1" customWidth="1"/>
    <col min="2565" max="2565" width="10.140625" style="11" bestFit="1" customWidth="1"/>
    <col min="2566" max="2566" width="9.5703125" style="11" customWidth="1"/>
    <col min="2567" max="2567" width="11.42578125" style="11"/>
    <col min="2568" max="2568" width="46" style="11" customWidth="1"/>
    <col min="2569" max="2569" width="17" style="11" customWidth="1"/>
    <col min="2570" max="2570" width="14.28515625" style="11" customWidth="1"/>
    <col min="2571" max="2816" width="11.42578125" style="11"/>
    <col min="2817" max="2817" width="5.140625" style="11" customWidth="1"/>
    <col min="2818" max="2818" width="57.5703125" style="11" customWidth="1"/>
    <col min="2819" max="2819" width="16.7109375" style="11" customWidth="1"/>
    <col min="2820" max="2820" width="14.7109375" style="11" bestFit="1" customWidth="1"/>
    <col min="2821" max="2821" width="10.140625" style="11" bestFit="1" customWidth="1"/>
    <col min="2822" max="2822" width="9.5703125" style="11" customWidth="1"/>
    <col min="2823" max="2823" width="11.42578125" style="11"/>
    <col min="2824" max="2824" width="46" style="11" customWidth="1"/>
    <col min="2825" max="2825" width="17" style="11" customWidth="1"/>
    <col min="2826" max="2826" width="14.28515625" style="11" customWidth="1"/>
    <col min="2827" max="3072" width="11.42578125" style="11"/>
    <col min="3073" max="3073" width="5.140625" style="11" customWidth="1"/>
    <col min="3074" max="3074" width="57.5703125" style="11" customWidth="1"/>
    <col min="3075" max="3075" width="16.7109375" style="11" customWidth="1"/>
    <col min="3076" max="3076" width="14.7109375" style="11" bestFit="1" customWidth="1"/>
    <col min="3077" max="3077" width="10.140625" style="11" bestFit="1" customWidth="1"/>
    <col min="3078" max="3078" width="9.5703125" style="11" customWidth="1"/>
    <col min="3079" max="3079" width="11.42578125" style="11"/>
    <col min="3080" max="3080" width="46" style="11" customWidth="1"/>
    <col min="3081" max="3081" width="17" style="11" customWidth="1"/>
    <col min="3082" max="3082" width="14.28515625" style="11" customWidth="1"/>
    <col min="3083" max="3328" width="11.42578125" style="11"/>
    <col min="3329" max="3329" width="5.140625" style="11" customWidth="1"/>
    <col min="3330" max="3330" width="57.5703125" style="11" customWidth="1"/>
    <col min="3331" max="3331" width="16.7109375" style="11" customWidth="1"/>
    <col min="3332" max="3332" width="14.7109375" style="11" bestFit="1" customWidth="1"/>
    <col min="3333" max="3333" width="10.140625" style="11" bestFit="1" customWidth="1"/>
    <col min="3334" max="3334" width="9.5703125" style="11" customWidth="1"/>
    <col min="3335" max="3335" width="11.42578125" style="11"/>
    <col min="3336" max="3336" width="46" style="11" customWidth="1"/>
    <col min="3337" max="3337" width="17" style="11" customWidth="1"/>
    <col min="3338" max="3338" width="14.28515625" style="11" customWidth="1"/>
    <col min="3339" max="3584" width="11.42578125" style="11"/>
    <col min="3585" max="3585" width="5.140625" style="11" customWidth="1"/>
    <col min="3586" max="3586" width="57.5703125" style="11" customWidth="1"/>
    <col min="3587" max="3587" width="16.7109375" style="11" customWidth="1"/>
    <col min="3588" max="3588" width="14.7109375" style="11" bestFit="1" customWidth="1"/>
    <col min="3589" max="3589" width="10.140625" style="11" bestFit="1" customWidth="1"/>
    <col min="3590" max="3590" width="9.5703125" style="11" customWidth="1"/>
    <col min="3591" max="3591" width="11.42578125" style="11"/>
    <col min="3592" max="3592" width="46" style="11" customWidth="1"/>
    <col min="3593" max="3593" width="17" style="11" customWidth="1"/>
    <col min="3594" max="3594" width="14.28515625" style="11" customWidth="1"/>
    <col min="3595" max="3840" width="11.42578125" style="11"/>
    <col min="3841" max="3841" width="5.140625" style="11" customWidth="1"/>
    <col min="3842" max="3842" width="57.5703125" style="11" customWidth="1"/>
    <col min="3843" max="3843" width="16.7109375" style="11" customWidth="1"/>
    <col min="3844" max="3844" width="14.7109375" style="11" bestFit="1" customWidth="1"/>
    <col min="3845" max="3845" width="10.140625" style="11" bestFit="1" customWidth="1"/>
    <col min="3846" max="3846" width="9.5703125" style="11" customWidth="1"/>
    <col min="3847" max="3847" width="11.42578125" style="11"/>
    <col min="3848" max="3848" width="46" style="11" customWidth="1"/>
    <col min="3849" max="3849" width="17" style="11" customWidth="1"/>
    <col min="3850" max="3850" width="14.28515625" style="11" customWidth="1"/>
    <col min="3851" max="4096" width="11.42578125" style="11"/>
    <col min="4097" max="4097" width="5.140625" style="11" customWidth="1"/>
    <col min="4098" max="4098" width="57.5703125" style="11" customWidth="1"/>
    <col min="4099" max="4099" width="16.7109375" style="11" customWidth="1"/>
    <col min="4100" max="4100" width="14.7109375" style="11" bestFit="1" customWidth="1"/>
    <col min="4101" max="4101" width="10.140625" style="11" bestFit="1" customWidth="1"/>
    <col min="4102" max="4102" width="9.5703125" style="11" customWidth="1"/>
    <col min="4103" max="4103" width="11.42578125" style="11"/>
    <col min="4104" max="4104" width="46" style="11" customWidth="1"/>
    <col min="4105" max="4105" width="17" style="11" customWidth="1"/>
    <col min="4106" max="4106" width="14.28515625" style="11" customWidth="1"/>
    <col min="4107" max="4352" width="11.42578125" style="11"/>
    <col min="4353" max="4353" width="5.140625" style="11" customWidth="1"/>
    <col min="4354" max="4354" width="57.5703125" style="11" customWidth="1"/>
    <col min="4355" max="4355" width="16.7109375" style="11" customWidth="1"/>
    <col min="4356" max="4356" width="14.7109375" style="11" bestFit="1" customWidth="1"/>
    <col min="4357" max="4357" width="10.140625" style="11" bestFit="1" customWidth="1"/>
    <col min="4358" max="4358" width="9.5703125" style="11" customWidth="1"/>
    <col min="4359" max="4359" width="11.42578125" style="11"/>
    <col min="4360" max="4360" width="46" style="11" customWidth="1"/>
    <col min="4361" max="4361" width="17" style="11" customWidth="1"/>
    <col min="4362" max="4362" width="14.28515625" style="11" customWidth="1"/>
    <col min="4363" max="4608" width="11.42578125" style="11"/>
    <col min="4609" max="4609" width="5.140625" style="11" customWidth="1"/>
    <col min="4610" max="4610" width="57.5703125" style="11" customWidth="1"/>
    <col min="4611" max="4611" width="16.7109375" style="11" customWidth="1"/>
    <col min="4612" max="4612" width="14.7109375" style="11" bestFit="1" customWidth="1"/>
    <col min="4613" max="4613" width="10.140625" style="11" bestFit="1" customWidth="1"/>
    <col min="4614" max="4614" width="9.5703125" style="11" customWidth="1"/>
    <col min="4615" max="4615" width="11.42578125" style="11"/>
    <col min="4616" max="4616" width="46" style="11" customWidth="1"/>
    <col min="4617" max="4617" width="17" style="11" customWidth="1"/>
    <col min="4618" max="4618" width="14.28515625" style="11" customWidth="1"/>
    <col min="4619" max="4864" width="11.42578125" style="11"/>
    <col min="4865" max="4865" width="5.140625" style="11" customWidth="1"/>
    <col min="4866" max="4866" width="57.5703125" style="11" customWidth="1"/>
    <col min="4867" max="4867" width="16.7109375" style="11" customWidth="1"/>
    <col min="4868" max="4868" width="14.7109375" style="11" bestFit="1" customWidth="1"/>
    <col min="4869" max="4869" width="10.140625" style="11" bestFit="1" customWidth="1"/>
    <col min="4870" max="4870" width="9.5703125" style="11" customWidth="1"/>
    <col min="4871" max="4871" width="11.42578125" style="11"/>
    <col min="4872" max="4872" width="46" style="11" customWidth="1"/>
    <col min="4873" max="4873" width="17" style="11" customWidth="1"/>
    <col min="4874" max="4874" width="14.28515625" style="11" customWidth="1"/>
    <col min="4875" max="5120" width="11.42578125" style="11"/>
    <col min="5121" max="5121" width="5.140625" style="11" customWidth="1"/>
    <col min="5122" max="5122" width="57.5703125" style="11" customWidth="1"/>
    <col min="5123" max="5123" width="16.7109375" style="11" customWidth="1"/>
    <col min="5124" max="5124" width="14.7109375" style="11" bestFit="1" customWidth="1"/>
    <col min="5125" max="5125" width="10.140625" style="11" bestFit="1" customWidth="1"/>
    <col min="5126" max="5126" width="9.5703125" style="11" customWidth="1"/>
    <col min="5127" max="5127" width="11.42578125" style="11"/>
    <col min="5128" max="5128" width="46" style="11" customWidth="1"/>
    <col min="5129" max="5129" width="17" style="11" customWidth="1"/>
    <col min="5130" max="5130" width="14.28515625" style="11" customWidth="1"/>
    <col min="5131" max="5376" width="11.42578125" style="11"/>
    <col min="5377" max="5377" width="5.140625" style="11" customWidth="1"/>
    <col min="5378" max="5378" width="57.5703125" style="11" customWidth="1"/>
    <col min="5379" max="5379" width="16.7109375" style="11" customWidth="1"/>
    <col min="5380" max="5380" width="14.7109375" style="11" bestFit="1" customWidth="1"/>
    <col min="5381" max="5381" width="10.140625" style="11" bestFit="1" customWidth="1"/>
    <col min="5382" max="5382" width="9.5703125" style="11" customWidth="1"/>
    <col min="5383" max="5383" width="11.42578125" style="11"/>
    <col min="5384" max="5384" width="46" style="11" customWidth="1"/>
    <col min="5385" max="5385" width="17" style="11" customWidth="1"/>
    <col min="5386" max="5386" width="14.28515625" style="11" customWidth="1"/>
    <col min="5387" max="5632" width="11.42578125" style="11"/>
    <col min="5633" max="5633" width="5.140625" style="11" customWidth="1"/>
    <col min="5634" max="5634" width="57.5703125" style="11" customWidth="1"/>
    <col min="5635" max="5635" width="16.7109375" style="11" customWidth="1"/>
    <col min="5636" max="5636" width="14.7109375" style="11" bestFit="1" customWidth="1"/>
    <col min="5637" max="5637" width="10.140625" style="11" bestFit="1" customWidth="1"/>
    <col min="5638" max="5638" width="9.5703125" style="11" customWidth="1"/>
    <col min="5639" max="5639" width="11.42578125" style="11"/>
    <col min="5640" max="5640" width="46" style="11" customWidth="1"/>
    <col min="5641" max="5641" width="17" style="11" customWidth="1"/>
    <col min="5642" max="5642" width="14.28515625" style="11" customWidth="1"/>
    <col min="5643" max="5888" width="11.42578125" style="11"/>
    <col min="5889" max="5889" width="5.140625" style="11" customWidth="1"/>
    <col min="5890" max="5890" width="57.5703125" style="11" customWidth="1"/>
    <col min="5891" max="5891" width="16.7109375" style="11" customWidth="1"/>
    <col min="5892" max="5892" width="14.7109375" style="11" bestFit="1" customWidth="1"/>
    <col min="5893" max="5893" width="10.140625" style="11" bestFit="1" customWidth="1"/>
    <col min="5894" max="5894" width="9.5703125" style="11" customWidth="1"/>
    <col min="5895" max="5895" width="11.42578125" style="11"/>
    <col min="5896" max="5896" width="46" style="11" customWidth="1"/>
    <col min="5897" max="5897" width="17" style="11" customWidth="1"/>
    <col min="5898" max="5898" width="14.28515625" style="11" customWidth="1"/>
    <col min="5899" max="6144" width="11.42578125" style="11"/>
    <col min="6145" max="6145" width="5.140625" style="11" customWidth="1"/>
    <col min="6146" max="6146" width="57.5703125" style="11" customWidth="1"/>
    <col min="6147" max="6147" width="16.7109375" style="11" customWidth="1"/>
    <col min="6148" max="6148" width="14.7109375" style="11" bestFit="1" customWidth="1"/>
    <col min="6149" max="6149" width="10.140625" style="11" bestFit="1" customWidth="1"/>
    <col min="6150" max="6150" width="9.5703125" style="11" customWidth="1"/>
    <col min="6151" max="6151" width="11.42578125" style="11"/>
    <col min="6152" max="6152" width="46" style="11" customWidth="1"/>
    <col min="6153" max="6153" width="17" style="11" customWidth="1"/>
    <col min="6154" max="6154" width="14.28515625" style="11" customWidth="1"/>
    <col min="6155" max="6400" width="11.42578125" style="11"/>
    <col min="6401" max="6401" width="5.140625" style="11" customWidth="1"/>
    <col min="6402" max="6402" width="57.5703125" style="11" customWidth="1"/>
    <col min="6403" max="6403" width="16.7109375" style="11" customWidth="1"/>
    <col min="6404" max="6404" width="14.7109375" style="11" bestFit="1" customWidth="1"/>
    <col min="6405" max="6405" width="10.140625" style="11" bestFit="1" customWidth="1"/>
    <col min="6406" max="6406" width="9.5703125" style="11" customWidth="1"/>
    <col min="6407" max="6407" width="11.42578125" style="11"/>
    <col min="6408" max="6408" width="46" style="11" customWidth="1"/>
    <col min="6409" max="6409" width="17" style="11" customWidth="1"/>
    <col min="6410" max="6410" width="14.28515625" style="11" customWidth="1"/>
    <col min="6411" max="6656" width="11.42578125" style="11"/>
    <col min="6657" max="6657" width="5.140625" style="11" customWidth="1"/>
    <col min="6658" max="6658" width="57.5703125" style="11" customWidth="1"/>
    <col min="6659" max="6659" width="16.7109375" style="11" customWidth="1"/>
    <col min="6660" max="6660" width="14.7109375" style="11" bestFit="1" customWidth="1"/>
    <col min="6661" max="6661" width="10.140625" style="11" bestFit="1" customWidth="1"/>
    <col min="6662" max="6662" width="9.5703125" style="11" customWidth="1"/>
    <col min="6663" max="6663" width="11.42578125" style="11"/>
    <col min="6664" max="6664" width="46" style="11" customWidth="1"/>
    <col min="6665" max="6665" width="17" style="11" customWidth="1"/>
    <col min="6666" max="6666" width="14.28515625" style="11" customWidth="1"/>
    <col min="6667" max="6912" width="11.42578125" style="11"/>
    <col min="6913" max="6913" width="5.140625" style="11" customWidth="1"/>
    <col min="6914" max="6914" width="57.5703125" style="11" customWidth="1"/>
    <col min="6915" max="6915" width="16.7109375" style="11" customWidth="1"/>
    <col min="6916" max="6916" width="14.7109375" style="11" bestFit="1" customWidth="1"/>
    <col min="6917" max="6917" width="10.140625" style="11" bestFit="1" customWidth="1"/>
    <col min="6918" max="6918" width="9.5703125" style="11" customWidth="1"/>
    <col min="6919" max="6919" width="11.42578125" style="11"/>
    <col min="6920" max="6920" width="46" style="11" customWidth="1"/>
    <col min="6921" max="6921" width="17" style="11" customWidth="1"/>
    <col min="6922" max="6922" width="14.28515625" style="11" customWidth="1"/>
    <col min="6923" max="7168" width="11.42578125" style="11"/>
    <col min="7169" max="7169" width="5.140625" style="11" customWidth="1"/>
    <col min="7170" max="7170" width="57.5703125" style="11" customWidth="1"/>
    <col min="7171" max="7171" width="16.7109375" style="11" customWidth="1"/>
    <col min="7172" max="7172" width="14.7109375" style="11" bestFit="1" customWidth="1"/>
    <col min="7173" max="7173" width="10.140625" style="11" bestFit="1" customWidth="1"/>
    <col min="7174" max="7174" width="9.5703125" style="11" customWidth="1"/>
    <col min="7175" max="7175" width="11.42578125" style="11"/>
    <col min="7176" max="7176" width="46" style="11" customWidth="1"/>
    <col min="7177" max="7177" width="17" style="11" customWidth="1"/>
    <col min="7178" max="7178" width="14.28515625" style="11" customWidth="1"/>
    <col min="7179" max="7424" width="11.42578125" style="11"/>
    <col min="7425" max="7425" width="5.140625" style="11" customWidth="1"/>
    <col min="7426" max="7426" width="57.5703125" style="11" customWidth="1"/>
    <col min="7427" max="7427" width="16.7109375" style="11" customWidth="1"/>
    <col min="7428" max="7428" width="14.7109375" style="11" bestFit="1" customWidth="1"/>
    <col min="7429" max="7429" width="10.140625" style="11" bestFit="1" customWidth="1"/>
    <col min="7430" max="7430" width="9.5703125" style="11" customWidth="1"/>
    <col min="7431" max="7431" width="11.42578125" style="11"/>
    <col min="7432" max="7432" width="46" style="11" customWidth="1"/>
    <col min="7433" max="7433" width="17" style="11" customWidth="1"/>
    <col min="7434" max="7434" width="14.28515625" style="11" customWidth="1"/>
    <col min="7435" max="7680" width="11.42578125" style="11"/>
    <col min="7681" max="7681" width="5.140625" style="11" customWidth="1"/>
    <col min="7682" max="7682" width="57.5703125" style="11" customWidth="1"/>
    <col min="7683" max="7683" width="16.7109375" style="11" customWidth="1"/>
    <col min="7684" max="7684" width="14.7109375" style="11" bestFit="1" customWidth="1"/>
    <col min="7685" max="7685" width="10.140625" style="11" bestFit="1" customWidth="1"/>
    <col min="7686" max="7686" width="9.5703125" style="11" customWidth="1"/>
    <col min="7687" max="7687" width="11.42578125" style="11"/>
    <col min="7688" max="7688" width="46" style="11" customWidth="1"/>
    <col min="7689" max="7689" width="17" style="11" customWidth="1"/>
    <col min="7690" max="7690" width="14.28515625" style="11" customWidth="1"/>
    <col min="7691" max="7936" width="11.42578125" style="11"/>
    <col min="7937" max="7937" width="5.140625" style="11" customWidth="1"/>
    <col min="7938" max="7938" width="57.5703125" style="11" customWidth="1"/>
    <col min="7939" max="7939" width="16.7109375" style="11" customWidth="1"/>
    <col min="7940" max="7940" width="14.7109375" style="11" bestFit="1" customWidth="1"/>
    <col min="7941" max="7941" width="10.140625" style="11" bestFit="1" customWidth="1"/>
    <col min="7942" max="7942" width="9.5703125" style="11" customWidth="1"/>
    <col min="7943" max="7943" width="11.42578125" style="11"/>
    <col min="7944" max="7944" width="46" style="11" customWidth="1"/>
    <col min="7945" max="7945" width="17" style="11" customWidth="1"/>
    <col min="7946" max="7946" width="14.28515625" style="11" customWidth="1"/>
    <col min="7947" max="8192" width="11.42578125" style="11"/>
    <col min="8193" max="8193" width="5.140625" style="11" customWidth="1"/>
    <col min="8194" max="8194" width="57.5703125" style="11" customWidth="1"/>
    <col min="8195" max="8195" width="16.7109375" style="11" customWidth="1"/>
    <col min="8196" max="8196" width="14.7109375" style="11" bestFit="1" customWidth="1"/>
    <col min="8197" max="8197" width="10.140625" style="11" bestFit="1" customWidth="1"/>
    <col min="8198" max="8198" width="9.5703125" style="11" customWidth="1"/>
    <col min="8199" max="8199" width="11.42578125" style="11"/>
    <col min="8200" max="8200" width="46" style="11" customWidth="1"/>
    <col min="8201" max="8201" width="17" style="11" customWidth="1"/>
    <col min="8202" max="8202" width="14.28515625" style="11" customWidth="1"/>
    <col min="8203" max="8448" width="11.42578125" style="11"/>
    <col min="8449" max="8449" width="5.140625" style="11" customWidth="1"/>
    <col min="8450" max="8450" width="57.5703125" style="11" customWidth="1"/>
    <col min="8451" max="8451" width="16.7109375" style="11" customWidth="1"/>
    <col min="8452" max="8452" width="14.7109375" style="11" bestFit="1" customWidth="1"/>
    <col min="8453" max="8453" width="10.140625" style="11" bestFit="1" customWidth="1"/>
    <col min="8454" max="8454" width="9.5703125" style="11" customWidth="1"/>
    <col min="8455" max="8455" width="11.42578125" style="11"/>
    <col min="8456" max="8456" width="46" style="11" customWidth="1"/>
    <col min="8457" max="8457" width="17" style="11" customWidth="1"/>
    <col min="8458" max="8458" width="14.28515625" style="11" customWidth="1"/>
    <col min="8459" max="8704" width="11.42578125" style="11"/>
    <col min="8705" max="8705" width="5.140625" style="11" customWidth="1"/>
    <col min="8706" max="8706" width="57.5703125" style="11" customWidth="1"/>
    <col min="8707" max="8707" width="16.7109375" style="11" customWidth="1"/>
    <col min="8708" max="8708" width="14.7109375" style="11" bestFit="1" customWidth="1"/>
    <col min="8709" max="8709" width="10.140625" style="11" bestFit="1" customWidth="1"/>
    <col min="8710" max="8710" width="9.5703125" style="11" customWidth="1"/>
    <col min="8711" max="8711" width="11.42578125" style="11"/>
    <col min="8712" max="8712" width="46" style="11" customWidth="1"/>
    <col min="8713" max="8713" width="17" style="11" customWidth="1"/>
    <col min="8714" max="8714" width="14.28515625" style="11" customWidth="1"/>
    <col min="8715" max="8960" width="11.42578125" style="11"/>
    <col min="8961" max="8961" width="5.140625" style="11" customWidth="1"/>
    <col min="8962" max="8962" width="57.5703125" style="11" customWidth="1"/>
    <col min="8963" max="8963" width="16.7109375" style="11" customWidth="1"/>
    <col min="8964" max="8964" width="14.7109375" style="11" bestFit="1" customWidth="1"/>
    <col min="8965" max="8965" width="10.140625" style="11" bestFit="1" customWidth="1"/>
    <col min="8966" max="8966" width="9.5703125" style="11" customWidth="1"/>
    <col min="8967" max="8967" width="11.42578125" style="11"/>
    <col min="8968" max="8968" width="46" style="11" customWidth="1"/>
    <col min="8969" max="8969" width="17" style="11" customWidth="1"/>
    <col min="8970" max="8970" width="14.28515625" style="11" customWidth="1"/>
    <col min="8971" max="9216" width="11.42578125" style="11"/>
    <col min="9217" max="9217" width="5.140625" style="11" customWidth="1"/>
    <col min="9218" max="9218" width="57.5703125" style="11" customWidth="1"/>
    <col min="9219" max="9219" width="16.7109375" style="11" customWidth="1"/>
    <col min="9220" max="9220" width="14.7109375" style="11" bestFit="1" customWidth="1"/>
    <col min="9221" max="9221" width="10.140625" style="11" bestFit="1" customWidth="1"/>
    <col min="9222" max="9222" width="9.5703125" style="11" customWidth="1"/>
    <col min="9223" max="9223" width="11.42578125" style="11"/>
    <col min="9224" max="9224" width="46" style="11" customWidth="1"/>
    <col min="9225" max="9225" width="17" style="11" customWidth="1"/>
    <col min="9226" max="9226" width="14.28515625" style="11" customWidth="1"/>
    <col min="9227" max="9472" width="11.42578125" style="11"/>
    <col min="9473" max="9473" width="5.140625" style="11" customWidth="1"/>
    <col min="9474" max="9474" width="57.5703125" style="11" customWidth="1"/>
    <col min="9475" max="9475" width="16.7109375" style="11" customWidth="1"/>
    <col min="9476" max="9476" width="14.7109375" style="11" bestFit="1" customWidth="1"/>
    <col min="9477" max="9477" width="10.140625" style="11" bestFit="1" customWidth="1"/>
    <col min="9478" max="9478" width="9.5703125" style="11" customWidth="1"/>
    <col min="9479" max="9479" width="11.42578125" style="11"/>
    <col min="9480" max="9480" width="46" style="11" customWidth="1"/>
    <col min="9481" max="9481" width="17" style="11" customWidth="1"/>
    <col min="9482" max="9482" width="14.28515625" style="11" customWidth="1"/>
    <col min="9483" max="9728" width="11.42578125" style="11"/>
    <col min="9729" max="9729" width="5.140625" style="11" customWidth="1"/>
    <col min="9730" max="9730" width="57.5703125" style="11" customWidth="1"/>
    <col min="9731" max="9731" width="16.7109375" style="11" customWidth="1"/>
    <col min="9732" max="9732" width="14.7109375" style="11" bestFit="1" customWidth="1"/>
    <col min="9733" max="9733" width="10.140625" style="11" bestFit="1" customWidth="1"/>
    <col min="9734" max="9734" width="9.5703125" style="11" customWidth="1"/>
    <col min="9735" max="9735" width="11.42578125" style="11"/>
    <col min="9736" max="9736" width="46" style="11" customWidth="1"/>
    <col min="9737" max="9737" width="17" style="11" customWidth="1"/>
    <col min="9738" max="9738" width="14.28515625" style="11" customWidth="1"/>
    <col min="9739" max="9984" width="11.42578125" style="11"/>
    <col min="9985" max="9985" width="5.140625" style="11" customWidth="1"/>
    <col min="9986" max="9986" width="57.5703125" style="11" customWidth="1"/>
    <col min="9987" max="9987" width="16.7109375" style="11" customWidth="1"/>
    <col min="9988" max="9988" width="14.7109375" style="11" bestFit="1" customWidth="1"/>
    <col min="9989" max="9989" width="10.140625" style="11" bestFit="1" customWidth="1"/>
    <col min="9990" max="9990" width="9.5703125" style="11" customWidth="1"/>
    <col min="9991" max="9991" width="11.42578125" style="11"/>
    <col min="9992" max="9992" width="46" style="11" customWidth="1"/>
    <col min="9993" max="9993" width="17" style="11" customWidth="1"/>
    <col min="9994" max="9994" width="14.28515625" style="11" customWidth="1"/>
    <col min="9995" max="10240" width="11.42578125" style="11"/>
    <col min="10241" max="10241" width="5.140625" style="11" customWidth="1"/>
    <col min="10242" max="10242" width="57.5703125" style="11" customWidth="1"/>
    <col min="10243" max="10243" width="16.7109375" style="11" customWidth="1"/>
    <col min="10244" max="10244" width="14.7109375" style="11" bestFit="1" customWidth="1"/>
    <col min="10245" max="10245" width="10.140625" style="11" bestFit="1" customWidth="1"/>
    <col min="10246" max="10246" width="9.5703125" style="11" customWidth="1"/>
    <col min="10247" max="10247" width="11.42578125" style="11"/>
    <col min="10248" max="10248" width="46" style="11" customWidth="1"/>
    <col min="10249" max="10249" width="17" style="11" customWidth="1"/>
    <col min="10250" max="10250" width="14.28515625" style="11" customWidth="1"/>
    <col min="10251" max="10496" width="11.42578125" style="11"/>
    <col min="10497" max="10497" width="5.140625" style="11" customWidth="1"/>
    <col min="10498" max="10498" width="57.5703125" style="11" customWidth="1"/>
    <col min="10499" max="10499" width="16.7109375" style="11" customWidth="1"/>
    <col min="10500" max="10500" width="14.7109375" style="11" bestFit="1" customWidth="1"/>
    <col min="10501" max="10501" width="10.140625" style="11" bestFit="1" customWidth="1"/>
    <col min="10502" max="10502" width="9.5703125" style="11" customWidth="1"/>
    <col min="10503" max="10503" width="11.42578125" style="11"/>
    <col min="10504" max="10504" width="46" style="11" customWidth="1"/>
    <col min="10505" max="10505" width="17" style="11" customWidth="1"/>
    <col min="10506" max="10506" width="14.28515625" style="11" customWidth="1"/>
    <col min="10507" max="10752" width="11.42578125" style="11"/>
    <col min="10753" max="10753" width="5.140625" style="11" customWidth="1"/>
    <col min="10754" max="10754" width="57.5703125" style="11" customWidth="1"/>
    <col min="10755" max="10755" width="16.7109375" style="11" customWidth="1"/>
    <col min="10756" max="10756" width="14.7109375" style="11" bestFit="1" customWidth="1"/>
    <col min="10757" max="10757" width="10.140625" style="11" bestFit="1" customWidth="1"/>
    <col min="10758" max="10758" width="9.5703125" style="11" customWidth="1"/>
    <col min="10759" max="10759" width="11.42578125" style="11"/>
    <col min="10760" max="10760" width="46" style="11" customWidth="1"/>
    <col min="10761" max="10761" width="17" style="11" customWidth="1"/>
    <col min="10762" max="10762" width="14.28515625" style="11" customWidth="1"/>
    <col min="10763" max="11008" width="11.42578125" style="11"/>
    <col min="11009" max="11009" width="5.140625" style="11" customWidth="1"/>
    <col min="11010" max="11010" width="57.5703125" style="11" customWidth="1"/>
    <col min="11011" max="11011" width="16.7109375" style="11" customWidth="1"/>
    <col min="11012" max="11012" width="14.7109375" style="11" bestFit="1" customWidth="1"/>
    <col min="11013" max="11013" width="10.140625" style="11" bestFit="1" customWidth="1"/>
    <col min="11014" max="11014" width="9.5703125" style="11" customWidth="1"/>
    <col min="11015" max="11015" width="11.42578125" style="11"/>
    <col min="11016" max="11016" width="46" style="11" customWidth="1"/>
    <col min="11017" max="11017" width="17" style="11" customWidth="1"/>
    <col min="11018" max="11018" width="14.28515625" style="11" customWidth="1"/>
    <col min="11019" max="11264" width="11.42578125" style="11"/>
    <col min="11265" max="11265" width="5.140625" style="11" customWidth="1"/>
    <col min="11266" max="11266" width="57.5703125" style="11" customWidth="1"/>
    <col min="11267" max="11267" width="16.7109375" style="11" customWidth="1"/>
    <col min="11268" max="11268" width="14.7109375" style="11" bestFit="1" customWidth="1"/>
    <col min="11269" max="11269" width="10.140625" style="11" bestFit="1" customWidth="1"/>
    <col min="11270" max="11270" width="9.5703125" style="11" customWidth="1"/>
    <col min="11271" max="11271" width="11.42578125" style="11"/>
    <col min="11272" max="11272" width="46" style="11" customWidth="1"/>
    <col min="11273" max="11273" width="17" style="11" customWidth="1"/>
    <col min="11274" max="11274" width="14.28515625" style="11" customWidth="1"/>
    <col min="11275" max="11520" width="11.42578125" style="11"/>
    <col min="11521" max="11521" width="5.140625" style="11" customWidth="1"/>
    <col min="11522" max="11522" width="57.5703125" style="11" customWidth="1"/>
    <col min="11523" max="11523" width="16.7109375" style="11" customWidth="1"/>
    <col min="11524" max="11524" width="14.7109375" style="11" bestFit="1" customWidth="1"/>
    <col min="11525" max="11525" width="10.140625" style="11" bestFit="1" customWidth="1"/>
    <col min="11526" max="11526" width="9.5703125" style="11" customWidth="1"/>
    <col min="11527" max="11527" width="11.42578125" style="11"/>
    <col min="11528" max="11528" width="46" style="11" customWidth="1"/>
    <col min="11529" max="11529" width="17" style="11" customWidth="1"/>
    <col min="11530" max="11530" width="14.28515625" style="11" customWidth="1"/>
    <col min="11531" max="11776" width="11.42578125" style="11"/>
    <col min="11777" max="11777" width="5.140625" style="11" customWidth="1"/>
    <col min="11778" max="11778" width="57.5703125" style="11" customWidth="1"/>
    <col min="11779" max="11779" width="16.7109375" style="11" customWidth="1"/>
    <col min="11780" max="11780" width="14.7109375" style="11" bestFit="1" customWidth="1"/>
    <col min="11781" max="11781" width="10.140625" style="11" bestFit="1" customWidth="1"/>
    <col min="11782" max="11782" width="9.5703125" style="11" customWidth="1"/>
    <col min="11783" max="11783" width="11.42578125" style="11"/>
    <col min="11784" max="11784" width="46" style="11" customWidth="1"/>
    <col min="11785" max="11785" width="17" style="11" customWidth="1"/>
    <col min="11786" max="11786" width="14.28515625" style="11" customWidth="1"/>
    <col min="11787" max="12032" width="11.42578125" style="11"/>
    <col min="12033" max="12033" width="5.140625" style="11" customWidth="1"/>
    <col min="12034" max="12034" width="57.5703125" style="11" customWidth="1"/>
    <col min="12035" max="12035" width="16.7109375" style="11" customWidth="1"/>
    <col min="12036" max="12036" width="14.7109375" style="11" bestFit="1" customWidth="1"/>
    <col min="12037" max="12037" width="10.140625" style="11" bestFit="1" customWidth="1"/>
    <col min="12038" max="12038" width="9.5703125" style="11" customWidth="1"/>
    <col min="12039" max="12039" width="11.42578125" style="11"/>
    <col min="12040" max="12040" width="46" style="11" customWidth="1"/>
    <col min="12041" max="12041" width="17" style="11" customWidth="1"/>
    <col min="12042" max="12042" width="14.28515625" style="11" customWidth="1"/>
    <col min="12043" max="12288" width="11.42578125" style="11"/>
    <col min="12289" max="12289" width="5.140625" style="11" customWidth="1"/>
    <col min="12290" max="12290" width="57.5703125" style="11" customWidth="1"/>
    <col min="12291" max="12291" width="16.7109375" style="11" customWidth="1"/>
    <col min="12292" max="12292" width="14.7109375" style="11" bestFit="1" customWidth="1"/>
    <col min="12293" max="12293" width="10.140625" style="11" bestFit="1" customWidth="1"/>
    <col min="12294" max="12294" width="9.5703125" style="11" customWidth="1"/>
    <col min="12295" max="12295" width="11.42578125" style="11"/>
    <col min="12296" max="12296" width="46" style="11" customWidth="1"/>
    <col min="12297" max="12297" width="17" style="11" customWidth="1"/>
    <col min="12298" max="12298" width="14.28515625" style="11" customWidth="1"/>
    <col min="12299" max="12544" width="11.42578125" style="11"/>
    <col min="12545" max="12545" width="5.140625" style="11" customWidth="1"/>
    <col min="12546" max="12546" width="57.5703125" style="11" customWidth="1"/>
    <col min="12547" max="12547" width="16.7109375" style="11" customWidth="1"/>
    <col min="12548" max="12548" width="14.7109375" style="11" bestFit="1" customWidth="1"/>
    <col min="12549" max="12549" width="10.140625" style="11" bestFit="1" customWidth="1"/>
    <col min="12550" max="12550" width="9.5703125" style="11" customWidth="1"/>
    <col min="12551" max="12551" width="11.42578125" style="11"/>
    <col min="12552" max="12552" width="46" style="11" customWidth="1"/>
    <col min="12553" max="12553" width="17" style="11" customWidth="1"/>
    <col min="12554" max="12554" width="14.28515625" style="11" customWidth="1"/>
    <col min="12555" max="12800" width="11.42578125" style="11"/>
    <col min="12801" max="12801" width="5.140625" style="11" customWidth="1"/>
    <col min="12802" max="12802" width="57.5703125" style="11" customWidth="1"/>
    <col min="12803" max="12803" width="16.7109375" style="11" customWidth="1"/>
    <col min="12804" max="12804" width="14.7109375" style="11" bestFit="1" customWidth="1"/>
    <col min="12805" max="12805" width="10.140625" style="11" bestFit="1" customWidth="1"/>
    <col min="12806" max="12806" width="9.5703125" style="11" customWidth="1"/>
    <col min="12807" max="12807" width="11.42578125" style="11"/>
    <col min="12808" max="12808" width="46" style="11" customWidth="1"/>
    <col min="12809" max="12809" width="17" style="11" customWidth="1"/>
    <col min="12810" max="12810" width="14.28515625" style="11" customWidth="1"/>
    <col min="12811" max="13056" width="11.42578125" style="11"/>
    <col min="13057" max="13057" width="5.140625" style="11" customWidth="1"/>
    <col min="13058" max="13058" width="57.5703125" style="11" customWidth="1"/>
    <col min="13059" max="13059" width="16.7109375" style="11" customWidth="1"/>
    <col min="13060" max="13060" width="14.7109375" style="11" bestFit="1" customWidth="1"/>
    <col min="13061" max="13061" width="10.140625" style="11" bestFit="1" customWidth="1"/>
    <col min="13062" max="13062" width="9.5703125" style="11" customWidth="1"/>
    <col min="13063" max="13063" width="11.42578125" style="11"/>
    <col min="13064" max="13064" width="46" style="11" customWidth="1"/>
    <col min="13065" max="13065" width="17" style="11" customWidth="1"/>
    <col min="13066" max="13066" width="14.28515625" style="11" customWidth="1"/>
    <col min="13067" max="13312" width="11.42578125" style="11"/>
    <col min="13313" max="13313" width="5.140625" style="11" customWidth="1"/>
    <col min="13314" max="13314" width="57.5703125" style="11" customWidth="1"/>
    <col min="13315" max="13315" width="16.7109375" style="11" customWidth="1"/>
    <col min="13316" max="13316" width="14.7109375" style="11" bestFit="1" customWidth="1"/>
    <col min="13317" max="13317" width="10.140625" style="11" bestFit="1" customWidth="1"/>
    <col min="13318" max="13318" width="9.5703125" style="11" customWidth="1"/>
    <col min="13319" max="13319" width="11.42578125" style="11"/>
    <col min="13320" max="13320" width="46" style="11" customWidth="1"/>
    <col min="13321" max="13321" width="17" style="11" customWidth="1"/>
    <col min="13322" max="13322" width="14.28515625" style="11" customWidth="1"/>
    <col min="13323" max="13568" width="11.42578125" style="11"/>
    <col min="13569" max="13569" width="5.140625" style="11" customWidth="1"/>
    <col min="13570" max="13570" width="57.5703125" style="11" customWidth="1"/>
    <col min="13571" max="13571" width="16.7109375" style="11" customWidth="1"/>
    <col min="13572" max="13572" width="14.7109375" style="11" bestFit="1" customWidth="1"/>
    <col min="13573" max="13573" width="10.140625" style="11" bestFit="1" customWidth="1"/>
    <col min="13574" max="13574" width="9.5703125" style="11" customWidth="1"/>
    <col min="13575" max="13575" width="11.42578125" style="11"/>
    <col min="13576" max="13576" width="46" style="11" customWidth="1"/>
    <col min="13577" max="13577" width="17" style="11" customWidth="1"/>
    <col min="13578" max="13578" width="14.28515625" style="11" customWidth="1"/>
    <col min="13579" max="13824" width="11.42578125" style="11"/>
    <col min="13825" max="13825" width="5.140625" style="11" customWidth="1"/>
    <col min="13826" max="13826" width="57.5703125" style="11" customWidth="1"/>
    <col min="13827" max="13827" width="16.7109375" style="11" customWidth="1"/>
    <col min="13828" max="13828" width="14.7109375" style="11" bestFit="1" customWidth="1"/>
    <col min="13829" max="13829" width="10.140625" style="11" bestFit="1" customWidth="1"/>
    <col min="13830" max="13830" width="9.5703125" style="11" customWidth="1"/>
    <col min="13831" max="13831" width="11.42578125" style="11"/>
    <col min="13832" max="13832" width="46" style="11" customWidth="1"/>
    <col min="13833" max="13833" width="17" style="11" customWidth="1"/>
    <col min="13834" max="13834" width="14.28515625" style="11" customWidth="1"/>
    <col min="13835" max="14080" width="11.42578125" style="11"/>
    <col min="14081" max="14081" width="5.140625" style="11" customWidth="1"/>
    <col min="14082" max="14082" width="57.5703125" style="11" customWidth="1"/>
    <col min="14083" max="14083" width="16.7109375" style="11" customWidth="1"/>
    <col min="14084" max="14084" width="14.7109375" style="11" bestFit="1" customWidth="1"/>
    <col min="14085" max="14085" width="10.140625" style="11" bestFit="1" customWidth="1"/>
    <col min="14086" max="14086" width="9.5703125" style="11" customWidth="1"/>
    <col min="14087" max="14087" width="11.42578125" style="11"/>
    <col min="14088" max="14088" width="46" style="11" customWidth="1"/>
    <col min="14089" max="14089" width="17" style="11" customWidth="1"/>
    <col min="14090" max="14090" width="14.28515625" style="11" customWidth="1"/>
    <col min="14091" max="14336" width="11.42578125" style="11"/>
    <col min="14337" max="14337" width="5.140625" style="11" customWidth="1"/>
    <col min="14338" max="14338" width="57.5703125" style="11" customWidth="1"/>
    <col min="14339" max="14339" width="16.7109375" style="11" customWidth="1"/>
    <col min="14340" max="14340" width="14.7109375" style="11" bestFit="1" customWidth="1"/>
    <col min="14341" max="14341" width="10.140625" style="11" bestFit="1" customWidth="1"/>
    <col min="14342" max="14342" width="9.5703125" style="11" customWidth="1"/>
    <col min="14343" max="14343" width="11.42578125" style="11"/>
    <col min="14344" max="14344" width="46" style="11" customWidth="1"/>
    <col min="14345" max="14345" width="17" style="11" customWidth="1"/>
    <col min="14346" max="14346" width="14.28515625" style="11" customWidth="1"/>
    <col min="14347" max="14592" width="11.42578125" style="11"/>
    <col min="14593" max="14593" width="5.140625" style="11" customWidth="1"/>
    <col min="14594" max="14594" width="57.5703125" style="11" customWidth="1"/>
    <col min="14595" max="14595" width="16.7109375" style="11" customWidth="1"/>
    <col min="14596" max="14596" width="14.7109375" style="11" bestFit="1" customWidth="1"/>
    <col min="14597" max="14597" width="10.140625" style="11" bestFit="1" customWidth="1"/>
    <col min="14598" max="14598" width="9.5703125" style="11" customWidth="1"/>
    <col min="14599" max="14599" width="11.42578125" style="11"/>
    <col min="14600" max="14600" width="46" style="11" customWidth="1"/>
    <col min="14601" max="14601" width="17" style="11" customWidth="1"/>
    <col min="14602" max="14602" width="14.28515625" style="11" customWidth="1"/>
    <col min="14603" max="14848" width="11.42578125" style="11"/>
    <col min="14849" max="14849" width="5.140625" style="11" customWidth="1"/>
    <col min="14850" max="14850" width="57.5703125" style="11" customWidth="1"/>
    <col min="14851" max="14851" width="16.7109375" style="11" customWidth="1"/>
    <col min="14852" max="14852" width="14.7109375" style="11" bestFit="1" customWidth="1"/>
    <col min="14853" max="14853" width="10.140625" style="11" bestFit="1" customWidth="1"/>
    <col min="14854" max="14854" width="9.5703125" style="11" customWidth="1"/>
    <col min="14855" max="14855" width="11.42578125" style="11"/>
    <col min="14856" max="14856" width="46" style="11" customWidth="1"/>
    <col min="14857" max="14857" width="17" style="11" customWidth="1"/>
    <col min="14858" max="14858" width="14.28515625" style="11" customWidth="1"/>
    <col min="14859" max="15104" width="11.42578125" style="11"/>
    <col min="15105" max="15105" width="5.140625" style="11" customWidth="1"/>
    <col min="15106" max="15106" width="57.5703125" style="11" customWidth="1"/>
    <col min="15107" max="15107" width="16.7109375" style="11" customWidth="1"/>
    <col min="15108" max="15108" width="14.7109375" style="11" bestFit="1" customWidth="1"/>
    <col min="15109" max="15109" width="10.140625" style="11" bestFit="1" customWidth="1"/>
    <col min="15110" max="15110" width="9.5703125" style="11" customWidth="1"/>
    <col min="15111" max="15111" width="11.42578125" style="11"/>
    <col min="15112" max="15112" width="46" style="11" customWidth="1"/>
    <col min="15113" max="15113" width="17" style="11" customWidth="1"/>
    <col min="15114" max="15114" width="14.28515625" style="11" customWidth="1"/>
    <col min="15115" max="15360" width="11.42578125" style="11"/>
    <col min="15361" max="15361" width="5.140625" style="11" customWidth="1"/>
    <col min="15362" max="15362" width="57.5703125" style="11" customWidth="1"/>
    <col min="15363" max="15363" width="16.7109375" style="11" customWidth="1"/>
    <col min="15364" max="15364" width="14.7109375" style="11" bestFit="1" customWidth="1"/>
    <col min="15365" max="15365" width="10.140625" style="11" bestFit="1" customWidth="1"/>
    <col min="15366" max="15366" width="9.5703125" style="11" customWidth="1"/>
    <col min="15367" max="15367" width="11.42578125" style="11"/>
    <col min="15368" max="15368" width="46" style="11" customWidth="1"/>
    <col min="15369" max="15369" width="17" style="11" customWidth="1"/>
    <col min="15370" max="15370" width="14.28515625" style="11" customWidth="1"/>
    <col min="15371" max="15616" width="11.42578125" style="11"/>
    <col min="15617" max="15617" width="5.140625" style="11" customWidth="1"/>
    <col min="15618" max="15618" width="57.5703125" style="11" customWidth="1"/>
    <col min="15619" max="15619" width="16.7109375" style="11" customWidth="1"/>
    <col min="15620" max="15620" width="14.7109375" style="11" bestFit="1" customWidth="1"/>
    <col min="15621" max="15621" width="10.140625" style="11" bestFit="1" customWidth="1"/>
    <col min="15622" max="15622" width="9.5703125" style="11" customWidth="1"/>
    <col min="15623" max="15623" width="11.42578125" style="11"/>
    <col min="15624" max="15624" width="46" style="11" customWidth="1"/>
    <col min="15625" max="15625" width="17" style="11" customWidth="1"/>
    <col min="15626" max="15626" width="14.28515625" style="11" customWidth="1"/>
    <col min="15627" max="15872" width="11.42578125" style="11"/>
    <col min="15873" max="15873" width="5.140625" style="11" customWidth="1"/>
    <col min="15874" max="15874" width="57.5703125" style="11" customWidth="1"/>
    <col min="15875" max="15875" width="16.7109375" style="11" customWidth="1"/>
    <col min="15876" max="15876" width="14.7109375" style="11" bestFit="1" customWidth="1"/>
    <col min="15877" max="15877" width="10.140625" style="11" bestFit="1" customWidth="1"/>
    <col min="15878" max="15878" width="9.5703125" style="11" customWidth="1"/>
    <col min="15879" max="15879" width="11.42578125" style="11"/>
    <col min="15880" max="15880" width="46" style="11" customWidth="1"/>
    <col min="15881" max="15881" width="17" style="11" customWidth="1"/>
    <col min="15882" max="15882" width="14.28515625" style="11" customWidth="1"/>
    <col min="15883" max="16128" width="11.42578125" style="11"/>
    <col min="16129" max="16129" width="5.140625" style="11" customWidth="1"/>
    <col min="16130" max="16130" width="57.5703125" style="11" customWidth="1"/>
    <col min="16131" max="16131" width="16.7109375" style="11" customWidth="1"/>
    <col min="16132" max="16132" width="14.7109375" style="11" bestFit="1" customWidth="1"/>
    <col min="16133" max="16133" width="10.140625" style="11" bestFit="1" customWidth="1"/>
    <col min="16134" max="16134" width="9.5703125" style="11" customWidth="1"/>
    <col min="16135" max="16135" width="11.42578125" style="11"/>
    <col min="16136" max="16136" width="46" style="11" customWidth="1"/>
    <col min="16137" max="16137" width="17" style="11" customWidth="1"/>
    <col min="16138" max="16138" width="14.28515625" style="11" customWidth="1"/>
    <col min="16139" max="16384" width="11.42578125" style="11"/>
  </cols>
  <sheetData>
    <row r="1" spans="1:5" x14ac:dyDescent="0.2">
      <c r="B1" s="240" t="s">
        <v>222</v>
      </c>
      <c r="C1" s="240"/>
      <c r="D1" s="240"/>
      <c r="E1" s="240"/>
    </row>
    <row r="2" spans="1:5" x14ac:dyDescent="0.2">
      <c r="B2" s="205" t="s">
        <v>223</v>
      </c>
      <c r="C2" s="205"/>
      <c r="D2" s="205"/>
      <c r="E2" s="205"/>
    </row>
    <row r="3" spans="1:5" x14ac:dyDescent="0.2">
      <c r="B3" s="205" t="s">
        <v>224</v>
      </c>
      <c r="C3" s="205"/>
      <c r="D3" s="205"/>
      <c r="E3" s="205"/>
    </row>
    <row r="4" spans="1:5" x14ac:dyDescent="0.2">
      <c r="B4" s="237" t="s">
        <v>309</v>
      </c>
      <c r="C4" s="237"/>
      <c r="D4" s="237"/>
      <c r="E4" s="237"/>
    </row>
    <row r="5" spans="1:5" ht="24.6" customHeight="1" x14ac:dyDescent="0.25">
      <c r="B5" s="241" t="s">
        <v>225</v>
      </c>
      <c r="C5" s="241"/>
      <c r="D5" s="241"/>
      <c r="E5" s="241"/>
    </row>
    <row r="6" spans="1:5" ht="61.5" customHeight="1" x14ac:dyDescent="0.25">
      <c r="B6" s="242" t="s">
        <v>292</v>
      </c>
      <c r="C6" s="242"/>
      <c r="D6" s="242"/>
      <c r="E6" s="242"/>
    </row>
    <row r="7" spans="1:5" x14ac:dyDescent="0.2">
      <c r="B7" s="237" t="s">
        <v>291</v>
      </c>
      <c r="C7" s="237"/>
      <c r="D7" s="237"/>
      <c r="E7" s="237"/>
    </row>
    <row r="8" spans="1:5" x14ac:dyDescent="0.2">
      <c r="B8" s="238" t="s">
        <v>313</v>
      </c>
      <c r="C8" s="238"/>
      <c r="D8" s="238"/>
      <c r="E8" s="238"/>
    </row>
    <row r="10" spans="1:5" s="13" customFormat="1" ht="23.25" customHeight="1" x14ac:dyDescent="0.25">
      <c r="A10" s="11"/>
      <c r="B10" s="239" t="s">
        <v>104</v>
      </c>
      <c r="C10" s="239"/>
      <c r="D10" s="239"/>
      <c r="E10" s="239"/>
    </row>
    <row r="11" spans="1:5" s="13" customFormat="1" ht="17.25" customHeight="1" thickBot="1" x14ac:dyDescent="0.3">
      <c r="A11" s="11"/>
      <c r="B11" s="48" t="s">
        <v>105</v>
      </c>
      <c r="C11" s="49"/>
      <c r="D11" s="49"/>
      <c r="E11" s="49"/>
    </row>
    <row r="12" spans="1:5" s="13" customFormat="1" ht="15.95" customHeight="1" thickBot="1" x14ac:dyDescent="0.3">
      <c r="A12" s="11"/>
      <c r="B12" s="138" t="s">
        <v>106</v>
      </c>
      <c r="C12" s="139" t="s">
        <v>272</v>
      </c>
      <c r="D12" s="133"/>
      <c r="E12" s="133"/>
    </row>
    <row r="13" spans="1:5" s="13" customFormat="1" ht="15.95" customHeight="1" thickBot="1" x14ac:dyDescent="0.3">
      <c r="A13" s="11"/>
      <c r="B13" s="138" t="s">
        <v>107</v>
      </c>
      <c r="C13" s="140">
        <v>20.88</v>
      </c>
      <c r="D13" s="134"/>
      <c r="E13" s="134"/>
    </row>
    <row r="14" spans="1:5" s="13" customFormat="1" ht="15.95" customHeight="1" thickBot="1" x14ac:dyDescent="0.3">
      <c r="A14" s="11"/>
      <c r="B14" s="138" t="s">
        <v>108</v>
      </c>
      <c r="C14" s="141" t="s">
        <v>211</v>
      </c>
      <c r="D14" s="135"/>
      <c r="E14" s="135"/>
    </row>
    <row r="15" spans="1:5" s="13" customFormat="1" ht="15.95" customHeight="1" thickBot="1" x14ac:dyDescent="0.3">
      <c r="A15" s="11"/>
      <c r="B15" s="138" t="s">
        <v>109</v>
      </c>
      <c r="C15" s="142">
        <v>1765.38</v>
      </c>
      <c r="D15" s="136"/>
      <c r="E15" s="136"/>
    </row>
    <row r="16" spans="1:5" s="13" customFormat="1" ht="15.95" customHeight="1" thickBot="1" x14ac:dyDescent="0.3">
      <c r="A16" s="11"/>
      <c r="B16" s="138" t="s">
        <v>110</v>
      </c>
      <c r="C16" s="140" t="s">
        <v>273</v>
      </c>
      <c r="D16" s="134"/>
      <c r="E16" s="134"/>
    </row>
    <row r="17" spans="1:6" s="13" customFormat="1" ht="15.95" customHeight="1" thickBot="1" x14ac:dyDescent="0.3">
      <c r="A17" s="11"/>
      <c r="B17" s="138" t="s">
        <v>111</v>
      </c>
      <c r="C17" s="143">
        <v>1</v>
      </c>
      <c r="D17" s="137"/>
      <c r="E17" s="137"/>
    </row>
    <row r="18" spans="1:6" s="13" customFormat="1" ht="15.95" customHeight="1" thickBot="1" x14ac:dyDescent="0.3">
      <c r="A18" s="11"/>
      <c r="B18" s="138" t="s">
        <v>112</v>
      </c>
      <c r="C18" s="143"/>
      <c r="D18" s="137"/>
      <c r="E18" s="137"/>
    </row>
    <row r="19" spans="1:6" s="13" customFormat="1" ht="15.95" customHeight="1" x14ac:dyDescent="0.25">
      <c r="A19" s="11"/>
      <c r="B19" s="11"/>
      <c r="C19" s="230"/>
      <c r="D19" s="230"/>
      <c r="E19" s="230"/>
    </row>
    <row r="20" spans="1:6" s="13" customFormat="1" ht="12" customHeight="1" thickBot="1" x14ac:dyDescent="0.3">
      <c r="A20" s="11"/>
      <c r="B20" s="11"/>
    </row>
    <row r="21" spans="1:6" s="13" customFormat="1" ht="15.75" customHeight="1" x14ac:dyDescent="0.25">
      <c r="A21" s="235" t="s">
        <v>113</v>
      </c>
      <c r="B21" s="235"/>
      <c r="C21" s="235"/>
    </row>
    <row r="22" spans="1:6" s="13" customFormat="1" ht="15.95" customHeight="1" x14ac:dyDescent="0.25">
      <c r="A22" s="50">
        <v>1</v>
      </c>
      <c r="B22" s="51" t="s">
        <v>114</v>
      </c>
      <c r="C22" s="52" t="s">
        <v>115</v>
      </c>
    </row>
    <row r="23" spans="1:6" s="13" customFormat="1" ht="15.95" customHeight="1" x14ac:dyDescent="0.25">
      <c r="A23" s="53" t="s">
        <v>116</v>
      </c>
      <c r="B23" s="54" t="s">
        <v>117</v>
      </c>
      <c r="C23" s="55">
        <f>C15</f>
        <v>1765.38</v>
      </c>
    </row>
    <row r="24" spans="1:6" s="13" customFormat="1" ht="15.95" customHeight="1" x14ac:dyDescent="0.25">
      <c r="A24" s="53" t="s">
        <v>118</v>
      </c>
      <c r="B24" s="54" t="s">
        <v>119</v>
      </c>
      <c r="C24" s="56">
        <v>0</v>
      </c>
    </row>
    <row r="25" spans="1:6" ht="15.95" customHeight="1" x14ac:dyDescent="0.25">
      <c r="A25" s="53" t="s">
        <v>120</v>
      </c>
      <c r="B25" s="54" t="s">
        <v>121</v>
      </c>
      <c r="C25" s="56">
        <v>0</v>
      </c>
      <c r="D25" s="13"/>
      <c r="F25" s="11"/>
    </row>
    <row r="26" spans="1:6" ht="15.95" customHeight="1" x14ac:dyDescent="0.25">
      <c r="A26" s="53" t="s">
        <v>122</v>
      </c>
      <c r="B26" s="57" t="s">
        <v>123</v>
      </c>
      <c r="C26" s="56">
        <v>0</v>
      </c>
      <c r="D26" s="13"/>
      <c r="F26" s="11"/>
    </row>
    <row r="27" spans="1:6" ht="15.95" customHeight="1" x14ac:dyDescent="0.25">
      <c r="A27" s="53" t="s">
        <v>124</v>
      </c>
      <c r="B27" s="57" t="s">
        <v>125</v>
      </c>
      <c r="C27" s="56">
        <v>0</v>
      </c>
      <c r="D27" s="13"/>
      <c r="F27" s="11"/>
    </row>
    <row r="28" spans="1:6" ht="16.5" customHeight="1" x14ac:dyDescent="0.25">
      <c r="A28" s="53" t="s">
        <v>126</v>
      </c>
      <c r="B28" s="57" t="s">
        <v>238</v>
      </c>
      <c r="C28" s="56">
        <v>0</v>
      </c>
      <c r="D28" s="13"/>
      <c r="F28" s="11"/>
    </row>
    <row r="29" spans="1:6" ht="15.95" customHeight="1" x14ac:dyDescent="0.25">
      <c r="A29" s="53" t="s">
        <v>147</v>
      </c>
      <c r="B29" s="57" t="s">
        <v>239</v>
      </c>
      <c r="C29" s="56">
        <v>0</v>
      </c>
      <c r="D29" s="13"/>
      <c r="F29" s="11"/>
    </row>
    <row r="30" spans="1:6" ht="15.95" customHeight="1" x14ac:dyDescent="0.25">
      <c r="A30" s="53" t="s">
        <v>149</v>
      </c>
      <c r="B30" s="57" t="s">
        <v>266</v>
      </c>
      <c r="C30" s="56">
        <f>15%*1239</f>
        <v>185.85</v>
      </c>
      <c r="D30" s="13"/>
      <c r="F30" s="11"/>
    </row>
    <row r="31" spans="1:6" ht="36" x14ac:dyDescent="0.25">
      <c r="A31" s="53"/>
      <c r="B31" s="58" t="s">
        <v>227</v>
      </c>
      <c r="C31" s="56">
        <f>SUM(C23:C30)</f>
        <v>1951.23</v>
      </c>
      <c r="D31" s="13"/>
      <c r="F31" s="11"/>
    </row>
    <row r="32" spans="1:6" ht="15.95" customHeight="1" x14ac:dyDescent="0.25">
      <c r="A32" s="53" t="s">
        <v>229</v>
      </c>
      <c r="B32" s="59" t="s">
        <v>228</v>
      </c>
      <c r="C32" s="60">
        <f>C26*20%</f>
        <v>0</v>
      </c>
      <c r="D32" s="13"/>
      <c r="F32" s="11"/>
    </row>
    <row r="33" spans="1:6" ht="15.95" customHeight="1" x14ac:dyDescent="0.25">
      <c r="A33" s="61" t="s">
        <v>231</v>
      </c>
      <c r="B33" s="59" t="s">
        <v>230</v>
      </c>
      <c r="C33" s="62">
        <f>C28*0.2</f>
        <v>0</v>
      </c>
      <c r="D33" s="13"/>
      <c r="F33" s="11"/>
    </row>
    <row r="34" spans="1:6" ht="15.95" customHeight="1" x14ac:dyDescent="0.25">
      <c r="A34" s="61" t="s">
        <v>267</v>
      </c>
      <c r="B34" s="59" t="s">
        <v>232</v>
      </c>
      <c r="C34" s="62">
        <f>C29*0.2</f>
        <v>0</v>
      </c>
      <c r="D34" s="63"/>
      <c r="F34" s="11"/>
    </row>
    <row r="35" spans="1:6" ht="15.95" customHeight="1" thickBot="1" x14ac:dyDescent="0.3">
      <c r="A35" s="64"/>
      <c r="B35" s="65" t="s">
        <v>233</v>
      </c>
      <c r="C35" s="66">
        <f>C23+C24+C25+C26+C27+C28+C29+C30+C32+C33+C34</f>
        <v>1951.23</v>
      </c>
      <c r="D35" s="13"/>
      <c r="F35" s="11"/>
    </row>
    <row r="36" spans="1:6" ht="15.95" customHeight="1" thickBot="1" x14ac:dyDescent="0.3">
      <c r="B36" s="236"/>
      <c r="C36" s="236"/>
      <c r="D36" s="236"/>
      <c r="E36" s="13"/>
      <c r="F36" s="11"/>
    </row>
    <row r="37" spans="1:6" ht="15.95" customHeight="1" x14ac:dyDescent="0.25">
      <c r="A37" s="12"/>
      <c r="B37" s="228" t="s">
        <v>128</v>
      </c>
      <c r="C37" s="228"/>
      <c r="D37" s="13"/>
      <c r="F37" s="11"/>
    </row>
    <row r="38" spans="1:6" ht="15.95" customHeight="1" x14ac:dyDescent="0.25">
      <c r="A38" s="67"/>
      <c r="B38" s="231" t="s">
        <v>129</v>
      </c>
      <c r="C38" s="231"/>
      <c r="D38" s="13"/>
      <c r="F38" s="11"/>
    </row>
    <row r="39" spans="1:6" ht="15.95" customHeight="1" x14ac:dyDescent="0.25">
      <c r="A39" s="50" t="s">
        <v>130</v>
      </c>
      <c r="B39" s="68" t="s">
        <v>131</v>
      </c>
      <c r="C39" s="52" t="s">
        <v>132</v>
      </c>
      <c r="D39" s="13"/>
      <c r="F39" s="11"/>
    </row>
    <row r="40" spans="1:6" ht="15.95" customHeight="1" x14ac:dyDescent="0.25">
      <c r="A40" s="53" t="s">
        <v>116</v>
      </c>
      <c r="B40" s="69" t="s">
        <v>133</v>
      </c>
      <c r="C40" s="70">
        <f>C31*8.33%</f>
        <v>162.53745900000001</v>
      </c>
      <c r="D40" s="13"/>
      <c r="F40" s="11"/>
    </row>
    <row r="41" spans="1:6" ht="15.95" customHeight="1" x14ac:dyDescent="0.25">
      <c r="A41" s="53" t="s">
        <v>118</v>
      </c>
      <c r="B41" s="69" t="s">
        <v>134</v>
      </c>
      <c r="C41" s="70">
        <f>C31*12.1%</f>
        <v>236.09882999999999</v>
      </c>
      <c r="D41" s="63"/>
      <c r="F41" s="11"/>
    </row>
    <row r="42" spans="1:6" ht="15.95" customHeight="1" x14ac:dyDescent="0.25">
      <c r="A42" s="61"/>
      <c r="B42" s="71" t="s">
        <v>135</v>
      </c>
      <c r="C42" s="72">
        <f>SUM(C40:C41)</f>
        <v>398.63628900000003</v>
      </c>
      <c r="D42" s="63"/>
      <c r="F42" s="11"/>
    </row>
    <row r="43" spans="1:6" ht="36.75" thickBot="1" x14ac:dyDescent="0.3">
      <c r="A43" s="73" t="s">
        <v>120</v>
      </c>
      <c r="B43" s="74" t="s">
        <v>136</v>
      </c>
      <c r="C43" s="75">
        <f>C35*7.82%</f>
        <v>152.58618600000003</v>
      </c>
      <c r="D43" s="63"/>
      <c r="F43" s="11"/>
    </row>
    <row r="44" spans="1:6" ht="15.95" customHeight="1" thickBot="1" x14ac:dyDescent="0.3">
      <c r="E44" s="13"/>
      <c r="F44" s="11"/>
    </row>
    <row r="45" spans="1:6" ht="25.15" customHeight="1" thickBot="1" x14ac:dyDescent="0.3">
      <c r="A45" s="232" t="s">
        <v>137</v>
      </c>
      <c r="B45" s="232"/>
      <c r="C45" s="232"/>
      <c r="D45" s="232"/>
      <c r="E45" s="13"/>
      <c r="F45" s="11"/>
    </row>
    <row r="46" spans="1:6" ht="13.5" customHeight="1" thickBot="1" x14ac:dyDescent="0.3">
      <c r="A46" s="76" t="s">
        <v>138</v>
      </c>
      <c r="B46" s="77" t="s">
        <v>139</v>
      </c>
      <c r="C46" s="78" t="s">
        <v>140</v>
      </c>
      <c r="D46" s="79" t="s">
        <v>115</v>
      </c>
      <c r="E46" s="13"/>
      <c r="F46" s="11"/>
    </row>
    <row r="47" spans="1:6" ht="14.25" customHeight="1" x14ac:dyDescent="0.25">
      <c r="A47" s="80" t="s">
        <v>116</v>
      </c>
      <c r="B47" s="81" t="s">
        <v>141</v>
      </c>
      <c r="C47" s="82">
        <v>20</v>
      </c>
      <c r="D47" s="83">
        <f>(C35*(C47/100))</f>
        <v>390.24600000000004</v>
      </c>
      <c r="E47" s="13"/>
      <c r="F47" s="11"/>
    </row>
    <row r="48" spans="1:6" ht="14.25" customHeight="1" x14ac:dyDescent="0.25">
      <c r="A48" s="80" t="s">
        <v>118</v>
      </c>
      <c r="B48" s="84" t="s">
        <v>142</v>
      </c>
      <c r="C48" s="85">
        <v>2.5</v>
      </c>
      <c r="D48" s="86">
        <f>(C35*(C48/100))</f>
        <v>48.780750000000005</v>
      </c>
      <c r="E48" s="13"/>
      <c r="F48" s="11"/>
    </row>
    <row r="49" spans="1:6" ht="14.25" customHeight="1" x14ac:dyDescent="0.25">
      <c r="A49" s="80" t="s">
        <v>120</v>
      </c>
      <c r="B49" s="87" t="s">
        <v>143</v>
      </c>
      <c r="C49" s="14">
        <v>4</v>
      </c>
      <c r="D49" s="70">
        <f t="shared" ref="D49:D54" si="0">($C$35*(C49/100))</f>
        <v>78.049199999999999</v>
      </c>
      <c r="E49" s="13"/>
      <c r="F49" s="11"/>
    </row>
    <row r="50" spans="1:6" ht="14.25" customHeight="1" x14ac:dyDescent="0.25">
      <c r="A50" s="80" t="s">
        <v>122</v>
      </c>
      <c r="B50" s="84" t="s">
        <v>144</v>
      </c>
      <c r="C50" s="85">
        <v>1.5</v>
      </c>
      <c r="D50" s="86">
        <f t="shared" si="0"/>
        <v>29.268449999999998</v>
      </c>
      <c r="E50" s="13"/>
      <c r="F50" s="11"/>
    </row>
    <row r="51" spans="1:6" ht="14.25" customHeight="1" x14ac:dyDescent="0.25">
      <c r="A51" s="80" t="s">
        <v>124</v>
      </c>
      <c r="B51" s="84" t="s">
        <v>145</v>
      </c>
      <c r="C51" s="85">
        <v>1</v>
      </c>
      <c r="D51" s="86">
        <f t="shared" si="0"/>
        <v>19.5123</v>
      </c>
      <c r="E51" s="13"/>
      <c r="F51" s="11"/>
    </row>
    <row r="52" spans="1:6" ht="14.25" customHeight="1" x14ac:dyDescent="0.25">
      <c r="A52" s="80" t="s">
        <v>126</v>
      </c>
      <c r="B52" s="84" t="s">
        <v>146</v>
      </c>
      <c r="C52" s="85">
        <v>0.60000000000000009</v>
      </c>
      <c r="D52" s="86">
        <f t="shared" si="0"/>
        <v>11.707380000000002</v>
      </c>
      <c r="E52" s="13"/>
      <c r="F52" s="11"/>
    </row>
    <row r="53" spans="1:6" ht="14.25" customHeight="1" x14ac:dyDescent="0.25">
      <c r="A53" s="80" t="s">
        <v>147</v>
      </c>
      <c r="B53" s="84" t="s">
        <v>148</v>
      </c>
      <c r="C53" s="85">
        <v>0.2</v>
      </c>
      <c r="D53" s="86">
        <f t="shared" si="0"/>
        <v>3.90246</v>
      </c>
      <c r="E53" s="13"/>
      <c r="F53" s="11"/>
    </row>
    <row r="54" spans="1:6" ht="14.25" customHeight="1" x14ac:dyDescent="0.25">
      <c r="A54" s="80" t="s">
        <v>149</v>
      </c>
      <c r="B54" s="87" t="s">
        <v>150</v>
      </c>
      <c r="C54" s="14">
        <v>8</v>
      </c>
      <c r="D54" s="70">
        <f t="shared" si="0"/>
        <v>156.0984</v>
      </c>
      <c r="E54" s="13"/>
      <c r="F54" s="11"/>
    </row>
    <row r="55" spans="1:6" ht="14.25" customHeight="1" thickBot="1" x14ac:dyDescent="0.3">
      <c r="A55" s="88"/>
      <c r="B55" s="89" t="s">
        <v>49</v>
      </c>
      <c r="C55" s="90">
        <f>SUM(C47:C54)</f>
        <v>37.799999999999997</v>
      </c>
      <c r="D55" s="91">
        <f>SUM(D47:D54)</f>
        <v>737.56494000000009</v>
      </c>
      <c r="E55" s="13"/>
      <c r="F55" s="11"/>
    </row>
    <row r="56" spans="1:6" ht="14.25" customHeight="1" x14ac:dyDescent="0.25">
      <c r="A56" s="15"/>
      <c r="B56" s="16" t="s">
        <v>151</v>
      </c>
      <c r="C56" s="15"/>
      <c r="D56" s="15"/>
      <c r="E56" s="13"/>
      <c r="F56" s="11"/>
    </row>
    <row r="57" spans="1:6" ht="14.25" customHeight="1" thickBot="1" x14ac:dyDescent="0.3">
      <c r="A57" s="15"/>
      <c r="B57" s="16"/>
      <c r="C57" s="15"/>
      <c r="D57" s="15"/>
      <c r="E57" s="13"/>
      <c r="F57" s="11"/>
    </row>
    <row r="58" spans="1:6" ht="14.25" customHeight="1" x14ac:dyDescent="0.25">
      <c r="A58" s="92"/>
      <c r="B58" s="93" t="s">
        <v>152</v>
      </c>
      <c r="C58" s="94"/>
      <c r="D58" s="13"/>
      <c r="F58" s="11"/>
    </row>
    <row r="59" spans="1:6" ht="14.25" customHeight="1" x14ac:dyDescent="0.25">
      <c r="A59" s="50" t="s">
        <v>153</v>
      </c>
      <c r="B59" s="51" t="s">
        <v>154</v>
      </c>
      <c r="C59" s="52" t="s">
        <v>115</v>
      </c>
      <c r="D59" s="13"/>
      <c r="F59" s="11"/>
    </row>
    <row r="60" spans="1:6" ht="14.25" customHeight="1" x14ac:dyDescent="0.25">
      <c r="A60" s="53" t="s">
        <v>116</v>
      </c>
      <c r="B60" s="95" t="s">
        <v>155</v>
      </c>
      <c r="C60" s="56">
        <f>(4.05*4*C13)-(6%*C15)</f>
        <v>232.33319999999998</v>
      </c>
      <c r="D60" s="13"/>
      <c r="F60" s="11"/>
    </row>
    <row r="61" spans="1:6" ht="14.25" customHeight="1" x14ac:dyDescent="0.25">
      <c r="A61" s="53" t="s">
        <v>118</v>
      </c>
      <c r="B61" s="54" t="s">
        <v>234</v>
      </c>
      <c r="C61" s="56">
        <f>(18*C13)-(18*C13*10%)</f>
        <v>338.25599999999997</v>
      </c>
      <c r="D61" s="13"/>
      <c r="F61" s="11"/>
    </row>
    <row r="62" spans="1:6" ht="14.25" customHeight="1" x14ac:dyDescent="0.25">
      <c r="A62" s="53" t="s">
        <v>120</v>
      </c>
      <c r="B62" s="54" t="s">
        <v>235</v>
      </c>
      <c r="C62" s="56">
        <v>13</v>
      </c>
      <c r="D62" s="13"/>
      <c r="F62" s="11"/>
    </row>
    <row r="63" spans="1:6" ht="14.25" customHeight="1" x14ac:dyDescent="0.25">
      <c r="A63" s="53" t="s">
        <v>122</v>
      </c>
      <c r="B63" s="54" t="s">
        <v>127</v>
      </c>
      <c r="C63" s="56">
        <v>0</v>
      </c>
      <c r="D63" s="13"/>
      <c r="F63" s="11"/>
    </row>
    <row r="64" spans="1:6" ht="14.25" customHeight="1" thickBot="1" x14ac:dyDescent="0.3">
      <c r="A64" s="64"/>
      <c r="B64" s="65" t="s">
        <v>156</v>
      </c>
      <c r="C64" s="66">
        <f>SUM(C60:C63)</f>
        <v>583.58919999999989</v>
      </c>
      <c r="D64" s="13"/>
      <c r="F64" s="11"/>
    </row>
    <row r="65" spans="1:6" ht="14.25" customHeight="1" thickBot="1" x14ac:dyDescent="0.3">
      <c r="A65" s="15"/>
      <c r="B65" s="17"/>
      <c r="C65" s="18"/>
      <c r="D65" s="19"/>
      <c r="E65" s="13"/>
      <c r="F65" s="11"/>
    </row>
    <row r="66" spans="1:6" ht="14.25" customHeight="1" x14ac:dyDescent="0.25">
      <c r="A66" s="92"/>
      <c r="B66" s="96" t="s">
        <v>157</v>
      </c>
      <c r="C66" s="97"/>
      <c r="D66" s="13"/>
      <c r="F66" s="11"/>
    </row>
    <row r="67" spans="1:6" ht="14.25" customHeight="1" x14ac:dyDescent="0.25">
      <c r="A67" s="53">
        <v>2</v>
      </c>
      <c r="B67" s="98" t="s">
        <v>158</v>
      </c>
      <c r="C67" s="144" t="s">
        <v>132</v>
      </c>
      <c r="D67" s="13"/>
      <c r="F67" s="11"/>
    </row>
    <row r="68" spans="1:6" ht="14.25" customHeight="1" x14ac:dyDescent="0.25">
      <c r="A68" s="53" t="s">
        <v>130</v>
      </c>
      <c r="B68" s="54" t="s">
        <v>131</v>
      </c>
      <c r="C68" s="55">
        <f>C42</f>
        <v>398.63628900000003</v>
      </c>
      <c r="D68" s="13"/>
      <c r="F68" s="11"/>
    </row>
    <row r="69" spans="1:6" ht="14.25" customHeight="1" x14ac:dyDescent="0.25">
      <c r="A69" s="53" t="s">
        <v>138</v>
      </c>
      <c r="B69" s="54" t="s">
        <v>139</v>
      </c>
      <c r="C69" s="55">
        <f>D55+C43</f>
        <v>890.15112600000009</v>
      </c>
      <c r="D69" s="13"/>
      <c r="F69" s="11"/>
    </row>
    <row r="70" spans="1:6" ht="14.25" customHeight="1" x14ac:dyDescent="0.25">
      <c r="A70" s="53" t="s">
        <v>153</v>
      </c>
      <c r="B70" s="54" t="s">
        <v>154</v>
      </c>
      <c r="C70" s="55">
        <f>C64</f>
        <v>583.58919999999989</v>
      </c>
      <c r="D70" s="13"/>
      <c r="F70" s="11"/>
    </row>
    <row r="71" spans="1:6" ht="14.25" customHeight="1" thickBot="1" x14ac:dyDescent="0.3">
      <c r="A71" s="64"/>
      <c r="B71" s="100" t="s">
        <v>135</v>
      </c>
      <c r="C71" s="101">
        <f>SUM(C68:C70)</f>
        <v>1872.3766150000001</v>
      </c>
      <c r="D71" s="13"/>
      <c r="F71" s="11"/>
    </row>
    <row r="72" spans="1:6" ht="14.25" customHeight="1" thickBot="1" x14ac:dyDescent="0.3">
      <c r="B72" s="20"/>
      <c r="C72" s="19"/>
      <c r="D72" s="19"/>
      <c r="E72" s="13"/>
      <c r="F72" s="11"/>
    </row>
    <row r="73" spans="1:6" ht="14.25" customHeight="1" x14ac:dyDescent="0.25">
      <c r="A73" s="102"/>
      <c r="B73" s="103" t="s">
        <v>159</v>
      </c>
      <c r="C73" s="104"/>
      <c r="D73" s="13"/>
      <c r="F73" s="11"/>
    </row>
    <row r="74" spans="1:6" ht="14.25" customHeight="1" x14ac:dyDescent="0.25">
      <c r="A74" s="21">
        <v>3</v>
      </c>
      <c r="B74" s="22" t="s">
        <v>160</v>
      </c>
      <c r="C74" s="47" t="s">
        <v>115</v>
      </c>
      <c r="D74" s="13"/>
      <c r="F74" s="11"/>
    </row>
    <row r="75" spans="1:6" ht="14.25" customHeight="1" x14ac:dyDescent="0.25">
      <c r="A75" s="23" t="s">
        <v>116</v>
      </c>
      <c r="B75" s="24" t="s">
        <v>161</v>
      </c>
      <c r="C75" s="167">
        <f>((C31+C40+C41)/12)*5%</f>
        <v>9.7911095375000006</v>
      </c>
      <c r="D75" s="13"/>
      <c r="F75" s="11"/>
    </row>
    <row r="76" spans="1:6" ht="14.25" customHeight="1" x14ac:dyDescent="0.25">
      <c r="A76" s="23" t="s">
        <v>118</v>
      </c>
      <c r="B76" s="24" t="s">
        <v>162</v>
      </c>
      <c r="C76" s="167">
        <f>((C31+C40)/12)*5%*8%</f>
        <v>0.70458915300000002</v>
      </c>
      <c r="D76" s="13"/>
      <c r="F76" s="11"/>
    </row>
    <row r="77" spans="1:6" ht="14.25" customHeight="1" x14ac:dyDescent="0.25">
      <c r="A77" s="23" t="s">
        <v>120</v>
      </c>
      <c r="B77" s="24" t="s">
        <v>163</v>
      </c>
      <c r="C77" s="167">
        <v>0</v>
      </c>
      <c r="D77" s="13"/>
      <c r="F77" s="11"/>
    </row>
    <row r="78" spans="1:6" ht="14.25" customHeight="1" x14ac:dyDescent="0.25">
      <c r="A78" s="23" t="s">
        <v>122</v>
      </c>
      <c r="B78" s="24" t="s">
        <v>164</v>
      </c>
      <c r="C78" s="167">
        <f>((C31+C62)/30/12*7)</f>
        <v>38.193361111111116</v>
      </c>
      <c r="D78" s="13"/>
      <c r="F78" s="11"/>
    </row>
    <row r="79" spans="1:6" ht="24" x14ac:dyDescent="0.25">
      <c r="A79" s="23" t="s">
        <v>124</v>
      </c>
      <c r="B79" s="24" t="s">
        <v>165</v>
      </c>
      <c r="C79" s="46">
        <f>(C31/30/12*7)*8%</f>
        <v>3.0352466666666671</v>
      </c>
      <c r="D79" s="13"/>
      <c r="F79" s="11"/>
    </row>
    <row r="80" spans="1:6" ht="14.25" customHeight="1" x14ac:dyDescent="0.25">
      <c r="A80" s="23" t="s">
        <v>126</v>
      </c>
      <c r="B80" s="24" t="s">
        <v>166</v>
      </c>
      <c r="C80" s="167">
        <f>C31*4%</f>
        <v>78.049199999999999</v>
      </c>
      <c r="D80" s="13"/>
      <c r="F80" s="11"/>
    </row>
    <row r="81" spans="1:6" ht="14.25" customHeight="1" x14ac:dyDescent="0.25">
      <c r="A81" s="25"/>
      <c r="B81" s="22" t="s">
        <v>49</v>
      </c>
      <c r="C81" s="168">
        <f>SUM(C75:C80)</f>
        <v>129.77350646827779</v>
      </c>
      <c r="D81" s="13"/>
      <c r="F81" s="11"/>
    </row>
    <row r="82" spans="1:6" ht="14.25" customHeight="1" thickBot="1" x14ac:dyDescent="0.3">
      <c r="E82" s="13"/>
      <c r="F82" s="11"/>
    </row>
    <row r="83" spans="1:6" ht="14.25" customHeight="1" x14ac:dyDescent="0.25">
      <c r="A83" s="12"/>
      <c r="B83" s="105" t="s">
        <v>167</v>
      </c>
      <c r="C83" s="106"/>
      <c r="D83" s="107"/>
      <c r="F83" s="11"/>
    </row>
    <row r="84" spans="1:6" ht="14.25" customHeight="1" x14ac:dyDescent="0.25">
      <c r="A84" s="67"/>
      <c r="B84" s="98" t="s">
        <v>168</v>
      </c>
      <c r="C84" s="52"/>
      <c r="D84" s="13"/>
      <c r="F84" s="11"/>
    </row>
    <row r="85" spans="1:6" ht="14.25" customHeight="1" x14ac:dyDescent="0.25">
      <c r="A85" s="50" t="s">
        <v>169</v>
      </c>
      <c r="B85" s="26" t="s">
        <v>170</v>
      </c>
      <c r="C85" s="145" t="s">
        <v>115</v>
      </c>
      <c r="D85" s="13"/>
      <c r="F85" s="11"/>
    </row>
    <row r="86" spans="1:6" ht="14.25" customHeight="1" x14ac:dyDescent="0.25">
      <c r="A86" s="53" t="s">
        <v>116</v>
      </c>
      <c r="B86" s="108" t="s">
        <v>171</v>
      </c>
      <c r="C86" s="146">
        <v>0</v>
      </c>
      <c r="D86" s="13"/>
      <c r="F86" s="11"/>
    </row>
    <row r="87" spans="1:6" ht="14.25" customHeight="1" x14ac:dyDescent="0.25">
      <c r="A87" s="53" t="s">
        <v>118</v>
      </c>
      <c r="B87" s="108" t="s">
        <v>172</v>
      </c>
      <c r="C87" s="146">
        <f>(((C31+C71+C81+C90+C110)-(C60-C61-C108-C109))/30*2.96)/12</f>
        <v>33.56555069840639</v>
      </c>
      <c r="D87" s="13"/>
      <c r="F87" s="11"/>
    </row>
    <row r="88" spans="1:6" ht="14.25" customHeight="1" x14ac:dyDescent="0.25">
      <c r="A88" s="53" t="s">
        <v>120</v>
      </c>
      <c r="B88" s="108" t="s">
        <v>173</v>
      </c>
      <c r="C88" s="146">
        <f>(((C31+C71+C81+C90+C110)-(C60-C61-C108-C109))/30*5*1.5%)/12</f>
        <v>0.85047848053394548</v>
      </c>
      <c r="D88" s="13"/>
      <c r="F88" s="11"/>
    </row>
    <row r="89" spans="1:6" ht="14.25" customHeight="1" x14ac:dyDescent="0.25">
      <c r="A89" s="53" t="s">
        <v>122</v>
      </c>
      <c r="B89" s="108" t="s">
        <v>174</v>
      </c>
      <c r="C89" s="146">
        <f>(((C31+C71+C81+C90+C110)-(C60-C61-C108-C109))/30*15*0.78%)/12</f>
        <v>1.3267464296329552</v>
      </c>
      <c r="D89" s="13"/>
      <c r="F89" s="11"/>
    </row>
    <row r="90" spans="1:6" ht="14.25" customHeight="1" x14ac:dyDescent="0.25">
      <c r="A90" s="53" t="s">
        <v>124</v>
      </c>
      <c r="B90" s="108" t="s">
        <v>175</v>
      </c>
      <c r="C90" s="146">
        <f>(((C41*3.95/12)+(C62*3.95*1.2975%))/12+((C31+C40)*39.8%*3.95)*1.2975%/12)</f>
        <v>10.124896205771947</v>
      </c>
      <c r="D90" s="63"/>
      <c r="F90" s="11"/>
    </row>
    <row r="91" spans="1:6" ht="14.25" customHeight="1" x14ac:dyDescent="0.25">
      <c r="A91" s="53" t="s">
        <v>126</v>
      </c>
      <c r="B91" s="109" t="s">
        <v>176</v>
      </c>
      <c r="C91" s="146">
        <v>0</v>
      </c>
      <c r="D91" s="13"/>
      <c r="F91" s="11"/>
    </row>
    <row r="92" spans="1:6" ht="14.25" customHeight="1" thickBot="1" x14ac:dyDescent="0.3">
      <c r="A92" s="64"/>
      <c r="B92" s="28" t="s">
        <v>49</v>
      </c>
      <c r="C92" s="166">
        <f>SUM(C86:C91)</f>
        <v>45.867671814345236</v>
      </c>
      <c r="D92" s="13"/>
      <c r="F92" s="11"/>
    </row>
    <row r="93" spans="1:6" ht="14.25" customHeight="1" thickBot="1" x14ac:dyDescent="0.3">
      <c r="A93" s="15"/>
      <c r="B93" s="15"/>
      <c r="C93" s="15"/>
      <c r="E93" s="13"/>
      <c r="F93" s="11"/>
    </row>
    <row r="94" spans="1:6" ht="14.25" customHeight="1" x14ac:dyDescent="0.25">
      <c r="A94" s="111"/>
      <c r="B94" s="233" t="s">
        <v>177</v>
      </c>
      <c r="C94" s="233"/>
      <c r="D94" s="13"/>
      <c r="F94" s="11"/>
    </row>
    <row r="95" spans="1:6" ht="14.25" customHeight="1" x14ac:dyDescent="0.25">
      <c r="A95" s="50" t="s">
        <v>178</v>
      </c>
      <c r="B95" s="26" t="s">
        <v>179</v>
      </c>
      <c r="C95" s="27" t="s">
        <v>115</v>
      </c>
      <c r="D95" s="13"/>
      <c r="F95" s="11"/>
    </row>
    <row r="96" spans="1:6" ht="14.25" customHeight="1" x14ac:dyDescent="0.25">
      <c r="A96" s="53" t="s">
        <v>116</v>
      </c>
      <c r="B96" s="112" t="s">
        <v>180</v>
      </c>
      <c r="C96" s="113">
        <v>0</v>
      </c>
      <c r="D96" s="13"/>
      <c r="F96" s="11"/>
    </row>
    <row r="97" spans="1:6" ht="14.25" customHeight="1" thickBot="1" x14ac:dyDescent="0.3">
      <c r="A97" s="114"/>
      <c r="B97" s="28" t="s">
        <v>49</v>
      </c>
      <c r="C97" s="115"/>
      <c r="D97" s="116"/>
      <c r="F97" s="11"/>
    </row>
    <row r="98" spans="1:6" ht="14.25" customHeight="1" thickBot="1" x14ac:dyDescent="0.3">
      <c r="A98" s="15"/>
      <c r="B98" s="15"/>
      <c r="C98" s="15"/>
      <c r="E98" s="13"/>
      <c r="F98" s="11"/>
    </row>
    <row r="99" spans="1:6" ht="14.25" customHeight="1" x14ac:dyDescent="0.25">
      <c r="A99" s="92"/>
      <c r="B99" s="96" t="s">
        <v>181</v>
      </c>
      <c r="C99" s="97"/>
      <c r="D99" s="13"/>
      <c r="F99" s="11"/>
    </row>
    <row r="100" spans="1:6" ht="14.25" customHeight="1" x14ac:dyDescent="0.25">
      <c r="A100" s="50">
        <v>4</v>
      </c>
      <c r="B100" s="98" t="s">
        <v>182</v>
      </c>
      <c r="C100" s="99" t="s">
        <v>132</v>
      </c>
      <c r="D100" s="13"/>
      <c r="F100" s="11"/>
    </row>
    <row r="101" spans="1:6" s="29" customFormat="1" ht="15" customHeight="1" x14ac:dyDescent="0.25">
      <c r="A101" s="53" t="s">
        <v>169</v>
      </c>
      <c r="B101" s="54" t="s">
        <v>170</v>
      </c>
      <c r="C101" s="55">
        <f>C92</f>
        <v>45.867671814345236</v>
      </c>
      <c r="D101" s="117"/>
    </row>
    <row r="102" spans="1:6" ht="15" customHeight="1" x14ac:dyDescent="0.25">
      <c r="A102" s="53" t="s">
        <v>178</v>
      </c>
      <c r="B102" s="54" t="s">
        <v>179</v>
      </c>
      <c r="C102" s="55">
        <f>C97</f>
        <v>0</v>
      </c>
      <c r="D102" s="13"/>
      <c r="F102" s="11"/>
    </row>
    <row r="103" spans="1:6" ht="15" customHeight="1" thickBot="1" x14ac:dyDescent="0.3">
      <c r="A103" s="64"/>
      <c r="B103" s="100" t="s">
        <v>135</v>
      </c>
      <c r="C103" s="66">
        <f>SUM(C101:C102)</f>
        <v>45.867671814345236</v>
      </c>
      <c r="D103" s="13"/>
      <c r="F103" s="11"/>
    </row>
    <row r="104" spans="1:6" ht="15" customHeight="1" thickBot="1" x14ac:dyDescent="0.3">
      <c r="F104" s="11"/>
    </row>
    <row r="105" spans="1:6" ht="15" customHeight="1" x14ac:dyDescent="0.25">
      <c r="A105" s="118"/>
      <c r="B105" s="105" t="s">
        <v>183</v>
      </c>
      <c r="C105" s="119"/>
      <c r="F105" s="11"/>
    </row>
    <row r="106" spans="1:6" ht="15" customHeight="1" x14ac:dyDescent="0.25">
      <c r="A106" s="30">
        <v>5</v>
      </c>
      <c r="B106" s="120" t="s">
        <v>184</v>
      </c>
      <c r="C106" s="52" t="s">
        <v>115</v>
      </c>
      <c r="F106" s="11"/>
    </row>
    <row r="107" spans="1:6" ht="15" customHeight="1" x14ac:dyDescent="0.25">
      <c r="A107" s="31" t="s">
        <v>116</v>
      </c>
      <c r="B107" s="121" t="s">
        <v>185</v>
      </c>
      <c r="C107" s="122">
        <f>'III - B Custo Uniformes'!E45</f>
        <v>8.7200000000000006</v>
      </c>
      <c r="F107" s="11"/>
    </row>
    <row r="108" spans="1:6" ht="15" customHeight="1" x14ac:dyDescent="0.25">
      <c r="A108" s="31" t="s">
        <v>118</v>
      </c>
      <c r="B108" s="121" t="s">
        <v>236</v>
      </c>
      <c r="C108" s="123">
        <v>0</v>
      </c>
      <c r="F108" s="11"/>
    </row>
    <row r="109" spans="1:6" ht="15" customHeight="1" x14ac:dyDescent="0.25">
      <c r="A109" s="31" t="s">
        <v>120</v>
      </c>
      <c r="B109" s="121" t="s">
        <v>186</v>
      </c>
      <c r="C109" s="123">
        <f>'III - C Custo Equipamentos'!F27</f>
        <v>2.0744444444444441</v>
      </c>
      <c r="F109" s="11"/>
    </row>
    <row r="110" spans="1:6" ht="15" customHeight="1" thickBot="1" x14ac:dyDescent="0.3">
      <c r="A110" s="124"/>
      <c r="B110" s="125" t="s">
        <v>187</v>
      </c>
      <c r="C110" s="126">
        <f>SUM(C107:C109)</f>
        <v>10.794444444444444</v>
      </c>
      <c r="F110" s="11"/>
    </row>
    <row r="111" spans="1:6" ht="15" customHeight="1" thickBot="1" x14ac:dyDescent="0.3">
      <c r="A111" s="32"/>
      <c r="B111" s="33"/>
      <c r="C111" s="34"/>
      <c r="D111" s="34"/>
      <c r="F111" s="11"/>
    </row>
    <row r="112" spans="1:6" ht="15" customHeight="1" x14ac:dyDescent="0.25">
      <c r="A112" s="127"/>
      <c r="B112" s="228" t="s">
        <v>188</v>
      </c>
      <c r="C112" s="228"/>
      <c r="D112" s="228"/>
      <c r="F112" s="11"/>
    </row>
    <row r="113" spans="1:6" ht="15" customHeight="1" x14ac:dyDescent="0.25">
      <c r="A113" s="30">
        <v>6</v>
      </c>
      <c r="B113" s="26" t="s">
        <v>189</v>
      </c>
      <c r="C113" s="35" t="s">
        <v>140</v>
      </c>
      <c r="D113" s="27" t="s">
        <v>115</v>
      </c>
      <c r="F113" s="11"/>
    </row>
    <row r="114" spans="1:6" ht="15" customHeight="1" x14ac:dyDescent="0.25">
      <c r="A114" s="31" t="s">
        <v>116</v>
      </c>
      <c r="B114" s="36" t="s">
        <v>190</v>
      </c>
      <c r="C114" s="37">
        <v>4.08</v>
      </c>
      <c r="D114" s="70">
        <f>(C131)*C114/100</f>
        <v>163.60972329926435</v>
      </c>
      <c r="F114" s="11"/>
    </row>
    <row r="115" spans="1:6" ht="15" customHeight="1" x14ac:dyDescent="0.25">
      <c r="A115" s="31" t="s">
        <v>118</v>
      </c>
      <c r="B115" s="36" t="s">
        <v>191</v>
      </c>
      <c r="C115" s="37">
        <v>4.3600000000000003</v>
      </c>
      <c r="D115" s="70">
        <f>(C131+D114)*C115/100</f>
        <v>181.97122550074809</v>
      </c>
      <c r="F115" s="11"/>
    </row>
    <row r="116" spans="1:6" ht="15" customHeight="1" x14ac:dyDescent="0.25">
      <c r="A116" s="31" t="s">
        <v>120</v>
      </c>
      <c r="B116" s="36" t="s">
        <v>192</v>
      </c>
      <c r="C116" s="37"/>
      <c r="D116" s="70"/>
      <c r="F116" s="11"/>
    </row>
    <row r="117" spans="1:6" ht="15" customHeight="1" x14ac:dyDescent="0.25">
      <c r="A117" s="31"/>
      <c r="B117" s="36" t="s">
        <v>193</v>
      </c>
      <c r="C117" s="37">
        <f>3+0.65</f>
        <v>3.65</v>
      </c>
      <c r="D117" s="70">
        <f>((C131+D114+D115)/(1-(C117+C119)/100))*C117/100</f>
        <v>174.03420504459598</v>
      </c>
      <c r="F117" s="11"/>
    </row>
    <row r="118" spans="1:6" ht="15" customHeight="1" x14ac:dyDescent="0.25">
      <c r="A118" s="31"/>
      <c r="B118" s="36" t="s">
        <v>194</v>
      </c>
      <c r="C118" s="37"/>
      <c r="D118" s="70"/>
      <c r="F118" s="11"/>
    </row>
    <row r="119" spans="1:6" ht="15" customHeight="1" x14ac:dyDescent="0.25">
      <c r="A119" s="31"/>
      <c r="B119" s="36" t="s">
        <v>195</v>
      </c>
      <c r="C119" s="38">
        <v>5</v>
      </c>
      <c r="D119" s="70">
        <f>((C131+D114+D115)/(1-(C117+C119)/100))*C119/100</f>
        <v>238.40302060903559</v>
      </c>
      <c r="F119" s="11"/>
    </row>
    <row r="120" spans="1:6" ht="15" customHeight="1" x14ac:dyDescent="0.25">
      <c r="A120" s="31"/>
      <c r="B120" s="36" t="s">
        <v>196</v>
      </c>
      <c r="C120" s="37"/>
      <c r="D120" s="70"/>
      <c r="F120" s="11"/>
    </row>
    <row r="121" spans="1:6" ht="15" customHeight="1" thickBot="1" x14ac:dyDescent="0.3">
      <c r="A121" s="39"/>
      <c r="B121" s="28" t="s">
        <v>49</v>
      </c>
      <c r="C121" s="40">
        <f>SUM(C114:C120)</f>
        <v>17.090000000000003</v>
      </c>
      <c r="D121" s="110">
        <f>SUM(D114:D120)</f>
        <v>758.01817445364395</v>
      </c>
      <c r="F121" s="11"/>
    </row>
    <row r="122" spans="1:6" ht="15" customHeight="1" x14ac:dyDescent="0.25">
      <c r="A122" s="32"/>
      <c r="B122" s="33"/>
      <c r="C122" s="34"/>
      <c r="D122" s="34"/>
      <c r="F122" s="11"/>
    </row>
    <row r="123" spans="1:6" s="29" customFormat="1" ht="15" customHeight="1" x14ac:dyDescent="0.25">
      <c r="A123" s="234" t="s">
        <v>197</v>
      </c>
      <c r="B123" s="234"/>
      <c r="C123" s="234"/>
      <c r="D123" s="41"/>
    </row>
    <row r="124" spans="1:6" s="29" customFormat="1" ht="15" customHeight="1" thickBot="1" x14ac:dyDescent="0.3">
      <c r="A124" s="11"/>
      <c r="B124" s="41"/>
      <c r="C124" s="11"/>
      <c r="D124" s="11"/>
    </row>
    <row r="125" spans="1:6" s="29" customFormat="1" ht="24" x14ac:dyDescent="0.25">
      <c r="A125" s="92"/>
      <c r="B125" s="128" t="s">
        <v>198</v>
      </c>
      <c r="C125" s="129" t="s">
        <v>115</v>
      </c>
    </row>
    <row r="126" spans="1:6" s="29" customFormat="1" ht="15" customHeight="1" x14ac:dyDescent="0.25">
      <c r="A126" s="67" t="s">
        <v>116</v>
      </c>
      <c r="B126" s="36" t="s">
        <v>199</v>
      </c>
      <c r="C126" s="70">
        <f>C35</f>
        <v>1951.23</v>
      </c>
    </row>
    <row r="127" spans="1:6" s="29" customFormat="1" ht="15" customHeight="1" x14ac:dyDescent="0.25">
      <c r="A127" s="67" t="s">
        <v>118</v>
      </c>
      <c r="B127" s="36" t="s">
        <v>200</v>
      </c>
      <c r="C127" s="70">
        <f>C71</f>
        <v>1872.3766150000001</v>
      </c>
    </row>
    <row r="128" spans="1:6" s="29" customFormat="1" ht="15" customHeight="1" x14ac:dyDescent="0.25">
      <c r="A128" s="67" t="s">
        <v>120</v>
      </c>
      <c r="B128" s="36" t="s">
        <v>201</v>
      </c>
      <c r="C128" s="70">
        <f>C81</f>
        <v>129.77350646827779</v>
      </c>
    </row>
    <row r="129" spans="1:5" s="29" customFormat="1" ht="15" customHeight="1" x14ac:dyDescent="0.25">
      <c r="A129" s="67" t="s">
        <v>122</v>
      </c>
      <c r="B129" s="36" t="s">
        <v>202</v>
      </c>
      <c r="C129" s="70">
        <f>C103</f>
        <v>45.867671814345236</v>
      </c>
    </row>
    <row r="130" spans="1:5" s="29" customFormat="1" ht="15" customHeight="1" x14ac:dyDescent="0.25">
      <c r="A130" s="67" t="s">
        <v>124</v>
      </c>
      <c r="B130" s="36" t="s">
        <v>203</v>
      </c>
      <c r="C130" s="70">
        <f>C110</f>
        <v>10.794444444444444</v>
      </c>
    </row>
    <row r="131" spans="1:5" s="29" customFormat="1" ht="15" customHeight="1" x14ac:dyDescent="0.25">
      <c r="A131" s="67"/>
      <c r="B131" s="35" t="s">
        <v>204</v>
      </c>
      <c r="C131" s="130">
        <f>SUM(C126:C130)</f>
        <v>4010.0422377270675</v>
      </c>
    </row>
    <row r="132" spans="1:5" s="29" customFormat="1" ht="15" customHeight="1" x14ac:dyDescent="0.25">
      <c r="A132" s="67" t="s">
        <v>126</v>
      </c>
      <c r="B132" s="36" t="s">
        <v>205</v>
      </c>
      <c r="C132" s="70">
        <f>D121</f>
        <v>758.01817445364395</v>
      </c>
    </row>
    <row r="133" spans="1:5" s="29" customFormat="1" x14ac:dyDescent="0.25">
      <c r="A133" s="67"/>
      <c r="B133" s="26" t="s">
        <v>206</v>
      </c>
      <c r="C133" s="130">
        <f>SUM(C131:C132)</f>
        <v>4768.0604121807119</v>
      </c>
    </row>
    <row r="134" spans="1:5" s="29" customFormat="1" ht="15" customHeight="1" thickBot="1" x14ac:dyDescent="0.3">
      <c r="A134" s="64"/>
      <c r="B134" s="131" t="s">
        <v>207</v>
      </c>
      <c r="C134" s="132">
        <f>C133/C35</f>
        <v>2.4436178267967956</v>
      </c>
    </row>
    <row r="135" spans="1:5" s="29" customFormat="1" ht="15" customHeight="1" x14ac:dyDescent="0.25">
      <c r="A135" s="11"/>
      <c r="B135" s="41"/>
      <c r="C135" s="11"/>
      <c r="D135" s="11"/>
      <c r="E135" s="11"/>
    </row>
    <row r="136" spans="1:5" ht="15.75" thickBot="1" x14ac:dyDescent="0.3"/>
    <row r="137" spans="1:5" x14ac:dyDescent="0.25">
      <c r="A137" s="127"/>
      <c r="B137" s="228" t="s">
        <v>208</v>
      </c>
      <c r="C137" s="228"/>
      <c r="D137" s="228"/>
    </row>
    <row r="138" spans="1:5" x14ac:dyDescent="0.25">
      <c r="A138" s="30">
        <v>6</v>
      </c>
      <c r="B138" s="26" t="s">
        <v>189</v>
      </c>
      <c r="C138" s="35" t="s">
        <v>140</v>
      </c>
      <c r="D138" s="27" t="s">
        <v>115</v>
      </c>
    </row>
    <row r="139" spans="1:5" x14ac:dyDescent="0.25">
      <c r="A139" s="31" t="s">
        <v>116</v>
      </c>
      <c r="B139" s="36" t="s">
        <v>190</v>
      </c>
      <c r="C139" s="37">
        <v>4.08</v>
      </c>
      <c r="D139" s="70">
        <f>(C156)*C139/100</f>
        <v>163.60972329926435</v>
      </c>
    </row>
    <row r="140" spans="1:5" x14ac:dyDescent="0.25">
      <c r="A140" s="31" t="s">
        <v>118</v>
      </c>
      <c r="B140" s="36" t="s">
        <v>191</v>
      </c>
      <c r="C140" s="37">
        <v>4.3600000000000003</v>
      </c>
      <c r="D140" s="70">
        <f>(C156+D139)*C140/100</f>
        <v>181.97122550074809</v>
      </c>
    </row>
    <row r="141" spans="1:5" x14ac:dyDescent="0.25">
      <c r="A141" s="31" t="s">
        <v>120</v>
      </c>
      <c r="B141" s="36" t="s">
        <v>192</v>
      </c>
      <c r="C141" s="37"/>
      <c r="D141" s="70"/>
    </row>
    <row r="142" spans="1:5" x14ac:dyDescent="0.25">
      <c r="A142" s="31"/>
      <c r="B142" s="36" t="s">
        <v>209</v>
      </c>
      <c r="C142" s="14">
        <f>1.65+7.6</f>
        <v>9.25</v>
      </c>
      <c r="D142" s="70">
        <f>((C156+D139+D140)/(1-(C142+C144)/100))*C142/100</f>
        <v>469.84856531050139</v>
      </c>
    </row>
    <row r="143" spans="1:5" x14ac:dyDescent="0.25">
      <c r="A143" s="31"/>
      <c r="B143" s="36" t="s">
        <v>194</v>
      </c>
      <c r="C143" s="37"/>
      <c r="D143" s="70"/>
    </row>
    <row r="144" spans="1:5" x14ac:dyDescent="0.25">
      <c r="A144" s="31"/>
      <c r="B144" s="36" t="s">
        <v>195</v>
      </c>
      <c r="C144" s="38">
        <v>5</v>
      </c>
      <c r="D144" s="70">
        <f>((C156+D139+D140)/(1-(C142+C144)/100))*C144/100</f>
        <v>253.97219746513588</v>
      </c>
    </row>
    <row r="145" spans="1:4" x14ac:dyDescent="0.25">
      <c r="A145" s="31"/>
      <c r="B145" s="36" t="s">
        <v>196</v>
      </c>
      <c r="C145" s="37"/>
      <c r="D145" s="70"/>
    </row>
    <row r="146" spans="1:4" ht="15.75" thickBot="1" x14ac:dyDescent="0.3">
      <c r="A146" s="39"/>
      <c r="B146" s="28" t="s">
        <v>49</v>
      </c>
      <c r="C146" s="40">
        <f>SUM(C139:C145)</f>
        <v>22.69</v>
      </c>
      <c r="D146" s="110">
        <f>SUM(D139:D145)</f>
        <v>1069.4017115756496</v>
      </c>
    </row>
    <row r="147" spans="1:4" x14ac:dyDescent="0.25">
      <c r="A147" s="15"/>
      <c r="B147" s="15"/>
      <c r="C147" s="15"/>
      <c r="D147" s="15"/>
    </row>
    <row r="148" spans="1:4" x14ac:dyDescent="0.25">
      <c r="A148" s="229" t="s">
        <v>197</v>
      </c>
      <c r="B148" s="229"/>
      <c r="C148" s="229"/>
      <c r="D148" s="42"/>
    </row>
    <row r="149" spans="1:4" ht="15.75" thickBot="1" x14ac:dyDescent="0.3">
      <c r="A149" s="15"/>
      <c r="B149" s="43"/>
      <c r="C149" s="15"/>
      <c r="D149" s="42"/>
    </row>
    <row r="150" spans="1:4" ht="24" x14ac:dyDescent="0.25">
      <c r="A150" s="92"/>
      <c r="B150" s="128" t="s">
        <v>198</v>
      </c>
      <c r="C150" s="129" t="s">
        <v>115</v>
      </c>
      <c r="D150" s="42"/>
    </row>
    <row r="151" spans="1:4" x14ac:dyDescent="0.25">
      <c r="A151" s="67" t="s">
        <v>116</v>
      </c>
      <c r="B151" s="36" t="s">
        <v>199</v>
      </c>
      <c r="C151" s="70">
        <f>C126</f>
        <v>1951.23</v>
      </c>
      <c r="D151" s="42"/>
    </row>
    <row r="152" spans="1:4" x14ac:dyDescent="0.25">
      <c r="A152" s="67" t="s">
        <v>118</v>
      </c>
      <c r="B152" s="36" t="s">
        <v>200</v>
      </c>
      <c r="C152" s="70">
        <f>C127</f>
        <v>1872.3766150000001</v>
      </c>
      <c r="D152" s="42"/>
    </row>
    <row r="153" spans="1:4" x14ac:dyDescent="0.25">
      <c r="A153" s="67" t="s">
        <v>120</v>
      </c>
      <c r="B153" s="36" t="s">
        <v>201</v>
      </c>
      <c r="C153" s="70">
        <f>C128</f>
        <v>129.77350646827779</v>
      </c>
      <c r="D153" s="42"/>
    </row>
    <row r="154" spans="1:4" x14ac:dyDescent="0.25">
      <c r="A154" s="67" t="s">
        <v>122</v>
      </c>
      <c r="B154" s="36" t="s">
        <v>202</v>
      </c>
      <c r="C154" s="70">
        <f>C129</f>
        <v>45.867671814345236</v>
      </c>
      <c r="D154" s="42"/>
    </row>
    <row r="155" spans="1:4" x14ac:dyDescent="0.25">
      <c r="A155" s="67" t="s">
        <v>124</v>
      </c>
      <c r="B155" s="36" t="s">
        <v>203</v>
      </c>
      <c r="C155" s="70">
        <f>C130</f>
        <v>10.794444444444444</v>
      </c>
      <c r="D155" s="42"/>
    </row>
    <row r="156" spans="1:4" x14ac:dyDescent="0.25">
      <c r="A156" s="67"/>
      <c r="B156" s="35" t="s">
        <v>204</v>
      </c>
      <c r="C156" s="130">
        <f>SUM(C151:C155)</f>
        <v>4010.0422377270675</v>
      </c>
      <c r="D156" s="42"/>
    </row>
    <row r="157" spans="1:4" x14ac:dyDescent="0.25">
      <c r="A157" s="67" t="s">
        <v>126</v>
      </c>
      <c r="B157" s="36" t="s">
        <v>205</v>
      </c>
      <c r="C157" s="70">
        <f>D146</f>
        <v>1069.4017115756496</v>
      </c>
      <c r="D157" s="42"/>
    </row>
    <row r="158" spans="1:4" x14ac:dyDescent="0.25">
      <c r="A158" s="67"/>
      <c r="B158" s="26" t="s">
        <v>206</v>
      </c>
      <c r="C158" s="130">
        <f>SUM(C156:C157)</f>
        <v>5079.4439493027166</v>
      </c>
      <c r="D158" s="42"/>
    </row>
    <row r="159" spans="1:4" ht="15.75" thickBot="1" x14ac:dyDescent="0.3">
      <c r="A159" s="64"/>
      <c r="B159" s="131" t="s">
        <v>207</v>
      </c>
      <c r="C159" s="132">
        <f>C158/C35</f>
        <v>2.6032010318120964</v>
      </c>
      <c r="D159" s="42"/>
    </row>
  </sheetData>
  <mergeCells count="20">
    <mergeCell ref="B137:D137"/>
    <mergeCell ref="A148:C148"/>
    <mergeCell ref="B37:C37"/>
    <mergeCell ref="B38:C38"/>
    <mergeCell ref="A45:D45"/>
    <mergeCell ref="B94:C94"/>
    <mergeCell ref="B112:D112"/>
    <mergeCell ref="A123:C123"/>
    <mergeCell ref="B36:D36"/>
    <mergeCell ref="B1:E1"/>
    <mergeCell ref="B2:E2"/>
    <mergeCell ref="B3:E3"/>
    <mergeCell ref="B4:E4"/>
    <mergeCell ref="B5:E5"/>
    <mergeCell ref="B6:E6"/>
    <mergeCell ref="B7:E7"/>
    <mergeCell ref="B8:E8"/>
    <mergeCell ref="B10:E10"/>
    <mergeCell ref="C19:E19"/>
    <mergeCell ref="A21:C21"/>
  </mergeCells>
  <pageMargins left="0.511811024" right="0.511811024" top="0.78740157499999996" bottom="0.78740157499999996" header="0.31496062000000002" footer="0.31496062000000002"/>
  <pageSetup paperSize="9" scale="76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view="pageBreakPreview" zoomScale="60" zoomScaleNormal="100" workbookViewId="0">
      <selection activeCell="B8" sqref="B8:E8"/>
    </sheetView>
  </sheetViews>
  <sheetFormatPr defaultColWidth="11.42578125" defaultRowHeight="15" x14ac:dyDescent="0.25"/>
  <cols>
    <col min="1" max="1" width="5.140625" style="11" customWidth="1"/>
    <col min="2" max="2" width="57.5703125" style="11" customWidth="1"/>
    <col min="3" max="3" width="33.7109375" style="11" customWidth="1"/>
    <col min="4" max="4" width="14.7109375" style="11" bestFit="1" customWidth="1"/>
    <col min="5" max="5" width="10.140625" style="11" bestFit="1" customWidth="1"/>
    <col min="6" max="6" width="9.5703125" style="13" customWidth="1"/>
    <col min="7" max="7" width="11.42578125" style="11"/>
    <col min="8" max="8" width="46" style="11" customWidth="1"/>
    <col min="9" max="9" width="17" style="11" customWidth="1"/>
    <col min="10" max="10" width="14.28515625" style="11" customWidth="1"/>
    <col min="11" max="256" width="11.42578125" style="11"/>
    <col min="257" max="257" width="5.140625" style="11" customWidth="1"/>
    <col min="258" max="258" width="57.5703125" style="11" customWidth="1"/>
    <col min="259" max="259" width="16.7109375" style="11" customWidth="1"/>
    <col min="260" max="260" width="14.7109375" style="11" bestFit="1" customWidth="1"/>
    <col min="261" max="261" width="10.140625" style="11" bestFit="1" customWidth="1"/>
    <col min="262" max="262" width="9.5703125" style="11" customWidth="1"/>
    <col min="263" max="263" width="11.42578125" style="11"/>
    <col min="264" max="264" width="46" style="11" customWidth="1"/>
    <col min="265" max="265" width="17" style="11" customWidth="1"/>
    <col min="266" max="266" width="14.28515625" style="11" customWidth="1"/>
    <col min="267" max="512" width="11.42578125" style="11"/>
    <col min="513" max="513" width="5.140625" style="11" customWidth="1"/>
    <col min="514" max="514" width="57.5703125" style="11" customWidth="1"/>
    <col min="515" max="515" width="16.7109375" style="11" customWidth="1"/>
    <col min="516" max="516" width="14.7109375" style="11" bestFit="1" customWidth="1"/>
    <col min="517" max="517" width="10.140625" style="11" bestFit="1" customWidth="1"/>
    <col min="518" max="518" width="9.5703125" style="11" customWidth="1"/>
    <col min="519" max="519" width="11.42578125" style="11"/>
    <col min="520" max="520" width="46" style="11" customWidth="1"/>
    <col min="521" max="521" width="17" style="11" customWidth="1"/>
    <col min="522" max="522" width="14.28515625" style="11" customWidth="1"/>
    <col min="523" max="768" width="11.42578125" style="11"/>
    <col min="769" max="769" width="5.140625" style="11" customWidth="1"/>
    <col min="770" max="770" width="57.5703125" style="11" customWidth="1"/>
    <col min="771" max="771" width="16.7109375" style="11" customWidth="1"/>
    <col min="772" max="772" width="14.7109375" style="11" bestFit="1" customWidth="1"/>
    <col min="773" max="773" width="10.140625" style="11" bestFit="1" customWidth="1"/>
    <col min="774" max="774" width="9.5703125" style="11" customWidth="1"/>
    <col min="775" max="775" width="11.42578125" style="11"/>
    <col min="776" max="776" width="46" style="11" customWidth="1"/>
    <col min="777" max="777" width="17" style="11" customWidth="1"/>
    <col min="778" max="778" width="14.28515625" style="11" customWidth="1"/>
    <col min="779" max="1024" width="11.42578125" style="11"/>
    <col min="1025" max="1025" width="5.140625" style="11" customWidth="1"/>
    <col min="1026" max="1026" width="57.5703125" style="11" customWidth="1"/>
    <col min="1027" max="1027" width="16.7109375" style="11" customWidth="1"/>
    <col min="1028" max="1028" width="14.7109375" style="11" bestFit="1" customWidth="1"/>
    <col min="1029" max="1029" width="10.140625" style="11" bestFit="1" customWidth="1"/>
    <col min="1030" max="1030" width="9.5703125" style="11" customWidth="1"/>
    <col min="1031" max="1031" width="11.42578125" style="11"/>
    <col min="1032" max="1032" width="46" style="11" customWidth="1"/>
    <col min="1033" max="1033" width="17" style="11" customWidth="1"/>
    <col min="1034" max="1034" width="14.28515625" style="11" customWidth="1"/>
    <col min="1035" max="1280" width="11.42578125" style="11"/>
    <col min="1281" max="1281" width="5.140625" style="11" customWidth="1"/>
    <col min="1282" max="1282" width="57.5703125" style="11" customWidth="1"/>
    <col min="1283" max="1283" width="16.7109375" style="11" customWidth="1"/>
    <col min="1284" max="1284" width="14.7109375" style="11" bestFit="1" customWidth="1"/>
    <col min="1285" max="1285" width="10.140625" style="11" bestFit="1" customWidth="1"/>
    <col min="1286" max="1286" width="9.5703125" style="11" customWidth="1"/>
    <col min="1287" max="1287" width="11.42578125" style="11"/>
    <col min="1288" max="1288" width="46" style="11" customWidth="1"/>
    <col min="1289" max="1289" width="17" style="11" customWidth="1"/>
    <col min="1290" max="1290" width="14.28515625" style="11" customWidth="1"/>
    <col min="1291" max="1536" width="11.42578125" style="11"/>
    <col min="1537" max="1537" width="5.140625" style="11" customWidth="1"/>
    <col min="1538" max="1538" width="57.5703125" style="11" customWidth="1"/>
    <col min="1539" max="1539" width="16.7109375" style="11" customWidth="1"/>
    <col min="1540" max="1540" width="14.7109375" style="11" bestFit="1" customWidth="1"/>
    <col min="1541" max="1541" width="10.140625" style="11" bestFit="1" customWidth="1"/>
    <col min="1542" max="1542" width="9.5703125" style="11" customWidth="1"/>
    <col min="1543" max="1543" width="11.42578125" style="11"/>
    <col min="1544" max="1544" width="46" style="11" customWidth="1"/>
    <col min="1545" max="1545" width="17" style="11" customWidth="1"/>
    <col min="1546" max="1546" width="14.28515625" style="11" customWidth="1"/>
    <col min="1547" max="1792" width="11.42578125" style="11"/>
    <col min="1793" max="1793" width="5.140625" style="11" customWidth="1"/>
    <col min="1794" max="1794" width="57.5703125" style="11" customWidth="1"/>
    <col min="1795" max="1795" width="16.7109375" style="11" customWidth="1"/>
    <col min="1796" max="1796" width="14.7109375" style="11" bestFit="1" customWidth="1"/>
    <col min="1797" max="1797" width="10.140625" style="11" bestFit="1" customWidth="1"/>
    <col min="1798" max="1798" width="9.5703125" style="11" customWidth="1"/>
    <col min="1799" max="1799" width="11.42578125" style="11"/>
    <col min="1800" max="1800" width="46" style="11" customWidth="1"/>
    <col min="1801" max="1801" width="17" style="11" customWidth="1"/>
    <col min="1802" max="1802" width="14.28515625" style="11" customWidth="1"/>
    <col min="1803" max="2048" width="11.42578125" style="11"/>
    <col min="2049" max="2049" width="5.140625" style="11" customWidth="1"/>
    <col min="2050" max="2050" width="57.5703125" style="11" customWidth="1"/>
    <col min="2051" max="2051" width="16.7109375" style="11" customWidth="1"/>
    <col min="2052" max="2052" width="14.7109375" style="11" bestFit="1" customWidth="1"/>
    <col min="2053" max="2053" width="10.140625" style="11" bestFit="1" customWidth="1"/>
    <col min="2054" max="2054" width="9.5703125" style="11" customWidth="1"/>
    <col min="2055" max="2055" width="11.42578125" style="11"/>
    <col min="2056" max="2056" width="46" style="11" customWidth="1"/>
    <col min="2057" max="2057" width="17" style="11" customWidth="1"/>
    <col min="2058" max="2058" width="14.28515625" style="11" customWidth="1"/>
    <col min="2059" max="2304" width="11.42578125" style="11"/>
    <col min="2305" max="2305" width="5.140625" style="11" customWidth="1"/>
    <col min="2306" max="2306" width="57.5703125" style="11" customWidth="1"/>
    <col min="2307" max="2307" width="16.7109375" style="11" customWidth="1"/>
    <col min="2308" max="2308" width="14.7109375" style="11" bestFit="1" customWidth="1"/>
    <col min="2309" max="2309" width="10.140625" style="11" bestFit="1" customWidth="1"/>
    <col min="2310" max="2310" width="9.5703125" style="11" customWidth="1"/>
    <col min="2311" max="2311" width="11.42578125" style="11"/>
    <col min="2312" max="2312" width="46" style="11" customWidth="1"/>
    <col min="2313" max="2313" width="17" style="11" customWidth="1"/>
    <col min="2314" max="2314" width="14.28515625" style="11" customWidth="1"/>
    <col min="2315" max="2560" width="11.42578125" style="11"/>
    <col min="2561" max="2561" width="5.140625" style="11" customWidth="1"/>
    <col min="2562" max="2562" width="57.5703125" style="11" customWidth="1"/>
    <col min="2563" max="2563" width="16.7109375" style="11" customWidth="1"/>
    <col min="2564" max="2564" width="14.7109375" style="11" bestFit="1" customWidth="1"/>
    <col min="2565" max="2565" width="10.140625" style="11" bestFit="1" customWidth="1"/>
    <col min="2566" max="2566" width="9.5703125" style="11" customWidth="1"/>
    <col min="2567" max="2567" width="11.42578125" style="11"/>
    <col min="2568" max="2568" width="46" style="11" customWidth="1"/>
    <col min="2569" max="2569" width="17" style="11" customWidth="1"/>
    <col min="2570" max="2570" width="14.28515625" style="11" customWidth="1"/>
    <col min="2571" max="2816" width="11.42578125" style="11"/>
    <col min="2817" max="2817" width="5.140625" style="11" customWidth="1"/>
    <col min="2818" max="2818" width="57.5703125" style="11" customWidth="1"/>
    <col min="2819" max="2819" width="16.7109375" style="11" customWidth="1"/>
    <col min="2820" max="2820" width="14.7109375" style="11" bestFit="1" customWidth="1"/>
    <col min="2821" max="2821" width="10.140625" style="11" bestFit="1" customWidth="1"/>
    <col min="2822" max="2822" width="9.5703125" style="11" customWidth="1"/>
    <col min="2823" max="2823" width="11.42578125" style="11"/>
    <col min="2824" max="2824" width="46" style="11" customWidth="1"/>
    <col min="2825" max="2825" width="17" style="11" customWidth="1"/>
    <col min="2826" max="2826" width="14.28515625" style="11" customWidth="1"/>
    <col min="2827" max="3072" width="11.42578125" style="11"/>
    <col min="3073" max="3073" width="5.140625" style="11" customWidth="1"/>
    <col min="3074" max="3074" width="57.5703125" style="11" customWidth="1"/>
    <col min="3075" max="3075" width="16.7109375" style="11" customWidth="1"/>
    <col min="3076" max="3076" width="14.7109375" style="11" bestFit="1" customWidth="1"/>
    <col min="3077" max="3077" width="10.140625" style="11" bestFit="1" customWidth="1"/>
    <col min="3078" max="3078" width="9.5703125" style="11" customWidth="1"/>
    <col min="3079" max="3079" width="11.42578125" style="11"/>
    <col min="3080" max="3080" width="46" style="11" customWidth="1"/>
    <col min="3081" max="3081" width="17" style="11" customWidth="1"/>
    <col min="3082" max="3082" width="14.28515625" style="11" customWidth="1"/>
    <col min="3083" max="3328" width="11.42578125" style="11"/>
    <col min="3329" max="3329" width="5.140625" style="11" customWidth="1"/>
    <col min="3330" max="3330" width="57.5703125" style="11" customWidth="1"/>
    <col min="3331" max="3331" width="16.7109375" style="11" customWidth="1"/>
    <col min="3332" max="3332" width="14.7109375" style="11" bestFit="1" customWidth="1"/>
    <col min="3333" max="3333" width="10.140625" style="11" bestFit="1" customWidth="1"/>
    <col min="3334" max="3334" width="9.5703125" style="11" customWidth="1"/>
    <col min="3335" max="3335" width="11.42578125" style="11"/>
    <col min="3336" max="3336" width="46" style="11" customWidth="1"/>
    <col min="3337" max="3337" width="17" style="11" customWidth="1"/>
    <col min="3338" max="3338" width="14.28515625" style="11" customWidth="1"/>
    <col min="3339" max="3584" width="11.42578125" style="11"/>
    <col min="3585" max="3585" width="5.140625" style="11" customWidth="1"/>
    <col min="3586" max="3586" width="57.5703125" style="11" customWidth="1"/>
    <col min="3587" max="3587" width="16.7109375" style="11" customWidth="1"/>
    <col min="3588" max="3588" width="14.7109375" style="11" bestFit="1" customWidth="1"/>
    <col min="3589" max="3589" width="10.140625" style="11" bestFit="1" customWidth="1"/>
    <col min="3590" max="3590" width="9.5703125" style="11" customWidth="1"/>
    <col min="3591" max="3591" width="11.42578125" style="11"/>
    <col min="3592" max="3592" width="46" style="11" customWidth="1"/>
    <col min="3593" max="3593" width="17" style="11" customWidth="1"/>
    <col min="3594" max="3594" width="14.28515625" style="11" customWidth="1"/>
    <col min="3595" max="3840" width="11.42578125" style="11"/>
    <col min="3841" max="3841" width="5.140625" style="11" customWidth="1"/>
    <col min="3842" max="3842" width="57.5703125" style="11" customWidth="1"/>
    <col min="3843" max="3843" width="16.7109375" style="11" customWidth="1"/>
    <col min="3844" max="3844" width="14.7109375" style="11" bestFit="1" customWidth="1"/>
    <col min="3845" max="3845" width="10.140625" style="11" bestFit="1" customWidth="1"/>
    <col min="3846" max="3846" width="9.5703125" style="11" customWidth="1"/>
    <col min="3847" max="3847" width="11.42578125" style="11"/>
    <col min="3848" max="3848" width="46" style="11" customWidth="1"/>
    <col min="3849" max="3849" width="17" style="11" customWidth="1"/>
    <col min="3850" max="3850" width="14.28515625" style="11" customWidth="1"/>
    <col min="3851" max="4096" width="11.42578125" style="11"/>
    <col min="4097" max="4097" width="5.140625" style="11" customWidth="1"/>
    <col min="4098" max="4098" width="57.5703125" style="11" customWidth="1"/>
    <col min="4099" max="4099" width="16.7109375" style="11" customWidth="1"/>
    <col min="4100" max="4100" width="14.7109375" style="11" bestFit="1" customWidth="1"/>
    <col min="4101" max="4101" width="10.140625" style="11" bestFit="1" customWidth="1"/>
    <col min="4102" max="4102" width="9.5703125" style="11" customWidth="1"/>
    <col min="4103" max="4103" width="11.42578125" style="11"/>
    <col min="4104" max="4104" width="46" style="11" customWidth="1"/>
    <col min="4105" max="4105" width="17" style="11" customWidth="1"/>
    <col min="4106" max="4106" width="14.28515625" style="11" customWidth="1"/>
    <col min="4107" max="4352" width="11.42578125" style="11"/>
    <col min="4353" max="4353" width="5.140625" style="11" customWidth="1"/>
    <col min="4354" max="4354" width="57.5703125" style="11" customWidth="1"/>
    <col min="4355" max="4355" width="16.7109375" style="11" customWidth="1"/>
    <col min="4356" max="4356" width="14.7109375" style="11" bestFit="1" customWidth="1"/>
    <col min="4357" max="4357" width="10.140625" style="11" bestFit="1" customWidth="1"/>
    <col min="4358" max="4358" width="9.5703125" style="11" customWidth="1"/>
    <col min="4359" max="4359" width="11.42578125" style="11"/>
    <col min="4360" max="4360" width="46" style="11" customWidth="1"/>
    <col min="4361" max="4361" width="17" style="11" customWidth="1"/>
    <col min="4362" max="4362" width="14.28515625" style="11" customWidth="1"/>
    <col min="4363" max="4608" width="11.42578125" style="11"/>
    <col min="4609" max="4609" width="5.140625" style="11" customWidth="1"/>
    <col min="4610" max="4610" width="57.5703125" style="11" customWidth="1"/>
    <col min="4611" max="4611" width="16.7109375" style="11" customWidth="1"/>
    <col min="4612" max="4612" width="14.7109375" style="11" bestFit="1" customWidth="1"/>
    <col min="4613" max="4613" width="10.140625" style="11" bestFit="1" customWidth="1"/>
    <col min="4614" max="4614" width="9.5703125" style="11" customWidth="1"/>
    <col min="4615" max="4615" width="11.42578125" style="11"/>
    <col min="4616" max="4616" width="46" style="11" customWidth="1"/>
    <col min="4617" max="4617" width="17" style="11" customWidth="1"/>
    <col min="4618" max="4618" width="14.28515625" style="11" customWidth="1"/>
    <col min="4619" max="4864" width="11.42578125" style="11"/>
    <col min="4865" max="4865" width="5.140625" style="11" customWidth="1"/>
    <col min="4866" max="4866" width="57.5703125" style="11" customWidth="1"/>
    <col min="4867" max="4867" width="16.7109375" style="11" customWidth="1"/>
    <col min="4868" max="4868" width="14.7109375" style="11" bestFit="1" customWidth="1"/>
    <col min="4869" max="4869" width="10.140625" style="11" bestFit="1" customWidth="1"/>
    <col min="4870" max="4870" width="9.5703125" style="11" customWidth="1"/>
    <col min="4871" max="4871" width="11.42578125" style="11"/>
    <col min="4872" max="4872" width="46" style="11" customWidth="1"/>
    <col min="4873" max="4873" width="17" style="11" customWidth="1"/>
    <col min="4874" max="4874" width="14.28515625" style="11" customWidth="1"/>
    <col min="4875" max="5120" width="11.42578125" style="11"/>
    <col min="5121" max="5121" width="5.140625" style="11" customWidth="1"/>
    <col min="5122" max="5122" width="57.5703125" style="11" customWidth="1"/>
    <col min="5123" max="5123" width="16.7109375" style="11" customWidth="1"/>
    <col min="5124" max="5124" width="14.7109375" style="11" bestFit="1" customWidth="1"/>
    <col min="5125" max="5125" width="10.140625" style="11" bestFit="1" customWidth="1"/>
    <col min="5126" max="5126" width="9.5703125" style="11" customWidth="1"/>
    <col min="5127" max="5127" width="11.42578125" style="11"/>
    <col min="5128" max="5128" width="46" style="11" customWidth="1"/>
    <col min="5129" max="5129" width="17" style="11" customWidth="1"/>
    <col min="5130" max="5130" width="14.28515625" style="11" customWidth="1"/>
    <col min="5131" max="5376" width="11.42578125" style="11"/>
    <col min="5377" max="5377" width="5.140625" style="11" customWidth="1"/>
    <col min="5378" max="5378" width="57.5703125" style="11" customWidth="1"/>
    <col min="5379" max="5379" width="16.7109375" style="11" customWidth="1"/>
    <col min="5380" max="5380" width="14.7109375" style="11" bestFit="1" customWidth="1"/>
    <col min="5381" max="5381" width="10.140625" style="11" bestFit="1" customWidth="1"/>
    <col min="5382" max="5382" width="9.5703125" style="11" customWidth="1"/>
    <col min="5383" max="5383" width="11.42578125" style="11"/>
    <col min="5384" max="5384" width="46" style="11" customWidth="1"/>
    <col min="5385" max="5385" width="17" style="11" customWidth="1"/>
    <col min="5386" max="5386" width="14.28515625" style="11" customWidth="1"/>
    <col min="5387" max="5632" width="11.42578125" style="11"/>
    <col min="5633" max="5633" width="5.140625" style="11" customWidth="1"/>
    <col min="5634" max="5634" width="57.5703125" style="11" customWidth="1"/>
    <col min="5635" max="5635" width="16.7109375" style="11" customWidth="1"/>
    <col min="5636" max="5636" width="14.7109375" style="11" bestFit="1" customWidth="1"/>
    <col min="5637" max="5637" width="10.140625" style="11" bestFit="1" customWidth="1"/>
    <col min="5638" max="5638" width="9.5703125" style="11" customWidth="1"/>
    <col min="5639" max="5639" width="11.42578125" style="11"/>
    <col min="5640" max="5640" width="46" style="11" customWidth="1"/>
    <col min="5641" max="5641" width="17" style="11" customWidth="1"/>
    <col min="5642" max="5642" width="14.28515625" style="11" customWidth="1"/>
    <col min="5643" max="5888" width="11.42578125" style="11"/>
    <col min="5889" max="5889" width="5.140625" style="11" customWidth="1"/>
    <col min="5890" max="5890" width="57.5703125" style="11" customWidth="1"/>
    <col min="5891" max="5891" width="16.7109375" style="11" customWidth="1"/>
    <col min="5892" max="5892" width="14.7109375" style="11" bestFit="1" customWidth="1"/>
    <col min="5893" max="5893" width="10.140625" style="11" bestFit="1" customWidth="1"/>
    <col min="5894" max="5894" width="9.5703125" style="11" customWidth="1"/>
    <col min="5895" max="5895" width="11.42578125" style="11"/>
    <col min="5896" max="5896" width="46" style="11" customWidth="1"/>
    <col min="5897" max="5897" width="17" style="11" customWidth="1"/>
    <col min="5898" max="5898" width="14.28515625" style="11" customWidth="1"/>
    <col min="5899" max="6144" width="11.42578125" style="11"/>
    <col min="6145" max="6145" width="5.140625" style="11" customWidth="1"/>
    <col min="6146" max="6146" width="57.5703125" style="11" customWidth="1"/>
    <col min="6147" max="6147" width="16.7109375" style="11" customWidth="1"/>
    <col min="6148" max="6148" width="14.7109375" style="11" bestFit="1" customWidth="1"/>
    <col min="6149" max="6149" width="10.140625" style="11" bestFit="1" customWidth="1"/>
    <col min="6150" max="6150" width="9.5703125" style="11" customWidth="1"/>
    <col min="6151" max="6151" width="11.42578125" style="11"/>
    <col min="6152" max="6152" width="46" style="11" customWidth="1"/>
    <col min="6153" max="6153" width="17" style="11" customWidth="1"/>
    <col min="6154" max="6154" width="14.28515625" style="11" customWidth="1"/>
    <col min="6155" max="6400" width="11.42578125" style="11"/>
    <col min="6401" max="6401" width="5.140625" style="11" customWidth="1"/>
    <col min="6402" max="6402" width="57.5703125" style="11" customWidth="1"/>
    <col min="6403" max="6403" width="16.7109375" style="11" customWidth="1"/>
    <col min="6404" max="6404" width="14.7109375" style="11" bestFit="1" customWidth="1"/>
    <col min="6405" max="6405" width="10.140625" style="11" bestFit="1" customWidth="1"/>
    <col min="6406" max="6406" width="9.5703125" style="11" customWidth="1"/>
    <col min="6407" max="6407" width="11.42578125" style="11"/>
    <col min="6408" max="6408" width="46" style="11" customWidth="1"/>
    <col min="6409" max="6409" width="17" style="11" customWidth="1"/>
    <col min="6410" max="6410" width="14.28515625" style="11" customWidth="1"/>
    <col min="6411" max="6656" width="11.42578125" style="11"/>
    <col min="6657" max="6657" width="5.140625" style="11" customWidth="1"/>
    <col min="6658" max="6658" width="57.5703125" style="11" customWidth="1"/>
    <col min="6659" max="6659" width="16.7109375" style="11" customWidth="1"/>
    <col min="6660" max="6660" width="14.7109375" style="11" bestFit="1" customWidth="1"/>
    <col min="6661" max="6661" width="10.140625" style="11" bestFit="1" customWidth="1"/>
    <col min="6662" max="6662" width="9.5703125" style="11" customWidth="1"/>
    <col min="6663" max="6663" width="11.42578125" style="11"/>
    <col min="6664" max="6664" width="46" style="11" customWidth="1"/>
    <col min="6665" max="6665" width="17" style="11" customWidth="1"/>
    <col min="6666" max="6666" width="14.28515625" style="11" customWidth="1"/>
    <col min="6667" max="6912" width="11.42578125" style="11"/>
    <col min="6913" max="6913" width="5.140625" style="11" customWidth="1"/>
    <col min="6914" max="6914" width="57.5703125" style="11" customWidth="1"/>
    <col min="6915" max="6915" width="16.7109375" style="11" customWidth="1"/>
    <col min="6916" max="6916" width="14.7109375" style="11" bestFit="1" customWidth="1"/>
    <col min="6917" max="6917" width="10.140625" style="11" bestFit="1" customWidth="1"/>
    <col min="6918" max="6918" width="9.5703125" style="11" customWidth="1"/>
    <col min="6919" max="6919" width="11.42578125" style="11"/>
    <col min="6920" max="6920" width="46" style="11" customWidth="1"/>
    <col min="6921" max="6921" width="17" style="11" customWidth="1"/>
    <col min="6922" max="6922" width="14.28515625" style="11" customWidth="1"/>
    <col min="6923" max="7168" width="11.42578125" style="11"/>
    <col min="7169" max="7169" width="5.140625" style="11" customWidth="1"/>
    <col min="7170" max="7170" width="57.5703125" style="11" customWidth="1"/>
    <col min="7171" max="7171" width="16.7109375" style="11" customWidth="1"/>
    <col min="7172" max="7172" width="14.7109375" style="11" bestFit="1" customWidth="1"/>
    <col min="7173" max="7173" width="10.140625" style="11" bestFit="1" customWidth="1"/>
    <col min="7174" max="7174" width="9.5703125" style="11" customWidth="1"/>
    <col min="7175" max="7175" width="11.42578125" style="11"/>
    <col min="7176" max="7176" width="46" style="11" customWidth="1"/>
    <col min="7177" max="7177" width="17" style="11" customWidth="1"/>
    <col min="7178" max="7178" width="14.28515625" style="11" customWidth="1"/>
    <col min="7179" max="7424" width="11.42578125" style="11"/>
    <col min="7425" max="7425" width="5.140625" style="11" customWidth="1"/>
    <col min="7426" max="7426" width="57.5703125" style="11" customWidth="1"/>
    <col min="7427" max="7427" width="16.7109375" style="11" customWidth="1"/>
    <col min="7428" max="7428" width="14.7109375" style="11" bestFit="1" customWidth="1"/>
    <col min="7429" max="7429" width="10.140625" style="11" bestFit="1" customWidth="1"/>
    <col min="7430" max="7430" width="9.5703125" style="11" customWidth="1"/>
    <col min="7431" max="7431" width="11.42578125" style="11"/>
    <col min="7432" max="7432" width="46" style="11" customWidth="1"/>
    <col min="7433" max="7433" width="17" style="11" customWidth="1"/>
    <col min="7434" max="7434" width="14.28515625" style="11" customWidth="1"/>
    <col min="7435" max="7680" width="11.42578125" style="11"/>
    <col min="7681" max="7681" width="5.140625" style="11" customWidth="1"/>
    <col min="7682" max="7682" width="57.5703125" style="11" customWidth="1"/>
    <col min="7683" max="7683" width="16.7109375" style="11" customWidth="1"/>
    <col min="7684" max="7684" width="14.7109375" style="11" bestFit="1" customWidth="1"/>
    <col min="7685" max="7685" width="10.140625" style="11" bestFit="1" customWidth="1"/>
    <col min="7686" max="7686" width="9.5703125" style="11" customWidth="1"/>
    <col min="7687" max="7687" width="11.42578125" style="11"/>
    <col min="7688" max="7688" width="46" style="11" customWidth="1"/>
    <col min="7689" max="7689" width="17" style="11" customWidth="1"/>
    <col min="7690" max="7690" width="14.28515625" style="11" customWidth="1"/>
    <col min="7691" max="7936" width="11.42578125" style="11"/>
    <col min="7937" max="7937" width="5.140625" style="11" customWidth="1"/>
    <col min="7938" max="7938" width="57.5703125" style="11" customWidth="1"/>
    <col min="7939" max="7939" width="16.7109375" style="11" customWidth="1"/>
    <col min="7940" max="7940" width="14.7109375" style="11" bestFit="1" customWidth="1"/>
    <col min="7941" max="7941" width="10.140625" style="11" bestFit="1" customWidth="1"/>
    <col min="7942" max="7942" width="9.5703125" style="11" customWidth="1"/>
    <col min="7943" max="7943" width="11.42578125" style="11"/>
    <col min="7944" max="7944" width="46" style="11" customWidth="1"/>
    <col min="7945" max="7945" width="17" style="11" customWidth="1"/>
    <col min="7946" max="7946" width="14.28515625" style="11" customWidth="1"/>
    <col min="7947" max="8192" width="11.42578125" style="11"/>
    <col min="8193" max="8193" width="5.140625" style="11" customWidth="1"/>
    <col min="8194" max="8194" width="57.5703125" style="11" customWidth="1"/>
    <col min="8195" max="8195" width="16.7109375" style="11" customWidth="1"/>
    <col min="8196" max="8196" width="14.7109375" style="11" bestFit="1" customWidth="1"/>
    <col min="8197" max="8197" width="10.140625" style="11" bestFit="1" customWidth="1"/>
    <col min="8198" max="8198" width="9.5703125" style="11" customWidth="1"/>
    <col min="8199" max="8199" width="11.42578125" style="11"/>
    <col min="8200" max="8200" width="46" style="11" customWidth="1"/>
    <col min="8201" max="8201" width="17" style="11" customWidth="1"/>
    <col min="8202" max="8202" width="14.28515625" style="11" customWidth="1"/>
    <col min="8203" max="8448" width="11.42578125" style="11"/>
    <col min="8449" max="8449" width="5.140625" style="11" customWidth="1"/>
    <col min="8450" max="8450" width="57.5703125" style="11" customWidth="1"/>
    <col min="8451" max="8451" width="16.7109375" style="11" customWidth="1"/>
    <col min="8452" max="8452" width="14.7109375" style="11" bestFit="1" customWidth="1"/>
    <col min="8453" max="8453" width="10.140625" style="11" bestFit="1" customWidth="1"/>
    <col min="8454" max="8454" width="9.5703125" style="11" customWidth="1"/>
    <col min="8455" max="8455" width="11.42578125" style="11"/>
    <col min="8456" max="8456" width="46" style="11" customWidth="1"/>
    <col min="8457" max="8457" width="17" style="11" customWidth="1"/>
    <col min="8458" max="8458" width="14.28515625" style="11" customWidth="1"/>
    <col min="8459" max="8704" width="11.42578125" style="11"/>
    <col min="8705" max="8705" width="5.140625" style="11" customWidth="1"/>
    <col min="8706" max="8706" width="57.5703125" style="11" customWidth="1"/>
    <col min="8707" max="8707" width="16.7109375" style="11" customWidth="1"/>
    <col min="8708" max="8708" width="14.7109375" style="11" bestFit="1" customWidth="1"/>
    <col min="8709" max="8709" width="10.140625" style="11" bestFit="1" customWidth="1"/>
    <col min="8710" max="8710" width="9.5703125" style="11" customWidth="1"/>
    <col min="8711" max="8711" width="11.42578125" style="11"/>
    <col min="8712" max="8712" width="46" style="11" customWidth="1"/>
    <col min="8713" max="8713" width="17" style="11" customWidth="1"/>
    <col min="8714" max="8714" width="14.28515625" style="11" customWidth="1"/>
    <col min="8715" max="8960" width="11.42578125" style="11"/>
    <col min="8961" max="8961" width="5.140625" style="11" customWidth="1"/>
    <col min="8962" max="8962" width="57.5703125" style="11" customWidth="1"/>
    <col min="8963" max="8963" width="16.7109375" style="11" customWidth="1"/>
    <col min="8964" max="8964" width="14.7109375" style="11" bestFit="1" customWidth="1"/>
    <col min="8965" max="8965" width="10.140625" style="11" bestFit="1" customWidth="1"/>
    <col min="8966" max="8966" width="9.5703125" style="11" customWidth="1"/>
    <col min="8967" max="8967" width="11.42578125" style="11"/>
    <col min="8968" max="8968" width="46" style="11" customWidth="1"/>
    <col min="8969" max="8969" width="17" style="11" customWidth="1"/>
    <col min="8970" max="8970" width="14.28515625" style="11" customWidth="1"/>
    <col min="8971" max="9216" width="11.42578125" style="11"/>
    <col min="9217" max="9217" width="5.140625" style="11" customWidth="1"/>
    <col min="9218" max="9218" width="57.5703125" style="11" customWidth="1"/>
    <col min="9219" max="9219" width="16.7109375" style="11" customWidth="1"/>
    <col min="9220" max="9220" width="14.7109375" style="11" bestFit="1" customWidth="1"/>
    <col min="9221" max="9221" width="10.140625" style="11" bestFit="1" customWidth="1"/>
    <col min="9222" max="9222" width="9.5703125" style="11" customWidth="1"/>
    <col min="9223" max="9223" width="11.42578125" style="11"/>
    <col min="9224" max="9224" width="46" style="11" customWidth="1"/>
    <col min="9225" max="9225" width="17" style="11" customWidth="1"/>
    <col min="9226" max="9226" width="14.28515625" style="11" customWidth="1"/>
    <col min="9227" max="9472" width="11.42578125" style="11"/>
    <col min="9473" max="9473" width="5.140625" style="11" customWidth="1"/>
    <col min="9474" max="9474" width="57.5703125" style="11" customWidth="1"/>
    <col min="9475" max="9475" width="16.7109375" style="11" customWidth="1"/>
    <col min="9476" max="9476" width="14.7109375" style="11" bestFit="1" customWidth="1"/>
    <col min="9477" max="9477" width="10.140625" style="11" bestFit="1" customWidth="1"/>
    <col min="9478" max="9478" width="9.5703125" style="11" customWidth="1"/>
    <col min="9479" max="9479" width="11.42578125" style="11"/>
    <col min="9480" max="9480" width="46" style="11" customWidth="1"/>
    <col min="9481" max="9481" width="17" style="11" customWidth="1"/>
    <col min="9482" max="9482" width="14.28515625" style="11" customWidth="1"/>
    <col min="9483" max="9728" width="11.42578125" style="11"/>
    <col min="9729" max="9729" width="5.140625" style="11" customWidth="1"/>
    <col min="9730" max="9730" width="57.5703125" style="11" customWidth="1"/>
    <col min="9731" max="9731" width="16.7109375" style="11" customWidth="1"/>
    <col min="9732" max="9732" width="14.7109375" style="11" bestFit="1" customWidth="1"/>
    <col min="9733" max="9733" width="10.140625" style="11" bestFit="1" customWidth="1"/>
    <col min="9734" max="9734" width="9.5703125" style="11" customWidth="1"/>
    <col min="9735" max="9735" width="11.42578125" style="11"/>
    <col min="9736" max="9736" width="46" style="11" customWidth="1"/>
    <col min="9737" max="9737" width="17" style="11" customWidth="1"/>
    <col min="9738" max="9738" width="14.28515625" style="11" customWidth="1"/>
    <col min="9739" max="9984" width="11.42578125" style="11"/>
    <col min="9985" max="9985" width="5.140625" style="11" customWidth="1"/>
    <col min="9986" max="9986" width="57.5703125" style="11" customWidth="1"/>
    <col min="9987" max="9987" width="16.7109375" style="11" customWidth="1"/>
    <col min="9988" max="9988" width="14.7109375" style="11" bestFit="1" customWidth="1"/>
    <col min="9989" max="9989" width="10.140625" style="11" bestFit="1" customWidth="1"/>
    <col min="9990" max="9990" width="9.5703125" style="11" customWidth="1"/>
    <col min="9991" max="9991" width="11.42578125" style="11"/>
    <col min="9992" max="9992" width="46" style="11" customWidth="1"/>
    <col min="9993" max="9993" width="17" style="11" customWidth="1"/>
    <col min="9994" max="9994" width="14.28515625" style="11" customWidth="1"/>
    <col min="9995" max="10240" width="11.42578125" style="11"/>
    <col min="10241" max="10241" width="5.140625" style="11" customWidth="1"/>
    <col min="10242" max="10242" width="57.5703125" style="11" customWidth="1"/>
    <col min="10243" max="10243" width="16.7109375" style="11" customWidth="1"/>
    <col min="10244" max="10244" width="14.7109375" style="11" bestFit="1" customWidth="1"/>
    <col min="10245" max="10245" width="10.140625" style="11" bestFit="1" customWidth="1"/>
    <col min="10246" max="10246" width="9.5703125" style="11" customWidth="1"/>
    <col min="10247" max="10247" width="11.42578125" style="11"/>
    <col min="10248" max="10248" width="46" style="11" customWidth="1"/>
    <col min="10249" max="10249" width="17" style="11" customWidth="1"/>
    <col min="10250" max="10250" width="14.28515625" style="11" customWidth="1"/>
    <col min="10251" max="10496" width="11.42578125" style="11"/>
    <col min="10497" max="10497" width="5.140625" style="11" customWidth="1"/>
    <col min="10498" max="10498" width="57.5703125" style="11" customWidth="1"/>
    <col min="10499" max="10499" width="16.7109375" style="11" customWidth="1"/>
    <col min="10500" max="10500" width="14.7109375" style="11" bestFit="1" customWidth="1"/>
    <col min="10501" max="10501" width="10.140625" style="11" bestFit="1" customWidth="1"/>
    <col min="10502" max="10502" width="9.5703125" style="11" customWidth="1"/>
    <col min="10503" max="10503" width="11.42578125" style="11"/>
    <col min="10504" max="10504" width="46" style="11" customWidth="1"/>
    <col min="10505" max="10505" width="17" style="11" customWidth="1"/>
    <col min="10506" max="10506" width="14.28515625" style="11" customWidth="1"/>
    <col min="10507" max="10752" width="11.42578125" style="11"/>
    <col min="10753" max="10753" width="5.140625" style="11" customWidth="1"/>
    <col min="10754" max="10754" width="57.5703125" style="11" customWidth="1"/>
    <col min="10755" max="10755" width="16.7109375" style="11" customWidth="1"/>
    <col min="10756" max="10756" width="14.7109375" style="11" bestFit="1" customWidth="1"/>
    <col min="10757" max="10757" width="10.140625" style="11" bestFit="1" customWidth="1"/>
    <col min="10758" max="10758" width="9.5703125" style="11" customWidth="1"/>
    <col min="10759" max="10759" width="11.42578125" style="11"/>
    <col min="10760" max="10760" width="46" style="11" customWidth="1"/>
    <col min="10761" max="10761" width="17" style="11" customWidth="1"/>
    <col min="10762" max="10762" width="14.28515625" style="11" customWidth="1"/>
    <col min="10763" max="11008" width="11.42578125" style="11"/>
    <col min="11009" max="11009" width="5.140625" style="11" customWidth="1"/>
    <col min="11010" max="11010" width="57.5703125" style="11" customWidth="1"/>
    <col min="11011" max="11011" width="16.7109375" style="11" customWidth="1"/>
    <col min="11012" max="11012" width="14.7109375" style="11" bestFit="1" customWidth="1"/>
    <col min="11013" max="11013" width="10.140625" style="11" bestFit="1" customWidth="1"/>
    <col min="11014" max="11014" width="9.5703125" style="11" customWidth="1"/>
    <col min="11015" max="11015" width="11.42578125" style="11"/>
    <col min="11016" max="11016" width="46" style="11" customWidth="1"/>
    <col min="11017" max="11017" width="17" style="11" customWidth="1"/>
    <col min="11018" max="11018" width="14.28515625" style="11" customWidth="1"/>
    <col min="11019" max="11264" width="11.42578125" style="11"/>
    <col min="11265" max="11265" width="5.140625" style="11" customWidth="1"/>
    <col min="11266" max="11266" width="57.5703125" style="11" customWidth="1"/>
    <col min="11267" max="11267" width="16.7109375" style="11" customWidth="1"/>
    <col min="11268" max="11268" width="14.7109375" style="11" bestFit="1" customWidth="1"/>
    <col min="11269" max="11269" width="10.140625" style="11" bestFit="1" customWidth="1"/>
    <col min="11270" max="11270" width="9.5703125" style="11" customWidth="1"/>
    <col min="11271" max="11271" width="11.42578125" style="11"/>
    <col min="11272" max="11272" width="46" style="11" customWidth="1"/>
    <col min="11273" max="11273" width="17" style="11" customWidth="1"/>
    <col min="11274" max="11274" width="14.28515625" style="11" customWidth="1"/>
    <col min="11275" max="11520" width="11.42578125" style="11"/>
    <col min="11521" max="11521" width="5.140625" style="11" customWidth="1"/>
    <col min="11522" max="11522" width="57.5703125" style="11" customWidth="1"/>
    <col min="11523" max="11523" width="16.7109375" style="11" customWidth="1"/>
    <col min="11524" max="11524" width="14.7109375" style="11" bestFit="1" customWidth="1"/>
    <col min="11525" max="11525" width="10.140625" style="11" bestFit="1" customWidth="1"/>
    <col min="11526" max="11526" width="9.5703125" style="11" customWidth="1"/>
    <col min="11527" max="11527" width="11.42578125" style="11"/>
    <col min="11528" max="11528" width="46" style="11" customWidth="1"/>
    <col min="11529" max="11529" width="17" style="11" customWidth="1"/>
    <col min="11530" max="11530" width="14.28515625" style="11" customWidth="1"/>
    <col min="11531" max="11776" width="11.42578125" style="11"/>
    <col min="11777" max="11777" width="5.140625" style="11" customWidth="1"/>
    <col min="11778" max="11778" width="57.5703125" style="11" customWidth="1"/>
    <col min="11779" max="11779" width="16.7109375" style="11" customWidth="1"/>
    <col min="11780" max="11780" width="14.7109375" style="11" bestFit="1" customWidth="1"/>
    <col min="11781" max="11781" width="10.140625" style="11" bestFit="1" customWidth="1"/>
    <col min="11782" max="11782" width="9.5703125" style="11" customWidth="1"/>
    <col min="11783" max="11783" width="11.42578125" style="11"/>
    <col min="11784" max="11784" width="46" style="11" customWidth="1"/>
    <col min="11785" max="11785" width="17" style="11" customWidth="1"/>
    <col min="11786" max="11786" width="14.28515625" style="11" customWidth="1"/>
    <col min="11787" max="12032" width="11.42578125" style="11"/>
    <col min="12033" max="12033" width="5.140625" style="11" customWidth="1"/>
    <col min="12034" max="12034" width="57.5703125" style="11" customWidth="1"/>
    <col min="12035" max="12035" width="16.7109375" style="11" customWidth="1"/>
    <col min="12036" max="12036" width="14.7109375" style="11" bestFit="1" customWidth="1"/>
    <col min="12037" max="12037" width="10.140625" style="11" bestFit="1" customWidth="1"/>
    <col min="12038" max="12038" width="9.5703125" style="11" customWidth="1"/>
    <col min="12039" max="12039" width="11.42578125" style="11"/>
    <col min="12040" max="12040" width="46" style="11" customWidth="1"/>
    <col min="12041" max="12041" width="17" style="11" customWidth="1"/>
    <col min="12042" max="12042" width="14.28515625" style="11" customWidth="1"/>
    <col min="12043" max="12288" width="11.42578125" style="11"/>
    <col min="12289" max="12289" width="5.140625" style="11" customWidth="1"/>
    <col min="12290" max="12290" width="57.5703125" style="11" customWidth="1"/>
    <col min="12291" max="12291" width="16.7109375" style="11" customWidth="1"/>
    <col min="12292" max="12292" width="14.7109375" style="11" bestFit="1" customWidth="1"/>
    <col min="12293" max="12293" width="10.140625" style="11" bestFit="1" customWidth="1"/>
    <col min="12294" max="12294" width="9.5703125" style="11" customWidth="1"/>
    <col min="12295" max="12295" width="11.42578125" style="11"/>
    <col min="12296" max="12296" width="46" style="11" customWidth="1"/>
    <col min="12297" max="12297" width="17" style="11" customWidth="1"/>
    <col min="12298" max="12298" width="14.28515625" style="11" customWidth="1"/>
    <col min="12299" max="12544" width="11.42578125" style="11"/>
    <col min="12545" max="12545" width="5.140625" style="11" customWidth="1"/>
    <col min="12546" max="12546" width="57.5703125" style="11" customWidth="1"/>
    <col min="12547" max="12547" width="16.7109375" style="11" customWidth="1"/>
    <col min="12548" max="12548" width="14.7109375" style="11" bestFit="1" customWidth="1"/>
    <col min="12549" max="12549" width="10.140625" style="11" bestFit="1" customWidth="1"/>
    <col min="12550" max="12550" width="9.5703125" style="11" customWidth="1"/>
    <col min="12551" max="12551" width="11.42578125" style="11"/>
    <col min="12552" max="12552" width="46" style="11" customWidth="1"/>
    <col min="12553" max="12553" width="17" style="11" customWidth="1"/>
    <col min="12554" max="12554" width="14.28515625" style="11" customWidth="1"/>
    <col min="12555" max="12800" width="11.42578125" style="11"/>
    <col min="12801" max="12801" width="5.140625" style="11" customWidth="1"/>
    <col min="12802" max="12802" width="57.5703125" style="11" customWidth="1"/>
    <col min="12803" max="12803" width="16.7109375" style="11" customWidth="1"/>
    <col min="12804" max="12804" width="14.7109375" style="11" bestFit="1" customWidth="1"/>
    <col min="12805" max="12805" width="10.140625" style="11" bestFit="1" customWidth="1"/>
    <col min="12806" max="12806" width="9.5703125" style="11" customWidth="1"/>
    <col min="12807" max="12807" width="11.42578125" style="11"/>
    <col min="12808" max="12808" width="46" style="11" customWidth="1"/>
    <col min="12809" max="12809" width="17" style="11" customWidth="1"/>
    <col min="12810" max="12810" width="14.28515625" style="11" customWidth="1"/>
    <col min="12811" max="13056" width="11.42578125" style="11"/>
    <col min="13057" max="13057" width="5.140625" style="11" customWidth="1"/>
    <col min="13058" max="13058" width="57.5703125" style="11" customWidth="1"/>
    <col min="13059" max="13059" width="16.7109375" style="11" customWidth="1"/>
    <col min="13060" max="13060" width="14.7109375" style="11" bestFit="1" customWidth="1"/>
    <col min="13061" max="13061" width="10.140625" style="11" bestFit="1" customWidth="1"/>
    <col min="13062" max="13062" width="9.5703125" style="11" customWidth="1"/>
    <col min="13063" max="13063" width="11.42578125" style="11"/>
    <col min="13064" max="13064" width="46" style="11" customWidth="1"/>
    <col min="13065" max="13065" width="17" style="11" customWidth="1"/>
    <col min="13066" max="13066" width="14.28515625" style="11" customWidth="1"/>
    <col min="13067" max="13312" width="11.42578125" style="11"/>
    <col min="13313" max="13313" width="5.140625" style="11" customWidth="1"/>
    <col min="13314" max="13314" width="57.5703125" style="11" customWidth="1"/>
    <col min="13315" max="13315" width="16.7109375" style="11" customWidth="1"/>
    <col min="13316" max="13316" width="14.7109375" style="11" bestFit="1" customWidth="1"/>
    <col min="13317" max="13317" width="10.140625" style="11" bestFit="1" customWidth="1"/>
    <col min="13318" max="13318" width="9.5703125" style="11" customWidth="1"/>
    <col min="13319" max="13319" width="11.42578125" style="11"/>
    <col min="13320" max="13320" width="46" style="11" customWidth="1"/>
    <col min="13321" max="13321" width="17" style="11" customWidth="1"/>
    <col min="13322" max="13322" width="14.28515625" style="11" customWidth="1"/>
    <col min="13323" max="13568" width="11.42578125" style="11"/>
    <col min="13569" max="13569" width="5.140625" style="11" customWidth="1"/>
    <col min="13570" max="13570" width="57.5703125" style="11" customWidth="1"/>
    <col min="13571" max="13571" width="16.7109375" style="11" customWidth="1"/>
    <col min="13572" max="13572" width="14.7109375" style="11" bestFit="1" customWidth="1"/>
    <col min="13573" max="13573" width="10.140625" style="11" bestFit="1" customWidth="1"/>
    <col min="13574" max="13574" width="9.5703125" style="11" customWidth="1"/>
    <col min="13575" max="13575" width="11.42578125" style="11"/>
    <col min="13576" max="13576" width="46" style="11" customWidth="1"/>
    <col min="13577" max="13577" width="17" style="11" customWidth="1"/>
    <col min="13578" max="13578" width="14.28515625" style="11" customWidth="1"/>
    <col min="13579" max="13824" width="11.42578125" style="11"/>
    <col min="13825" max="13825" width="5.140625" style="11" customWidth="1"/>
    <col min="13826" max="13826" width="57.5703125" style="11" customWidth="1"/>
    <col min="13827" max="13827" width="16.7109375" style="11" customWidth="1"/>
    <col min="13828" max="13828" width="14.7109375" style="11" bestFit="1" customWidth="1"/>
    <col min="13829" max="13829" width="10.140625" style="11" bestFit="1" customWidth="1"/>
    <col min="13830" max="13830" width="9.5703125" style="11" customWidth="1"/>
    <col min="13831" max="13831" width="11.42578125" style="11"/>
    <col min="13832" max="13832" width="46" style="11" customWidth="1"/>
    <col min="13833" max="13833" width="17" style="11" customWidth="1"/>
    <col min="13834" max="13834" width="14.28515625" style="11" customWidth="1"/>
    <col min="13835" max="14080" width="11.42578125" style="11"/>
    <col min="14081" max="14081" width="5.140625" style="11" customWidth="1"/>
    <col min="14082" max="14082" width="57.5703125" style="11" customWidth="1"/>
    <col min="14083" max="14083" width="16.7109375" style="11" customWidth="1"/>
    <col min="14084" max="14084" width="14.7109375" style="11" bestFit="1" customWidth="1"/>
    <col min="14085" max="14085" width="10.140625" style="11" bestFit="1" customWidth="1"/>
    <col min="14086" max="14086" width="9.5703125" style="11" customWidth="1"/>
    <col min="14087" max="14087" width="11.42578125" style="11"/>
    <col min="14088" max="14088" width="46" style="11" customWidth="1"/>
    <col min="14089" max="14089" width="17" style="11" customWidth="1"/>
    <col min="14090" max="14090" width="14.28515625" style="11" customWidth="1"/>
    <col min="14091" max="14336" width="11.42578125" style="11"/>
    <col min="14337" max="14337" width="5.140625" style="11" customWidth="1"/>
    <col min="14338" max="14338" width="57.5703125" style="11" customWidth="1"/>
    <col min="14339" max="14339" width="16.7109375" style="11" customWidth="1"/>
    <col min="14340" max="14340" width="14.7109375" style="11" bestFit="1" customWidth="1"/>
    <col min="14341" max="14341" width="10.140625" style="11" bestFit="1" customWidth="1"/>
    <col min="14342" max="14342" width="9.5703125" style="11" customWidth="1"/>
    <col min="14343" max="14343" width="11.42578125" style="11"/>
    <col min="14344" max="14344" width="46" style="11" customWidth="1"/>
    <col min="14345" max="14345" width="17" style="11" customWidth="1"/>
    <col min="14346" max="14346" width="14.28515625" style="11" customWidth="1"/>
    <col min="14347" max="14592" width="11.42578125" style="11"/>
    <col min="14593" max="14593" width="5.140625" style="11" customWidth="1"/>
    <col min="14594" max="14594" width="57.5703125" style="11" customWidth="1"/>
    <col min="14595" max="14595" width="16.7109375" style="11" customWidth="1"/>
    <col min="14596" max="14596" width="14.7109375" style="11" bestFit="1" customWidth="1"/>
    <col min="14597" max="14597" width="10.140625" style="11" bestFit="1" customWidth="1"/>
    <col min="14598" max="14598" width="9.5703125" style="11" customWidth="1"/>
    <col min="14599" max="14599" width="11.42578125" style="11"/>
    <col min="14600" max="14600" width="46" style="11" customWidth="1"/>
    <col min="14601" max="14601" width="17" style="11" customWidth="1"/>
    <col min="14602" max="14602" width="14.28515625" style="11" customWidth="1"/>
    <col min="14603" max="14848" width="11.42578125" style="11"/>
    <col min="14849" max="14849" width="5.140625" style="11" customWidth="1"/>
    <col min="14850" max="14850" width="57.5703125" style="11" customWidth="1"/>
    <col min="14851" max="14851" width="16.7109375" style="11" customWidth="1"/>
    <col min="14852" max="14852" width="14.7109375" style="11" bestFit="1" customWidth="1"/>
    <col min="14853" max="14853" width="10.140625" style="11" bestFit="1" customWidth="1"/>
    <col min="14854" max="14854" width="9.5703125" style="11" customWidth="1"/>
    <col min="14855" max="14855" width="11.42578125" style="11"/>
    <col min="14856" max="14856" width="46" style="11" customWidth="1"/>
    <col min="14857" max="14857" width="17" style="11" customWidth="1"/>
    <col min="14858" max="14858" width="14.28515625" style="11" customWidth="1"/>
    <col min="14859" max="15104" width="11.42578125" style="11"/>
    <col min="15105" max="15105" width="5.140625" style="11" customWidth="1"/>
    <col min="15106" max="15106" width="57.5703125" style="11" customWidth="1"/>
    <col min="15107" max="15107" width="16.7109375" style="11" customWidth="1"/>
    <col min="15108" max="15108" width="14.7109375" style="11" bestFit="1" customWidth="1"/>
    <col min="15109" max="15109" width="10.140625" style="11" bestFit="1" customWidth="1"/>
    <col min="15110" max="15110" width="9.5703125" style="11" customWidth="1"/>
    <col min="15111" max="15111" width="11.42578125" style="11"/>
    <col min="15112" max="15112" width="46" style="11" customWidth="1"/>
    <col min="15113" max="15113" width="17" style="11" customWidth="1"/>
    <col min="15114" max="15114" width="14.28515625" style="11" customWidth="1"/>
    <col min="15115" max="15360" width="11.42578125" style="11"/>
    <col min="15361" max="15361" width="5.140625" style="11" customWidth="1"/>
    <col min="15362" max="15362" width="57.5703125" style="11" customWidth="1"/>
    <col min="15363" max="15363" width="16.7109375" style="11" customWidth="1"/>
    <col min="15364" max="15364" width="14.7109375" style="11" bestFit="1" customWidth="1"/>
    <col min="15365" max="15365" width="10.140625" style="11" bestFit="1" customWidth="1"/>
    <col min="15366" max="15366" width="9.5703125" style="11" customWidth="1"/>
    <col min="15367" max="15367" width="11.42578125" style="11"/>
    <col min="15368" max="15368" width="46" style="11" customWidth="1"/>
    <col min="15369" max="15369" width="17" style="11" customWidth="1"/>
    <col min="15370" max="15370" width="14.28515625" style="11" customWidth="1"/>
    <col min="15371" max="15616" width="11.42578125" style="11"/>
    <col min="15617" max="15617" width="5.140625" style="11" customWidth="1"/>
    <col min="15618" max="15618" width="57.5703125" style="11" customWidth="1"/>
    <col min="15619" max="15619" width="16.7109375" style="11" customWidth="1"/>
    <col min="15620" max="15620" width="14.7109375" style="11" bestFit="1" customWidth="1"/>
    <col min="15621" max="15621" width="10.140625" style="11" bestFit="1" customWidth="1"/>
    <col min="15622" max="15622" width="9.5703125" style="11" customWidth="1"/>
    <col min="15623" max="15623" width="11.42578125" style="11"/>
    <col min="15624" max="15624" width="46" style="11" customWidth="1"/>
    <col min="15625" max="15625" width="17" style="11" customWidth="1"/>
    <col min="15626" max="15626" width="14.28515625" style="11" customWidth="1"/>
    <col min="15627" max="15872" width="11.42578125" style="11"/>
    <col min="15873" max="15873" width="5.140625" style="11" customWidth="1"/>
    <col min="15874" max="15874" width="57.5703125" style="11" customWidth="1"/>
    <col min="15875" max="15875" width="16.7109375" style="11" customWidth="1"/>
    <col min="15876" max="15876" width="14.7109375" style="11" bestFit="1" customWidth="1"/>
    <col min="15877" max="15877" width="10.140625" style="11" bestFit="1" customWidth="1"/>
    <col min="15878" max="15878" width="9.5703125" style="11" customWidth="1"/>
    <col min="15879" max="15879" width="11.42578125" style="11"/>
    <col min="15880" max="15880" width="46" style="11" customWidth="1"/>
    <col min="15881" max="15881" width="17" style="11" customWidth="1"/>
    <col min="15882" max="15882" width="14.28515625" style="11" customWidth="1"/>
    <col min="15883" max="16128" width="11.42578125" style="11"/>
    <col min="16129" max="16129" width="5.140625" style="11" customWidth="1"/>
    <col min="16130" max="16130" width="57.5703125" style="11" customWidth="1"/>
    <col min="16131" max="16131" width="16.7109375" style="11" customWidth="1"/>
    <col min="16132" max="16132" width="14.7109375" style="11" bestFit="1" customWidth="1"/>
    <col min="16133" max="16133" width="10.140625" style="11" bestFit="1" customWidth="1"/>
    <col min="16134" max="16134" width="9.5703125" style="11" customWidth="1"/>
    <col min="16135" max="16135" width="11.42578125" style="11"/>
    <col min="16136" max="16136" width="46" style="11" customWidth="1"/>
    <col min="16137" max="16137" width="17" style="11" customWidth="1"/>
    <col min="16138" max="16138" width="14.28515625" style="11" customWidth="1"/>
    <col min="16139" max="16384" width="11.42578125" style="11"/>
  </cols>
  <sheetData>
    <row r="1" spans="1:5" x14ac:dyDescent="0.2">
      <c r="B1" s="240" t="s">
        <v>222</v>
      </c>
      <c r="C1" s="240"/>
      <c r="D1" s="240"/>
      <c r="E1" s="240"/>
    </row>
    <row r="2" spans="1:5" x14ac:dyDescent="0.2">
      <c r="B2" s="205" t="s">
        <v>223</v>
      </c>
      <c r="C2" s="205"/>
      <c r="D2" s="205"/>
      <c r="E2" s="205"/>
    </row>
    <row r="3" spans="1:5" x14ac:dyDescent="0.2">
      <c r="B3" s="205" t="s">
        <v>224</v>
      </c>
      <c r="C3" s="205"/>
      <c r="D3" s="205"/>
      <c r="E3" s="205"/>
    </row>
    <row r="4" spans="1:5" x14ac:dyDescent="0.2">
      <c r="B4" s="237" t="s">
        <v>308</v>
      </c>
      <c r="C4" s="237"/>
      <c r="D4" s="237"/>
      <c r="E4" s="237"/>
    </row>
    <row r="5" spans="1:5" ht="24.6" customHeight="1" x14ac:dyDescent="0.25">
      <c r="B5" s="241" t="s">
        <v>225</v>
      </c>
      <c r="C5" s="241"/>
      <c r="D5" s="241"/>
      <c r="E5" s="241"/>
    </row>
    <row r="6" spans="1:5" ht="61.5" customHeight="1" x14ac:dyDescent="0.25">
      <c r="B6" s="242" t="s">
        <v>292</v>
      </c>
      <c r="C6" s="242"/>
      <c r="D6" s="242"/>
      <c r="E6" s="242"/>
    </row>
    <row r="7" spans="1:5" x14ac:dyDescent="0.2">
      <c r="B7" s="237" t="s">
        <v>291</v>
      </c>
      <c r="C7" s="237"/>
      <c r="D7" s="237"/>
      <c r="E7" s="237"/>
    </row>
    <row r="8" spans="1:5" x14ac:dyDescent="0.2">
      <c r="B8" s="238" t="s">
        <v>314</v>
      </c>
      <c r="C8" s="238"/>
      <c r="D8" s="238"/>
      <c r="E8" s="238"/>
    </row>
    <row r="10" spans="1:5" s="13" customFormat="1" ht="23.25" customHeight="1" x14ac:dyDescent="0.25">
      <c r="A10" s="11"/>
      <c r="B10" s="239" t="s">
        <v>104</v>
      </c>
      <c r="C10" s="239"/>
      <c r="D10" s="239"/>
      <c r="E10" s="239"/>
    </row>
    <row r="11" spans="1:5" s="13" customFormat="1" ht="17.25" customHeight="1" thickBot="1" x14ac:dyDescent="0.3">
      <c r="A11" s="11"/>
      <c r="B11" s="48" t="s">
        <v>105</v>
      </c>
      <c r="C11" s="174"/>
      <c r="D11" s="174"/>
      <c r="E11" s="174"/>
    </row>
    <row r="12" spans="1:5" s="13" customFormat="1" ht="15.95" customHeight="1" thickBot="1" x14ac:dyDescent="0.3">
      <c r="A12" s="11"/>
      <c r="B12" s="138" t="s">
        <v>106</v>
      </c>
      <c r="C12" s="177" t="s">
        <v>212</v>
      </c>
      <c r="D12" s="175"/>
      <c r="E12" s="175"/>
    </row>
    <row r="13" spans="1:5" s="13" customFormat="1" ht="15.95" customHeight="1" thickBot="1" x14ac:dyDescent="0.3">
      <c r="A13" s="11"/>
      <c r="B13" s="138" t="s">
        <v>107</v>
      </c>
      <c r="C13" s="140">
        <v>20.88</v>
      </c>
      <c r="D13" s="134"/>
      <c r="E13" s="134"/>
    </row>
    <row r="14" spans="1:5" s="13" customFormat="1" ht="15.95" customHeight="1" thickBot="1" x14ac:dyDescent="0.3">
      <c r="A14" s="11"/>
      <c r="B14" s="138" t="s">
        <v>108</v>
      </c>
      <c r="C14" s="141" t="s">
        <v>211</v>
      </c>
      <c r="D14" s="135"/>
      <c r="E14" s="135"/>
    </row>
    <row r="15" spans="1:5" s="13" customFormat="1" ht="15.95" customHeight="1" thickBot="1" x14ac:dyDescent="0.3">
      <c r="A15" s="11"/>
      <c r="B15" s="138" t="s">
        <v>109</v>
      </c>
      <c r="C15" s="142">
        <v>1315.86</v>
      </c>
      <c r="D15" s="136"/>
      <c r="E15" s="136"/>
    </row>
    <row r="16" spans="1:5" s="13" customFormat="1" ht="15.95" customHeight="1" thickBot="1" x14ac:dyDescent="0.3">
      <c r="A16" s="11"/>
      <c r="B16" s="138" t="s">
        <v>110</v>
      </c>
      <c r="C16" s="140" t="s">
        <v>212</v>
      </c>
      <c r="D16" s="134"/>
      <c r="E16" s="134"/>
    </row>
    <row r="17" spans="1:6" s="13" customFormat="1" ht="15.95" customHeight="1" thickBot="1" x14ac:dyDescent="0.3">
      <c r="A17" s="11"/>
      <c r="B17" s="138" t="s">
        <v>111</v>
      </c>
      <c r="C17" s="143">
        <v>12</v>
      </c>
      <c r="D17" s="137"/>
      <c r="E17" s="137"/>
    </row>
    <row r="18" spans="1:6" s="13" customFormat="1" ht="15.95" customHeight="1" thickBot="1" x14ac:dyDescent="0.3">
      <c r="A18" s="11"/>
      <c r="B18" s="138" t="s">
        <v>112</v>
      </c>
      <c r="C18" s="143"/>
      <c r="D18" s="137"/>
      <c r="E18" s="137"/>
    </row>
    <row r="19" spans="1:6" s="13" customFormat="1" ht="15.95" customHeight="1" x14ac:dyDescent="0.25">
      <c r="A19" s="11"/>
      <c r="B19" s="11"/>
      <c r="C19" s="176"/>
      <c r="D19" s="176"/>
      <c r="E19" s="176"/>
    </row>
    <row r="20" spans="1:6" s="13" customFormat="1" ht="12" customHeight="1" thickBot="1" x14ac:dyDescent="0.3">
      <c r="A20" s="11"/>
      <c r="B20" s="11"/>
    </row>
    <row r="21" spans="1:6" s="13" customFormat="1" ht="15.75" customHeight="1" x14ac:dyDescent="0.25">
      <c r="A21" s="235" t="s">
        <v>113</v>
      </c>
      <c r="B21" s="235"/>
      <c r="C21" s="235"/>
    </row>
    <row r="22" spans="1:6" s="13" customFormat="1" ht="15.95" customHeight="1" x14ac:dyDescent="0.25">
      <c r="A22" s="50">
        <v>1</v>
      </c>
      <c r="B22" s="51" t="s">
        <v>114</v>
      </c>
      <c r="C22" s="52" t="s">
        <v>115</v>
      </c>
    </row>
    <row r="23" spans="1:6" s="13" customFormat="1" ht="15.95" customHeight="1" x14ac:dyDescent="0.25">
      <c r="A23" s="53" t="s">
        <v>116</v>
      </c>
      <c r="B23" s="54" t="s">
        <v>117</v>
      </c>
      <c r="C23" s="55">
        <v>1315.86</v>
      </c>
    </row>
    <row r="24" spans="1:6" s="13" customFormat="1" ht="15.95" customHeight="1" x14ac:dyDescent="0.25">
      <c r="A24" s="53" t="s">
        <v>118</v>
      </c>
      <c r="B24" s="54" t="s">
        <v>119</v>
      </c>
      <c r="C24" s="56">
        <v>0</v>
      </c>
    </row>
    <row r="25" spans="1:6" ht="15.95" customHeight="1" x14ac:dyDescent="0.25">
      <c r="A25" s="53" t="s">
        <v>120</v>
      </c>
      <c r="B25" s="54" t="s">
        <v>121</v>
      </c>
      <c r="C25" s="56">
        <v>0</v>
      </c>
      <c r="D25" s="13"/>
      <c r="F25" s="11"/>
    </row>
    <row r="26" spans="1:6" ht="15.95" customHeight="1" x14ac:dyDescent="0.25">
      <c r="A26" s="53" t="s">
        <v>122</v>
      </c>
      <c r="B26" s="57" t="s">
        <v>123</v>
      </c>
      <c r="C26" s="56">
        <v>0</v>
      </c>
      <c r="D26" s="13"/>
      <c r="F26" s="11"/>
    </row>
    <row r="27" spans="1:6" ht="15.95" customHeight="1" x14ac:dyDescent="0.25">
      <c r="A27" s="53" t="s">
        <v>124</v>
      </c>
      <c r="B27" s="57" t="s">
        <v>125</v>
      </c>
      <c r="C27" s="56">
        <v>0</v>
      </c>
      <c r="D27" s="13"/>
      <c r="F27" s="11"/>
    </row>
    <row r="28" spans="1:6" ht="16.5" customHeight="1" x14ac:dyDescent="0.25">
      <c r="A28" s="53" t="s">
        <v>126</v>
      </c>
      <c r="B28" s="57" t="s">
        <v>238</v>
      </c>
      <c r="C28" s="56">
        <v>0</v>
      </c>
      <c r="D28" s="13"/>
      <c r="F28" s="11"/>
    </row>
    <row r="29" spans="1:6" ht="15.95" customHeight="1" x14ac:dyDescent="0.25">
      <c r="A29" s="53" t="s">
        <v>147</v>
      </c>
      <c r="B29" s="57" t="s">
        <v>239</v>
      </c>
      <c r="C29" s="56">
        <v>0</v>
      </c>
      <c r="D29" s="13"/>
      <c r="F29" s="11"/>
    </row>
    <row r="30" spans="1:6" ht="15.95" customHeight="1" x14ac:dyDescent="0.25">
      <c r="A30" s="53" t="s">
        <v>229</v>
      </c>
      <c r="B30" s="57" t="s">
        <v>270</v>
      </c>
      <c r="C30" s="56">
        <v>0</v>
      </c>
      <c r="D30" s="13"/>
      <c r="F30" s="11"/>
    </row>
    <row r="31" spans="1:6" ht="36" x14ac:dyDescent="0.25">
      <c r="A31" s="53"/>
      <c r="B31" s="58" t="s">
        <v>227</v>
      </c>
      <c r="C31" s="56">
        <f>SUM(C23:C30)</f>
        <v>1315.86</v>
      </c>
      <c r="D31" s="13"/>
      <c r="F31" s="11"/>
    </row>
    <row r="32" spans="1:6" ht="15.95" customHeight="1" x14ac:dyDescent="0.25">
      <c r="A32" s="53" t="s">
        <v>231</v>
      </c>
      <c r="B32" s="59" t="s">
        <v>228</v>
      </c>
      <c r="C32" s="60">
        <f>C26*20%</f>
        <v>0</v>
      </c>
      <c r="D32" s="13"/>
      <c r="F32" s="11"/>
    </row>
    <row r="33" spans="1:6" ht="15.95" customHeight="1" x14ac:dyDescent="0.25">
      <c r="A33" s="61" t="s">
        <v>267</v>
      </c>
      <c r="B33" s="59" t="s">
        <v>230</v>
      </c>
      <c r="C33" s="62">
        <f>C28*0.2</f>
        <v>0</v>
      </c>
      <c r="D33" s="13"/>
      <c r="F33" s="11"/>
    </row>
    <row r="34" spans="1:6" ht="15.95" customHeight="1" x14ac:dyDescent="0.25">
      <c r="A34" s="61" t="s">
        <v>290</v>
      </c>
      <c r="B34" s="59" t="s">
        <v>232</v>
      </c>
      <c r="C34" s="62">
        <f>C29*0.2</f>
        <v>0</v>
      </c>
      <c r="D34" s="63"/>
      <c r="F34" s="11"/>
    </row>
    <row r="35" spans="1:6" ht="15.95" customHeight="1" thickBot="1" x14ac:dyDescent="0.3">
      <c r="A35" s="64"/>
      <c r="B35" s="65" t="s">
        <v>233</v>
      </c>
      <c r="C35" s="66">
        <f>C23+C26+C32+C28+C29+C33+C34</f>
        <v>1315.86</v>
      </c>
      <c r="D35" s="13"/>
      <c r="F35" s="11"/>
    </row>
    <row r="36" spans="1:6" ht="15.95" customHeight="1" thickBot="1" x14ac:dyDescent="0.3">
      <c r="B36" s="236"/>
      <c r="C36" s="236"/>
      <c r="D36" s="236"/>
      <c r="E36" s="13"/>
      <c r="F36" s="11"/>
    </row>
    <row r="37" spans="1:6" ht="15.95" customHeight="1" x14ac:dyDescent="0.25">
      <c r="A37" s="12"/>
      <c r="B37" s="228" t="s">
        <v>128</v>
      </c>
      <c r="C37" s="228"/>
      <c r="D37" s="13"/>
      <c r="F37" s="11"/>
    </row>
    <row r="38" spans="1:6" ht="15.95" customHeight="1" x14ac:dyDescent="0.25">
      <c r="A38" s="67"/>
      <c r="B38" s="231" t="s">
        <v>129</v>
      </c>
      <c r="C38" s="231"/>
      <c r="D38" s="13"/>
      <c r="F38" s="11"/>
    </row>
    <row r="39" spans="1:6" ht="15.95" customHeight="1" x14ac:dyDescent="0.25">
      <c r="A39" s="50" t="s">
        <v>130</v>
      </c>
      <c r="B39" s="68" t="s">
        <v>131</v>
      </c>
      <c r="C39" s="52" t="s">
        <v>132</v>
      </c>
      <c r="D39" s="13"/>
      <c r="F39" s="11"/>
    </row>
    <row r="40" spans="1:6" ht="15.95" customHeight="1" x14ac:dyDescent="0.25">
      <c r="A40" s="53" t="s">
        <v>116</v>
      </c>
      <c r="B40" s="69" t="s">
        <v>133</v>
      </c>
      <c r="C40" s="70">
        <f>C31*8.33%</f>
        <v>109.611138</v>
      </c>
      <c r="D40" s="13"/>
      <c r="F40" s="11"/>
    </row>
    <row r="41" spans="1:6" ht="15.95" customHeight="1" x14ac:dyDescent="0.25">
      <c r="A41" s="53" t="s">
        <v>118</v>
      </c>
      <c r="B41" s="69" t="s">
        <v>134</v>
      </c>
      <c r="C41" s="70">
        <f>C31*12.1%</f>
        <v>159.21905999999998</v>
      </c>
      <c r="D41" s="63"/>
      <c r="F41" s="11"/>
    </row>
    <row r="42" spans="1:6" ht="15.95" customHeight="1" x14ac:dyDescent="0.25">
      <c r="A42" s="61"/>
      <c r="B42" s="71" t="s">
        <v>135</v>
      </c>
      <c r="C42" s="72">
        <f>SUM(C40:C41)</f>
        <v>268.830198</v>
      </c>
      <c r="D42" s="63"/>
      <c r="F42" s="11"/>
    </row>
    <row r="43" spans="1:6" ht="36.75" thickBot="1" x14ac:dyDescent="0.3">
      <c r="A43" s="73" t="s">
        <v>120</v>
      </c>
      <c r="B43" s="74" t="s">
        <v>136</v>
      </c>
      <c r="C43" s="75">
        <f>C35*7.82%</f>
        <v>102.90025199999999</v>
      </c>
      <c r="D43" s="63"/>
      <c r="F43" s="11"/>
    </row>
    <row r="44" spans="1:6" ht="15.95" customHeight="1" thickBot="1" x14ac:dyDescent="0.3">
      <c r="E44" s="13"/>
      <c r="F44" s="11"/>
    </row>
    <row r="45" spans="1:6" ht="25.15" customHeight="1" thickBot="1" x14ac:dyDescent="0.3">
      <c r="A45" s="232" t="s">
        <v>137</v>
      </c>
      <c r="B45" s="232"/>
      <c r="C45" s="232"/>
      <c r="D45" s="232"/>
      <c r="E45" s="13"/>
      <c r="F45" s="11"/>
    </row>
    <row r="46" spans="1:6" ht="13.5" customHeight="1" thickBot="1" x14ac:dyDescent="0.3">
      <c r="A46" s="76" t="s">
        <v>138</v>
      </c>
      <c r="B46" s="77" t="s">
        <v>139</v>
      </c>
      <c r="C46" s="78" t="s">
        <v>140</v>
      </c>
      <c r="D46" s="79" t="s">
        <v>115</v>
      </c>
      <c r="E46" s="13"/>
      <c r="F46" s="11"/>
    </row>
    <row r="47" spans="1:6" ht="14.25" customHeight="1" x14ac:dyDescent="0.25">
      <c r="A47" s="80" t="s">
        <v>116</v>
      </c>
      <c r="B47" s="81" t="s">
        <v>141</v>
      </c>
      <c r="C47" s="82">
        <v>20</v>
      </c>
      <c r="D47" s="83">
        <f>(C35*(C47/100))</f>
        <v>263.17199999999997</v>
      </c>
      <c r="E47" s="13"/>
      <c r="F47" s="11"/>
    </row>
    <row r="48" spans="1:6" ht="14.25" customHeight="1" x14ac:dyDescent="0.25">
      <c r="A48" s="80" t="s">
        <v>118</v>
      </c>
      <c r="B48" s="84" t="s">
        <v>142</v>
      </c>
      <c r="C48" s="85">
        <v>2.5</v>
      </c>
      <c r="D48" s="86">
        <f>(C35*(C48/100))</f>
        <v>32.896499999999996</v>
      </c>
      <c r="E48" s="13"/>
      <c r="F48" s="11"/>
    </row>
    <row r="49" spans="1:6" ht="14.25" customHeight="1" x14ac:dyDescent="0.25">
      <c r="A49" s="80" t="s">
        <v>120</v>
      </c>
      <c r="B49" s="87" t="s">
        <v>143</v>
      </c>
      <c r="C49" s="14">
        <v>4</v>
      </c>
      <c r="D49" s="70">
        <f t="shared" ref="D49:D54" si="0">($C$35*(C49/100))</f>
        <v>52.634399999999999</v>
      </c>
      <c r="E49" s="13"/>
      <c r="F49" s="11"/>
    </row>
    <row r="50" spans="1:6" ht="14.25" customHeight="1" x14ac:dyDescent="0.25">
      <c r="A50" s="80" t="s">
        <v>122</v>
      </c>
      <c r="B50" s="84" t="s">
        <v>144</v>
      </c>
      <c r="C50" s="85">
        <v>1.5</v>
      </c>
      <c r="D50" s="86">
        <f t="shared" si="0"/>
        <v>19.737899999999996</v>
      </c>
      <c r="E50" s="13"/>
      <c r="F50" s="11"/>
    </row>
    <row r="51" spans="1:6" ht="14.25" customHeight="1" x14ac:dyDescent="0.25">
      <c r="A51" s="80" t="s">
        <v>124</v>
      </c>
      <c r="B51" s="84" t="s">
        <v>145</v>
      </c>
      <c r="C51" s="85">
        <v>1</v>
      </c>
      <c r="D51" s="86">
        <f t="shared" si="0"/>
        <v>13.1586</v>
      </c>
      <c r="E51" s="13"/>
      <c r="F51" s="11"/>
    </row>
    <row r="52" spans="1:6" ht="14.25" customHeight="1" x14ac:dyDescent="0.25">
      <c r="A52" s="80" t="s">
        <v>126</v>
      </c>
      <c r="B52" s="84" t="s">
        <v>146</v>
      </c>
      <c r="C52" s="85">
        <v>0.60000000000000009</v>
      </c>
      <c r="D52" s="86">
        <f t="shared" si="0"/>
        <v>7.8951600000000006</v>
      </c>
      <c r="E52" s="13"/>
      <c r="F52" s="11"/>
    </row>
    <row r="53" spans="1:6" ht="14.25" customHeight="1" x14ac:dyDescent="0.25">
      <c r="A53" s="80" t="s">
        <v>147</v>
      </c>
      <c r="B53" s="84" t="s">
        <v>148</v>
      </c>
      <c r="C53" s="85">
        <v>0.2</v>
      </c>
      <c r="D53" s="86">
        <f t="shared" si="0"/>
        <v>2.6317200000000001</v>
      </c>
      <c r="E53" s="13"/>
      <c r="F53" s="11"/>
    </row>
    <row r="54" spans="1:6" ht="14.25" customHeight="1" x14ac:dyDescent="0.25">
      <c r="A54" s="80" t="s">
        <v>149</v>
      </c>
      <c r="B54" s="87" t="s">
        <v>150</v>
      </c>
      <c r="C54" s="14">
        <v>8</v>
      </c>
      <c r="D54" s="70">
        <f t="shared" si="0"/>
        <v>105.2688</v>
      </c>
      <c r="E54" s="13"/>
      <c r="F54" s="11"/>
    </row>
    <row r="55" spans="1:6" ht="14.25" customHeight="1" thickBot="1" x14ac:dyDescent="0.3">
      <c r="A55" s="88"/>
      <c r="B55" s="89" t="s">
        <v>49</v>
      </c>
      <c r="C55" s="90">
        <f>SUM(C47:C54)</f>
        <v>37.799999999999997</v>
      </c>
      <c r="D55" s="91">
        <f>SUM(D47:D54)</f>
        <v>497.39507999999989</v>
      </c>
      <c r="E55" s="13"/>
      <c r="F55" s="11"/>
    </row>
    <row r="56" spans="1:6" ht="14.25" customHeight="1" x14ac:dyDescent="0.25">
      <c r="A56" s="15"/>
      <c r="B56" s="16" t="s">
        <v>151</v>
      </c>
      <c r="C56" s="15"/>
      <c r="D56" s="15"/>
      <c r="E56" s="13"/>
      <c r="F56" s="11"/>
    </row>
    <row r="57" spans="1:6" ht="14.25" customHeight="1" thickBot="1" x14ac:dyDescent="0.3">
      <c r="A57" s="15"/>
      <c r="B57" s="16"/>
      <c r="C57" s="15"/>
      <c r="D57" s="15"/>
      <c r="E57" s="13"/>
      <c r="F57" s="11"/>
    </row>
    <row r="58" spans="1:6" ht="14.25" customHeight="1" x14ac:dyDescent="0.25">
      <c r="A58" s="92"/>
      <c r="B58" s="93" t="s">
        <v>152</v>
      </c>
      <c r="C58" s="94"/>
      <c r="D58" s="13"/>
      <c r="F58" s="11"/>
    </row>
    <row r="59" spans="1:6" ht="14.25" customHeight="1" x14ac:dyDescent="0.25">
      <c r="A59" s="50" t="s">
        <v>153</v>
      </c>
      <c r="B59" s="51" t="s">
        <v>154</v>
      </c>
      <c r="C59" s="52" t="s">
        <v>115</v>
      </c>
      <c r="D59" s="13"/>
      <c r="F59" s="11"/>
    </row>
    <row r="60" spans="1:6" ht="14.25" customHeight="1" x14ac:dyDescent="0.25">
      <c r="A60" s="53" t="s">
        <v>116</v>
      </c>
      <c r="B60" s="95" t="s">
        <v>155</v>
      </c>
      <c r="C60" s="56">
        <f>(4.05*4*C13)-(6%*C15)</f>
        <v>259.30439999999999</v>
      </c>
      <c r="D60" s="13"/>
      <c r="F60" s="11"/>
    </row>
    <row r="61" spans="1:6" ht="14.25" customHeight="1" x14ac:dyDescent="0.25">
      <c r="A61" s="53" t="s">
        <v>118</v>
      </c>
      <c r="B61" s="54" t="s">
        <v>234</v>
      </c>
      <c r="C61" s="56">
        <f>(18*C13)-(18*C13*10%)</f>
        <v>338.25599999999997</v>
      </c>
      <c r="D61" s="13"/>
      <c r="F61" s="11"/>
    </row>
    <row r="62" spans="1:6" ht="14.25" customHeight="1" x14ac:dyDescent="0.25">
      <c r="A62" s="53" t="s">
        <v>120</v>
      </c>
      <c r="B62" s="54" t="s">
        <v>235</v>
      </c>
      <c r="C62" s="56">
        <v>13</v>
      </c>
      <c r="D62" s="13"/>
      <c r="F62" s="11"/>
    </row>
    <row r="63" spans="1:6" ht="14.25" customHeight="1" x14ac:dyDescent="0.25">
      <c r="A63" s="53" t="s">
        <v>122</v>
      </c>
      <c r="B63" s="54" t="s">
        <v>127</v>
      </c>
      <c r="C63" s="56">
        <v>0</v>
      </c>
      <c r="D63" s="13"/>
      <c r="F63" s="11"/>
    </row>
    <row r="64" spans="1:6" ht="14.25" customHeight="1" thickBot="1" x14ac:dyDescent="0.3">
      <c r="A64" s="64"/>
      <c r="B64" s="65" t="s">
        <v>156</v>
      </c>
      <c r="C64" s="66">
        <f>SUM(C60:C63)</f>
        <v>610.56039999999996</v>
      </c>
      <c r="D64" s="13"/>
      <c r="F64" s="11"/>
    </row>
    <row r="65" spans="1:6" ht="14.25" customHeight="1" thickBot="1" x14ac:dyDescent="0.3">
      <c r="A65" s="15"/>
      <c r="B65" s="17"/>
      <c r="C65" s="18"/>
      <c r="D65" s="19"/>
      <c r="E65" s="13"/>
      <c r="F65" s="11"/>
    </row>
    <row r="66" spans="1:6" ht="14.25" customHeight="1" x14ac:dyDescent="0.25">
      <c r="A66" s="92"/>
      <c r="B66" s="96" t="s">
        <v>157</v>
      </c>
      <c r="C66" s="97"/>
      <c r="D66" s="13"/>
      <c r="F66" s="11"/>
    </row>
    <row r="67" spans="1:6" ht="14.25" customHeight="1" x14ac:dyDescent="0.25">
      <c r="A67" s="53">
        <v>2</v>
      </c>
      <c r="B67" s="98" t="s">
        <v>158</v>
      </c>
      <c r="C67" s="144" t="s">
        <v>132</v>
      </c>
      <c r="D67" s="13"/>
      <c r="F67" s="11"/>
    </row>
    <row r="68" spans="1:6" ht="14.25" customHeight="1" x14ac:dyDescent="0.25">
      <c r="A68" s="53" t="s">
        <v>130</v>
      </c>
      <c r="B68" s="54" t="s">
        <v>131</v>
      </c>
      <c r="C68" s="55">
        <f>C42</f>
        <v>268.830198</v>
      </c>
      <c r="D68" s="13"/>
      <c r="F68" s="11"/>
    </row>
    <row r="69" spans="1:6" ht="14.25" customHeight="1" x14ac:dyDescent="0.25">
      <c r="A69" s="53" t="s">
        <v>138</v>
      </c>
      <c r="B69" s="54" t="s">
        <v>139</v>
      </c>
      <c r="C69" s="55">
        <f>D55+C43</f>
        <v>600.29533199999992</v>
      </c>
      <c r="D69" s="13"/>
      <c r="F69" s="11"/>
    </row>
    <row r="70" spans="1:6" ht="14.25" customHeight="1" x14ac:dyDescent="0.25">
      <c r="A70" s="53" t="s">
        <v>153</v>
      </c>
      <c r="B70" s="54" t="s">
        <v>154</v>
      </c>
      <c r="C70" s="55">
        <f>C64</f>
        <v>610.56039999999996</v>
      </c>
      <c r="D70" s="13"/>
      <c r="F70" s="11"/>
    </row>
    <row r="71" spans="1:6" ht="14.25" customHeight="1" thickBot="1" x14ac:dyDescent="0.3">
      <c r="A71" s="64"/>
      <c r="B71" s="100" t="s">
        <v>135</v>
      </c>
      <c r="C71" s="101">
        <f>SUM(C68:C70)</f>
        <v>1479.6859299999999</v>
      </c>
      <c r="D71" s="13"/>
      <c r="F71" s="11"/>
    </row>
    <row r="72" spans="1:6" ht="14.25" customHeight="1" thickBot="1" x14ac:dyDescent="0.3">
      <c r="B72" s="20"/>
      <c r="C72" s="19"/>
      <c r="D72" s="19"/>
      <c r="E72" s="13"/>
      <c r="F72" s="11"/>
    </row>
    <row r="73" spans="1:6" ht="14.25" customHeight="1" x14ac:dyDescent="0.25">
      <c r="A73" s="102"/>
      <c r="B73" s="103" t="s">
        <v>159</v>
      </c>
      <c r="C73" s="104"/>
      <c r="D73" s="13"/>
      <c r="F73" s="11"/>
    </row>
    <row r="74" spans="1:6" ht="14.25" customHeight="1" x14ac:dyDescent="0.25">
      <c r="A74" s="21">
        <v>3</v>
      </c>
      <c r="B74" s="22" t="s">
        <v>160</v>
      </c>
      <c r="C74" s="170" t="s">
        <v>115</v>
      </c>
      <c r="D74" s="13"/>
      <c r="F74" s="11"/>
    </row>
    <row r="75" spans="1:6" ht="14.25" customHeight="1" x14ac:dyDescent="0.25">
      <c r="A75" s="23" t="s">
        <v>116</v>
      </c>
      <c r="B75" s="24" t="s">
        <v>161</v>
      </c>
      <c r="C75" s="167">
        <f>((C31+C40+C41)/12)*5%</f>
        <v>6.6028758249999999</v>
      </c>
      <c r="D75" s="13"/>
      <c r="F75" s="11"/>
    </row>
    <row r="76" spans="1:6" ht="14.25" customHeight="1" x14ac:dyDescent="0.25">
      <c r="A76" s="23" t="s">
        <v>118</v>
      </c>
      <c r="B76" s="24" t="s">
        <v>162</v>
      </c>
      <c r="C76" s="167">
        <f>((C31+C40)/12)*5%*8%</f>
        <v>0.47515704600000003</v>
      </c>
      <c r="D76" s="13"/>
      <c r="F76" s="11"/>
    </row>
    <row r="77" spans="1:6" ht="14.25" customHeight="1" x14ac:dyDescent="0.25">
      <c r="A77" s="23" t="s">
        <v>120</v>
      </c>
      <c r="B77" s="24" t="s">
        <v>163</v>
      </c>
      <c r="C77" s="167">
        <v>0</v>
      </c>
      <c r="D77" s="13"/>
      <c r="F77" s="11"/>
    </row>
    <row r="78" spans="1:6" ht="14.25" customHeight="1" x14ac:dyDescent="0.25">
      <c r="A78" s="23" t="s">
        <v>122</v>
      </c>
      <c r="B78" s="24" t="s">
        <v>164</v>
      </c>
      <c r="C78" s="167">
        <f>((C31+C62)/30/12*7)</f>
        <v>25.838944444444444</v>
      </c>
      <c r="D78" s="13"/>
      <c r="F78" s="11"/>
    </row>
    <row r="79" spans="1:6" ht="24" x14ac:dyDescent="0.25">
      <c r="A79" s="23" t="s">
        <v>124</v>
      </c>
      <c r="B79" s="24" t="s">
        <v>165</v>
      </c>
      <c r="C79" s="169">
        <f>(C31/30/12*7)*8%</f>
        <v>2.0468933333333332</v>
      </c>
      <c r="D79" s="13"/>
      <c r="F79" s="11"/>
    </row>
    <row r="80" spans="1:6" ht="14.25" customHeight="1" x14ac:dyDescent="0.25">
      <c r="A80" s="23" t="s">
        <v>126</v>
      </c>
      <c r="B80" s="24" t="s">
        <v>166</v>
      </c>
      <c r="C80" s="167">
        <f>C31*4%</f>
        <v>52.634399999999999</v>
      </c>
      <c r="D80" s="13"/>
      <c r="F80" s="11"/>
    </row>
    <row r="81" spans="1:6" ht="14.25" customHeight="1" x14ac:dyDescent="0.25">
      <c r="A81" s="25"/>
      <c r="B81" s="22" t="s">
        <v>49</v>
      </c>
      <c r="C81" s="168">
        <f>SUM(C75:C80)</f>
        <v>87.59827064877777</v>
      </c>
      <c r="D81" s="13"/>
      <c r="F81" s="11"/>
    </row>
    <row r="82" spans="1:6" ht="14.25" customHeight="1" thickBot="1" x14ac:dyDescent="0.3">
      <c r="E82" s="13"/>
      <c r="F82" s="11"/>
    </row>
    <row r="83" spans="1:6" ht="14.25" customHeight="1" x14ac:dyDescent="0.25">
      <c r="A83" s="12"/>
      <c r="B83" s="105" t="s">
        <v>167</v>
      </c>
      <c r="C83" s="106"/>
      <c r="D83" s="107"/>
      <c r="F83" s="11"/>
    </row>
    <row r="84" spans="1:6" ht="14.25" customHeight="1" x14ac:dyDescent="0.25">
      <c r="A84" s="67"/>
      <c r="B84" s="98" t="s">
        <v>168</v>
      </c>
      <c r="C84" s="52"/>
      <c r="D84" s="13"/>
      <c r="F84" s="11"/>
    </row>
    <row r="85" spans="1:6" ht="14.25" customHeight="1" x14ac:dyDescent="0.25">
      <c r="A85" s="50" t="s">
        <v>169</v>
      </c>
      <c r="B85" s="26" t="s">
        <v>170</v>
      </c>
      <c r="C85" s="145" t="s">
        <v>115</v>
      </c>
      <c r="D85" s="13"/>
      <c r="F85" s="11"/>
    </row>
    <row r="86" spans="1:6" ht="14.25" customHeight="1" x14ac:dyDescent="0.25">
      <c r="A86" s="53" t="s">
        <v>116</v>
      </c>
      <c r="B86" s="108" t="s">
        <v>171</v>
      </c>
      <c r="C86" s="146">
        <v>0</v>
      </c>
      <c r="D86" s="13"/>
      <c r="F86" s="11"/>
    </row>
    <row r="87" spans="1:6" ht="14.25" customHeight="1" x14ac:dyDescent="0.25">
      <c r="A87" s="53" t="s">
        <v>118</v>
      </c>
      <c r="B87" s="108" t="s">
        <v>172</v>
      </c>
      <c r="C87" s="146">
        <f>(((C31+C71+C81+C90+C110)-(C60-C61-C108-C109))/30*2.96)/12</f>
        <v>24.68892758282345</v>
      </c>
      <c r="D87" s="13"/>
      <c r="F87" s="11"/>
    </row>
    <row r="88" spans="1:6" ht="14.25" customHeight="1" x14ac:dyDescent="0.25">
      <c r="A88" s="53" t="s">
        <v>120</v>
      </c>
      <c r="B88" s="108" t="s">
        <v>173</v>
      </c>
      <c r="C88" s="146">
        <f>(((C31+C71+C81+C90+C110)-(C60-C61-C108-C109))/30*5*1.5%)/12</f>
        <v>0.6255640434837022</v>
      </c>
      <c r="D88" s="13"/>
      <c r="F88" s="11"/>
    </row>
    <row r="89" spans="1:6" ht="14.25" customHeight="1" x14ac:dyDescent="0.25">
      <c r="A89" s="53" t="s">
        <v>122</v>
      </c>
      <c r="B89" s="108" t="s">
        <v>174</v>
      </c>
      <c r="C89" s="146">
        <f>(((C31+C71+C81+C90+C110)-(C60-C61-C108-C109))/30*15*0.78%)/12</f>
        <v>0.97587990783457546</v>
      </c>
      <c r="D89" s="13"/>
      <c r="F89" s="11"/>
    </row>
    <row r="90" spans="1:6" ht="14.25" customHeight="1" x14ac:dyDescent="0.25">
      <c r="A90" s="53" t="s">
        <v>124</v>
      </c>
      <c r="B90" s="108" t="s">
        <v>175</v>
      </c>
      <c r="C90" s="146">
        <f>(((C41*3.95/12)+(C62*3.95*1.2975%))/12+((C31+C40)*39.8%*3.95)*1.2975%/12)</f>
        <v>6.8460525174371787</v>
      </c>
      <c r="D90" s="63"/>
      <c r="F90" s="11"/>
    </row>
    <row r="91" spans="1:6" ht="14.25" customHeight="1" x14ac:dyDescent="0.25">
      <c r="A91" s="53" t="s">
        <v>126</v>
      </c>
      <c r="B91" s="109" t="s">
        <v>176</v>
      </c>
      <c r="C91" s="146">
        <v>0</v>
      </c>
      <c r="D91" s="13"/>
      <c r="F91" s="11"/>
    </row>
    <row r="92" spans="1:6" ht="14.25" customHeight="1" thickBot="1" x14ac:dyDescent="0.3">
      <c r="A92" s="64"/>
      <c r="B92" s="28" t="s">
        <v>49</v>
      </c>
      <c r="C92" s="166">
        <f>SUM(C86:C91)</f>
        <v>33.136424051578906</v>
      </c>
      <c r="D92" s="13"/>
      <c r="F92" s="11"/>
    </row>
    <row r="93" spans="1:6" ht="14.25" customHeight="1" thickBot="1" x14ac:dyDescent="0.3">
      <c r="A93" s="15"/>
      <c r="B93" s="15"/>
      <c r="C93" s="15"/>
      <c r="E93" s="13"/>
      <c r="F93" s="11"/>
    </row>
    <row r="94" spans="1:6" ht="14.25" customHeight="1" x14ac:dyDescent="0.25">
      <c r="A94" s="111"/>
      <c r="B94" s="233" t="s">
        <v>177</v>
      </c>
      <c r="C94" s="233"/>
      <c r="D94" s="13"/>
      <c r="F94" s="11"/>
    </row>
    <row r="95" spans="1:6" ht="14.25" customHeight="1" x14ac:dyDescent="0.25">
      <c r="A95" s="50" t="s">
        <v>178</v>
      </c>
      <c r="B95" s="26" t="s">
        <v>179</v>
      </c>
      <c r="C95" s="27" t="s">
        <v>115</v>
      </c>
      <c r="D95" s="13"/>
      <c r="F95" s="11"/>
    </row>
    <row r="96" spans="1:6" ht="14.25" customHeight="1" x14ac:dyDescent="0.25">
      <c r="A96" s="53" t="s">
        <v>116</v>
      </c>
      <c r="B96" s="112" t="s">
        <v>180</v>
      </c>
      <c r="C96" s="113">
        <v>0</v>
      </c>
      <c r="D96" s="13"/>
      <c r="F96" s="11"/>
    </row>
    <row r="97" spans="1:6" ht="14.25" customHeight="1" thickBot="1" x14ac:dyDescent="0.3">
      <c r="A97" s="114"/>
      <c r="B97" s="28" t="s">
        <v>49</v>
      </c>
      <c r="C97" s="115"/>
      <c r="D97" s="116"/>
      <c r="F97" s="11"/>
    </row>
    <row r="98" spans="1:6" ht="14.25" customHeight="1" thickBot="1" x14ac:dyDescent="0.3">
      <c r="A98" s="15"/>
      <c r="B98" s="15"/>
      <c r="C98" s="15"/>
      <c r="E98" s="13"/>
      <c r="F98" s="11"/>
    </row>
    <row r="99" spans="1:6" ht="14.25" customHeight="1" x14ac:dyDescent="0.25">
      <c r="A99" s="92"/>
      <c r="B99" s="96" t="s">
        <v>181</v>
      </c>
      <c r="C99" s="97"/>
      <c r="D99" s="13"/>
      <c r="F99" s="11"/>
    </row>
    <row r="100" spans="1:6" ht="14.25" customHeight="1" x14ac:dyDescent="0.25">
      <c r="A100" s="50">
        <v>4</v>
      </c>
      <c r="B100" s="98" t="s">
        <v>182</v>
      </c>
      <c r="C100" s="99" t="s">
        <v>132</v>
      </c>
      <c r="D100" s="13"/>
      <c r="F100" s="11"/>
    </row>
    <row r="101" spans="1:6" s="29" customFormat="1" ht="15" customHeight="1" x14ac:dyDescent="0.25">
      <c r="A101" s="53" t="s">
        <v>169</v>
      </c>
      <c r="B101" s="54" t="s">
        <v>170</v>
      </c>
      <c r="C101" s="55">
        <f>C92</f>
        <v>33.136424051578906</v>
      </c>
      <c r="D101" s="117"/>
    </row>
    <row r="102" spans="1:6" ht="15" customHeight="1" x14ac:dyDescent="0.25">
      <c r="A102" s="53" t="s">
        <v>178</v>
      </c>
      <c r="B102" s="54" t="s">
        <v>179</v>
      </c>
      <c r="C102" s="55">
        <f>C97</f>
        <v>0</v>
      </c>
      <c r="D102" s="13"/>
      <c r="F102" s="11"/>
    </row>
    <row r="103" spans="1:6" ht="15" customHeight="1" thickBot="1" x14ac:dyDescent="0.3">
      <c r="A103" s="64"/>
      <c r="B103" s="100" t="s">
        <v>135</v>
      </c>
      <c r="C103" s="66">
        <f>SUM(C101:C102)</f>
        <v>33.136424051578906</v>
      </c>
      <c r="D103" s="13"/>
      <c r="F103" s="11"/>
    </row>
    <row r="104" spans="1:6" ht="15" customHeight="1" thickBot="1" x14ac:dyDescent="0.3">
      <c r="F104" s="11"/>
    </row>
    <row r="105" spans="1:6" ht="15" customHeight="1" x14ac:dyDescent="0.25">
      <c r="A105" s="118"/>
      <c r="B105" s="105" t="s">
        <v>183</v>
      </c>
      <c r="C105" s="119"/>
      <c r="F105" s="11"/>
    </row>
    <row r="106" spans="1:6" ht="15" customHeight="1" x14ac:dyDescent="0.25">
      <c r="A106" s="30">
        <v>5</v>
      </c>
      <c r="B106" s="120" t="s">
        <v>184</v>
      </c>
      <c r="C106" s="52" t="s">
        <v>115</v>
      </c>
      <c r="F106" s="11"/>
    </row>
    <row r="107" spans="1:6" ht="15" customHeight="1" x14ac:dyDescent="0.25">
      <c r="A107" s="31" t="s">
        <v>116</v>
      </c>
      <c r="B107" s="121" t="s">
        <v>185</v>
      </c>
      <c r="C107" s="122">
        <f>'III - B Custo Uniformes'!E16</f>
        <v>29.616666666666664</v>
      </c>
      <c r="F107" s="11"/>
    </row>
    <row r="108" spans="1:6" ht="15" customHeight="1" x14ac:dyDescent="0.25">
      <c r="A108" s="31" t="s">
        <v>118</v>
      </c>
      <c r="B108" s="121" t="s">
        <v>236</v>
      </c>
      <c r="C108" s="123">
        <v>0</v>
      </c>
      <c r="F108" s="11"/>
    </row>
    <row r="109" spans="1:6" ht="15" customHeight="1" x14ac:dyDescent="0.25">
      <c r="A109" s="31" t="s">
        <v>120</v>
      </c>
      <c r="B109" s="121" t="s">
        <v>186</v>
      </c>
      <c r="C109" s="123">
        <f>'III - C Custo Equipamentos'!F27</f>
        <v>2.0744444444444441</v>
      </c>
      <c r="F109" s="11"/>
    </row>
    <row r="110" spans="1:6" ht="15" customHeight="1" thickBot="1" x14ac:dyDescent="0.3">
      <c r="A110" s="124"/>
      <c r="B110" s="125" t="s">
        <v>187</v>
      </c>
      <c r="C110" s="126">
        <f>SUM(C107:C109)</f>
        <v>31.691111111111109</v>
      </c>
      <c r="F110" s="11"/>
    </row>
    <row r="111" spans="1:6" ht="15" customHeight="1" thickBot="1" x14ac:dyDescent="0.3">
      <c r="A111" s="32"/>
      <c r="B111" s="33"/>
      <c r="C111" s="34"/>
      <c r="D111" s="34"/>
      <c r="F111" s="11"/>
    </row>
    <row r="112" spans="1:6" ht="15" customHeight="1" x14ac:dyDescent="0.25">
      <c r="A112" s="127"/>
      <c r="B112" s="228" t="s">
        <v>188</v>
      </c>
      <c r="C112" s="228"/>
      <c r="D112" s="228"/>
      <c r="F112" s="11"/>
    </row>
    <row r="113" spans="1:6" ht="15" customHeight="1" x14ac:dyDescent="0.25">
      <c r="A113" s="30">
        <v>6</v>
      </c>
      <c r="B113" s="26" t="s">
        <v>189</v>
      </c>
      <c r="C113" s="35" t="s">
        <v>140</v>
      </c>
      <c r="D113" s="27" t="s">
        <v>115</v>
      </c>
      <c r="F113" s="11"/>
    </row>
    <row r="114" spans="1:6" ht="15" customHeight="1" x14ac:dyDescent="0.25">
      <c r="A114" s="31" t="s">
        <v>116</v>
      </c>
      <c r="B114" s="36" t="s">
        <v>190</v>
      </c>
      <c r="C114" s="37">
        <v>4.08</v>
      </c>
      <c r="D114" s="70">
        <f>(C131)*C114/100</f>
        <v>120.27724682110789</v>
      </c>
      <c r="F114" s="11"/>
    </row>
    <row r="115" spans="1:6" ht="15" customHeight="1" x14ac:dyDescent="0.25">
      <c r="A115" s="31" t="s">
        <v>118</v>
      </c>
      <c r="B115" s="36" t="s">
        <v>191</v>
      </c>
      <c r="C115" s="37">
        <v>4.3600000000000003</v>
      </c>
      <c r="D115" s="70">
        <f>(C131+D114)*C115/100</f>
        <v>133.77565564278032</v>
      </c>
      <c r="F115" s="11"/>
    </row>
    <row r="116" spans="1:6" ht="15" customHeight="1" x14ac:dyDescent="0.25">
      <c r="A116" s="31" t="s">
        <v>120</v>
      </c>
      <c r="B116" s="36" t="s">
        <v>192</v>
      </c>
      <c r="C116" s="37"/>
      <c r="D116" s="70"/>
      <c r="F116" s="11"/>
    </row>
    <row r="117" spans="1:6" ht="15" customHeight="1" x14ac:dyDescent="0.25">
      <c r="A117" s="31"/>
      <c r="B117" s="36" t="s">
        <v>193</v>
      </c>
      <c r="C117" s="37">
        <f>3+0.65</f>
        <v>3.65</v>
      </c>
      <c r="D117" s="70">
        <f>((C131+D114+D115)/(1-(C117+C119)/100))*C117/100</f>
        <v>127.94077646092008</v>
      </c>
      <c r="F117" s="11"/>
    </row>
    <row r="118" spans="1:6" ht="15" customHeight="1" x14ac:dyDescent="0.25">
      <c r="A118" s="31"/>
      <c r="B118" s="36" t="s">
        <v>194</v>
      </c>
      <c r="C118" s="37"/>
      <c r="D118" s="70"/>
      <c r="F118" s="11"/>
    </row>
    <row r="119" spans="1:6" ht="15" customHeight="1" x14ac:dyDescent="0.25">
      <c r="A119" s="31"/>
      <c r="B119" s="36" t="s">
        <v>195</v>
      </c>
      <c r="C119" s="38">
        <v>5</v>
      </c>
      <c r="D119" s="70">
        <f>((C131+D114+D115)/(1-(C117+C119)/100))*C119/100</f>
        <v>175.26133761769873</v>
      </c>
      <c r="F119" s="11"/>
    </row>
    <row r="120" spans="1:6" ht="15" customHeight="1" x14ac:dyDescent="0.25">
      <c r="A120" s="31"/>
      <c r="B120" s="36" t="s">
        <v>196</v>
      </c>
      <c r="C120" s="37"/>
      <c r="D120" s="70"/>
      <c r="F120" s="11"/>
    </row>
    <row r="121" spans="1:6" ht="15" customHeight="1" thickBot="1" x14ac:dyDescent="0.3">
      <c r="A121" s="39"/>
      <c r="B121" s="28" t="s">
        <v>49</v>
      </c>
      <c r="C121" s="40">
        <f>SUM(C114:C120)</f>
        <v>17.090000000000003</v>
      </c>
      <c r="D121" s="110">
        <f>SUM(D114:D120)</f>
        <v>557.25501654250706</v>
      </c>
      <c r="F121" s="11"/>
    </row>
    <row r="122" spans="1:6" ht="15" customHeight="1" x14ac:dyDescent="0.25">
      <c r="A122" s="32"/>
      <c r="B122" s="33"/>
      <c r="C122" s="34"/>
      <c r="D122" s="34"/>
      <c r="F122" s="11"/>
    </row>
    <row r="123" spans="1:6" s="29" customFormat="1" ht="15" customHeight="1" x14ac:dyDescent="0.25">
      <c r="A123" s="234" t="s">
        <v>197</v>
      </c>
      <c r="B123" s="234"/>
      <c r="C123" s="234"/>
      <c r="D123" s="41"/>
    </row>
    <row r="124" spans="1:6" s="29" customFormat="1" ht="15" customHeight="1" thickBot="1" x14ac:dyDescent="0.3">
      <c r="A124" s="11"/>
      <c r="B124" s="41"/>
      <c r="C124" s="11"/>
      <c r="D124" s="11"/>
    </row>
    <row r="125" spans="1:6" s="29" customFormat="1" ht="24" x14ac:dyDescent="0.25">
      <c r="A125" s="92"/>
      <c r="B125" s="128" t="s">
        <v>198</v>
      </c>
      <c r="C125" s="129" t="s">
        <v>115</v>
      </c>
    </row>
    <row r="126" spans="1:6" s="29" customFormat="1" ht="15" customHeight="1" x14ac:dyDescent="0.25">
      <c r="A126" s="67" t="s">
        <v>116</v>
      </c>
      <c r="B126" s="36" t="s">
        <v>199</v>
      </c>
      <c r="C126" s="70">
        <f>C35</f>
        <v>1315.86</v>
      </c>
    </row>
    <row r="127" spans="1:6" s="29" customFormat="1" ht="15" customHeight="1" x14ac:dyDescent="0.25">
      <c r="A127" s="67" t="s">
        <v>118</v>
      </c>
      <c r="B127" s="36" t="s">
        <v>200</v>
      </c>
      <c r="C127" s="70">
        <f>C71</f>
        <v>1479.6859299999999</v>
      </c>
    </row>
    <row r="128" spans="1:6" s="29" customFormat="1" ht="15" customHeight="1" x14ac:dyDescent="0.25">
      <c r="A128" s="67" t="s">
        <v>120</v>
      </c>
      <c r="B128" s="36" t="s">
        <v>201</v>
      </c>
      <c r="C128" s="70">
        <f>C81</f>
        <v>87.59827064877777</v>
      </c>
    </row>
    <row r="129" spans="1:5" s="29" customFormat="1" ht="15" customHeight="1" x14ac:dyDescent="0.25">
      <c r="A129" s="67" t="s">
        <v>122</v>
      </c>
      <c r="B129" s="36" t="s">
        <v>202</v>
      </c>
      <c r="C129" s="70">
        <f>C103</f>
        <v>33.136424051578906</v>
      </c>
    </row>
    <row r="130" spans="1:5" s="29" customFormat="1" ht="15" customHeight="1" x14ac:dyDescent="0.25">
      <c r="A130" s="67" t="s">
        <v>124</v>
      </c>
      <c r="B130" s="36" t="s">
        <v>203</v>
      </c>
      <c r="C130" s="70">
        <f>C110</f>
        <v>31.691111111111109</v>
      </c>
    </row>
    <row r="131" spans="1:5" s="29" customFormat="1" ht="15" customHeight="1" x14ac:dyDescent="0.25">
      <c r="A131" s="67"/>
      <c r="B131" s="35" t="s">
        <v>204</v>
      </c>
      <c r="C131" s="130">
        <f>SUM(C126:C130)</f>
        <v>2947.9717358114681</v>
      </c>
    </row>
    <row r="132" spans="1:5" s="29" customFormat="1" ht="15" customHeight="1" x14ac:dyDescent="0.25">
      <c r="A132" s="67" t="s">
        <v>126</v>
      </c>
      <c r="B132" s="36" t="s">
        <v>205</v>
      </c>
      <c r="C132" s="70">
        <f>D121</f>
        <v>557.25501654250706</v>
      </c>
    </row>
    <row r="133" spans="1:5" s="29" customFormat="1" x14ac:dyDescent="0.25">
      <c r="A133" s="67"/>
      <c r="B133" s="26" t="s">
        <v>206</v>
      </c>
      <c r="C133" s="130">
        <f>SUM(C131:C132)</f>
        <v>3505.2267523539749</v>
      </c>
    </row>
    <row r="134" spans="1:5" s="29" customFormat="1" ht="15" customHeight="1" thickBot="1" x14ac:dyDescent="0.3">
      <c r="A134" s="64"/>
      <c r="B134" s="131" t="s">
        <v>207</v>
      </c>
      <c r="C134" s="132">
        <f>C133/C35</f>
        <v>2.6638295505251128</v>
      </c>
    </row>
    <row r="135" spans="1:5" s="29" customFormat="1" ht="15" customHeight="1" x14ac:dyDescent="0.25">
      <c r="A135" s="11"/>
      <c r="B135" s="41"/>
      <c r="C135" s="11"/>
      <c r="D135" s="11"/>
      <c r="E135" s="11"/>
    </row>
    <row r="136" spans="1:5" ht="15.75" thickBot="1" x14ac:dyDescent="0.3"/>
    <row r="137" spans="1:5" x14ac:dyDescent="0.25">
      <c r="A137" s="127"/>
      <c r="B137" s="228" t="s">
        <v>208</v>
      </c>
      <c r="C137" s="228"/>
      <c r="D137" s="228"/>
    </row>
    <row r="138" spans="1:5" x14ac:dyDescent="0.25">
      <c r="A138" s="30">
        <v>6</v>
      </c>
      <c r="B138" s="26" t="s">
        <v>189</v>
      </c>
      <c r="C138" s="35" t="s">
        <v>140</v>
      </c>
      <c r="D138" s="27" t="s">
        <v>115</v>
      </c>
    </row>
    <row r="139" spans="1:5" x14ac:dyDescent="0.25">
      <c r="A139" s="31" t="s">
        <v>116</v>
      </c>
      <c r="B139" s="36" t="s">
        <v>190</v>
      </c>
      <c r="C139" s="37">
        <v>4.08</v>
      </c>
      <c r="D139" s="70">
        <f>(C156)*C139/100</f>
        <v>120.27724682110789</v>
      </c>
    </row>
    <row r="140" spans="1:5" x14ac:dyDescent="0.25">
      <c r="A140" s="31" t="s">
        <v>118</v>
      </c>
      <c r="B140" s="36" t="s">
        <v>191</v>
      </c>
      <c r="C140" s="37">
        <v>4.3600000000000003</v>
      </c>
      <c r="D140" s="70">
        <f>(C156+D139)*C140/100</f>
        <v>133.77565564278032</v>
      </c>
    </row>
    <row r="141" spans="1:5" x14ac:dyDescent="0.25">
      <c r="A141" s="31" t="s">
        <v>120</v>
      </c>
      <c r="B141" s="36" t="s">
        <v>192</v>
      </c>
      <c r="C141" s="37"/>
      <c r="D141" s="70"/>
    </row>
    <row r="142" spans="1:5" x14ac:dyDescent="0.25">
      <c r="A142" s="31"/>
      <c r="B142" s="36" t="s">
        <v>209</v>
      </c>
      <c r="C142" s="14">
        <f>1.65+7.6</f>
        <v>9.25</v>
      </c>
      <c r="D142" s="70">
        <f>((C156+D139+D140)/(1-(C142+C144)/100))*C142/100</f>
        <v>345.40790558655442</v>
      </c>
    </row>
    <row r="143" spans="1:5" x14ac:dyDescent="0.25">
      <c r="A143" s="31"/>
      <c r="B143" s="36" t="s">
        <v>194</v>
      </c>
      <c r="C143" s="37"/>
      <c r="D143" s="70"/>
    </row>
    <row r="144" spans="1:5" x14ac:dyDescent="0.25">
      <c r="A144" s="31"/>
      <c r="B144" s="36" t="s">
        <v>195</v>
      </c>
      <c r="C144" s="38">
        <v>5</v>
      </c>
      <c r="D144" s="70">
        <f>((C156+D139+D140)/(1-(C142+C144)/100))*C144/100</f>
        <v>186.70697599273211</v>
      </c>
    </row>
    <row r="145" spans="1:4" x14ac:dyDescent="0.25">
      <c r="A145" s="31"/>
      <c r="B145" s="36" t="s">
        <v>196</v>
      </c>
      <c r="C145" s="37"/>
      <c r="D145" s="70"/>
    </row>
    <row r="146" spans="1:4" ht="15.75" thickBot="1" x14ac:dyDescent="0.3">
      <c r="A146" s="39"/>
      <c r="B146" s="28" t="s">
        <v>49</v>
      </c>
      <c r="C146" s="40">
        <f>SUM(C139:C145)</f>
        <v>22.69</v>
      </c>
      <c r="D146" s="110">
        <f>SUM(D139:D145)</f>
        <v>786.16778404317483</v>
      </c>
    </row>
    <row r="147" spans="1:4" x14ac:dyDescent="0.25">
      <c r="A147" s="15"/>
      <c r="B147" s="15"/>
      <c r="C147" s="15"/>
      <c r="D147" s="15"/>
    </row>
    <row r="148" spans="1:4" x14ac:dyDescent="0.25">
      <c r="A148" s="229" t="s">
        <v>197</v>
      </c>
      <c r="B148" s="229"/>
      <c r="C148" s="229"/>
      <c r="D148" s="42"/>
    </row>
    <row r="149" spans="1:4" ht="15.75" thickBot="1" x14ac:dyDescent="0.3">
      <c r="A149" s="15"/>
      <c r="B149" s="43"/>
      <c r="C149" s="15"/>
      <c r="D149" s="42"/>
    </row>
    <row r="150" spans="1:4" ht="24" x14ac:dyDescent="0.25">
      <c r="A150" s="92"/>
      <c r="B150" s="128" t="s">
        <v>198</v>
      </c>
      <c r="C150" s="129" t="s">
        <v>115</v>
      </c>
      <c r="D150" s="42"/>
    </row>
    <row r="151" spans="1:4" x14ac:dyDescent="0.25">
      <c r="A151" s="67" t="s">
        <v>116</v>
      </c>
      <c r="B151" s="36" t="s">
        <v>199</v>
      </c>
      <c r="C151" s="70">
        <f>C126</f>
        <v>1315.86</v>
      </c>
      <c r="D151" s="42"/>
    </row>
    <row r="152" spans="1:4" x14ac:dyDescent="0.25">
      <c r="A152" s="67" t="s">
        <v>118</v>
      </c>
      <c r="B152" s="36" t="s">
        <v>200</v>
      </c>
      <c r="C152" s="70">
        <f>C127</f>
        <v>1479.6859299999999</v>
      </c>
      <c r="D152" s="42"/>
    </row>
    <row r="153" spans="1:4" x14ac:dyDescent="0.25">
      <c r="A153" s="67" t="s">
        <v>120</v>
      </c>
      <c r="B153" s="36" t="s">
        <v>201</v>
      </c>
      <c r="C153" s="70">
        <f>C128</f>
        <v>87.59827064877777</v>
      </c>
      <c r="D153" s="42"/>
    </row>
    <row r="154" spans="1:4" x14ac:dyDescent="0.25">
      <c r="A154" s="67" t="s">
        <v>122</v>
      </c>
      <c r="B154" s="36" t="s">
        <v>202</v>
      </c>
      <c r="C154" s="70">
        <f>C129</f>
        <v>33.136424051578906</v>
      </c>
      <c r="D154" s="42"/>
    </row>
    <row r="155" spans="1:4" x14ac:dyDescent="0.25">
      <c r="A155" s="67" t="s">
        <v>124</v>
      </c>
      <c r="B155" s="36" t="s">
        <v>203</v>
      </c>
      <c r="C155" s="70">
        <f>C130</f>
        <v>31.691111111111109</v>
      </c>
      <c r="D155" s="42"/>
    </row>
    <row r="156" spans="1:4" x14ac:dyDescent="0.25">
      <c r="A156" s="67"/>
      <c r="B156" s="35" t="s">
        <v>204</v>
      </c>
      <c r="C156" s="130">
        <f>SUM(C151:C155)</f>
        <v>2947.9717358114681</v>
      </c>
      <c r="D156" s="42"/>
    </row>
    <row r="157" spans="1:4" x14ac:dyDescent="0.25">
      <c r="A157" s="67" t="s">
        <v>126</v>
      </c>
      <c r="B157" s="36" t="s">
        <v>205</v>
      </c>
      <c r="C157" s="70">
        <f>D146</f>
        <v>786.16778404317483</v>
      </c>
      <c r="D157" s="42"/>
    </row>
    <row r="158" spans="1:4" x14ac:dyDescent="0.25">
      <c r="A158" s="67"/>
      <c r="B158" s="26" t="s">
        <v>206</v>
      </c>
      <c r="C158" s="130">
        <f>SUM(C156:C157)</f>
        <v>3734.1395198546429</v>
      </c>
      <c r="D158" s="42"/>
    </row>
    <row r="159" spans="1:4" ht="15.75" thickBot="1" x14ac:dyDescent="0.3">
      <c r="A159" s="64"/>
      <c r="B159" s="131" t="s">
        <v>207</v>
      </c>
      <c r="C159" s="132">
        <f>C158/C35</f>
        <v>2.8377939293349166</v>
      </c>
      <c r="D159" s="42"/>
    </row>
  </sheetData>
  <mergeCells count="19">
    <mergeCell ref="B6:E6"/>
    <mergeCell ref="B1:E1"/>
    <mergeCell ref="B2:E2"/>
    <mergeCell ref="B3:E3"/>
    <mergeCell ref="B4:E4"/>
    <mergeCell ref="B5:E5"/>
    <mergeCell ref="B7:E7"/>
    <mergeCell ref="B8:E8"/>
    <mergeCell ref="B10:E10"/>
    <mergeCell ref="A21:C21"/>
    <mergeCell ref="B36:D36"/>
    <mergeCell ref="B137:D137"/>
    <mergeCell ref="A148:C148"/>
    <mergeCell ref="B37:C37"/>
    <mergeCell ref="B38:C38"/>
    <mergeCell ref="A45:D45"/>
    <mergeCell ref="B94:C94"/>
    <mergeCell ref="B112:D112"/>
    <mergeCell ref="A123:C123"/>
  </mergeCells>
  <pageMargins left="0.511811024" right="0.511811024" top="0.78740157499999996" bottom="0.78740157499999996" header="0.31496062000000002" footer="0.31496062000000002"/>
  <pageSetup paperSize="9" scale="76" orientation="portrait" r:id="rId1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view="pageBreakPreview" zoomScale="60" zoomScaleNormal="100" workbookViewId="0">
      <selection activeCell="B8" sqref="B8:E8"/>
    </sheetView>
  </sheetViews>
  <sheetFormatPr defaultColWidth="11.42578125" defaultRowHeight="15" x14ac:dyDescent="0.25"/>
  <cols>
    <col min="1" max="1" width="5.140625" style="11" customWidth="1"/>
    <col min="2" max="2" width="57.5703125" style="11" customWidth="1"/>
    <col min="3" max="3" width="33.7109375" style="11" customWidth="1"/>
    <col min="4" max="4" width="14.7109375" style="11" bestFit="1" customWidth="1"/>
    <col min="5" max="5" width="10.140625" style="11" bestFit="1" customWidth="1"/>
    <col min="6" max="6" width="9.5703125" style="13" customWidth="1"/>
    <col min="7" max="7" width="11.42578125" style="11"/>
    <col min="8" max="8" width="46" style="11" customWidth="1"/>
    <col min="9" max="9" width="17" style="11" customWidth="1"/>
    <col min="10" max="10" width="14.28515625" style="11" customWidth="1"/>
    <col min="11" max="256" width="11.42578125" style="11"/>
    <col min="257" max="257" width="5.140625" style="11" customWidth="1"/>
    <col min="258" max="258" width="57.5703125" style="11" customWidth="1"/>
    <col min="259" max="259" width="16.7109375" style="11" customWidth="1"/>
    <col min="260" max="260" width="14.7109375" style="11" bestFit="1" customWidth="1"/>
    <col min="261" max="261" width="10.140625" style="11" bestFit="1" customWidth="1"/>
    <col min="262" max="262" width="9.5703125" style="11" customWidth="1"/>
    <col min="263" max="263" width="11.42578125" style="11"/>
    <col min="264" max="264" width="46" style="11" customWidth="1"/>
    <col min="265" max="265" width="17" style="11" customWidth="1"/>
    <col min="266" max="266" width="14.28515625" style="11" customWidth="1"/>
    <col min="267" max="512" width="11.42578125" style="11"/>
    <col min="513" max="513" width="5.140625" style="11" customWidth="1"/>
    <col min="514" max="514" width="57.5703125" style="11" customWidth="1"/>
    <col min="515" max="515" width="16.7109375" style="11" customWidth="1"/>
    <col min="516" max="516" width="14.7109375" style="11" bestFit="1" customWidth="1"/>
    <col min="517" max="517" width="10.140625" style="11" bestFit="1" customWidth="1"/>
    <col min="518" max="518" width="9.5703125" style="11" customWidth="1"/>
    <col min="519" max="519" width="11.42578125" style="11"/>
    <col min="520" max="520" width="46" style="11" customWidth="1"/>
    <col min="521" max="521" width="17" style="11" customWidth="1"/>
    <col min="522" max="522" width="14.28515625" style="11" customWidth="1"/>
    <col min="523" max="768" width="11.42578125" style="11"/>
    <col min="769" max="769" width="5.140625" style="11" customWidth="1"/>
    <col min="770" max="770" width="57.5703125" style="11" customWidth="1"/>
    <col min="771" max="771" width="16.7109375" style="11" customWidth="1"/>
    <col min="772" max="772" width="14.7109375" style="11" bestFit="1" customWidth="1"/>
    <col min="773" max="773" width="10.140625" style="11" bestFit="1" customWidth="1"/>
    <col min="774" max="774" width="9.5703125" style="11" customWidth="1"/>
    <col min="775" max="775" width="11.42578125" style="11"/>
    <col min="776" max="776" width="46" style="11" customWidth="1"/>
    <col min="777" max="777" width="17" style="11" customWidth="1"/>
    <col min="778" max="778" width="14.28515625" style="11" customWidth="1"/>
    <col min="779" max="1024" width="11.42578125" style="11"/>
    <col min="1025" max="1025" width="5.140625" style="11" customWidth="1"/>
    <col min="1026" max="1026" width="57.5703125" style="11" customWidth="1"/>
    <col min="1027" max="1027" width="16.7109375" style="11" customWidth="1"/>
    <col min="1028" max="1028" width="14.7109375" style="11" bestFit="1" customWidth="1"/>
    <col min="1029" max="1029" width="10.140625" style="11" bestFit="1" customWidth="1"/>
    <col min="1030" max="1030" width="9.5703125" style="11" customWidth="1"/>
    <col min="1031" max="1031" width="11.42578125" style="11"/>
    <col min="1032" max="1032" width="46" style="11" customWidth="1"/>
    <col min="1033" max="1033" width="17" style="11" customWidth="1"/>
    <col min="1034" max="1034" width="14.28515625" style="11" customWidth="1"/>
    <col min="1035" max="1280" width="11.42578125" style="11"/>
    <col min="1281" max="1281" width="5.140625" style="11" customWidth="1"/>
    <col min="1282" max="1282" width="57.5703125" style="11" customWidth="1"/>
    <col min="1283" max="1283" width="16.7109375" style="11" customWidth="1"/>
    <col min="1284" max="1284" width="14.7109375" style="11" bestFit="1" customWidth="1"/>
    <col min="1285" max="1285" width="10.140625" style="11" bestFit="1" customWidth="1"/>
    <col min="1286" max="1286" width="9.5703125" style="11" customWidth="1"/>
    <col min="1287" max="1287" width="11.42578125" style="11"/>
    <col min="1288" max="1288" width="46" style="11" customWidth="1"/>
    <col min="1289" max="1289" width="17" style="11" customWidth="1"/>
    <col min="1290" max="1290" width="14.28515625" style="11" customWidth="1"/>
    <col min="1291" max="1536" width="11.42578125" style="11"/>
    <col min="1537" max="1537" width="5.140625" style="11" customWidth="1"/>
    <col min="1538" max="1538" width="57.5703125" style="11" customWidth="1"/>
    <col min="1539" max="1539" width="16.7109375" style="11" customWidth="1"/>
    <col min="1540" max="1540" width="14.7109375" style="11" bestFit="1" customWidth="1"/>
    <col min="1541" max="1541" width="10.140625" style="11" bestFit="1" customWidth="1"/>
    <col min="1542" max="1542" width="9.5703125" style="11" customWidth="1"/>
    <col min="1543" max="1543" width="11.42578125" style="11"/>
    <col min="1544" max="1544" width="46" style="11" customWidth="1"/>
    <col min="1545" max="1545" width="17" style="11" customWidth="1"/>
    <col min="1546" max="1546" width="14.28515625" style="11" customWidth="1"/>
    <col min="1547" max="1792" width="11.42578125" style="11"/>
    <col min="1793" max="1793" width="5.140625" style="11" customWidth="1"/>
    <col min="1794" max="1794" width="57.5703125" style="11" customWidth="1"/>
    <col min="1795" max="1795" width="16.7109375" style="11" customWidth="1"/>
    <col min="1796" max="1796" width="14.7109375" style="11" bestFit="1" customWidth="1"/>
    <col min="1797" max="1797" width="10.140625" style="11" bestFit="1" customWidth="1"/>
    <col min="1798" max="1798" width="9.5703125" style="11" customWidth="1"/>
    <col min="1799" max="1799" width="11.42578125" style="11"/>
    <col min="1800" max="1800" width="46" style="11" customWidth="1"/>
    <col min="1801" max="1801" width="17" style="11" customWidth="1"/>
    <col min="1802" max="1802" width="14.28515625" style="11" customWidth="1"/>
    <col min="1803" max="2048" width="11.42578125" style="11"/>
    <col min="2049" max="2049" width="5.140625" style="11" customWidth="1"/>
    <col min="2050" max="2050" width="57.5703125" style="11" customWidth="1"/>
    <col min="2051" max="2051" width="16.7109375" style="11" customWidth="1"/>
    <col min="2052" max="2052" width="14.7109375" style="11" bestFit="1" customWidth="1"/>
    <col min="2053" max="2053" width="10.140625" style="11" bestFit="1" customWidth="1"/>
    <col min="2054" max="2054" width="9.5703125" style="11" customWidth="1"/>
    <col min="2055" max="2055" width="11.42578125" style="11"/>
    <col min="2056" max="2056" width="46" style="11" customWidth="1"/>
    <col min="2057" max="2057" width="17" style="11" customWidth="1"/>
    <col min="2058" max="2058" width="14.28515625" style="11" customWidth="1"/>
    <col min="2059" max="2304" width="11.42578125" style="11"/>
    <col min="2305" max="2305" width="5.140625" style="11" customWidth="1"/>
    <col min="2306" max="2306" width="57.5703125" style="11" customWidth="1"/>
    <col min="2307" max="2307" width="16.7109375" style="11" customWidth="1"/>
    <col min="2308" max="2308" width="14.7109375" style="11" bestFit="1" customWidth="1"/>
    <col min="2309" max="2309" width="10.140625" style="11" bestFit="1" customWidth="1"/>
    <col min="2310" max="2310" width="9.5703125" style="11" customWidth="1"/>
    <col min="2311" max="2311" width="11.42578125" style="11"/>
    <col min="2312" max="2312" width="46" style="11" customWidth="1"/>
    <col min="2313" max="2313" width="17" style="11" customWidth="1"/>
    <col min="2314" max="2314" width="14.28515625" style="11" customWidth="1"/>
    <col min="2315" max="2560" width="11.42578125" style="11"/>
    <col min="2561" max="2561" width="5.140625" style="11" customWidth="1"/>
    <col min="2562" max="2562" width="57.5703125" style="11" customWidth="1"/>
    <col min="2563" max="2563" width="16.7109375" style="11" customWidth="1"/>
    <col min="2564" max="2564" width="14.7109375" style="11" bestFit="1" customWidth="1"/>
    <col min="2565" max="2565" width="10.140625" style="11" bestFit="1" customWidth="1"/>
    <col min="2566" max="2566" width="9.5703125" style="11" customWidth="1"/>
    <col min="2567" max="2567" width="11.42578125" style="11"/>
    <col min="2568" max="2568" width="46" style="11" customWidth="1"/>
    <col min="2569" max="2569" width="17" style="11" customWidth="1"/>
    <col min="2570" max="2570" width="14.28515625" style="11" customWidth="1"/>
    <col min="2571" max="2816" width="11.42578125" style="11"/>
    <col min="2817" max="2817" width="5.140625" style="11" customWidth="1"/>
    <col min="2818" max="2818" width="57.5703125" style="11" customWidth="1"/>
    <col min="2819" max="2819" width="16.7109375" style="11" customWidth="1"/>
    <col min="2820" max="2820" width="14.7109375" style="11" bestFit="1" customWidth="1"/>
    <col min="2821" max="2821" width="10.140625" style="11" bestFit="1" customWidth="1"/>
    <col min="2822" max="2822" width="9.5703125" style="11" customWidth="1"/>
    <col min="2823" max="2823" width="11.42578125" style="11"/>
    <col min="2824" max="2824" width="46" style="11" customWidth="1"/>
    <col min="2825" max="2825" width="17" style="11" customWidth="1"/>
    <col min="2826" max="2826" width="14.28515625" style="11" customWidth="1"/>
    <col min="2827" max="3072" width="11.42578125" style="11"/>
    <col min="3073" max="3073" width="5.140625" style="11" customWidth="1"/>
    <col min="3074" max="3074" width="57.5703125" style="11" customWidth="1"/>
    <col min="3075" max="3075" width="16.7109375" style="11" customWidth="1"/>
    <col min="3076" max="3076" width="14.7109375" style="11" bestFit="1" customWidth="1"/>
    <col min="3077" max="3077" width="10.140625" style="11" bestFit="1" customWidth="1"/>
    <col min="3078" max="3078" width="9.5703125" style="11" customWidth="1"/>
    <col min="3079" max="3079" width="11.42578125" style="11"/>
    <col min="3080" max="3080" width="46" style="11" customWidth="1"/>
    <col min="3081" max="3081" width="17" style="11" customWidth="1"/>
    <col min="3082" max="3082" width="14.28515625" style="11" customWidth="1"/>
    <col min="3083" max="3328" width="11.42578125" style="11"/>
    <col min="3329" max="3329" width="5.140625" style="11" customWidth="1"/>
    <col min="3330" max="3330" width="57.5703125" style="11" customWidth="1"/>
    <col min="3331" max="3331" width="16.7109375" style="11" customWidth="1"/>
    <col min="3332" max="3332" width="14.7109375" style="11" bestFit="1" customWidth="1"/>
    <col min="3333" max="3333" width="10.140625" style="11" bestFit="1" customWidth="1"/>
    <col min="3334" max="3334" width="9.5703125" style="11" customWidth="1"/>
    <col min="3335" max="3335" width="11.42578125" style="11"/>
    <col min="3336" max="3336" width="46" style="11" customWidth="1"/>
    <col min="3337" max="3337" width="17" style="11" customWidth="1"/>
    <col min="3338" max="3338" width="14.28515625" style="11" customWidth="1"/>
    <col min="3339" max="3584" width="11.42578125" style="11"/>
    <col min="3585" max="3585" width="5.140625" style="11" customWidth="1"/>
    <col min="3586" max="3586" width="57.5703125" style="11" customWidth="1"/>
    <col min="3587" max="3587" width="16.7109375" style="11" customWidth="1"/>
    <col min="3588" max="3588" width="14.7109375" style="11" bestFit="1" customWidth="1"/>
    <col min="3589" max="3589" width="10.140625" style="11" bestFit="1" customWidth="1"/>
    <col min="3590" max="3590" width="9.5703125" style="11" customWidth="1"/>
    <col min="3591" max="3591" width="11.42578125" style="11"/>
    <col min="3592" max="3592" width="46" style="11" customWidth="1"/>
    <col min="3593" max="3593" width="17" style="11" customWidth="1"/>
    <col min="3594" max="3594" width="14.28515625" style="11" customWidth="1"/>
    <col min="3595" max="3840" width="11.42578125" style="11"/>
    <col min="3841" max="3841" width="5.140625" style="11" customWidth="1"/>
    <col min="3842" max="3842" width="57.5703125" style="11" customWidth="1"/>
    <col min="3843" max="3843" width="16.7109375" style="11" customWidth="1"/>
    <col min="3844" max="3844" width="14.7109375" style="11" bestFit="1" customWidth="1"/>
    <col min="3845" max="3845" width="10.140625" style="11" bestFit="1" customWidth="1"/>
    <col min="3846" max="3846" width="9.5703125" style="11" customWidth="1"/>
    <col min="3847" max="3847" width="11.42578125" style="11"/>
    <col min="3848" max="3848" width="46" style="11" customWidth="1"/>
    <col min="3849" max="3849" width="17" style="11" customWidth="1"/>
    <col min="3850" max="3850" width="14.28515625" style="11" customWidth="1"/>
    <col min="3851" max="4096" width="11.42578125" style="11"/>
    <col min="4097" max="4097" width="5.140625" style="11" customWidth="1"/>
    <col min="4098" max="4098" width="57.5703125" style="11" customWidth="1"/>
    <col min="4099" max="4099" width="16.7109375" style="11" customWidth="1"/>
    <col min="4100" max="4100" width="14.7109375" style="11" bestFit="1" customWidth="1"/>
    <col min="4101" max="4101" width="10.140625" style="11" bestFit="1" customWidth="1"/>
    <col min="4102" max="4102" width="9.5703125" style="11" customWidth="1"/>
    <col min="4103" max="4103" width="11.42578125" style="11"/>
    <col min="4104" max="4104" width="46" style="11" customWidth="1"/>
    <col min="4105" max="4105" width="17" style="11" customWidth="1"/>
    <col min="4106" max="4106" width="14.28515625" style="11" customWidth="1"/>
    <col min="4107" max="4352" width="11.42578125" style="11"/>
    <col min="4353" max="4353" width="5.140625" style="11" customWidth="1"/>
    <col min="4354" max="4354" width="57.5703125" style="11" customWidth="1"/>
    <col min="4355" max="4355" width="16.7109375" style="11" customWidth="1"/>
    <col min="4356" max="4356" width="14.7109375" style="11" bestFit="1" customWidth="1"/>
    <col min="4357" max="4357" width="10.140625" style="11" bestFit="1" customWidth="1"/>
    <col min="4358" max="4358" width="9.5703125" style="11" customWidth="1"/>
    <col min="4359" max="4359" width="11.42578125" style="11"/>
    <col min="4360" max="4360" width="46" style="11" customWidth="1"/>
    <col min="4361" max="4361" width="17" style="11" customWidth="1"/>
    <col min="4362" max="4362" width="14.28515625" style="11" customWidth="1"/>
    <col min="4363" max="4608" width="11.42578125" style="11"/>
    <col min="4609" max="4609" width="5.140625" style="11" customWidth="1"/>
    <col min="4610" max="4610" width="57.5703125" style="11" customWidth="1"/>
    <col min="4611" max="4611" width="16.7109375" style="11" customWidth="1"/>
    <col min="4612" max="4612" width="14.7109375" style="11" bestFit="1" customWidth="1"/>
    <col min="4613" max="4613" width="10.140625" style="11" bestFit="1" customWidth="1"/>
    <col min="4614" max="4614" width="9.5703125" style="11" customWidth="1"/>
    <col min="4615" max="4615" width="11.42578125" style="11"/>
    <col min="4616" max="4616" width="46" style="11" customWidth="1"/>
    <col min="4617" max="4617" width="17" style="11" customWidth="1"/>
    <col min="4618" max="4618" width="14.28515625" style="11" customWidth="1"/>
    <col min="4619" max="4864" width="11.42578125" style="11"/>
    <col min="4865" max="4865" width="5.140625" style="11" customWidth="1"/>
    <col min="4866" max="4866" width="57.5703125" style="11" customWidth="1"/>
    <col min="4867" max="4867" width="16.7109375" style="11" customWidth="1"/>
    <col min="4868" max="4868" width="14.7109375" style="11" bestFit="1" customWidth="1"/>
    <col min="4869" max="4869" width="10.140625" style="11" bestFit="1" customWidth="1"/>
    <col min="4870" max="4870" width="9.5703125" style="11" customWidth="1"/>
    <col min="4871" max="4871" width="11.42578125" style="11"/>
    <col min="4872" max="4872" width="46" style="11" customWidth="1"/>
    <col min="4873" max="4873" width="17" style="11" customWidth="1"/>
    <col min="4874" max="4874" width="14.28515625" style="11" customWidth="1"/>
    <col min="4875" max="5120" width="11.42578125" style="11"/>
    <col min="5121" max="5121" width="5.140625" style="11" customWidth="1"/>
    <col min="5122" max="5122" width="57.5703125" style="11" customWidth="1"/>
    <col min="5123" max="5123" width="16.7109375" style="11" customWidth="1"/>
    <col min="5124" max="5124" width="14.7109375" style="11" bestFit="1" customWidth="1"/>
    <col min="5125" max="5125" width="10.140625" style="11" bestFit="1" customWidth="1"/>
    <col min="5126" max="5126" width="9.5703125" style="11" customWidth="1"/>
    <col min="5127" max="5127" width="11.42578125" style="11"/>
    <col min="5128" max="5128" width="46" style="11" customWidth="1"/>
    <col min="5129" max="5129" width="17" style="11" customWidth="1"/>
    <col min="5130" max="5130" width="14.28515625" style="11" customWidth="1"/>
    <col min="5131" max="5376" width="11.42578125" style="11"/>
    <col min="5377" max="5377" width="5.140625" style="11" customWidth="1"/>
    <col min="5378" max="5378" width="57.5703125" style="11" customWidth="1"/>
    <col min="5379" max="5379" width="16.7109375" style="11" customWidth="1"/>
    <col min="5380" max="5380" width="14.7109375" style="11" bestFit="1" customWidth="1"/>
    <col min="5381" max="5381" width="10.140625" style="11" bestFit="1" customWidth="1"/>
    <col min="5382" max="5382" width="9.5703125" style="11" customWidth="1"/>
    <col min="5383" max="5383" width="11.42578125" style="11"/>
    <col min="5384" max="5384" width="46" style="11" customWidth="1"/>
    <col min="5385" max="5385" width="17" style="11" customWidth="1"/>
    <col min="5386" max="5386" width="14.28515625" style="11" customWidth="1"/>
    <col min="5387" max="5632" width="11.42578125" style="11"/>
    <col min="5633" max="5633" width="5.140625" style="11" customWidth="1"/>
    <col min="5634" max="5634" width="57.5703125" style="11" customWidth="1"/>
    <col min="5635" max="5635" width="16.7109375" style="11" customWidth="1"/>
    <col min="5636" max="5636" width="14.7109375" style="11" bestFit="1" customWidth="1"/>
    <col min="5637" max="5637" width="10.140625" style="11" bestFit="1" customWidth="1"/>
    <col min="5638" max="5638" width="9.5703125" style="11" customWidth="1"/>
    <col min="5639" max="5639" width="11.42578125" style="11"/>
    <col min="5640" max="5640" width="46" style="11" customWidth="1"/>
    <col min="5641" max="5641" width="17" style="11" customWidth="1"/>
    <col min="5642" max="5642" width="14.28515625" style="11" customWidth="1"/>
    <col min="5643" max="5888" width="11.42578125" style="11"/>
    <col min="5889" max="5889" width="5.140625" style="11" customWidth="1"/>
    <col min="5890" max="5890" width="57.5703125" style="11" customWidth="1"/>
    <col min="5891" max="5891" width="16.7109375" style="11" customWidth="1"/>
    <col min="5892" max="5892" width="14.7109375" style="11" bestFit="1" customWidth="1"/>
    <col min="5893" max="5893" width="10.140625" style="11" bestFit="1" customWidth="1"/>
    <col min="5894" max="5894" width="9.5703125" style="11" customWidth="1"/>
    <col min="5895" max="5895" width="11.42578125" style="11"/>
    <col min="5896" max="5896" width="46" style="11" customWidth="1"/>
    <col min="5897" max="5897" width="17" style="11" customWidth="1"/>
    <col min="5898" max="5898" width="14.28515625" style="11" customWidth="1"/>
    <col min="5899" max="6144" width="11.42578125" style="11"/>
    <col min="6145" max="6145" width="5.140625" style="11" customWidth="1"/>
    <col min="6146" max="6146" width="57.5703125" style="11" customWidth="1"/>
    <col min="6147" max="6147" width="16.7109375" style="11" customWidth="1"/>
    <col min="6148" max="6148" width="14.7109375" style="11" bestFit="1" customWidth="1"/>
    <col min="6149" max="6149" width="10.140625" style="11" bestFit="1" customWidth="1"/>
    <col min="6150" max="6150" width="9.5703125" style="11" customWidth="1"/>
    <col min="6151" max="6151" width="11.42578125" style="11"/>
    <col min="6152" max="6152" width="46" style="11" customWidth="1"/>
    <col min="6153" max="6153" width="17" style="11" customWidth="1"/>
    <col min="6154" max="6154" width="14.28515625" style="11" customWidth="1"/>
    <col min="6155" max="6400" width="11.42578125" style="11"/>
    <col min="6401" max="6401" width="5.140625" style="11" customWidth="1"/>
    <col min="6402" max="6402" width="57.5703125" style="11" customWidth="1"/>
    <col min="6403" max="6403" width="16.7109375" style="11" customWidth="1"/>
    <col min="6404" max="6404" width="14.7109375" style="11" bestFit="1" customWidth="1"/>
    <col min="6405" max="6405" width="10.140625" style="11" bestFit="1" customWidth="1"/>
    <col min="6406" max="6406" width="9.5703125" style="11" customWidth="1"/>
    <col min="6407" max="6407" width="11.42578125" style="11"/>
    <col min="6408" max="6408" width="46" style="11" customWidth="1"/>
    <col min="6409" max="6409" width="17" style="11" customWidth="1"/>
    <col min="6410" max="6410" width="14.28515625" style="11" customWidth="1"/>
    <col min="6411" max="6656" width="11.42578125" style="11"/>
    <col min="6657" max="6657" width="5.140625" style="11" customWidth="1"/>
    <col min="6658" max="6658" width="57.5703125" style="11" customWidth="1"/>
    <col min="6659" max="6659" width="16.7109375" style="11" customWidth="1"/>
    <col min="6660" max="6660" width="14.7109375" style="11" bestFit="1" customWidth="1"/>
    <col min="6661" max="6661" width="10.140625" style="11" bestFit="1" customWidth="1"/>
    <col min="6662" max="6662" width="9.5703125" style="11" customWidth="1"/>
    <col min="6663" max="6663" width="11.42578125" style="11"/>
    <col min="6664" max="6664" width="46" style="11" customWidth="1"/>
    <col min="6665" max="6665" width="17" style="11" customWidth="1"/>
    <col min="6666" max="6666" width="14.28515625" style="11" customWidth="1"/>
    <col min="6667" max="6912" width="11.42578125" style="11"/>
    <col min="6913" max="6913" width="5.140625" style="11" customWidth="1"/>
    <col min="6914" max="6914" width="57.5703125" style="11" customWidth="1"/>
    <col min="6915" max="6915" width="16.7109375" style="11" customWidth="1"/>
    <col min="6916" max="6916" width="14.7109375" style="11" bestFit="1" customWidth="1"/>
    <col min="6917" max="6917" width="10.140625" style="11" bestFit="1" customWidth="1"/>
    <col min="6918" max="6918" width="9.5703125" style="11" customWidth="1"/>
    <col min="6919" max="6919" width="11.42578125" style="11"/>
    <col min="6920" max="6920" width="46" style="11" customWidth="1"/>
    <col min="6921" max="6921" width="17" style="11" customWidth="1"/>
    <col min="6922" max="6922" width="14.28515625" style="11" customWidth="1"/>
    <col min="6923" max="7168" width="11.42578125" style="11"/>
    <col min="7169" max="7169" width="5.140625" style="11" customWidth="1"/>
    <col min="7170" max="7170" width="57.5703125" style="11" customWidth="1"/>
    <col min="7171" max="7171" width="16.7109375" style="11" customWidth="1"/>
    <col min="7172" max="7172" width="14.7109375" style="11" bestFit="1" customWidth="1"/>
    <col min="7173" max="7173" width="10.140625" style="11" bestFit="1" customWidth="1"/>
    <col min="7174" max="7174" width="9.5703125" style="11" customWidth="1"/>
    <col min="7175" max="7175" width="11.42578125" style="11"/>
    <col min="7176" max="7176" width="46" style="11" customWidth="1"/>
    <col min="7177" max="7177" width="17" style="11" customWidth="1"/>
    <col min="7178" max="7178" width="14.28515625" style="11" customWidth="1"/>
    <col min="7179" max="7424" width="11.42578125" style="11"/>
    <col min="7425" max="7425" width="5.140625" style="11" customWidth="1"/>
    <col min="7426" max="7426" width="57.5703125" style="11" customWidth="1"/>
    <col min="7427" max="7427" width="16.7109375" style="11" customWidth="1"/>
    <col min="7428" max="7428" width="14.7109375" style="11" bestFit="1" customWidth="1"/>
    <col min="7429" max="7429" width="10.140625" style="11" bestFit="1" customWidth="1"/>
    <col min="7430" max="7430" width="9.5703125" style="11" customWidth="1"/>
    <col min="7431" max="7431" width="11.42578125" style="11"/>
    <col min="7432" max="7432" width="46" style="11" customWidth="1"/>
    <col min="7433" max="7433" width="17" style="11" customWidth="1"/>
    <col min="7434" max="7434" width="14.28515625" style="11" customWidth="1"/>
    <col min="7435" max="7680" width="11.42578125" style="11"/>
    <col min="7681" max="7681" width="5.140625" style="11" customWidth="1"/>
    <col min="7682" max="7682" width="57.5703125" style="11" customWidth="1"/>
    <col min="7683" max="7683" width="16.7109375" style="11" customWidth="1"/>
    <col min="7684" max="7684" width="14.7109375" style="11" bestFit="1" customWidth="1"/>
    <col min="7685" max="7685" width="10.140625" style="11" bestFit="1" customWidth="1"/>
    <col min="7686" max="7686" width="9.5703125" style="11" customWidth="1"/>
    <col min="7687" max="7687" width="11.42578125" style="11"/>
    <col min="7688" max="7688" width="46" style="11" customWidth="1"/>
    <col min="7689" max="7689" width="17" style="11" customWidth="1"/>
    <col min="7690" max="7690" width="14.28515625" style="11" customWidth="1"/>
    <col min="7691" max="7936" width="11.42578125" style="11"/>
    <col min="7937" max="7937" width="5.140625" style="11" customWidth="1"/>
    <col min="7938" max="7938" width="57.5703125" style="11" customWidth="1"/>
    <col min="7939" max="7939" width="16.7109375" style="11" customWidth="1"/>
    <col min="7940" max="7940" width="14.7109375" style="11" bestFit="1" customWidth="1"/>
    <col min="7941" max="7941" width="10.140625" style="11" bestFit="1" customWidth="1"/>
    <col min="7942" max="7942" width="9.5703125" style="11" customWidth="1"/>
    <col min="7943" max="7943" width="11.42578125" style="11"/>
    <col min="7944" max="7944" width="46" style="11" customWidth="1"/>
    <col min="7945" max="7945" width="17" style="11" customWidth="1"/>
    <col min="7946" max="7946" width="14.28515625" style="11" customWidth="1"/>
    <col min="7947" max="8192" width="11.42578125" style="11"/>
    <col min="8193" max="8193" width="5.140625" style="11" customWidth="1"/>
    <col min="8194" max="8194" width="57.5703125" style="11" customWidth="1"/>
    <col min="8195" max="8195" width="16.7109375" style="11" customWidth="1"/>
    <col min="8196" max="8196" width="14.7109375" style="11" bestFit="1" customWidth="1"/>
    <col min="8197" max="8197" width="10.140625" style="11" bestFit="1" customWidth="1"/>
    <col min="8198" max="8198" width="9.5703125" style="11" customWidth="1"/>
    <col min="8199" max="8199" width="11.42578125" style="11"/>
    <col min="8200" max="8200" width="46" style="11" customWidth="1"/>
    <col min="8201" max="8201" width="17" style="11" customWidth="1"/>
    <col min="8202" max="8202" width="14.28515625" style="11" customWidth="1"/>
    <col min="8203" max="8448" width="11.42578125" style="11"/>
    <col min="8449" max="8449" width="5.140625" style="11" customWidth="1"/>
    <col min="8450" max="8450" width="57.5703125" style="11" customWidth="1"/>
    <col min="8451" max="8451" width="16.7109375" style="11" customWidth="1"/>
    <col min="8452" max="8452" width="14.7109375" style="11" bestFit="1" customWidth="1"/>
    <col min="8453" max="8453" width="10.140625" style="11" bestFit="1" customWidth="1"/>
    <col min="8454" max="8454" width="9.5703125" style="11" customWidth="1"/>
    <col min="8455" max="8455" width="11.42578125" style="11"/>
    <col min="8456" max="8456" width="46" style="11" customWidth="1"/>
    <col min="8457" max="8457" width="17" style="11" customWidth="1"/>
    <col min="8458" max="8458" width="14.28515625" style="11" customWidth="1"/>
    <col min="8459" max="8704" width="11.42578125" style="11"/>
    <col min="8705" max="8705" width="5.140625" style="11" customWidth="1"/>
    <col min="8706" max="8706" width="57.5703125" style="11" customWidth="1"/>
    <col min="8707" max="8707" width="16.7109375" style="11" customWidth="1"/>
    <col min="8708" max="8708" width="14.7109375" style="11" bestFit="1" customWidth="1"/>
    <col min="8709" max="8709" width="10.140625" style="11" bestFit="1" customWidth="1"/>
    <col min="8710" max="8710" width="9.5703125" style="11" customWidth="1"/>
    <col min="8711" max="8711" width="11.42578125" style="11"/>
    <col min="8712" max="8712" width="46" style="11" customWidth="1"/>
    <col min="8713" max="8713" width="17" style="11" customWidth="1"/>
    <col min="8714" max="8714" width="14.28515625" style="11" customWidth="1"/>
    <col min="8715" max="8960" width="11.42578125" style="11"/>
    <col min="8961" max="8961" width="5.140625" style="11" customWidth="1"/>
    <col min="8962" max="8962" width="57.5703125" style="11" customWidth="1"/>
    <col min="8963" max="8963" width="16.7109375" style="11" customWidth="1"/>
    <col min="8964" max="8964" width="14.7109375" style="11" bestFit="1" customWidth="1"/>
    <col min="8965" max="8965" width="10.140625" style="11" bestFit="1" customWidth="1"/>
    <col min="8966" max="8966" width="9.5703125" style="11" customWidth="1"/>
    <col min="8967" max="8967" width="11.42578125" style="11"/>
    <col min="8968" max="8968" width="46" style="11" customWidth="1"/>
    <col min="8969" max="8969" width="17" style="11" customWidth="1"/>
    <col min="8970" max="8970" width="14.28515625" style="11" customWidth="1"/>
    <col min="8971" max="9216" width="11.42578125" style="11"/>
    <col min="9217" max="9217" width="5.140625" style="11" customWidth="1"/>
    <col min="9218" max="9218" width="57.5703125" style="11" customWidth="1"/>
    <col min="9219" max="9219" width="16.7109375" style="11" customWidth="1"/>
    <col min="9220" max="9220" width="14.7109375" style="11" bestFit="1" customWidth="1"/>
    <col min="9221" max="9221" width="10.140625" style="11" bestFit="1" customWidth="1"/>
    <col min="9222" max="9222" width="9.5703125" style="11" customWidth="1"/>
    <col min="9223" max="9223" width="11.42578125" style="11"/>
    <col min="9224" max="9224" width="46" style="11" customWidth="1"/>
    <col min="9225" max="9225" width="17" style="11" customWidth="1"/>
    <col min="9226" max="9226" width="14.28515625" style="11" customWidth="1"/>
    <col min="9227" max="9472" width="11.42578125" style="11"/>
    <col min="9473" max="9473" width="5.140625" style="11" customWidth="1"/>
    <col min="9474" max="9474" width="57.5703125" style="11" customWidth="1"/>
    <col min="9475" max="9475" width="16.7109375" style="11" customWidth="1"/>
    <col min="9476" max="9476" width="14.7109375" style="11" bestFit="1" customWidth="1"/>
    <col min="9477" max="9477" width="10.140625" style="11" bestFit="1" customWidth="1"/>
    <col min="9478" max="9478" width="9.5703125" style="11" customWidth="1"/>
    <col min="9479" max="9479" width="11.42578125" style="11"/>
    <col min="9480" max="9480" width="46" style="11" customWidth="1"/>
    <col min="9481" max="9481" width="17" style="11" customWidth="1"/>
    <col min="9482" max="9482" width="14.28515625" style="11" customWidth="1"/>
    <col min="9483" max="9728" width="11.42578125" style="11"/>
    <col min="9729" max="9729" width="5.140625" style="11" customWidth="1"/>
    <col min="9730" max="9730" width="57.5703125" style="11" customWidth="1"/>
    <col min="9731" max="9731" width="16.7109375" style="11" customWidth="1"/>
    <col min="9732" max="9732" width="14.7109375" style="11" bestFit="1" customWidth="1"/>
    <col min="9733" max="9733" width="10.140625" style="11" bestFit="1" customWidth="1"/>
    <col min="9734" max="9734" width="9.5703125" style="11" customWidth="1"/>
    <col min="9735" max="9735" width="11.42578125" style="11"/>
    <col min="9736" max="9736" width="46" style="11" customWidth="1"/>
    <col min="9737" max="9737" width="17" style="11" customWidth="1"/>
    <col min="9738" max="9738" width="14.28515625" style="11" customWidth="1"/>
    <col min="9739" max="9984" width="11.42578125" style="11"/>
    <col min="9985" max="9985" width="5.140625" style="11" customWidth="1"/>
    <col min="9986" max="9986" width="57.5703125" style="11" customWidth="1"/>
    <col min="9987" max="9987" width="16.7109375" style="11" customWidth="1"/>
    <col min="9988" max="9988" width="14.7109375" style="11" bestFit="1" customWidth="1"/>
    <col min="9989" max="9989" width="10.140625" style="11" bestFit="1" customWidth="1"/>
    <col min="9990" max="9990" width="9.5703125" style="11" customWidth="1"/>
    <col min="9991" max="9991" width="11.42578125" style="11"/>
    <col min="9992" max="9992" width="46" style="11" customWidth="1"/>
    <col min="9993" max="9993" width="17" style="11" customWidth="1"/>
    <col min="9994" max="9994" width="14.28515625" style="11" customWidth="1"/>
    <col min="9995" max="10240" width="11.42578125" style="11"/>
    <col min="10241" max="10241" width="5.140625" style="11" customWidth="1"/>
    <col min="10242" max="10242" width="57.5703125" style="11" customWidth="1"/>
    <col min="10243" max="10243" width="16.7109375" style="11" customWidth="1"/>
    <col min="10244" max="10244" width="14.7109375" style="11" bestFit="1" customWidth="1"/>
    <col min="10245" max="10245" width="10.140625" style="11" bestFit="1" customWidth="1"/>
    <col min="10246" max="10246" width="9.5703125" style="11" customWidth="1"/>
    <col min="10247" max="10247" width="11.42578125" style="11"/>
    <col min="10248" max="10248" width="46" style="11" customWidth="1"/>
    <col min="10249" max="10249" width="17" style="11" customWidth="1"/>
    <col min="10250" max="10250" width="14.28515625" style="11" customWidth="1"/>
    <col min="10251" max="10496" width="11.42578125" style="11"/>
    <col min="10497" max="10497" width="5.140625" style="11" customWidth="1"/>
    <col min="10498" max="10498" width="57.5703125" style="11" customWidth="1"/>
    <col min="10499" max="10499" width="16.7109375" style="11" customWidth="1"/>
    <col min="10500" max="10500" width="14.7109375" style="11" bestFit="1" customWidth="1"/>
    <col min="10501" max="10501" width="10.140625" style="11" bestFit="1" customWidth="1"/>
    <col min="10502" max="10502" width="9.5703125" style="11" customWidth="1"/>
    <col min="10503" max="10503" width="11.42578125" style="11"/>
    <col min="10504" max="10504" width="46" style="11" customWidth="1"/>
    <col min="10505" max="10505" width="17" style="11" customWidth="1"/>
    <col min="10506" max="10506" width="14.28515625" style="11" customWidth="1"/>
    <col min="10507" max="10752" width="11.42578125" style="11"/>
    <col min="10753" max="10753" width="5.140625" style="11" customWidth="1"/>
    <col min="10754" max="10754" width="57.5703125" style="11" customWidth="1"/>
    <col min="10755" max="10755" width="16.7109375" style="11" customWidth="1"/>
    <col min="10756" max="10756" width="14.7109375" style="11" bestFit="1" customWidth="1"/>
    <col min="10757" max="10757" width="10.140625" style="11" bestFit="1" customWidth="1"/>
    <col min="10758" max="10758" width="9.5703125" style="11" customWidth="1"/>
    <col min="10759" max="10759" width="11.42578125" style="11"/>
    <col min="10760" max="10760" width="46" style="11" customWidth="1"/>
    <col min="10761" max="10761" width="17" style="11" customWidth="1"/>
    <col min="10762" max="10762" width="14.28515625" style="11" customWidth="1"/>
    <col min="10763" max="11008" width="11.42578125" style="11"/>
    <col min="11009" max="11009" width="5.140625" style="11" customWidth="1"/>
    <col min="11010" max="11010" width="57.5703125" style="11" customWidth="1"/>
    <col min="11011" max="11011" width="16.7109375" style="11" customWidth="1"/>
    <col min="11012" max="11012" width="14.7109375" style="11" bestFit="1" customWidth="1"/>
    <col min="11013" max="11013" width="10.140625" style="11" bestFit="1" customWidth="1"/>
    <col min="11014" max="11014" width="9.5703125" style="11" customWidth="1"/>
    <col min="11015" max="11015" width="11.42578125" style="11"/>
    <col min="11016" max="11016" width="46" style="11" customWidth="1"/>
    <col min="11017" max="11017" width="17" style="11" customWidth="1"/>
    <col min="11018" max="11018" width="14.28515625" style="11" customWidth="1"/>
    <col min="11019" max="11264" width="11.42578125" style="11"/>
    <col min="11265" max="11265" width="5.140625" style="11" customWidth="1"/>
    <col min="11266" max="11266" width="57.5703125" style="11" customWidth="1"/>
    <col min="11267" max="11267" width="16.7109375" style="11" customWidth="1"/>
    <col min="11268" max="11268" width="14.7109375" style="11" bestFit="1" customWidth="1"/>
    <col min="11269" max="11269" width="10.140625" style="11" bestFit="1" customWidth="1"/>
    <col min="11270" max="11270" width="9.5703125" style="11" customWidth="1"/>
    <col min="11271" max="11271" width="11.42578125" style="11"/>
    <col min="11272" max="11272" width="46" style="11" customWidth="1"/>
    <col min="11273" max="11273" width="17" style="11" customWidth="1"/>
    <col min="11274" max="11274" width="14.28515625" style="11" customWidth="1"/>
    <col min="11275" max="11520" width="11.42578125" style="11"/>
    <col min="11521" max="11521" width="5.140625" style="11" customWidth="1"/>
    <col min="11522" max="11522" width="57.5703125" style="11" customWidth="1"/>
    <col min="11523" max="11523" width="16.7109375" style="11" customWidth="1"/>
    <col min="11524" max="11524" width="14.7109375" style="11" bestFit="1" customWidth="1"/>
    <col min="11525" max="11525" width="10.140625" style="11" bestFit="1" customWidth="1"/>
    <col min="11526" max="11526" width="9.5703125" style="11" customWidth="1"/>
    <col min="11527" max="11527" width="11.42578125" style="11"/>
    <col min="11528" max="11528" width="46" style="11" customWidth="1"/>
    <col min="11529" max="11529" width="17" style="11" customWidth="1"/>
    <col min="11530" max="11530" width="14.28515625" style="11" customWidth="1"/>
    <col min="11531" max="11776" width="11.42578125" style="11"/>
    <col min="11777" max="11777" width="5.140625" style="11" customWidth="1"/>
    <col min="11778" max="11778" width="57.5703125" style="11" customWidth="1"/>
    <col min="11779" max="11779" width="16.7109375" style="11" customWidth="1"/>
    <col min="11780" max="11780" width="14.7109375" style="11" bestFit="1" customWidth="1"/>
    <col min="11781" max="11781" width="10.140625" style="11" bestFit="1" customWidth="1"/>
    <col min="11782" max="11782" width="9.5703125" style="11" customWidth="1"/>
    <col min="11783" max="11783" width="11.42578125" style="11"/>
    <col min="11784" max="11784" width="46" style="11" customWidth="1"/>
    <col min="11785" max="11785" width="17" style="11" customWidth="1"/>
    <col min="11786" max="11786" width="14.28515625" style="11" customWidth="1"/>
    <col min="11787" max="12032" width="11.42578125" style="11"/>
    <col min="12033" max="12033" width="5.140625" style="11" customWidth="1"/>
    <col min="12034" max="12034" width="57.5703125" style="11" customWidth="1"/>
    <col min="12035" max="12035" width="16.7109375" style="11" customWidth="1"/>
    <col min="12036" max="12036" width="14.7109375" style="11" bestFit="1" customWidth="1"/>
    <col min="12037" max="12037" width="10.140625" style="11" bestFit="1" customWidth="1"/>
    <col min="12038" max="12038" width="9.5703125" style="11" customWidth="1"/>
    <col min="12039" max="12039" width="11.42578125" style="11"/>
    <col min="12040" max="12040" width="46" style="11" customWidth="1"/>
    <col min="12041" max="12041" width="17" style="11" customWidth="1"/>
    <col min="12042" max="12042" width="14.28515625" style="11" customWidth="1"/>
    <col min="12043" max="12288" width="11.42578125" style="11"/>
    <col min="12289" max="12289" width="5.140625" style="11" customWidth="1"/>
    <col min="12290" max="12290" width="57.5703125" style="11" customWidth="1"/>
    <col min="12291" max="12291" width="16.7109375" style="11" customWidth="1"/>
    <col min="12292" max="12292" width="14.7109375" style="11" bestFit="1" customWidth="1"/>
    <col min="12293" max="12293" width="10.140625" style="11" bestFit="1" customWidth="1"/>
    <col min="12294" max="12294" width="9.5703125" style="11" customWidth="1"/>
    <col min="12295" max="12295" width="11.42578125" style="11"/>
    <col min="12296" max="12296" width="46" style="11" customWidth="1"/>
    <col min="12297" max="12297" width="17" style="11" customWidth="1"/>
    <col min="12298" max="12298" width="14.28515625" style="11" customWidth="1"/>
    <col min="12299" max="12544" width="11.42578125" style="11"/>
    <col min="12545" max="12545" width="5.140625" style="11" customWidth="1"/>
    <col min="12546" max="12546" width="57.5703125" style="11" customWidth="1"/>
    <col min="12547" max="12547" width="16.7109375" style="11" customWidth="1"/>
    <col min="12548" max="12548" width="14.7109375" style="11" bestFit="1" customWidth="1"/>
    <col min="12549" max="12549" width="10.140625" style="11" bestFit="1" customWidth="1"/>
    <col min="12550" max="12550" width="9.5703125" style="11" customWidth="1"/>
    <col min="12551" max="12551" width="11.42578125" style="11"/>
    <col min="12552" max="12552" width="46" style="11" customWidth="1"/>
    <col min="12553" max="12553" width="17" style="11" customWidth="1"/>
    <col min="12554" max="12554" width="14.28515625" style="11" customWidth="1"/>
    <col min="12555" max="12800" width="11.42578125" style="11"/>
    <col min="12801" max="12801" width="5.140625" style="11" customWidth="1"/>
    <col min="12802" max="12802" width="57.5703125" style="11" customWidth="1"/>
    <col min="12803" max="12803" width="16.7109375" style="11" customWidth="1"/>
    <col min="12804" max="12804" width="14.7109375" style="11" bestFit="1" customWidth="1"/>
    <col min="12805" max="12805" width="10.140625" style="11" bestFit="1" customWidth="1"/>
    <col min="12806" max="12806" width="9.5703125" style="11" customWidth="1"/>
    <col min="12807" max="12807" width="11.42578125" style="11"/>
    <col min="12808" max="12808" width="46" style="11" customWidth="1"/>
    <col min="12809" max="12809" width="17" style="11" customWidth="1"/>
    <col min="12810" max="12810" width="14.28515625" style="11" customWidth="1"/>
    <col min="12811" max="13056" width="11.42578125" style="11"/>
    <col min="13057" max="13057" width="5.140625" style="11" customWidth="1"/>
    <col min="13058" max="13058" width="57.5703125" style="11" customWidth="1"/>
    <col min="13059" max="13059" width="16.7109375" style="11" customWidth="1"/>
    <col min="13060" max="13060" width="14.7109375" style="11" bestFit="1" customWidth="1"/>
    <col min="13061" max="13061" width="10.140625" style="11" bestFit="1" customWidth="1"/>
    <col min="13062" max="13062" width="9.5703125" style="11" customWidth="1"/>
    <col min="13063" max="13063" width="11.42578125" style="11"/>
    <col min="13064" max="13064" width="46" style="11" customWidth="1"/>
    <col min="13065" max="13065" width="17" style="11" customWidth="1"/>
    <col min="13066" max="13066" width="14.28515625" style="11" customWidth="1"/>
    <col min="13067" max="13312" width="11.42578125" style="11"/>
    <col min="13313" max="13313" width="5.140625" style="11" customWidth="1"/>
    <col min="13314" max="13314" width="57.5703125" style="11" customWidth="1"/>
    <col min="13315" max="13315" width="16.7109375" style="11" customWidth="1"/>
    <col min="13316" max="13316" width="14.7109375" style="11" bestFit="1" customWidth="1"/>
    <col min="13317" max="13317" width="10.140625" style="11" bestFit="1" customWidth="1"/>
    <col min="13318" max="13318" width="9.5703125" style="11" customWidth="1"/>
    <col min="13319" max="13319" width="11.42578125" style="11"/>
    <col min="13320" max="13320" width="46" style="11" customWidth="1"/>
    <col min="13321" max="13321" width="17" style="11" customWidth="1"/>
    <col min="13322" max="13322" width="14.28515625" style="11" customWidth="1"/>
    <col min="13323" max="13568" width="11.42578125" style="11"/>
    <col min="13569" max="13569" width="5.140625" style="11" customWidth="1"/>
    <col min="13570" max="13570" width="57.5703125" style="11" customWidth="1"/>
    <col min="13571" max="13571" width="16.7109375" style="11" customWidth="1"/>
    <col min="13572" max="13572" width="14.7109375" style="11" bestFit="1" customWidth="1"/>
    <col min="13573" max="13573" width="10.140625" style="11" bestFit="1" customWidth="1"/>
    <col min="13574" max="13574" width="9.5703125" style="11" customWidth="1"/>
    <col min="13575" max="13575" width="11.42578125" style="11"/>
    <col min="13576" max="13576" width="46" style="11" customWidth="1"/>
    <col min="13577" max="13577" width="17" style="11" customWidth="1"/>
    <col min="13578" max="13578" width="14.28515625" style="11" customWidth="1"/>
    <col min="13579" max="13824" width="11.42578125" style="11"/>
    <col min="13825" max="13825" width="5.140625" style="11" customWidth="1"/>
    <col min="13826" max="13826" width="57.5703125" style="11" customWidth="1"/>
    <col min="13827" max="13827" width="16.7109375" style="11" customWidth="1"/>
    <col min="13828" max="13828" width="14.7109375" style="11" bestFit="1" customWidth="1"/>
    <col min="13829" max="13829" width="10.140625" style="11" bestFit="1" customWidth="1"/>
    <col min="13830" max="13830" width="9.5703125" style="11" customWidth="1"/>
    <col min="13831" max="13831" width="11.42578125" style="11"/>
    <col min="13832" max="13832" width="46" style="11" customWidth="1"/>
    <col min="13833" max="13833" width="17" style="11" customWidth="1"/>
    <col min="13834" max="13834" width="14.28515625" style="11" customWidth="1"/>
    <col min="13835" max="14080" width="11.42578125" style="11"/>
    <col min="14081" max="14081" width="5.140625" style="11" customWidth="1"/>
    <col min="14082" max="14082" width="57.5703125" style="11" customWidth="1"/>
    <col min="14083" max="14083" width="16.7109375" style="11" customWidth="1"/>
    <col min="14084" max="14084" width="14.7109375" style="11" bestFit="1" customWidth="1"/>
    <col min="14085" max="14085" width="10.140625" style="11" bestFit="1" customWidth="1"/>
    <col min="14086" max="14086" width="9.5703125" style="11" customWidth="1"/>
    <col min="14087" max="14087" width="11.42578125" style="11"/>
    <col min="14088" max="14088" width="46" style="11" customWidth="1"/>
    <col min="14089" max="14089" width="17" style="11" customWidth="1"/>
    <col min="14090" max="14090" width="14.28515625" style="11" customWidth="1"/>
    <col min="14091" max="14336" width="11.42578125" style="11"/>
    <col min="14337" max="14337" width="5.140625" style="11" customWidth="1"/>
    <col min="14338" max="14338" width="57.5703125" style="11" customWidth="1"/>
    <col min="14339" max="14339" width="16.7109375" style="11" customWidth="1"/>
    <col min="14340" max="14340" width="14.7109375" style="11" bestFit="1" customWidth="1"/>
    <col min="14341" max="14341" width="10.140625" style="11" bestFit="1" customWidth="1"/>
    <col min="14342" max="14342" width="9.5703125" style="11" customWidth="1"/>
    <col min="14343" max="14343" width="11.42578125" style="11"/>
    <col min="14344" max="14344" width="46" style="11" customWidth="1"/>
    <col min="14345" max="14345" width="17" style="11" customWidth="1"/>
    <col min="14346" max="14346" width="14.28515625" style="11" customWidth="1"/>
    <col min="14347" max="14592" width="11.42578125" style="11"/>
    <col min="14593" max="14593" width="5.140625" style="11" customWidth="1"/>
    <col min="14594" max="14594" width="57.5703125" style="11" customWidth="1"/>
    <col min="14595" max="14595" width="16.7109375" style="11" customWidth="1"/>
    <col min="14596" max="14596" width="14.7109375" style="11" bestFit="1" customWidth="1"/>
    <col min="14597" max="14597" width="10.140625" style="11" bestFit="1" customWidth="1"/>
    <col min="14598" max="14598" width="9.5703125" style="11" customWidth="1"/>
    <col min="14599" max="14599" width="11.42578125" style="11"/>
    <col min="14600" max="14600" width="46" style="11" customWidth="1"/>
    <col min="14601" max="14601" width="17" style="11" customWidth="1"/>
    <col min="14602" max="14602" width="14.28515625" style="11" customWidth="1"/>
    <col min="14603" max="14848" width="11.42578125" style="11"/>
    <col min="14849" max="14849" width="5.140625" style="11" customWidth="1"/>
    <col min="14850" max="14850" width="57.5703125" style="11" customWidth="1"/>
    <col min="14851" max="14851" width="16.7109375" style="11" customWidth="1"/>
    <col min="14852" max="14852" width="14.7109375" style="11" bestFit="1" customWidth="1"/>
    <col min="14853" max="14853" width="10.140625" style="11" bestFit="1" customWidth="1"/>
    <col min="14854" max="14854" width="9.5703125" style="11" customWidth="1"/>
    <col min="14855" max="14855" width="11.42578125" style="11"/>
    <col min="14856" max="14856" width="46" style="11" customWidth="1"/>
    <col min="14857" max="14857" width="17" style="11" customWidth="1"/>
    <col min="14858" max="14858" width="14.28515625" style="11" customWidth="1"/>
    <col min="14859" max="15104" width="11.42578125" style="11"/>
    <col min="15105" max="15105" width="5.140625" style="11" customWidth="1"/>
    <col min="15106" max="15106" width="57.5703125" style="11" customWidth="1"/>
    <col min="15107" max="15107" width="16.7109375" style="11" customWidth="1"/>
    <col min="15108" max="15108" width="14.7109375" style="11" bestFit="1" customWidth="1"/>
    <col min="15109" max="15109" width="10.140625" style="11" bestFit="1" customWidth="1"/>
    <col min="15110" max="15110" width="9.5703125" style="11" customWidth="1"/>
    <col min="15111" max="15111" width="11.42578125" style="11"/>
    <col min="15112" max="15112" width="46" style="11" customWidth="1"/>
    <col min="15113" max="15113" width="17" style="11" customWidth="1"/>
    <col min="15114" max="15114" width="14.28515625" style="11" customWidth="1"/>
    <col min="15115" max="15360" width="11.42578125" style="11"/>
    <col min="15361" max="15361" width="5.140625" style="11" customWidth="1"/>
    <col min="15362" max="15362" width="57.5703125" style="11" customWidth="1"/>
    <col min="15363" max="15363" width="16.7109375" style="11" customWidth="1"/>
    <col min="15364" max="15364" width="14.7109375" style="11" bestFit="1" customWidth="1"/>
    <col min="15365" max="15365" width="10.140625" style="11" bestFit="1" customWidth="1"/>
    <col min="15366" max="15366" width="9.5703125" style="11" customWidth="1"/>
    <col min="15367" max="15367" width="11.42578125" style="11"/>
    <col min="15368" max="15368" width="46" style="11" customWidth="1"/>
    <col min="15369" max="15369" width="17" style="11" customWidth="1"/>
    <col min="15370" max="15370" width="14.28515625" style="11" customWidth="1"/>
    <col min="15371" max="15616" width="11.42578125" style="11"/>
    <col min="15617" max="15617" width="5.140625" style="11" customWidth="1"/>
    <col min="15618" max="15618" width="57.5703125" style="11" customWidth="1"/>
    <col min="15619" max="15619" width="16.7109375" style="11" customWidth="1"/>
    <col min="15620" max="15620" width="14.7109375" style="11" bestFit="1" customWidth="1"/>
    <col min="15621" max="15621" width="10.140625" style="11" bestFit="1" customWidth="1"/>
    <col min="15622" max="15622" width="9.5703125" style="11" customWidth="1"/>
    <col min="15623" max="15623" width="11.42578125" style="11"/>
    <col min="15624" max="15624" width="46" style="11" customWidth="1"/>
    <col min="15625" max="15625" width="17" style="11" customWidth="1"/>
    <col min="15626" max="15626" width="14.28515625" style="11" customWidth="1"/>
    <col min="15627" max="15872" width="11.42578125" style="11"/>
    <col min="15873" max="15873" width="5.140625" style="11" customWidth="1"/>
    <col min="15874" max="15874" width="57.5703125" style="11" customWidth="1"/>
    <col min="15875" max="15875" width="16.7109375" style="11" customWidth="1"/>
    <col min="15876" max="15876" width="14.7109375" style="11" bestFit="1" customWidth="1"/>
    <col min="15877" max="15877" width="10.140625" style="11" bestFit="1" customWidth="1"/>
    <col min="15878" max="15878" width="9.5703125" style="11" customWidth="1"/>
    <col min="15879" max="15879" width="11.42578125" style="11"/>
    <col min="15880" max="15880" width="46" style="11" customWidth="1"/>
    <col min="15881" max="15881" width="17" style="11" customWidth="1"/>
    <col min="15882" max="15882" width="14.28515625" style="11" customWidth="1"/>
    <col min="15883" max="16128" width="11.42578125" style="11"/>
    <col min="16129" max="16129" width="5.140625" style="11" customWidth="1"/>
    <col min="16130" max="16130" width="57.5703125" style="11" customWidth="1"/>
    <col min="16131" max="16131" width="16.7109375" style="11" customWidth="1"/>
    <col min="16132" max="16132" width="14.7109375" style="11" bestFit="1" customWidth="1"/>
    <col min="16133" max="16133" width="10.140625" style="11" bestFit="1" customWidth="1"/>
    <col min="16134" max="16134" width="9.5703125" style="11" customWidth="1"/>
    <col min="16135" max="16135" width="11.42578125" style="11"/>
    <col min="16136" max="16136" width="46" style="11" customWidth="1"/>
    <col min="16137" max="16137" width="17" style="11" customWidth="1"/>
    <col min="16138" max="16138" width="14.28515625" style="11" customWidth="1"/>
    <col min="16139" max="16384" width="11.42578125" style="11"/>
  </cols>
  <sheetData>
    <row r="1" spans="1:5" x14ac:dyDescent="0.2">
      <c r="B1" s="240" t="s">
        <v>222</v>
      </c>
      <c r="C1" s="240"/>
      <c r="D1" s="240"/>
      <c r="E1" s="240"/>
    </row>
    <row r="2" spans="1:5" x14ac:dyDescent="0.2">
      <c r="B2" s="205" t="s">
        <v>223</v>
      </c>
      <c r="C2" s="205"/>
      <c r="D2" s="205"/>
      <c r="E2" s="205"/>
    </row>
    <row r="3" spans="1:5" x14ac:dyDescent="0.2">
      <c r="B3" s="205" t="s">
        <v>224</v>
      </c>
      <c r="C3" s="205"/>
      <c r="D3" s="205"/>
      <c r="E3" s="205"/>
    </row>
    <row r="4" spans="1:5" x14ac:dyDescent="0.2">
      <c r="B4" s="237" t="s">
        <v>307</v>
      </c>
      <c r="C4" s="237"/>
      <c r="D4" s="237"/>
      <c r="E4" s="237"/>
    </row>
    <row r="5" spans="1:5" ht="24.6" customHeight="1" x14ac:dyDescent="0.25">
      <c r="B5" s="241" t="s">
        <v>225</v>
      </c>
      <c r="C5" s="241"/>
      <c r="D5" s="241"/>
      <c r="E5" s="241"/>
    </row>
    <row r="6" spans="1:5" ht="61.5" customHeight="1" x14ac:dyDescent="0.25">
      <c r="B6" s="242" t="s">
        <v>292</v>
      </c>
      <c r="C6" s="242"/>
      <c r="D6" s="242"/>
      <c r="E6" s="242"/>
    </row>
    <row r="7" spans="1:5" x14ac:dyDescent="0.2">
      <c r="B7" s="237" t="s">
        <v>291</v>
      </c>
      <c r="C7" s="237"/>
      <c r="D7" s="237"/>
      <c r="E7" s="237"/>
    </row>
    <row r="8" spans="1:5" x14ac:dyDescent="0.2">
      <c r="B8" s="238" t="s">
        <v>315</v>
      </c>
      <c r="C8" s="238"/>
      <c r="D8" s="238"/>
      <c r="E8" s="238"/>
    </row>
    <row r="10" spans="1:5" s="13" customFormat="1" ht="23.25" customHeight="1" x14ac:dyDescent="0.25">
      <c r="A10" s="11"/>
      <c r="B10" s="239" t="s">
        <v>104</v>
      </c>
      <c r="C10" s="239"/>
      <c r="D10" s="239"/>
      <c r="E10" s="239"/>
    </row>
    <row r="11" spans="1:5" s="13" customFormat="1" ht="17.25" customHeight="1" thickBot="1" x14ac:dyDescent="0.3">
      <c r="A11" s="11"/>
      <c r="B11" s="48" t="s">
        <v>105</v>
      </c>
      <c r="C11" s="174"/>
      <c r="D11" s="174"/>
      <c r="E11" s="174"/>
    </row>
    <row r="12" spans="1:5" s="13" customFormat="1" ht="15.95" customHeight="1" thickBot="1" x14ac:dyDescent="0.3">
      <c r="A12" s="11"/>
      <c r="B12" s="138" t="s">
        <v>106</v>
      </c>
      <c r="C12" s="177" t="s">
        <v>268</v>
      </c>
      <c r="D12" s="175"/>
      <c r="E12" s="175"/>
    </row>
    <row r="13" spans="1:5" s="13" customFormat="1" ht="15.95" customHeight="1" thickBot="1" x14ac:dyDescent="0.3">
      <c r="A13" s="11"/>
      <c r="B13" s="138" t="s">
        <v>107</v>
      </c>
      <c r="C13" s="140">
        <v>20.88</v>
      </c>
      <c r="D13" s="134"/>
      <c r="E13" s="134"/>
    </row>
    <row r="14" spans="1:5" s="13" customFormat="1" ht="15.95" customHeight="1" thickBot="1" x14ac:dyDescent="0.3">
      <c r="A14" s="11"/>
      <c r="B14" s="138" t="s">
        <v>108</v>
      </c>
      <c r="C14" s="141" t="s">
        <v>211</v>
      </c>
      <c r="D14" s="135"/>
      <c r="E14" s="135"/>
    </row>
    <row r="15" spans="1:5" s="13" customFormat="1" ht="15.95" customHeight="1" thickBot="1" x14ac:dyDescent="0.3">
      <c r="A15" s="11"/>
      <c r="B15" s="138" t="s">
        <v>109</v>
      </c>
      <c r="C15" s="142">
        <v>1315.86</v>
      </c>
      <c r="D15" s="136"/>
      <c r="E15" s="136"/>
    </row>
    <row r="16" spans="1:5" s="13" customFormat="1" ht="15.95" customHeight="1" thickBot="1" x14ac:dyDescent="0.3">
      <c r="A16" s="11"/>
      <c r="B16" s="138" t="s">
        <v>110</v>
      </c>
      <c r="C16" s="179" t="s">
        <v>268</v>
      </c>
      <c r="D16" s="178"/>
      <c r="E16" s="178"/>
    </row>
    <row r="17" spans="1:6" s="13" customFormat="1" ht="15.95" customHeight="1" thickBot="1" x14ac:dyDescent="0.3">
      <c r="A17" s="11"/>
      <c r="B17" s="138" t="s">
        <v>111</v>
      </c>
      <c r="C17" s="143">
        <v>1</v>
      </c>
      <c r="D17" s="137"/>
      <c r="E17" s="137"/>
    </row>
    <row r="18" spans="1:6" s="13" customFormat="1" ht="15.95" customHeight="1" thickBot="1" x14ac:dyDescent="0.3">
      <c r="A18" s="11"/>
      <c r="B18" s="138" t="s">
        <v>112</v>
      </c>
      <c r="C18" s="143"/>
      <c r="D18" s="137"/>
      <c r="E18" s="137"/>
    </row>
    <row r="19" spans="1:6" s="13" customFormat="1" ht="15.95" customHeight="1" x14ac:dyDescent="0.25">
      <c r="A19" s="11"/>
      <c r="B19" s="11"/>
      <c r="C19" s="176"/>
      <c r="D19" s="176"/>
      <c r="E19" s="176"/>
    </row>
    <row r="20" spans="1:6" s="13" customFormat="1" ht="12" customHeight="1" thickBot="1" x14ac:dyDescent="0.3">
      <c r="A20" s="11"/>
      <c r="B20" s="11"/>
    </row>
    <row r="21" spans="1:6" s="13" customFormat="1" ht="15.75" customHeight="1" x14ac:dyDescent="0.25">
      <c r="A21" s="235" t="s">
        <v>113</v>
      </c>
      <c r="B21" s="235"/>
      <c r="C21" s="235"/>
    </row>
    <row r="22" spans="1:6" s="13" customFormat="1" ht="15.95" customHeight="1" x14ac:dyDescent="0.25">
      <c r="A22" s="50">
        <v>1</v>
      </c>
      <c r="B22" s="51" t="s">
        <v>114</v>
      </c>
      <c r="C22" s="52" t="s">
        <v>115</v>
      </c>
    </row>
    <row r="23" spans="1:6" s="13" customFormat="1" ht="15.95" customHeight="1" x14ac:dyDescent="0.25">
      <c r="A23" s="53" t="s">
        <v>116</v>
      </c>
      <c r="B23" s="54" t="s">
        <v>117</v>
      </c>
      <c r="C23" s="55">
        <v>1315.86</v>
      </c>
    </row>
    <row r="24" spans="1:6" s="13" customFormat="1" ht="15.95" customHeight="1" x14ac:dyDescent="0.25">
      <c r="A24" s="53" t="s">
        <v>118</v>
      </c>
      <c r="B24" s="54" t="s">
        <v>119</v>
      </c>
      <c r="C24" s="56">
        <v>0</v>
      </c>
    </row>
    <row r="25" spans="1:6" ht="15.95" customHeight="1" x14ac:dyDescent="0.25">
      <c r="A25" s="53" t="s">
        <v>120</v>
      </c>
      <c r="B25" s="54" t="s">
        <v>121</v>
      </c>
      <c r="C25" s="56">
        <v>0</v>
      </c>
      <c r="D25" s="13"/>
      <c r="F25" s="11"/>
    </row>
    <row r="26" spans="1:6" ht="15.95" customHeight="1" x14ac:dyDescent="0.25">
      <c r="A26" s="53" t="s">
        <v>122</v>
      </c>
      <c r="B26" s="57" t="s">
        <v>123</v>
      </c>
      <c r="C26" s="56">
        <v>0</v>
      </c>
      <c r="D26" s="13"/>
      <c r="F26" s="11"/>
    </row>
    <row r="27" spans="1:6" ht="15.95" customHeight="1" x14ac:dyDescent="0.25">
      <c r="A27" s="53" t="s">
        <v>124</v>
      </c>
      <c r="B27" s="57" t="s">
        <v>125</v>
      </c>
      <c r="C27" s="56">
        <v>0</v>
      </c>
      <c r="D27" s="13"/>
      <c r="F27" s="11"/>
    </row>
    <row r="28" spans="1:6" ht="16.5" customHeight="1" x14ac:dyDescent="0.25">
      <c r="A28" s="53" t="s">
        <v>126</v>
      </c>
      <c r="B28" s="57" t="s">
        <v>238</v>
      </c>
      <c r="C28" s="56">
        <v>0</v>
      </c>
      <c r="D28" s="13"/>
      <c r="F28" s="11"/>
    </row>
    <row r="29" spans="1:6" ht="15.95" customHeight="1" x14ac:dyDescent="0.25">
      <c r="A29" s="53" t="s">
        <v>147</v>
      </c>
      <c r="B29" s="57" t="s">
        <v>239</v>
      </c>
      <c r="C29" s="56">
        <v>0</v>
      </c>
      <c r="D29" s="13"/>
      <c r="F29" s="11"/>
    </row>
    <row r="30" spans="1:6" ht="15.95" customHeight="1" x14ac:dyDescent="0.25">
      <c r="A30" s="53" t="s">
        <v>149</v>
      </c>
      <c r="B30" s="57" t="s">
        <v>266</v>
      </c>
      <c r="C30" s="56">
        <f>15%*1239</f>
        <v>185.85</v>
      </c>
      <c r="D30" s="13"/>
      <c r="F30" s="11"/>
    </row>
    <row r="31" spans="1:6" ht="36" x14ac:dyDescent="0.25">
      <c r="A31" s="53"/>
      <c r="B31" s="58" t="s">
        <v>227</v>
      </c>
      <c r="C31" s="56">
        <f>SUM(C23:C30)</f>
        <v>1501.7099999999998</v>
      </c>
      <c r="D31" s="13"/>
      <c r="F31" s="11"/>
    </row>
    <row r="32" spans="1:6" ht="15.95" customHeight="1" x14ac:dyDescent="0.25">
      <c r="A32" s="53" t="s">
        <v>229</v>
      </c>
      <c r="B32" s="59" t="s">
        <v>228</v>
      </c>
      <c r="C32" s="60">
        <f>C26*20%</f>
        <v>0</v>
      </c>
      <c r="D32" s="13"/>
      <c r="F32" s="11"/>
    </row>
    <row r="33" spans="1:6" ht="15.95" customHeight="1" x14ac:dyDescent="0.25">
      <c r="A33" s="61" t="s">
        <v>231</v>
      </c>
      <c r="B33" s="59" t="s">
        <v>230</v>
      </c>
      <c r="C33" s="62">
        <f>C28*0.2</f>
        <v>0</v>
      </c>
      <c r="D33" s="13"/>
      <c r="F33" s="11"/>
    </row>
    <row r="34" spans="1:6" ht="15.95" customHeight="1" x14ac:dyDescent="0.25">
      <c r="A34" s="61" t="s">
        <v>267</v>
      </c>
      <c r="B34" s="59" t="s">
        <v>232</v>
      </c>
      <c r="C34" s="62">
        <f>C29*0.2</f>
        <v>0</v>
      </c>
      <c r="D34" s="63"/>
      <c r="F34" s="11"/>
    </row>
    <row r="35" spans="1:6" ht="15.95" customHeight="1" thickBot="1" x14ac:dyDescent="0.3">
      <c r="A35" s="64"/>
      <c r="B35" s="65" t="s">
        <v>233</v>
      </c>
      <c r="C35" s="66">
        <f>C23+C24+C25+C26+C27+C28+C29+C30+C32+C33+C34</f>
        <v>1501.7099999999998</v>
      </c>
      <c r="D35" s="13"/>
      <c r="F35" s="11"/>
    </row>
    <row r="36" spans="1:6" ht="15.95" customHeight="1" thickBot="1" x14ac:dyDescent="0.3">
      <c r="B36" s="236"/>
      <c r="C36" s="236"/>
      <c r="D36" s="236"/>
      <c r="E36" s="13"/>
      <c r="F36" s="11"/>
    </row>
    <row r="37" spans="1:6" ht="15.95" customHeight="1" x14ac:dyDescent="0.25">
      <c r="A37" s="12"/>
      <c r="B37" s="228" t="s">
        <v>128</v>
      </c>
      <c r="C37" s="228"/>
      <c r="D37" s="13"/>
      <c r="F37" s="11"/>
    </row>
    <row r="38" spans="1:6" ht="15.95" customHeight="1" x14ac:dyDescent="0.25">
      <c r="A38" s="67"/>
      <c r="B38" s="231" t="s">
        <v>129</v>
      </c>
      <c r="C38" s="231"/>
      <c r="D38" s="13"/>
      <c r="F38" s="11"/>
    </row>
    <row r="39" spans="1:6" ht="15.95" customHeight="1" x14ac:dyDescent="0.25">
      <c r="A39" s="50" t="s">
        <v>130</v>
      </c>
      <c r="B39" s="68" t="s">
        <v>131</v>
      </c>
      <c r="C39" s="52" t="s">
        <v>132</v>
      </c>
      <c r="D39" s="13"/>
      <c r="F39" s="11"/>
    </row>
    <row r="40" spans="1:6" ht="15.95" customHeight="1" x14ac:dyDescent="0.25">
      <c r="A40" s="53" t="s">
        <v>116</v>
      </c>
      <c r="B40" s="69" t="s">
        <v>133</v>
      </c>
      <c r="C40" s="70">
        <f>C31*8.33%</f>
        <v>125.09244299999999</v>
      </c>
      <c r="D40" s="13"/>
      <c r="F40" s="11"/>
    </row>
    <row r="41" spans="1:6" ht="15.95" customHeight="1" x14ac:dyDescent="0.25">
      <c r="A41" s="53" t="s">
        <v>118</v>
      </c>
      <c r="B41" s="69" t="s">
        <v>134</v>
      </c>
      <c r="C41" s="70">
        <f>C31*12.1%</f>
        <v>181.70690999999997</v>
      </c>
      <c r="D41" s="63"/>
      <c r="F41" s="11"/>
    </row>
    <row r="42" spans="1:6" ht="15.95" customHeight="1" x14ac:dyDescent="0.25">
      <c r="A42" s="61"/>
      <c r="B42" s="71" t="s">
        <v>135</v>
      </c>
      <c r="C42" s="72">
        <f>SUM(C40:C41)</f>
        <v>306.79935299999994</v>
      </c>
      <c r="D42" s="63"/>
      <c r="F42" s="11"/>
    </row>
    <row r="43" spans="1:6" ht="36.75" thickBot="1" x14ac:dyDescent="0.3">
      <c r="A43" s="73" t="s">
        <v>120</v>
      </c>
      <c r="B43" s="74" t="s">
        <v>136</v>
      </c>
      <c r="C43" s="75">
        <f>C35*7.82%</f>
        <v>117.43372199999999</v>
      </c>
      <c r="D43" s="63"/>
      <c r="F43" s="11"/>
    </row>
    <row r="44" spans="1:6" ht="15.95" customHeight="1" thickBot="1" x14ac:dyDescent="0.3">
      <c r="E44" s="13"/>
      <c r="F44" s="11"/>
    </row>
    <row r="45" spans="1:6" ht="25.15" customHeight="1" thickBot="1" x14ac:dyDescent="0.3">
      <c r="A45" s="232" t="s">
        <v>137</v>
      </c>
      <c r="B45" s="232"/>
      <c r="C45" s="232"/>
      <c r="D45" s="232"/>
      <c r="E45" s="13"/>
      <c r="F45" s="11"/>
    </row>
    <row r="46" spans="1:6" ht="13.5" customHeight="1" thickBot="1" x14ac:dyDescent="0.3">
      <c r="A46" s="76" t="s">
        <v>138</v>
      </c>
      <c r="B46" s="77" t="s">
        <v>139</v>
      </c>
      <c r="C46" s="78" t="s">
        <v>140</v>
      </c>
      <c r="D46" s="79" t="s">
        <v>115</v>
      </c>
      <c r="E46" s="13"/>
      <c r="F46" s="11"/>
    </row>
    <row r="47" spans="1:6" ht="14.25" customHeight="1" x14ac:dyDescent="0.25">
      <c r="A47" s="80" t="s">
        <v>116</v>
      </c>
      <c r="B47" s="81" t="s">
        <v>141</v>
      </c>
      <c r="C47" s="82">
        <v>20</v>
      </c>
      <c r="D47" s="83">
        <f>(C35*(C47/100))</f>
        <v>300.34199999999998</v>
      </c>
      <c r="E47" s="13"/>
      <c r="F47" s="11"/>
    </row>
    <row r="48" spans="1:6" ht="14.25" customHeight="1" x14ac:dyDescent="0.25">
      <c r="A48" s="80" t="s">
        <v>118</v>
      </c>
      <c r="B48" s="84" t="s">
        <v>142</v>
      </c>
      <c r="C48" s="85">
        <v>2.5</v>
      </c>
      <c r="D48" s="86">
        <f>(C35*(C48/100))</f>
        <v>37.542749999999998</v>
      </c>
      <c r="E48" s="13"/>
      <c r="F48" s="11"/>
    </row>
    <row r="49" spans="1:6" ht="14.25" customHeight="1" x14ac:dyDescent="0.25">
      <c r="A49" s="80" t="s">
        <v>120</v>
      </c>
      <c r="B49" s="87" t="s">
        <v>143</v>
      </c>
      <c r="C49" s="14">
        <v>4</v>
      </c>
      <c r="D49" s="70">
        <f t="shared" ref="D49:D54" si="0">($C$35*(C49/100))</f>
        <v>60.068399999999997</v>
      </c>
      <c r="E49" s="13"/>
      <c r="F49" s="11"/>
    </row>
    <row r="50" spans="1:6" ht="14.25" customHeight="1" x14ac:dyDescent="0.25">
      <c r="A50" s="80" t="s">
        <v>122</v>
      </c>
      <c r="B50" s="84" t="s">
        <v>144</v>
      </c>
      <c r="C50" s="85">
        <v>1.5</v>
      </c>
      <c r="D50" s="86">
        <f t="shared" si="0"/>
        <v>22.525649999999995</v>
      </c>
      <c r="E50" s="13"/>
      <c r="F50" s="11"/>
    </row>
    <row r="51" spans="1:6" ht="14.25" customHeight="1" x14ac:dyDescent="0.25">
      <c r="A51" s="80" t="s">
        <v>124</v>
      </c>
      <c r="B51" s="84" t="s">
        <v>145</v>
      </c>
      <c r="C51" s="85">
        <v>1</v>
      </c>
      <c r="D51" s="86">
        <f t="shared" si="0"/>
        <v>15.017099999999999</v>
      </c>
      <c r="E51" s="13"/>
      <c r="F51" s="11"/>
    </row>
    <row r="52" spans="1:6" ht="14.25" customHeight="1" x14ac:dyDescent="0.25">
      <c r="A52" s="80" t="s">
        <v>126</v>
      </c>
      <c r="B52" s="84" t="s">
        <v>146</v>
      </c>
      <c r="C52" s="85">
        <v>0.60000000000000009</v>
      </c>
      <c r="D52" s="86">
        <f t="shared" si="0"/>
        <v>9.0102600000000006</v>
      </c>
      <c r="E52" s="13"/>
      <c r="F52" s="11"/>
    </row>
    <row r="53" spans="1:6" ht="14.25" customHeight="1" x14ac:dyDescent="0.25">
      <c r="A53" s="80" t="s">
        <v>147</v>
      </c>
      <c r="B53" s="84" t="s">
        <v>148</v>
      </c>
      <c r="C53" s="85">
        <v>0.2</v>
      </c>
      <c r="D53" s="86">
        <f t="shared" si="0"/>
        <v>3.0034199999999998</v>
      </c>
      <c r="E53" s="13"/>
      <c r="F53" s="11"/>
    </row>
    <row r="54" spans="1:6" ht="14.25" customHeight="1" x14ac:dyDescent="0.25">
      <c r="A54" s="80" t="s">
        <v>149</v>
      </c>
      <c r="B54" s="87" t="s">
        <v>150</v>
      </c>
      <c r="C54" s="14">
        <v>8</v>
      </c>
      <c r="D54" s="70">
        <f t="shared" si="0"/>
        <v>120.13679999999999</v>
      </c>
      <c r="E54" s="13"/>
      <c r="F54" s="11"/>
    </row>
    <row r="55" spans="1:6" ht="14.25" customHeight="1" thickBot="1" x14ac:dyDescent="0.3">
      <c r="A55" s="88"/>
      <c r="B55" s="89" t="s">
        <v>49</v>
      </c>
      <c r="C55" s="90">
        <f>SUM(C47:C54)</f>
        <v>37.799999999999997</v>
      </c>
      <c r="D55" s="91">
        <f>SUM(D47:D54)</f>
        <v>567.64638000000002</v>
      </c>
      <c r="E55" s="13"/>
      <c r="F55" s="11"/>
    </row>
    <row r="56" spans="1:6" ht="14.25" customHeight="1" x14ac:dyDescent="0.25">
      <c r="A56" s="15"/>
      <c r="B56" s="16" t="s">
        <v>151</v>
      </c>
      <c r="C56" s="15"/>
      <c r="D56" s="15"/>
      <c r="E56" s="13"/>
      <c r="F56" s="11"/>
    </row>
    <row r="57" spans="1:6" ht="14.25" customHeight="1" thickBot="1" x14ac:dyDescent="0.3">
      <c r="A57" s="15"/>
      <c r="B57" s="16"/>
      <c r="C57" s="15"/>
      <c r="D57" s="15"/>
      <c r="E57" s="13"/>
      <c r="F57" s="11"/>
    </row>
    <row r="58" spans="1:6" ht="14.25" customHeight="1" x14ac:dyDescent="0.25">
      <c r="A58" s="92"/>
      <c r="B58" s="93" t="s">
        <v>152</v>
      </c>
      <c r="C58" s="94"/>
      <c r="D58" s="13"/>
      <c r="F58" s="11"/>
    </row>
    <row r="59" spans="1:6" ht="14.25" customHeight="1" x14ac:dyDescent="0.25">
      <c r="A59" s="50" t="s">
        <v>153</v>
      </c>
      <c r="B59" s="51" t="s">
        <v>154</v>
      </c>
      <c r="C59" s="52" t="s">
        <v>115</v>
      </c>
      <c r="D59" s="13"/>
      <c r="F59" s="11"/>
    </row>
    <row r="60" spans="1:6" ht="14.25" customHeight="1" x14ac:dyDescent="0.25">
      <c r="A60" s="53" t="s">
        <v>116</v>
      </c>
      <c r="B60" s="95" t="s">
        <v>155</v>
      </c>
      <c r="C60" s="56">
        <f>(4.05*4*C13)-(6%*C15)</f>
        <v>259.30439999999999</v>
      </c>
      <c r="D60" s="13"/>
      <c r="F60" s="11"/>
    </row>
    <row r="61" spans="1:6" ht="14.25" customHeight="1" x14ac:dyDescent="0.25">
      <c r="A61" s="53" t="s">
        <v>118</v>
      </c>
      <c r="B61" s="54" t="s">
        <v>234</v>
      </c>
      <c r="C61" s="56">
        <f>(18*C13)-(18*C13*10%)</f>
        <v>338.25599999999997</v>
      </c>
      <c r="D61" s="13"/>
      <c r="F61" s="11"/>
    </row>
    <row r="62" spans="1:6" ht="14.25" customHeight="1" x14ac:dyDescent="0.25">
      <c r="A62" s="53" t="s">
        <v>120</v>
      </c>
      <c r="B62" s="54" t="s">
        <v>235</v>
      </c>
      <c r="C62" s="56">
        <v>13</v>
      </c>
      <c r="D62" s="13"/>
      <c r="F62" s="11"/>
    </row>
    <row r="63" spans="1:6" ht="14.25" customHeight="1" x14ac:dyDescent="0.25">
      <c r="A63" s="53" t="s">
        <v>122</v>
      </c>
      <c r="B63" s="54" t="s">
        <v>127</v>
      </c>
      <c r="C63" s="56">
        <v>0</v>
      </c>
      <c r="D63" s="13"/>
      <c r="F63" s="11"/>
    </row>
    <row r="64" spans="1:6" ht="14.25" customHeight="1" thickBot="1" x14ac:dyDescent="0.3">
      <c r="A64" s="64"/>
      <c r="B64" s="65" t="s">
        <v>156</v>
      </c>
      <c r="C64" s="66">
        <f>SUM(C60:C63)</f>
        <v>610.56039999999996</v>
      </c>
      <c r="D64" s="13"/>
      <c r="F64" s="11"/>
    </row>
    <row r="65" spans="1:6" ht="14.25" customHeight="1" thickBot="1" x14ac:dyDescent="0.3">
      <c r="A65" s="15"/>
      <c r="B65" s="17"/>
      <c r="C65" s="18"/>
      <c r="D65" s="19"/>
      <c r="E65" s="13"/>
      <c r="F65" s="11"/>
    </row>
    <row r="66" spans="1:6" ht="14.25" customHeight="1" x14ac:dyDescent="0.25">
      <c r="A66" s="92"/>
      <c r="B66" s="96" t="s">
        <v>157</v>
      </c>
      <c r="C66" s="97"/>
      <c r="D66" s="13"/>
      <c r="F66" s="11"/>
    </row>
    <row r="67" spans="1:6" ht="14.25" customHeight="1" x14ac:dyDescent="0.25">
      <c r="A67" s="53">
        <v>2</v>
      </c>
      <c r="B67" s="98" t="s">
        <v>158</v>
      </c>
      <c r="C67" s="144" t="s">
        <v>132</v>
      </c>
      <c r="D67" s="13"/>
      <c r="F67" s="11"/>
    </row>
    <row r="68" spans="1:6" ht="14.25" customHeight="1" x14ac:dyDescent="0.25">
      <c r="A68" s="53" t="s">
        <v>130</v>
      </c>
      <c r="B68" s="54" t="s">
        <v>131</v>
      </c>
      <c r="C68" s="55">
        <f>C42</f>
        <v>306.79935299999994</v>
      </c>
      <c r="D68" s="13"/>
      <c r="F68" s="11"/>
    </row>
    <row r="69" spans="1:6" ht="14.25" customHeight="1" x14ac:dyDescent="0.25">
      <c r="A69" s="53" t="s">
        <v>138</v>
      </c>
      <c r="B69" s="54" t="s">
        <v>139</v>
      </c>
      <c r="C69" s="55">
        <f>D55+C43</f>
        <v>685.08010200000001</v>
      </c>
      <c r="D69" s="13"/>
      <c r="F69" s="11"/>
    </row>
    <row r="70" spans="1:6" ht="14.25" customHeight="1" x14ac:dyDescent="0.25">
      <c r="A70" s="53" t="s">
        <v>153</v>
      </c>
      <c r="B70" s="54" t="s">
        <v>154</v>
      </c>
      <c r="C70" s="55">
        <f>C64</f>
        <v>610.56039999999996</v>
      </c>
      <c r="D70" s="13"/>
      <c r="F70" s="11"/>
    </row>
    <row r="71" spans="1:6" ht="14.25" customHeight="1" thickBot="1" x14ac:dyDescent="0.3">
      <c r="A71" s="64"/>
      <c r="B71" s="100" t="s">
        <v>135</v>
      </c>
      <c r="C71" s="101">
        <f>SUM(C68:C70)</f>
        <v>1602.4398550000001</v>
      </c>
      <c r="D71" s="13"/>
      <c r="F71" s="11"/>
    </row>
    <row r="72" spans="1:6" ht="14.25" customHeight="1" thickBot="1" x14ac:dyDescent="0.3">
      <c r="B72" s="20"/>
      <c r="C72" s="19"/>
      <c r="D72" s="19"/>
      <c r="E72" s="13"/>
      <c r="F72" s="11"/>
    </row>
    <row r="73" spans="1:6" ht="14.25" customHeight="1" x14ac:dyDescent="0.25">
      <c r="A73" s="102"/>
      <c r="B73" s="103" t="s">
        <v>159</v>
      </c>
      <c r="C73" s="104"/>
      <c r="D73" s="13"/>
      <c r="F73" s="11"/>
    </row>
    <row r="74" spans="1:6" ht="14.25" customHeight="1" x14ac:dyDescent="0.25">
      <c r="A74" s="21">
        <v>3</v>
      </c>
      <c r="B74" s="22" t="s">
        <v>160</v>
      </c>
      <c r="C74" s="170" t="s">
        <v>115</v>
      </c>
      <c r="D74" s="13"/>
      <c r="F74" s="11"/>
    </row>
    <row r="75" spans="1:6" ht="14.25" customHeight="1" x14ac:dyDescent="0.25">
      <c r="A75" s="23" t="s">
        <v>116</v>
      </c>
      <c r="B75" s="24" t="s">
        <v>161</v>
      </c>
      <c r="C75" s="167">
        <f>((C31+C40+C41)/12)*5%</f>
        <v>7.5354556374999992</v>
      </c>
      <c r="D75" s="13"/>
      <c r="F75" s="11"/>
    </row>
    <row r="76" spans="1:6" ht="14.25" customHeight="1" x14ac:dyDescent="0.25">
      <c r="A76" s="23" t="s">
        <v>118</v>
      </c>
      <c r="B76" s="24" t="s">
        <v>162</v>
      </c>
      <c r="C76" s="167">
        <f>((C31+C40)/12)*5%*8%</f>
        <v>0.542267481</v>
      </c>
      <c r="D76" s="13"/>
      <c r="F76" s="11"/>
    </row>
    <row r="77" spans="1:6" ht="14.25" customHeight="1" x14ac:dyDescent="0.25">
      <c r="A77" s="23" t="s">
        <v>120</v>
      </c>
      <c r="B77" s="24" t="s">
        <v>163</v>
      </c>
      <c r="C77" s="167">
        <v>0</v>
      </c>
      <c r="D77" s="13"/>
      <c r="F77" s="11"/>
    </row>
    <row r="78" spans="1:6" ht="14.25" customHeight="1" x14ac:dyDescent="0.25">
      <c r="A78" s="23" t="s">
        <v>122</v>
      </c>
      <c r="B78" s="24" t="s">
        <v>164</v>
      </c>
      <c r="C78" s="167">
        <f>((C31+C62)/30/12*7)</f>
        <v>29.45269444444444</v>
      </c>
      <c r="D78" s="13"/>
      <c r="F78" s="11"/>
    </row>
    <row r="79" spans="1:6" ht="24" x14ac:dyDescent="0.25">
      <c r="A79" s="23" t="s">
        <v>124</v>
      </c>
      <c r="B79" s="24" t="s">
        <v>165</v>
      </c>
      <c r="C79" s="169">
        <f>(C31/30/12*7)*8%</f>
        <v>2.3359933333333336</v>
      </c>
      <c r="D79" s="13"/>
      <c r="F79" s="11"/>
    </row>
    <row r="80" spans="1:6" ht="14.25" customHeight="1" x14ac:dyDescent="0.25">
      <c r="A80" s="23" t="s">
        <v>126</v>
      </c>
      <c r="B80" s="24" t="s">
        <v>166</v>
      </c>
      <c r="C80" s="167">
        <f>C31*4%</f>
        <v>60.068399999999997</v>
      </c>
      <c r="D80" s="13"/>
      <c r="F80" s="11"/>
    </row>
    <row r="81" spans="1:6" ht="14.25" customHeight="1" x14ac:dyDescent="0.25">
      <c r="A81" s="25"/>
      <c r="B81" s="22" t="s">
        <v>49</v>
      </c>
      <c r="C81" s="168">
        <f>SUM(C75:C80)</f>
        <v>99.934810896277767</v>
      </c>
      <c r="D81" s="13"/>
      <c r="F81" s="11"/>
    </row>
    <row r="82" spans="1:6" ht="14.25" customHeight="1" thickBot="1" x14ac:dyDescent="0.3">
      <c r="E82" s="13"/>
      <c r="F82" s="11"/>
    </row>
    <row r="83" spans="1:6" ht="14.25" customHeight="1" x14ac:dyDescent="0.25">
      <c r="A83" s="12"/>
      <c r="B83" s="105" t="s">
        <v>167</v>
      </c>
      <c r="C83" s="106"/>
      <c r="D83" s="107"/>
      <c r="F83" s="11"/>
    </row>
    <row r="84" spans="1:6" ht="14.25" customHeight="1" x14ac:dyDescent="0.25">
      <c r="A84" s="67"/>
      <c r="B84" s="98" t="s">
        <v>168</v>
      </c>
      <c r="C84" s="52"/>
      <c r="D84" s="13"/>
      <c r="F84" s="11"/>
    </row>
    <row r="85" spans="1:6" ht="14.25" customHeight="1" x14ac:dyDescent="0.25">
      <c r="A85" s="50" t="s">
        <v>169</v>
      </c>
      <c r="B85" s="26" t="s">
        <v>170</v>
      </c>
      <c r="C85" s="145" t="s">
        <v>115</v>
      </c>
      <c r="D85" s="13"/>
      <c r="F85" s="11"/>
    </row>
    <row r="86" spans="1:6" ht="14.25" customHeight="1" x14ac:dyDescent="0.25">
      <c r="A86" s="53" t="s">
        <v>116</v>
      </c>
      <c r="B86" s="108" t="s">
        <v>171</v>
      </c>
      <c r="C86" s="146">
        <v>0</v>
      </c>
      <c r="D86" s="13"/>
      <c r="F86" s="11"/>
    </row>
    <row r="87" spans="1:6" ht="14.25" customHeight="1" x14ac:dyDescent="0.25">
      <c r="A87" s="53" t="s">
        <v>118</v>
      </c>
      <c r="B87" s="108" t="s">
        <v>172</v>
      </c>
      <c r="C87" s="146">
        <f>(((C31+C71+C81+C90+C110)-(C60-C61-C108-C109))/30*2.96)/12</f>
        <v>27.335657208654723</v>
      </c>
      <c r="D87" s="13"/>
      <c r="F87" s="11"/>
    </row>
    <row r="88" spans="1:6" ht="14.25" customHeight="1" x14ac:dyDescent="0.25">
      <c r="A88" s="53" t="s">
        <v>120</v>
      </c>
      <c r="B88" s="108" t="s">
        <v>173</v>
      </c>
      <c r="C88" s="146">
        <f>(((C31+C71+C81+C90+C110)-(C60-C61-C108-C109))/30*5*1.5%)/12</f>
        <v>0.6926264495436163</v>
      </c>
      <c r="D88" s="13"/>
      <c r="F88" s="11"/>
    </row>
    <row r="89" spans="1:6" ht="14.25" customHeight="1" x14ac:dyDescent="0.25">
      <c r="A89" s="53" t="s">
        <v>122</v>
      </c>
      <c r="B89" s="108" t="s">
        <v>174</v>
      </c>
      <c r="C89" s="146">
        <f>(((C31+C71+C81+C90+C110)-(C60-C61-C108-C109))/30*15*0.78%)/12</f>
        <v>1.0804972612880415</v>
      </c>
      <c r="D89" s="13"/>
      <c r="F89" s="11"/>
    </row>
    <row r="90" spans="1:6" ht="14.25" customHeight="1" x14ac:dyDescent="0.25">
      <c r="A90" s="53" t="s">
        <v>124</v>
      </c>
      <c r="B90" s="108" t="s">
        <v>175</v>
      </c>
      <c r="C90" s="146">
        <f>(((C41*3.95/12)+(C62*3.95*1.2975%))/12+((C31+C40)*39.8%*3.95)*1.2975%/12)</f>
        <v>7.8051363575256563</v>
      </c>
      <c r="D90" s="63"/>
      <c r="F90" s="11"/>
    </row>
    <row r="91" spans="1:6" ht="14.25" customHeight="1" x14ac:dyDescent="0.25">
      <c r="A91" s="53" t="s">
        <v>126</v>
      </c>
      <c r="B91" s="109" t="s">
        <v>176</v>
      </c>
      <c r="C91" s="146">
        <v>0</v>
      </c>
      <c r="D91" s="13"/>
      <c r="F91" s="11"/>
    </row>
    <row r="92" spans="1:6" ht="14.25" customHeight="1" thickBot="1" x14ac:dyDescent="0.3">
      <c r="A92" s="64"/>
      <c r="B92" s="28" t="s">
        <v>49</v>
      </c>
      <c r="C92" s="166">
        <f>SUM(C86:C91)</f>
        <v>36.91391727701204</v>
      </c>
      <c r="D92" s="13"/>
      <c r="F92" s="11"/>
    </row>
    <row r="93" spans="1:6" ht="14.25" customHeight="1" thickBot="1" x14ac:dyDescent="0.3">
      <c r="A93" s="15"/>
      <c r="B93" s="15"/>
      <c r="C93" s="15"/>
      <c r="E93" s="13"/>
      <c r="F93" s="11"/>
    </row>
    <row r="94" spans="1:6" ht="14.25" customHeight="1" x14ac:dyDescent="0.25">
      <c r="A94" s="111"/>
      <c r="B94" s="233" t="s">
        <v>177</v>
      </c>
      <c r="C94" s="233"/>
      <c r="D94" s="13"/>
      <c r="F94" s="11"/>
    </row>
    <row r="95" spans="1:6" ht="14.25" customHeight="1" x14ac:dyDescent="0.25">
      <c r="A95" s="50" t="s">
        <v>178</v>
      </c>
      <c r="B95" s="26" t="s">
        <v>179</v>
      </c>
      <c r="C95" s="27" t="s">
        <v>115</v>
      </c>
      <c r="D95" s="13"/>
      <c r="F95" s="11"/>
    </row>
    <row r="96" spans="1:6" ht="14.25" customHeight="1" x14ac:dyDescent="0.25">
      <c r="A96" s="53" t="s">
        <v>116</v>
      </c>
      <c r="B96" s="112" t="s">
        <v>180</v>
      </c>
      <c r="C96" s="113">
        <v>0</v>
      </c>
      <c r="D96" s="13"/>
      <c r="F96" s="11"/>
    </row>
    <row r="97" spans="1:6" ht="14.25" customHeight="1" thickBot="1" x14ac:dyDescent="0.3">
      <c r="A97" s="114"/>
      <c r="B97" s="28" t="s">
        <v>49</v>
      </c>
      <c r="C97" s="115"/>
      <c r="D97" s="116"/>
      <c r="F97" s="11"/>
    </row>
    <row r="98" spans="1:6" ht="14.25" customHeight="1" thickBot="1" x14ac:dyDescent="0.3">
      <c r="A98" s="15"/>
      <c r="B98" s="15"/>
      <c r="C98" s="15"/>
      <c r="E98" s="13"/>
      <c r="F98" s="11"/>
    </row>
    <row r="99" spans="1:6" ht="14.25" customHeight="1" x14ac:dyDescent="0.25">
      <c r="A99" s="92"/>
      <c r="B99" s="96" t="s">
        <v>181</v>
      </c>
      <c r="C99" s="97"/>
      <c r="D99" s="13"/>
      <c r="F99" s="11"/>
    </row>
    <row r="100" spans="1:6" ht="14.25" customHeight="1" x14ac:dyDescent="0.25">
      <c r="A100" s="50">
        <v>4</v>
      </c>
      <c r="B100" s="98" t="s">
        <v>182</v>
      </c>
      <c r="C100" s="99" t="s">
        <v>132</v>
      </c>
      <c r="D100" s="13"/>
      <c r="F100" s="11"/>
    </row>
    <row r="101" spans="1:6" s="29" customFormat="1" ht="15" customHeight="1" x14ac:dyDescent="0.25">
      <c r="A101" s="53" t="s">
        <v>169</v>
      </c>
      <c r="B101" s="54" t="s">
        <v>170</v>
      </c>
      <c r="C101" s="55">
        <f>C92</f>
        <v>36.91391727701204</v>
      </c>
      <c r="D101" s="117"/>
    </row>
    <row r="102" spans="1:6" ht="15" customHeight="1" x14ac:dyDescent="0.25">
      <c r="A102" s="53" t="s">
        <v>178</v>
      </c>
      <c r="B102" s="54" t="s">
        <v>179</v>
      </c>
      <c r="C102" s="55">
        <f>C97</f>
        <v>0</v>
      </c>
      <c r="D102" s="13"/>
      <c r="F102" s="11"/>
    </row>
    <row r="103" spans="1:6" ht="15" customHeight="1" thickBot="1" x14ac:dyDescent="0.3">
      <c r="A103" s="64"/>
      <c r="B103" s="100" t="s">
        <v>135</v>
      </c>
      <c r="C103" s="66">
        <f>SUM(C101:C102)</f>
        <v>36.91391727701204</v>
      </c>
      <c r="D103" s="13"/>
      <c r="F103" s="11"/>
    </row>
    <row r="104" spans="1:6" ht="15" customHeight="1" thickBot="1" x14ac:dyDescent="0.3">
      <c r="F104" s="11"/>
    </row>
    <row r="105" spans="1:6" ht="15" customHeight="1" x14ac:dyDescent="0.25">
      <c r="A105" s="118"/>
      <c r="B105" s="105" t="s">
        <v>183</v>
      </c>
      <c r="C105" s="119"/>
      <c r="F105" s="11"/>
    </row>
    <row r="106" spans="1:6" ht="15" customHeight="1" x14ac:dyDescent="0.25">
      <c r="A106" s="30">
        <v>5</v>
      </c>
      <c r="B106" s="120" t="s">
        <v>184</v>
      </c>
      <c r="C106" s="52" t="s">
        <v>115</v>
      </c>
      <c r="F106" s="11"/>
    </row>
    <row r="107" spans="1:6" ht="15" customHeight="1" x14ac:dyDescent="0.25">
      <c r="A107" s="31" t="s">
        <v>116</v>
      </c>
      <c r="B107" s="121" t="s">
        <v>185</v>
      </c>
      <c r="C107" s="122">
        <f>'III - B Custo Uniformes'!E16</f>
        <v>29.616666666666664</v>
      </c>
      <c r="F107" s="11"/>
    </row>
    <row r="108" spans="1:6" ht="15" customHeight="1" x14ac:dyDescent="0.25">
      <c r="A108" s="31" t="s">
        <v>118</v>
      </c>
      <c r="B108" s="121" t="s">
        <v>236</v>
      </c>
      <c r="C108" s="123">
        <v>0</v>
      </c>
      <c r="F108" s="11"/>
    </row>
    <row r="109" spans="1:6" ht="15" customHeight="1" x14ac:dyDescent="0.25">
      <c r="A109" s="31" t="s">
        <v>120</v>
      </c>
      <c r="B109" s="121" t="s">
        <v>186</v>
      </c>
      <c r="C109" s="123">
        <f>'III - C Custo Equipamentos'!F27</f>
        <v>2.0744444444444441</v>
      </c>
      <c r="F109" s="11"/>
    </row>
    <row r="110" spans="1:6" ht="15" customHeight="1" thickBot="1" x14ac:dyDescent="0.3">
      <c r="A110" s="124"/>
      <c r="B110" s="125" t="s">
        <v>187</v>
      </c>
      <c r="C110" s="126">
        <f>SUM(C107:C109)</f>
        <v>31.691111111111109</v>
      </c>
      <c r="F110" s="11"/>
    </row>
    <row r="111" spans="1:6" ht="15" customHeight="1" thickBot="1" x14ac:dyDescent="0.3">
      <c r="A111" s="32"/>
      <c r="B111" s="33"/>
      <c r="C111" s="34"/>
      <c r="D111" s="34"/>
      <c r="F111" s="11"/>
    </row>
    <row r="112" spans="1:6" ht="15" customHeight="1" x14ac:dyDescent="0.25">
      <c r="A112" s="127"/>
      <c r="B112" s="228" t="s">
        <v>188</v>
      </c>
      <c r="C112" s="228"/>
      <c r="D112" s="228"/>
      <c r="F112" s="11"/>
    </row>
    <row r="113" spans="1:6" ht="15" customHeight="1" x14ac:dyDescent="0.25">
      <c r="A113" s="30">
        <v>6</v>
      </c>
      <c r="B113" s="26" t="s">
        <v>189</v>
      </c>
      <c r="C113" s="35" t="s">
        <v>140</v>
      </c>
      <c r="D113" s="27" t="s">
        <v>115</v>
      </c>
      <c r="F113" s="11"/>
    </row>
    <row r="114" spans="1:6" ht="15" customHeight="1" x14ac:dyDescent="0.25">
      <c r="A114" s="31" t="s">
        <v>116</v>
      </c>
      <c r="B114" s="36" t="s">
        <v>190</v>
      </c>
      <c r="C114" s="37">
        <v>4.08</v>
      </c>
      <c r="D114" s="70">
        <f>(C131)*C114/100</f>
        <v>133.52573952680353</v>
      </c>
      <c r="F114" s="11"/>
    </row>
    <row r="115" spans="1:6" ht="15" customHeight="1" x14ac:dyDescent="0.25">
      <c r="A115" s="31" t="s">
        <v>118</v>
      </c>
      <c r="B115" s="36" t="s">
        <v>191</v>
      </c>
      <c r="C115" s="37">
        <v>4.3600000000000003</v>
      </c>
      <c r="D115" s="70">
        <f>(C131+D114)*C115/100</f>
        <v>148.5109929141685</v>
      </c>
      <c r="F115" s="11"/>
    </row>
    <row r="116" spans="1:6" ht="15" customHeight="1" x14ac:dyDescent="0.25">
      <c r="A116" s="31" t="s">
        <v>120</v>
      </c>
      <c r="B116" s="36" t="s">
        <v>192</v>
      </c>
      <c r="C116" s="37"/>
      <c r="D116" s="70"/>
      <c r="F116" s="11"/>
    </row>
    <row r="117" spans="1:6" ht="15" customHeight="1" x14ac:dyDescent="0.25">
      <c r="A117" s="31"/>
      <c r="B117" s="36" t="s">
        <v>193</v>
      </c>
      <c r="C117" s="37">
        <f>3+0.65</f>
        <v>3.65</v>
      </c>
      <c r="D117" s="70">
        <f>((C131+D114+D115)/(1-(C117+C119)/100))*C117/100</f>
        <v>142.03340402350969</v>
      </c>
      <c r="F117" s="11"/>
    </row>
    <row r="118" spans="1:6" ht="15" customHeight="1" x14ac:dyDescent="0.25">
      <c r="A118" s="31"/>
      <c r="B118" s="36" t="s">
        <v>194</v>
      </c>
      <c r="C118" s="37"/>
      <c r="D118" s="70"/>
      <c r="F118" s="11"/>
    </row>
    <row r="119" spans="1:6" ht="15" customHeight="1" x14ac:dyDescent="0.25">
      <c r="A119" s="31"/>
      <c r="B119" s="36" t="s">
        <v>195</v>
      </c>
      <c r="C119" s="38">
        <v>5</v>
      </c>
      <c r="D119" s="70">
        <f>((C131+D114+D115)/(1-(C117+C119)/100))*C119/100</f>
        <v>194.56630688152015</v>
      </c>
      <c r="F119" s="11"/>
    </row>
    <row r="120" spans="1:6" ht="15" customHeight="1" x14ac:dyDescent="0.25">
      <c r="A120" s="31"/>
      <c r="B120" s="36" t="s">
        <v>196</v>
      </c>
      <c r="C120" s="37"/>
      <c r="D120" s="70"/>
      <c r="F120" s="11"/>
    </row>
    <row r="121" spans="1:6" ht="15" customHeight="1" thickBot="1" x14ac:dyDescent="0.3">
      <c r="A121" s="39"/>
      <c r="B121" s="28" t="s">
        <v>49</v>
      </c>
      <c r="C121" s="40">
        <f>SUM(C114:C120)</f>
        <v>17.090000000000003</v>
      </c>
      <c r="D121" s="110">
        <f>SUM(D114:D120)</f>
        <v>618.6364433460019</v>
      </c>
      <c r="F121" s="11"/>
    </row>
    <row r="122" spans="1:6" ht="15" customHeight="1" x14ac:dyDescent="0.25">
      <c r="A122" s="32"/>
      <c r="B122" s="33"/>
      <c r="C122" s="34"/>
      <c r="D122" s="34"/>
      <c r="F122" s="11"/>
    </row>
    <row r="123" spans="1:6" s="29" customFormat="1" ht="15" customHeight="1" x14ac:dyDescent="0.25">
      <c r="A123" s="234" t="s">
        <v>197</v>
      </c>
      <c r="B123" s="234"/>
      <c r="C123" s="234"/>
      <c r="D123" s="41"/>
    </row>
    <row r="124" spans="1:6" s="29" customFormat="1" ht="15" customHeight="1" thickBot="1" x14ac:dyDescent="0.3">
      <c r="A124" s="11"/>
      <c r="B124" s="41"/>
      <c r="C124" s="11"/>
      <c r="D124" s="11"/>
    </row>
    <row r="125" spans="1:6" s="29" customFormat="1" ht="24" x14ac:dyDescent="0.25">
      <c r="A125" s="92"/>
      <c r="B125" s="128" t="s">
        <v>198</v>
      </c>
      <c r="C125" s="129" t="s">
        <v>115</v>
      </c>
    </row>
    <row r="126" spans="1:6" s="29" customFormat="1" ht="15" customHeight="1" x14ac:dyDescent="0.25">
      <c r="A126" s="67" t="s">
        <v>116</v>
      </c>
      <c r="B126" s="36" t="s">
        <v>199</v>
      </c>
      <c r="C126" s="70">
        <f>C35</f>
        <v>1501.7099999999998</v>
      </c>
    </row>
    <row r="127" spans="1:6" s="29" customFormat="1" ht="15" customHeight="1" x14ac:dyDescent="0.25">
      <c r="A127" s="67" t="s">
        <v>118</v>
      </c>
      <c r="B127" s="36" t="s">
        <v>200</v>
      </c>
      <c r="C127" s="70">
        <f>C71</f>
        <v>1602.4398550000001</v>
      </c>
    </row>
    <row r="128" spans="1:6" s="29" customFormat="1" ht="15" customHeight="1" x14ac:dyDescent="0.25">
      <c r="A128" s="67" t="s">
        <v>120</v>
      </c>
      <c r="B128" s="36" t="s">
        <v>201</v>
      </c>
      <c r="C128" s="70">
        <f>C81</f>
        <v>99.934810896277767</v>
      </c>
    </row>
    <row r="129" spans="1:5" s="29" customFormat="1" ht="15" customHeight="1" x14ac:dyDescent="0.25">
      <c r="A129" s="67" t="s">
        <v>122</v>
      </c>
      <c r="B129" s="36" t="s">
        <v>202</v>
      </c>
      <c r="C129" s="70">
        <f>C103</f>
        <v>36.91391727701204</v>
      </c>
    </row>
    <row r="130" spans="1:5" s="29" customFormat="1" ht="15" customHeight="1" x14ac:dyDescent="0.25">
      <c r="A130" s="67" t="s">
        <v>124</v>
      </c>
      <c r="B130" s="36" t="s">
        <v>203</v>
      </c>
      <c r="C130" s="70">
        <f>C110</f>
        <v>31.691111111111109</v>
      </c>
    </row>
    <row r="131" spans="1:5" s="29" customFormat="1" ht="15" customHeight="1" x14ac:dyDescent="0.25">
      <c r="A131" s="67"/>
      <c r="B131" s="35" t="s">
        <v>204</v>
      </c>
      <c r="C131" s="130">
        <f>SUM(C126:C130)</f>
        <v>3272.6896942844005</v>
      </c>
    </row>
    <row r="132" spans="1:5" s="29" customFormat="1" ht="15" customHeight="1" x14ac:dyDescent="0.25">
      <c r="A132" s="67" t="s">
        <v>126</v>
      </c>
      <c r="B132" s="36" t="s">
        <v>205</v>
      </c>
      <c r="C132" s="70">
        <f>D121</f>
        <v>618.6364433460019</v>
      </c>
    </row>
    <row r="133" spans="1:5" s="29" customFormat="1" x14ac:dyDescent="0.25">
      <c r="A133" s="67"/>
      <c r="B133" s="26" t="s">
        <v>206</v>
      </c>
      <c r="C133" s="130">
        <f>SUM(C131:C132)</f>
        <v>3891.3261376304026</v>
      </c>
    </row>
    <row r="134" spans="1:5" s="29" customFormat="1" ht="15" customHeight="1" thickBot="1" x14ac:dyDescent="0.3">
      <c r="A134" s="64"/>
      <c r="B134" s="131" t="s">
        <v>207</v>
      </c>
      <c r="C134" s="132">
        <f>C133/C35</f>
        <v>2.5912633848282312</v>
      </c>
    </row>
    <row r="135" spans="1:5" s="29" customFormat="1" ht="15" customHeight="1" x14ac:dyDescent="0.25">
      <c r="A135" s="11"/>
      <c r="B135" s="41"/>
      <c r="C135" s="11"/>
      <c r="D135" s="11"/>
      <c r="E135" s="11"/>
    </row>
    <row r="136" spans="1:5" ht="15.75" thickBot="1" x14ac:dyDescent="0.3"/>
    <row r="137" spans="1:5" x14ac:dyDescent="0.25">
      <c r="A137" s="127"/>
      <c r="B137" s="228" t="s">
        <v>208</v>
      </c>
      <c r="C137" s="228"/>
      <c r="D137" s="228"/>
    </row>
    <row r="138" spans="1:5" x14ac:dyDescent="0.25">
      <c r="A138" s="30">
        <v>6</v>
      </c>
      <c r="B138" s="26" t="s">
        <v>189</v>
      </c>
      <c r="C138" s="35" t="s">
        <v>140</v>
      </c>
      <c r="D138" s="27" t="s">
        <v>115</v>
      </c>
    </row>
    <row r="139" spans="1:5" x14ac:dyDescent="0.25">
      <c r="A139" s="31" t="s">
        <v>116</v>
      </c>
      <c r="B139" s="36" t="s">
        <v>190</v>
      </c>
      <c r="C139" s="37">
        <v>4.08</v>
      </c>
      <c r="D139" s="70">
        <f>(C156)*C139/100</f>
        <v>133.52573952680353</v>
      </c>
    </row>
    <row r="140" spans="1:5" x14ac:dyDescent="0.25">
      <c r="A140" s="31" t="s">
        <v>118</v>
      </c>
      <c r="B140" s="36" t="s">
        <v>191</v>
      </c>
      <c r="C140" s="37">
        <v>4.3600000000000003</v>
      </c>
      <c r="D140" s="70">
        <f>(C156+D139)*C140/100</f>
        <v>148.5109929141685</v>
      </c>
    </row>
    <row r="141" spans="1:5" x14ac:dyDescent="0.25">
      <c r="A141" s="31" t="s">
        <v>120</v>
      </c>
      <c r="B141" s="36" t="s">
        <v>192</v>
      </c>
      <c r="C141" s="37"/>
      <c r="D141" s="70"/>
    </row>
    <row r="142" spans="1:5" x14ac:dyDescent="0.25">
      <c r="A142" s="31"/>
      <c r="B142" s="36" t="s">
        <v>209</v>
      </c>
      <c r="C142" s="14">
        <f>1.65+7.6</f>
        <v>9.25</v>
      </c>
      <c r="D142" s="70">
        <f>((C156+D139+D140)/(1-(C142+C144)/100))*C142/100</f>
        <v>383.45445419486526</v>
      </c>
    </row>
    <row r="143" spans="1:5" x14ac:dyDescent="0.25">
      <c r="A143" s="31"/>
      <c r="B143" s="36" t="s">
        <v>194</v>
      </c>
      <c r="C143" s="37"/>
      <c r="D143" s="70"/>
    </row>
    <row r="144" spans="1:5" x14ac:dyDescent="0.25">
      <c r="A144" s="31"/>
      <c r="B144" s="36" t="s">
        <v>195</v>
      </c>
      <c r="C144" s="38">
        <v>5</v>
      </c>
      <c r="D144" s="70">
        <f>((C156+D139+D140)/(1-(C142+C144)/100))*C144/100</f>
        <v>207.27267794317041</v>
      </c>
    </row>
    <row r="145" spans="1:4" x14ac:dyDescent="0.25">
      <c r="A145" s="31"/>
      <c r="B145" s="36" t="s">
        <v>196</v>
      </c>
      <c r="C145" s="37"/>
      <c r="D145" s="70"/>
    </row>
    <row r="146" spans="1:4" ht="15.75" thickBot="1" x14ac:dyDescent="0.3">
      <c r="A146" s="39"/>
      <c r="B146" s="28" t="s">
        <v>49</v>
      </c>
      <c r="C146" s="40">
        <f>SUM(C139:C145)</f>
        <v>22.69</v>
      </c>
      <c r="D146" s="110">
        <f>SUM(D139:D145)</f>
        <v>872.76386457900765</v>
      </c>
    </row>
    <row r="147" spans="1:4" x14ac:dyDescent="0.25">
      <c r="A147" s="15"/>
      <c r="B147" s="15"/>
      <c r="C147" s="15"/>
      <c r="D147" s="15"/>
    </row>
    <row r="148" spans="1:4" x14ac:dyDescent="0.25">
      <c r="A148" s="229" t="s">
        <v>197</v>
      </c>
      <c r="B148" s="229"/>
      <c r="C148" s="229"/>
      <c r="D148" s="42"/>
    </row>
    <row r="149" spans="1:4" ht="15.75" thickBot="1" x14ac:dyDescent="0.3">
      <c r="A149" s="15"/>
      <c r="B149" s="43"/>
      <c r="C149" s="15"/>
      <c r="D149" s="42"/>
    </row>
    <row r="150" spans="1:4" ht="24" x14ac:dyDescent="0.25">
      <c r="A150" s="92"/>
      <c r="B150" s="128" t="s">
        <v>198</v>
      </c>
      <c r="C150" s="129" t="s">
        <v>115</v>
      </c>
      <c r="D150" s="42"/>
    </row>
    <row r="151" spans="1:4" x14ac:dyDescent="0.25">
      <c r="A151" s="67" t="s">
        <v>116</v>
      </c>
      <c r="B151" s="36" t="s">
        <v>199</v>
      </c>
      <c r="C151" s="70">
        <f>C126</f>
        <v>1501.7099999999998</v>
      </c>
      <c r="D151" s="42"/>
    </row>
    <row r="152" spans="1:4" x14ac:dyDescent="0.25">
      <c r="A152" s="67" t="s">
        <v>118</v>
      </c>
      <c r="B152" s="36" t="s">
        <v>200</v>
      </c>
      <c r="C152" s="70">
        <f>C127</f>
        <v>1602.4398550000001</v>
      </c>
      <c r="D152" s="42"/>
    </row>
    <row r="153" spans="1:4" x14ac:dyDescent="0.25">
      <c r="A153" s="67" t="s">
        <v>120</v>
      </c>
      <c r="B153" s="36" t="s">
        <v>201</v>
      </c>
      <c r="C153" s="70">
        <f>C128</f>
        <v>99.934810896277767</v>
      </c>
      <c r="D153" s="42"/>
    </row>
    <row r="154" spans="1:4" x14ac:dyDescent="0.25">
      <c r="A154" s="67" t="s">
        <v>122</v>
      </c>
      <c r="B154" s="36" t="s">
        <v>202</v>
      </c>
      <c r="C154" s="70">
        <f>C129</f>
        <v>36.91391727701204</v>
      </c>
      <c r="D154" s="42"/>
    </row>
    <row r="155" spans="1:4" x14ac:dyDescent="0.25">
      <c r="A155" s="67" t="s">
        <v>124</v>
      </c>
      <c r="B155" s="36" t="s">
        <v>203</v>
      </c>
      <c r="C155" s="70">
        <f>C130</f>
        <v>31.691111111111109</v>
      </c>
      <c r="D155" s="42"/>
    </row>
    <row r="156" spans="1:4" x14ac:dyDescent="0.25">
      <c r="A156" s="67"/>
      <c r="B156" s="35" t="s">
        <v>204</v>
      </c>
      <c r="C156" s="130">
        <f>SUM(C151:C155)</f>
        <v>3272.6896942844005</v>
      </c>
      <c r="D156" s="42"/>
    </row>
    <row r="157" spans="1:4" x14ac:dyDescent="0.25">
      <c r="A157" s="67" t="s">
        <v>126</v>
      </c>
      <c r="B157" s="36" t="s">
        <v>205</v>
      </c>
      <c r="C157" s="70">
        <f>D146</f>
        <v>872.76386457900765</v>
      </c>
      <c r="D157" s="42"/>
    </row>
    <row r="158" spans="1:4" x14ac:dyDescent="0.25">
      <c r="A158" s="67"/>
      <c r="B158" s="26" t="s">
        <v>206</v>
      </c>
      <c r="C158" s="130">
        <f>SUM(C156:C157)</f>
        <v>4145.453558863408</v>
      </c>
      <c r="D158" s="42"/>
    </row>
    <row r="159" spans="1:4" ht="15.75" thickBot="1" x14ac:dyDescent="0.3">
      <c r="A159" s="64"/>
      <c r="B159" s="131" t="s">
        <v>207</v>
      </c>
      <c r="C159" s="132">
        <f>C158/C35</f>
        <v>2.7604887487353809</v>
      </c>
      <c r="D159" s="42"/>
    </row>
  </sheetData>
  <mergeCells count="19">
    <mergeCell ref="B37:C37"/>
    <mergeCell ref="B1:E1"/>
    <mergeCell ref="B2:E2"/>
    <mergeCell ref="B3:E3"/>
    <mergeCell ref="B4:E4"/>
    <mergeCell ref="B5:E5"/>
    <mergeCell ref="B6:E6"/>
    <mergeCell ref="B7:E7"/>
    <mergeCell ref="B8:E8"/>
    <mergeCell ref="B10:E10"/>
    <mergeCell ref="A21:C21"/>
    <mergeCell ref="B36:D36"/>
    <mergeCell ref="A148:C148"/>
    <mergeCell ref="B38:C38"/>
    <mergeCell ref="A45:D45"/>
    <mergeCell ref="B94:C94"/>
    <mergeCell ref="B112:D112"/>
    <mergeCell ref="A123:C123"/>
    <mergeCell ref="B137:D137"/>
  </mergeCells>
  <pageMargins left="0.511811024" right="0.511811024" top="0.78740157499999996" bottom="0.78740157499999996" header="0.31496062000000002" footer="0.31496062000000002"/>
  <pageSetup paperSize="9" scale="76" orientation="portrait" r:id="rId1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view="pageBreakPreview" zoomScale="60" zoomScaleNormal="100" workbookViewId="0">
      <selection activeCell="B8" sqref="B8:E8"/>
    </sheetView>
  </sheetViews>
  <sheetFormatPr defaultColWidth="11.42578125" defaultRowHeight="15" x14ac:dyDescent="0.25"/>
  <cols>
    <col min="1" max="1" width="5.140625" style="11" customWidth="1"/>
    <col min="2" max="2" width="57.5703125" style="11" customWidth="1"/>
    <col min="3" max="3" width="33.7109375" style="11" customWidth="1"/>
    <col min="4" max="4" width="14.7109375" style="11" bestFit="1" customWidth="1"/>
    <col min="5" max="5" width="10.140625" style="11" bestFit="1" customWidth="1"/>
    <col min="6" max="6" width="9.5703125" style="13" customWidth="1"/>
    <col min="7" max="7" width="11.42578125" style="11"/>
    <col min="8" max="8" width="46" style="11" customWidth="1"/>
    <col min="9" max="9" width="17" style="11" customWidth="1"/>
    <col min="10" max="10" width="14.28515625" style="11" customWidth="1"/>
    <col min="11" max="256" width="11.42578125" style="11"/>
    <col min="257" max="257" width="5.140625" style="11" customWidth="1"/>
    <col min="258" max="258" width="57.5703125" style="11" customWidth="1"/>
    <col min="259" max="259" width="16.7109375" style="11" customWidth="1"/>
    <col min="260" max="260" width="14.7109375" style="11" bestFit="1" customWidth="1"/>
    <col min="261" max="261" width="10.140625" style="11" bestFit="1" customWidth="1"/>
    <col min="262" max="262" width="9.5703125" style="11" customWidth="1"/>
    <col min="263" max="263" width="11.42578125" style="11"/>
    <col min="264" max="264" width="46" style="11" customWidth="1"/>
    <col min="265" max="265" width="17" style="11" customWidth="1"/>
    <col min="266" max="266" width="14.28515625" style="11" customWidth="1"/>
    <col min="267" max="512" width="11.42578125" style="11"/>
    <col min="513" max="513" width="5.140625" style="11" customWidth="1"/>
    <col min="514" max="514" width="57.5703125" style="11" customWidth="1"/>
    <col min="515" max="515" width="16.7109375" style="11" customWidth="1"/>
    <col min="516" max="516" width="14.7109375" style="11" bestFit="1" customWidth="1"/>
    <col min="517" max="517" width="10.140625" style="11" bestFit="1" customWidth="1"/>
    <col min="518" max="518" width="9.5703125" style="11" customWidth="1"/>
    <col min="519" max="519" width="11.42578125" style="11"/>
    <col min="520" max="520" width="46" style="11" customWidth="1"/>
    <col min="521" max="521" width="17" style="11" customWidth="1"/>
    <col min="522" max="522" width="14.28515625" style="11" customWidth="1"/>
    <col min="523" max="768" width="11.42578125" style="11"/>
    <col min="769" max="769" width="5.140625" style="11" customWidth="1"/>
    <col min="770" max="770" width="57.5703125" style="11" customWidth="1"/>
    <col min="771" max="771" width="16.7109375" style="11" customWidth="1"/>
    <col min="772" max="772" width="14.7109375" style="11" bestFit="1" customWidth="1"/>
    <col min="773" max="773" width="10.140625" style="11" bestFit="1" customWidth="1"/>
    <col min="774" max="774" width="9.5703125" style="11" customWidth="1"/>
    <col min="775" max="775" width="11.42578125" style="11"/>
    <col min="776" max="776" width="46" style="11" customWidth="1"/>
    <col min="777" max="777" width="17" style="11" customWidth="1"/>
    <col min="778" max="778" width="14.28515625" style="11" customWidth="1"/>
    <col min="779" max="1024" width="11.42578125" style="11"/>
    <col min="1025" max="1025" width="5.140625" style="11" customWidth="1"/>
    <col min="1026" max="1026" width="57.5703125" style="11" customWidth="1"/>
    <col min="1027" max="1027" width="16.7109375" style="11" customWidth="1"/>
    <col min="1028" max="1028" width="14.7109375" style="11" bestFit="1" customWidth="1"/>
    <col min="1029" max="1029" width="10.140625" style="11" bestFit="1" customWidth="1"/>
    <col min="1030" max="1030" width="9.5703125" style="11" customWidth="1"/>
    <col min="1031" max="1031" width="11.42578125" style="11"/>
    <col min="1032" max="1032" width="46" style="11" customWidth="1"/>
    <col min="1033" max="1033" width="17" style="11" customWidth="1"/>
    <col min="1034" max="1034" width="14.28515625" style="11" customWidth="1"/>
    <col min="1035" max="1280" width="11.42578125" style="11"/>
    <col min="1281" max="1281" width="5.140625" style="11" customWidth="1"/>
    <col min="1282" max="1282" width="57.5703125" style="11" customWidth="1"/>
    <col min="1283" max="1283" width="16.7109375" style="11" customWidth="1"/>
    <col min="1284" max="1284" width="14.7109375" style="11" bestFit="1" customWidth="1"/>
    <col min="1285" max="1285" width="10.140625" style="11" bestFit="1" customWidth="1"/>
    <col min="1286" max="1286" width="9.5703125" style="11" customWidth="1"/>
    <col min="1287" max="1287" width="11.42578125" style="11"/>
    <col min="1288" max="1288" width="46" style="11" customWidth="1"/>
    <col min="1289" max="1289" width="17" style="11" customWidth="1"/>
    <col min="1290" max="1290" width="14.28515625" style="11" customWidth="1"/>
    <col min="1291" max="1536" width="11.42578125" style="11"/>
    <col min="1537" max="1537" width="5.140625" style="11" customWidth="1"/>
    <col min="1538" max="1538" width="57.5703125" style="11" customWidth="1"/>
    <col min="1539" max="1539" width="16.7109375" style="11" customWidth="1"/>
    <col min="1540" max="1540" width="14.7109375" style="11" bestFit="1" customWidth="1"/>
    <col min="1541" max="1541" width="10.140625" style="11" bestFit="1" customWidth="1"/>
    <col min="1542" max="1542" width="9.5703125" style="11" customWidth="1"/>
    <col min="1543" max="1543" width="11.42578125" style="11"/>
    <col min="1544" max="1544" width="46" style="11" customWidth="1"/>
    <col min="1545" max="1545" width="17" style="11" customWidth="1"/>
    <col min="1546" max="1546" width="14.28515625" style="11" customWidth="1"/>
    <col min="1547" max="1792" width="11.42578125" style="11"/>
    <col min="1793" max="1793" width="5.140625" style="11" customWidth="1"/>
    <col min="1794" max="1794" width="57.5703125" style="11" customWidth="1"/>
    <col min="1795" max="1795" width="16.7109375" style="11" customWidth="1"/>
    <col min="1796" max="1796" width="14.7109375" style="11" bestFit="1" customWidth="1"/>
    <col min="1797" max="1797" width="10.140625" style="11" bestFit="1" customWidth="1"/>
    <col min="1798" max="1798" width="9.5703125" style="11" customWidth="1"/>
    <col min="1799" max="1799" width="11.42578125" style="11"/>
    <col min="1800" max="1800" width="46" style="11" customWidth="1"/>
    <col min="1801" max="1801" width="17" style="11" customWidth="1"/>
    <col min="1802" max="1802" width="14.28515625" style="11" customWidth="1"/>
    <col min="1803" max="2048" width="11.42578125" style="11"/>
    <col min="2049" max="2049" width="5.140625" style="11" customWidth="1"/>
    <col min="2050" max="2050" width="57.5703125" style="11" customWidth="1"/>
    <col min="2051" max="2051" width="16.7109375" style="11" customWidth="1"/>
    <col min="2052" max="2052" width="14.7109375" style="11" bestFit="1" customWidth="1"/>
    <col min="2053" max="2053" width="10.140625" style="11" bestFit="1" customWidth="1"/>
    <col min="2054" max="2054" width="9.5703125" style="11" customWidth="1"/>
    <col min="2055" max="2055" width="11.42578125" style="11"/>
    <col min="2056" max="2056" width="46" style="11" customWidth="1"/>
    <col min="2057" max="2057" width="17" style="11" customWidth="1"/>
    <col min="2058" max="2058" width="14.28515625" style="11" customWidth="1"/>
    <col min="2059" max="2304" width="11.42578125" style="11"/>
    <col min="2305" max="2305" width="5.140625" style="11" customWidth="1"/>
    <col min="2306" max="2306" width="57.5703125" style="11" customWidth="1"/>
    <col min="2307" max="2307" width="16.7109375" style="11" customWidth="1"/>
    <col min="2308" max="2308" width="14.7109375" style="11" bestFit="1" customWidth="1"/>
    <col min="2309" max="2309" width="10.140625" style="11" bestFit="1" customWidth="1"/>
    <col min="2310" max="2310" width="9.5703125" style="11" customWidth="1"/>
    <col min="2311" max="2311" width="11.42578125" style="11"/>
    <col min="2312" max="2312" width="46" style="11" customWidth="1"/>
    <col min="2313" max="2313" width="17" style="11" customWidth="1"/>
    <col min="2314" max="2314" width="14.28515625" style="11" customWidth="1"/>
    <col min="2315" max="2560" width="11.42578125" style="11"/>
    <col min="2561" max="2561" width="5.140625" style="11" customWidth="1"/>
    <col min="2562" max="2562" width="57.5703125" style="11" customWidth="1"/>
    <col min="2563" max="2563" width="16.7109375" style="11" customWidth="1"/>
    <col min="2564" max="2564" width="14.7109375" style="11" bestFit="1" customWidth="1"/>
    <col min="2565" max="2565" width="10.140625" style="11" bestFit="1" customWidth="1"/>
    <col min="2566" max="2566" width="9.5703125" style="11" customWidth="1"/>
    <col min="2567" max="2567" width="11.42578125" style="11"/>
    <col min="2568" max="2568" width="46" style="11" customWidth="1"/>
    <col min="2569" max="2569" width="17" style="11" customWidth="1"/>
    <col min="2570" max="2570" width="14.28515625" style="11" customWidth="1"/>
    <col min="2571" max="2816" width="11.42578125" style="11"/>
    <col min="2817" max="2817" width="5.140625" style="11" customWidth="1"/>
    <col min="2818" max="2818" width="57.5703125" style="11" customWidth="1"/>
    <col min="2819" max="2819" width="16.7109375" style="11" customWidth="1"/>
    <col min="2820" max="2820" width="14.7109375" style="11" bestFit="1" customWidth="1"/>
    <col min="2821" max="2821" width="10.140625" style="11" bestFit="1" customWidth="1"/>
    <col min="2822" max="2822" width="9.5703125" style="11" customWidth="1"/>
    <col min="2823" max="2823" width="11.42578125" style="11"/>
    <col min="2824" max="2824" width="46" style="11" customWidth="1"/>
    <col min="2825" max="2825" width="17" style="11" customWidth="1"/>
    <col min="2826" max="2826" width="14.28515625" style="11" customWidth="1"/>
    <col min="2827" max="3072" width="11.42578125" style="11"/>
    <col min="3073" max="3073" width="5.140625" style="11" customWidth="1"/>
    <col min="3074" max="3074" width="57.5703125" style="11" customWidth="1"/>
    <col min="3075" max="3075" width="16.7109375" style="11" customWidth="1"/>
    <col min="3076" max="3076" width="14.7109375" style="11" bestFit="1" customWidth="1"/>
    <col min="3077" max="3077" width="10.140625" style="11" bestFit="1" customWidth="1"/>
    <col min="3078" max="3078" width="9.5703125" style="11" customWidth="1"/>
    <col min="3079" max="3079" width="11.42578125" style="11"/>
    <col min="3080" max="3080" width="46" style="11" customWidth="1"/>
    <col min="3081" max="3081" width="17" style="11" customWidth="1"/>
    <col min="3082" max="3082" width="14.28515625" style="11" customWidth="1"/>
    <col min="3083" max="3328" width="11.42578125" style="11"/>
    <col min="3329" max="3329" width="5.140625" style="11" customWidth="1"/>
    <col min="3330" max="3330" width="57.5703125" style="11" customWidth="1"/>
    <col min="3331" max="3331" width="16.7109375" style="11" customWidth="1"/>
    <col min="3332" max="3332" width="14.7109375" style="11" bestFit="1" customWidth="1"/>
    <col min="3333" max="3333" width="10.140625" style="11" bestFit="1" customWidth="1"/>
    <col min="3334" max="3334" width="9.5703125" style="11" customWidth="1"/>
    <col min="3335" max="3335" width="11.42578125" style="11"/>
    <col min="3336" max="3336" width="46" style="11" customWidth="1"/>
    <col min="3337" max="3337" width="17" style="11" customWidth="1"/>
    <col min="3338" max="3338" width="14.28515625" style="11" customWidth="1"/>
    <col min="3339" max="3584" width="11.42578125" style="11"/>
    <col min="3585" max="3585" width="5.140625" style="11" customWidth="1"/>
    <col min="3586" max="3586" width="57.5703125" style="11" customWidth="1"/>
    <col min="3587" max="3587" width="16.7109375" style="11" customWidth="1"/>
    <col min="3588" max="3588" width="14.7109375" style="11" bestFit="1" customWidth="1"/>
    <col min="3589" max="3589" width="10.140625" style="11" bestFit="1" customWidth="1"/>
    <col min="3590" max="3590" width="9.5703125" style="11" customWidth="1"/>
    <col min="3591" max="3591" width="11.42578125" style="11"/>
    <col min="3592" max="3592" width="46" style="11" customWidth="1"/>
    <col min="3593" max="3593" width="17" style="11" customWidth="1"/>
    <col min="3594" max="3594" width="14.28515625" style="11" customWidth="1"/>
    <col min="3595" max="3840" width="11.42578125" style="11"/>
    <col min="3841" max="3841" width="5.140625" style="11" customWidth="1"/>
    <col min="3842" max="3842" width="57.5703125" style="11" customWidth="1"/>
    <col min="3843" max="3843" width="16.7109375" style="11" customWidth="1"/>
    <col min="3844" max="3844" width="14.7109375" style="11" bestFit="1" customWidth="1"/>
    <col min="3845" max="3845" width="10.140625" style="11" bestFit="1" customWidth="1"/>
    <col min="3846" max="3846" width="9.5703125" style="11" customWidth="1"/>
    <col min="3847" max="3847" width="11.42578125" style="11"/>
    <col min="3848" max="3848" width="46" style="11" customWidth="1"/>
    <col min="3849" max="3849" width="17" style="11" customWidth="1"/>
    <col min="3850" max="3850" width="14.28515625" style="11" customWidth="1"/>
    <col min="3851" max="4096" width="11.42578125" style="11"/>
    <col min="4097" max="4097" width="5.140625" style="11" customWidth="1"/>
    <col min="4098" max="4098" width="57.5703125" style="11" customWidth="1"/>
    <col min="4099" max="4099" width="16.7109375" style="11" customWidth="1"/>
    <col min="4100" max="4100" width="14.7109375" style="11" bestFit="1" customWidth="1"/>
    <col min="4101" max="4101" width="10.140625" style="11" bestFit="1" customWidth="1"/>
    <col min="4102" max="4102" width="9.5703125" style="11" customWidth="1"/>
    <col min="4103" max="4103" width="11.42578125" style="11"/>
    <col min="4104" max="4104" width="46" style="11" customWidth="1"/>
    <col min="4105" max="4105" width="17" style="11" customWidth="1"/>
    <col min="4106" max="4106" width="14.28515625" style="11" customWidth="1"/>
    <col min="4107" max="4352" width="11.42578125" style="11"/>
    <col min="4353" max="4353" width="5.140625" style="11" customWidth="1"/>
    <col min="4354" max="4354" width="57.5703125" style="11" customWidth="1"/>
    <col min="4355" max="4355" width="16.7109375" style="11" customWidth="1"/>
    <col min="4356" max="4356" width="14.7109375" style="11" bestFit="1" customWidth="1"/>
    <col min="4357" max="4357" width="10.140625" style="11" bestFit="1" customWidth="1"/>
    <col min="4358" max="4358" width="9.5703125" style="11" customWidth="1"/>
    <col min="4359" max="4359" width="11.42578125" style="11"/>
    <col min="4360" max="4360" width="46" style="11" customWidth="1"/>
    <col min="4361" max="4361" width="17" style="11" customWidth="1"/>
    <col min="4362" max="4362" width="14.28515625" style="11" customWidth="1"/>
    <col min="4363" max="4608" width="11.42578125" style="11"/>
    <col min="4609" max="4609" width="5.140625" style="11" customWidth="1"/>
    <col min="4610" max="4610" width="57.5703125" style="11" customWidth="1"/>
    <col min="4611" max="4611" width="16.7109375" style="11" customWidth="1"/>
    <col min="4612" max="4612" width="14.7109375" style="11" bestFit="1" customWidth="1"/>
    <col min="4613" max="4613" width="10.140625" style="11" bestFit="1" customWidth="1"/>
    <col min="4614" max="4614" width="9.5703125" style="11" customWidth="1"/>
    <col min="4615" max="4615" width="11.42578125" style="11"/>
    <col min="4616" max="4616" width="46" style="11" customWidth="1"/>
    <col min="4617" max="4617" width="17" style="11" customWidth="1"/>
    <col min="4618" max="4618" width="14.28515625" style="11" customWidth="1"/>
    <col min="4619" max="4864" width="11.42578125" style="11"/>
    <col min="4865" max="4865" width="5.140625" style="11" customWidth="1"/>
    <col min="4866" max="4866" width="57.5703125" style="11" customWidth="1"/>
    <col min="4867" max="4867" width="16.7109375" style="11" customWidth="1"/>
    <col min="4868" max="4868" width="14.7109375" style="11" bestFit="1" customWidth="1"/>
    <col min="4869" max="4869" width="10.140625" style="11" bestFit="1" customWidth="1"/>
    <col min="4870" max="4870" width="9.5703125" style="11" customWidth="1"/>
    <col min="4871" max="4871" width="11.42578125" style="11"/>
    <col min="4872" max="4872" width="46" style="11" customWidth="1"/>
    <col min="4873" max="4873" width="17" style="11" customWidth="1"/>
    <col min="4874" max="4874" width="14.28515625" style="11" customWidth="1"/>
    <col min="4875" max="5120" width="11.42578125" style="11"/>
    <col min="5121" max="5121" width="5.140625" style="11" customWidth="1"/>
    <col min="5122" max="5122" width="57.5703125" style="11" customWidth="1"/>
    <col min="5123" max="5123" width="16.7109375" style="11" customWidth="1"/>
    <col min="5124" max="5124" width="14.7109375" style="11" bestFit="1" customWidth="1"/>
    <col min="5125" max="5125" width="10.140625" style="11" bestFit="1" customWidth="1"/>
    <col min="5126" max="5126" width="9.5703125" style="11" customWidth="1"/>
    <col min="5127" max="5127" width="11.42578125" style="11"/>
    <col min="5128" max="5128" width="46" style="11" customWidth="1"/>
    <col min="5129" max="5129" width="17" style="11" customWidth="1"/>
    <col min="5130" max="5130" width="14.28515625" style="11" customWidth="1"/>
    <col min="5131" max="5376" width="11.42578125" style="11"/>
    <col min="5377" max="5377" width="5.140625" style="11" customWidth="1"/>
    <col min="5378" max="5378" width="57.5703125" style="11" customWidth="1"/>
    <col min="5379" max="5379" width="16.7109375" style="11" customWidth="1"/>
    <col min="5380" max="5380" width="14.7109375" style="11" bestFit="1" customWidth="1"/>
    <col min="5381" max="5381" width="10.140625" style="11" bestFit="1" customWidth="1"/>
    <col min="5382" max="5382" width="9.5703125" style="11" customWidth="1"/>
    <col min="5383" max="5383" width="11.42578125" style="11"/>
    <col min="5384" max="5384" width="46" style="11" customWidth="1"/>
    <col min="5385" max="5385" width="17" style="11" customWidth="1"/>
    <col min="5386" max="5386" width="14.28515625" style="11" customWidth="1"/>
    <col min="5387" max="5632" width="11.42578125" style="11"/>
    <col min="5633" max="5633" width="5.140625" style="11" customWidth="1"/>
    <col min="5634" max="5634" width="57.5703125" style="11" customWidth="1"/>
    <col min="5635" max="5635" width="16.7109375" style="11" customWidth="1"/>
    <col min="5636" max="5636" width="14.7109375" style="11" bestFit="1" customWidth="1"/>
    <col min="5637" max="5637" width="10.140625" style="11" bestFit="1" customWidth="1"/>
    <col min="5638" max="5638" width="9.5703125" style="11" customWidth="1"/>
    <col min="5639" max="5639" width="11.42578125" style="11"/>
    <col min="5640" max="5640" width="46" style="11" customWidth="1"/>
    <col min="5641" max="5641" width="17" style="11" customWidth="1"/>
    <col min="5642" max="5642" width="14.28515625" style="11" customWidth="1"/>
    <col min="5643" max="5888" width="11.42578125" style="11"/>
    <col min="5889" max="5889" width="5.140625" style="11" customWidth="1"/>
    <col min="5890" max="5890" width="57.5703125" style="11" customWidth="1"/>
    <col min="5891" max="5891" width="16.7109375" style="11" customWidth="1"/>
    <col min="5892" max="5892" width="14.7109375" style="11" bestFit="1" customWidth="1"/>
    <col min="5893" max="5893" width="10.140625" style="11" bestFit="1" customWidth="1"/>
    <col min="5894" max="5894" width="9.5703125" style="11" customWidth="1"/>
    <col min="5895" max="5895" width="11.42578125" style="11"/>
    <col min="5896" max="5896" width="46" style="11" customWidth="1"/>
    <col min="5897" max="5897" width="17" style="11" customWidth="1"/>
    <col min="5898" max="5898" width="14.28515625" style="11" customWidth="1"/>
    <col min="5899" max="6144" width="11.42578125" style="11"/>
    <col min="6145" max="6145" width="5.140625" style="11" customWidth="1"/>
    <col min="6146" max="6146" width="57.5703125" style="11" customWidth="1"/>
    <col min="6147" max="6147" width="16.7109375" style="11" customWidth="1"/>
    <col min="6148" max="6148" width="14.7109375" style="11" bestFit="1" customWidth="1"/>
    <col min="6149" max="6149" width="10.140625" style="11" bestFit="1" customWidth="1"/>
    <col min="6150" max="6150" width="9.5703125" style="11" customWidth="1"/>
    <col min="6151" max="6151" width="11.42578125" style="11"/>
    <col min="6152" max="6152" width="46" style="11" customWidth="1"/>
    <col min="6153" max="6153" width="17" style="11" customWidth="1"/>
    <col min="6154" max="6154" width="14.28515625" style="11" customWidth="1"/>
    <col min="6155" max="6400" width="11.42578125" style="11"/>
    <col min="6401" max="6401" width="5.140625" style="11" customWidth="1"/>
    <col min="6402" max="6402" width="57.5703125" style="11" customWidth="1"/>
    <col min="6403" max="6403" width="16.7109375" style="11" customWidth="1"/>
    <col min="6404" max="6404" width="14.7109375" style="11" bestFit="1" customWidth="1"/>
    <col min="6405" max="6405" width="10.140625" style="11" bestFit="1" customWidth="1"/>
    <col min="6406" max="6406" width="9.5703125" style="11" customWidth="1"/>
    <col min="6407" max="6407" width="11.42578125" style="11"/>
    <col min="6408" max="6408" width="46" style="11" customWidth="1"/>
    <col min="6409" max="6409" width="17" style="11" customWidth="1"/>
    <col min="6410" max="6410" width="14.28515625" style="11" customWidth="1"/>
    <col min="6411" max="6656" width="11.42578125" style="11"/>
    <col min="6657" max="6657" width="5.140625" style="11" customWidth="1"/>
    <col min="6658" max="6658" width="57.5703125" style="11" customWidth="1"/>
    <col min="6659" max="6659" width="16.7109375" style="11" customWidth="1"/>
    <col min="6660" max="6660" width="14.7109375" style="11" bestFit="1" customWidth="1"/>
    <col min="6661" max="6661" width="10.140625" style="11" bestFit="1" customWidth="1"/>
    <col min="6662" max="6662" width="9.5703125" style="11" customWidth="1"/>
    <col min="6663" max="6663" width="11.42578125" style="11"/>
    <col min="6664" max="6664" width="46" style="11" customWidth="1"/>
    <col min="6665" max="6665" width="17" style="11" customWidth="1"/>
    <col min="6666" max="6666" width="14.28515625" style="11" customWidth="1"/>
    <col min="6667" max="6912" width="11.42578125" style="11"/>
    <col min="6913" max="6913" width="5.140625" style="11" customWidth="1"/>
    <col min="6914" max="6914" width="57.5703125" style="11" customWidth="1"/>
    <col min="6915" max="6915" width="16.7109375" style="11" customWidth="1"/>
    <col min="6916" max="6916" width="14.7109375" style="11" bestFit="1" customWidth="1"/>
    <col min="6917" max="6917" width="10.140625" style="11" bestFit="1" customWidth="1"/>
    <col min="6918" max="6918" width="9.5703125" style="11" customWidth="1"/>
    <col min="6919" max="6919" width="11.42578125" style="11"/>
    <col min="6920" max="6920" width="46" style="11" customWidth="1"/>
    <col min="6921" max="6921" width="17" style="11" customWidth="1"/>
    <col min="6922" max="6922" width="14.28515625" style="11" customWidth="1"/>
    <col min="6923" max="7168" width="11.42578125" style="11"/>
    <col min="7169" max="7169" width="5.140625" style="11" customWidth="1"/>
    <col min="7170" max="7170" width="57.5703125" style="11" customWidth="1"/>
    <col min="7171" max="7171" width="16.7109375" style="11" customWidth="1"/>
    <col min="7172" max="7172" width="14.7109375" style="11" bestFit="1" customWidth="1"/>
    <col min="7173" max="7173" width="10.140625" style="11" bestFit="1" customWidth="1"/>
    <col min="7174" max="7174" width="9.5703125" style="11" customWidth="1"/>
    <col min="7175" max="7175" width="11.42578125" style="11"/>
    <col min="7176" max="7176" width="46" style="11" customWidth="1"/>
    <col min="7177" max="7177" width="17" style="11" customWidth="1"/>
    <col min="7178" max="7178" width="14.28515625" style="11" customWidth="1"/>
    <col min="7179" max="7424" width="11.42578125" style="11"/>
    <col min="7425" max="7425" width="5.140625" style="11" customWidth="1"/>
    <col min="7426" max="7426" width="57.5703125" style="11" customWidth="1"/>
    <col min="7427" max="7427" width="16.7109375" style="11" customWidth="1"/>
    <col min="7428" max="7428" width="14.7109375" style="11" bestFit="1" customWidth="1"/>
    <col min="7429" max="7429" width="10.140625" style="11" bestFit="1" customWidth="1"/>
    <col min="7430" max="7430" width="9.5703125" style="11" customWidth="1"/>
    <col min="7431" max="7431" width="11.42578125" style="11"/>
    <col min="7432" max="7432" width="46" style="11" customWidth="1"/>
    <col min="7433" max="7433" width="17" style="11" customWidth="1"/>
    <col min="7434" max="7434" width="14.28515625" style="11" customWidth="1"/>
    <col min="7435" max="7680" width="11.42578125" style="11"/>
    <col min="7681" max="7681" width="5.140625" style="11" customWidth="1"/>
    <col min="7682" max="7682" width="57.5703125" style="11" customWidth="1"/>
    <col min="7683" max="7683" width="16.7109375" style="11" customWidth="1"/>
    <col min="7684" max="7684" width="14.7109375" style="11" bestFit="1" customWidth="1"/>
    <col min="7685" max="7685" width="10.140625" style="11" bestFit="1" customWidth="1"/>
    <col min="7686" max="7686" width="9.5703125" style="11" customWidth="1"/>
    <col min="7687" max="7687" width="11.42578125" style="11"/>
    <col min="7688" max="7688" width="46" style="11" customWidth="1"/>
    <col min="7689" max="7689" width="17" style="11" customWidth="1"/>
    <col min="7690" max="7690" width="14.28515625" style="11" customWidth="1"/>
    <col min="7691" max="7936" width="11.42578125" style="11"/>
    <col min="7937" max="7937" width="5.140625" style="11" customWidth="1"/>
    <col min="7938" max="7938" width="57.5703125" style="11" customWidth="1"/>
    <col min="7939" max="7939" width="16.7109375" style="11" customWidth="1"/>
    <col min="7940" max="7940" width="14.7109375" style="11" bestFit="1" customWidth="1"/>
    <col min="7941" max="7941" width="10.140625" style="11" bestFit="1" customWidth="1"/>
    <col min="7942" max="7942" width="9.5703125" style="11" customWidth="1"/>
    <col min="7943" max="7943" width="11.42578125" style="11"/>
    <col min="7944" max="7944" width="46" style="11" customWidth="1"/>
    <col min="7945" max="7945" width="17" style="11" customWidth="1"/>
    <col min="7946" max="7946" width="14.28515625" style="11" customWidth="1"/>
    <col min="7947" max="8192" width="11.42578125" style="11"/>
    <col min="8193" max="8193" width="5.140625" style="11" customWidth="1"/>
    <col min="8194" max="8194" width="57.5703125" style="11" customWidth="1"/>
    <col min="8195" max="8195" width="16.7109375" style="11" customWidth="1"/>
    <col min="8196" max="8196" width="14.7109375" style="11" bestFit="1" customWidth="1"/>
    <col min="8197" max="8197" width="10.140625" style="11" bestFit="1" customWidth="1"/>
    <col min="8198" max="8198" width="9.5703125" style="11" customWidth="1"/>
    <col min="8199" max="8199" width="11.42578125" style="11"/>
    <col min="8200" max="8200" width="46" style="11" customWidth="1"/>
    <col min="8201" max="8201" width="17" style="11" customWidth="1"/>
    <col min="8202" max="8202" width="14.28515625" style="11" customWidth="1"/>
    <col min="8203" max="8448" width="11.42578125" style="11"/>
    <col min="8449" max="8449" width="5.140625" style="11" customWidth="1"/>
    <col min="8450" max="8450" width="57.5703125" style="11" customWidth="1"/>
    <col min="8451" max="8451" width="16.7109375" style="11" customWidth="1"/>
    <col min="8452" max="8452" width="14.7109375" style="11" bestFit="1" customWidth="1"/>
    <col min="8453" max="8453" width="10.140625" style="11" bestFit="1" customWidth="1"/>
    <col min="8454" max="8454" width="9.5703125" style="11" customWidth="1"/>
    <col min="8455" max="8455" width="11.42578125" style="11"/>
    <col min="8456" max="8456" width="46" style="11" customWidth="1"/>
    <col min="8457" max="8457" width="17" style="11" customWidth="1"/>
    <col min="8458" max="8458" width="14.28515625" style="11" customWidth="1"/>
    <col min="8459" max="8704" width="11.42578125" style="11"/>
    <col min="8705" max="8705" width="5.140625" style="11" customWidth="1"/>
    <col min="8706" max="8706" width="57.5703125" style="11" customWidth="1"/>
    <col min="8707" max="8707" width="16.7109375" style="11" customWidth="1"/>
    <col min="8708" max="8708" width="14.7109375" style="11" bestFit="1" customWidth="1"/>
    <col min="8709" max="8709" width="10.140625" style="11" bestFit="1" customWidth="1"/>
    <col min="8710" max="8710" width="9.5703125" style="11" customWidth="1"/>
    <col min="8711" max="8711" width="11.42578125" style="11"/>
    <col min="8712" max="8712" width="46" style="11" customWidth="1"/>
    <col min="8713" max="8713" width="17" style="11" customWidth="1"/>
    <col min="8714" max="8714" width="14.28515625" style="11" customWidth="1"/>
    <col min="8715" max="8960" width="11.42578125" style="11"/>
    <col min="8961" max="8961" width="5.140625" style="11" customWidth="1"/>
    <col min="8962" max="8962" width="57.5703125" style="11" customWidth="1"/>
    <col min="8963" max="8963" width="16.7109375" style="11" customWidth="1"/>
    <col min="8964" max="8964" width="14.7109375" style="11" bestFit="1" customWidth="1"/>
    <col min="8965" max="8965" width="10.140625" style="11" bestFit="1" customWidth="1"/>
    <col min="8966" max="8966" width="9.5703125" style="11" customWidth="1"/>
    <col min="8967" max="8967" width="11.42578125" style="11"/>
    <col min="8968" max="8968" width="46" style="11" customWidth="1"/>
    <col min="8969" max="8969" width="17" style="11" customWidth="1"/>
    <col min="8970" max="8970" width="14.28515625" style="11" customWidth="1"/>
    <col min="8971" max="9216" width="11.42578125" style="11"/>
    <col min="9217" max="9217" width="5.140625" style="11" customWidth="1"/>
    <col min="9218" max="9218" width="57.5703125" style="11" customWidth="1"/>
    <col min="9219" max="9219" width="16.7109375" style="11" customWidth="1"/>
    <col min="9220" max="9220" width="14.7109375" style="11" bestFit="1" customWidth="1"/>
    <col min="9221" max="9221" width="10.140625" style="11" bestFit="1" customWidth="1"/>
    <col min="9222" max="9222" width="9.5703125" style="11" customWidth="1"/>
    <col min="9223" max="9223" width="11.42578125" style="11"/>
    <col min="9224" max="9224" width="46" style="11" customWidth="1"/>
    <col min="9225" max="9225" width="17" style="11" customWidth="1"/>
    <col min="9226" max="9226" width="14.28515625" style="11" customWidth="1"/>
    <col min="9227" max="9472" width="11.42578125" style="11"/>
    <col min="9473" max="9473" width="5.140625" style="11" customWidth="1"/>
    <col min="9474" max="9474" width="57.5703125" style="11" customWidth="1"/>
    <col min="9475" max="9475" width="16.7109375" style="11" customWidth="1"/>
    <col min="9476" max="9476" width="14.7109375" style="11" bestFit="1" customWidth="1"/>
    <col min="9477" max="9477" width="10.140625" style="11" bestFit="1" customWidth="1"/>
    <col min="9478" max="9478" width="9.5703125" style="11" customWidth="1"/>
    <col min="9479" max="9479" width="11.42578125" style="11"/>
    <col min="9480" max="9480" width="46" style="11" customWidth="1"/>
    <col min="9481" max="9481" width="17" style="11" customWidth="1"/>
    <col min="9482" max="9482" width="14.28515625" style="11" customWidth="1"/>
    <col min="9483" max="9728" width="11.42578125" style="11"/>
    <col min="9729" max="9729" width="5.140625" style="11" customWidth="1"/>
    <col min="9730" max="9730" width="57.5703125" style="11" customWidth="1"/>
    <col min="9731" max="9731" width="16.7109375" style="11" customWidth="1"/>
    <col min="9732" max="9732" width="14.7109375" style="11" bestFit="1" customWidth="1"/>
    <col min="9733" max="9733" width="10.140625" style="11" bestFit="1" customWidth="1"/>
    <col min="9734" max="9734" width="9.5703125" style="11" customWidth="1"/>
    <col min="9735" max="9735" width="11.42578125" style="11"/>
    <col min="9736" max="9736" width="46" style="11" customWidth="1"/>
    <col min="9737" max="9737" width="17" style="11" customWidth="1"/>
    <col min="9738" max="9738" width="14.28515625" style="11" customWidth="1"/>
    <col min="9739" max="9984" width="11.42578125" style="11"/>
    <col min="9985" max="9985" width="5.140625" style="11" customWidth="1"/>
    <col min="9986" max="9986" width="57.5703125" style="11" customWidth="1"/>
    <col min="9987" max="9987" width="16.7109375" style="11" customWidth="1"/>
    <col min="9988" max="9988" width="14.7109375" style="11" bestFit="1" customWidth="1"/>
    <col min="9989" max="9989" width="10.140625" style="11" bestFit="1" customWidth="1"/>
    <col min="9990" max="9990" width="9.5703125" style="11" customWidth="1"/>
    <col min="9991" max="9991" width="11.42578125" style="11"/>
    <col min="9992" max="9992" width="46" style="11" customWidth="1"/>
    <col min="9993" max="9993" width="17" style="11" customWidth="1"/>
    <col min="9994" max="9994" width="14.28515625" style="11" customWidth="1"/>
    <col min="9995" max="10240" width="11.42578125" style="11"/>
    <col min="10241" max="10241" width="5.140625" style="11" customWidth="1"/>
    <col min="10242" max="10242" width="57.5703125" style="11" customWidth="1"/>
    <col min="10243" max="10243" width="16.7109375" style="11" customWidth="1"/>
    <col min="10244" max="10244" width="14.7109375" style="11" bestFit="1" customWidth="1"/>
    <col min="10245" max="10245" width="10.140625" style="11" bestFit="1" customWidth="1"/>
    <col min="10246" max="10246" width="9.5703125" style="11" customWidth="1"/>
    <col min="10247" max="10247" width="11.42578125" style="11"/>
    <col min="10248" max="10248" width="46" style="11" customWidth="1"/>
    <col min="10249" max="10249" width="17" style="11" customWidth="1"/>
    <col min="10250" max="10250" width="14.28515625" style="11" customWidth="1"/>
    <col min="10251" max="10496" width="11.42578125" style="11"/>
    <col min="10497" max="10497" width="5.140625" style="11" customWidth="1"/>
    <col min="10498" max="10498" width="57.5703125" style="11" customWidth="1"/>
    <col min="10499" max="10499" width="16.7109375" style="11" customWidth="1"/>
    <col min="10500" max="10500" width="14.7109375" style="11" bestFit="1" customWidth="1"/>
    <col min="10501" max="10501" width="10.140625" style="11" bestFit="1" customWidth="1"/>
    <col min="10502" max="10502" width="9.5703125" style="11" customWidth="1"/>
    <col min="10503" max="10503" width="11.42578125" style="11"/>
    <col min="10504" max="10504" width="46" style="11" customWidth="1"/>
    <col min="10505" max="10505" width="17" style="11" customWidth="1"/>
    <col min="10506" max="10506" width="14.28515625" style="11" customWidth="1"/>
    <col min="10507" max="10752" width="11.42578125" style="11"/>
    <col min="10753" max="10753" width="5.140625" style="11" customWidth="1"/>
    <col min="10754" max="10754" width="57.5703125" style="11" customWidth="1"/>
    <col min="10755" max="10755" width="16.7109375" style="11" customWidth="1"/>
    <col min="10756" max="10756" width="14.7109375" style="11" bestFit="1" customWidth="1"/>
    <col min="10757" max="10757" width="10.140625" style="11" bestFit="1" customWidth="1"/>
    <col min="10758" max="10758" width="9.5703125" style="11" customWidth="1"/>
    <col min="10759" max="10759" width="11.42578125" style="11"/>
    <col min="10760" max="10760" width="46" style="11" customWidth="1"/>
    <col min="10761" max="10761" width="17" style="11" customWidth="1"/>
    <col min="10762" max="10762" width="14.28515625" style="11" customWidth="1"/>
    <col min="10763" max="11008" width="11.42578125" style="11"/>
    <col min="11009" max="11009" width="5.140625" style="11" customWidth="1"/>
    <col min="11010" max="11010" width="57.5703125" style="11" customWidth="1"/>
    <col min="11011" max="11011" width="16.7109375" style="11" customWidth="1"/>
    <col min="11012" max="11012" width="14.7109375" style="11" bestFit="1" customWidth="1"/>
    <col min="11013" max="11013" width="10.140625" style="11" bestFit="1" customWidth="1"/>
    <col min="11014" max="11014" width="9.5703125" style="11" customWidth="1"/>
    <col min="11015" max="11015" width="11.42578125" style="11"/>
    <col min="11016" max="11016" width="46" style="11" customWidth="1"/>
    <col min="11017" max="11017" width="17" style="11" customWidth="1"/>
    <col min="11018" max="11018" width="14.28515625" style="11" customWidth="1"/>
    <col min="11019" max="11264" width="11.42578125" style="11"/>
    <col min="11265" max="11265" width="5.140625" style="11" customWidth="1"/>
    <col min="11266" max="11266" width="57.5703125" style="11" customWidth="1"/>
    <col min="11267" max="11267" width="16.7109375" style="11" customWidth="1"/>
    <col min="11268" max="11268" width="14.7109375" style="11" bestFit="1" customWidth="1"/>
    <col min="11269" max="11269" width="10.140625" style="11" bestFit="1" customWidth="1"/>
    <col min="11270" max="11270" width="9.5703125" style="11" customWidth="1"/>
    <col min="11271" max="11271" width="11.42578125" style="11"/>
    <col min="11272" max="11272" width="46" style="11" customWidth="1"/>
    <col min="11273" max="11273" width="17" style="11" customWidth="1"/>
    <col min="11274" max="11274" width="14.28515625" style="11" customWidth="1"/>
    <col min="11275" max="11520" width="11.42578125" style="11"/>
    <col min="11521" max="11521" width="5.140625" style="11" customWidth="1"/>
    <col min="11522" max="11522" width="57.5703125" style="11" customWidth="1"/>
    <col min="11523" max="11523" width="16.7109375" style="11" customWidth="1"/>
    <col min="11524" max="11524" width="14.7109375" style="11" bestFit="1" customWidth="1"/>
    <col min="11525" max="11525" width="10.140625" style="11" bestFit="1" customWidth="1"/>
    <col min="11526" max="11526" width="9.5703125" style="11" customWidth="1"/>
    <col min="11527" max="11527" width="11.42578125" style="11"/>
    <col min="11528" max="11528" width="46" style="11" customWidth="1"/>
    <col min="11529" max="11529" width="17" style="11" customWidth="1"/>
    <col min="11530" max="11530" width="14.28515625" style="11" customWidth="1"/>
    <col min="11531" max="11776" width="11.42578125" style="11"/>
    <col min="11777" max="11777" width="5.140625" style="11" customWidth="1"/>
    <col min="11778" max="11778" width="57.5703125" style="11" customWidth="1"/>
    <col min="11779" max="11779" width="16.7109375" style="11" customWidth="1"/>
    <col min="11780" max="11780" width="14.7109375" style="11" bestFit="1" customWidth="1"/>
    <col min="11781" max="11781" width="10.140625" style="11" bestFit="1" customWidth="1"/>
    <col min="11782" max="11782" width="9.5703125" style="11" customWidth="1"/>
    <col min="11783" max="11783" width="11.42578125" style="11"/>
    <col min="11784" max="11784" width="46" style="11" customWidth="1"/>
    <col min="11785" max="11785" width="17" style="11" customWidth="1"/>
    <col min="11786" max="11786" width="14.28515625" style="11" customWidth="1"/>
    <col min="11787" max="12032" width="11.42578125" style="11"/>
    <col min="12033" max="12033" width="5.140625" style="11" customWidth="1"/>
    <col min="12034" max="12034" width="57.5703125" style="11" customWidth="1"/>
    <col min="12035" max="12035" width="16.7109375" style="11" customWidth="1"/>
    <col min="12036" max="12036" width="14.7109375" style="11" bestFit="1" customWidth="1"/>
    <col min="12037" max="12037" width="10.140625" style="11" bestFit="1" customWidth="1"/>
    <col min="12038" max="12038" width="9.5703125" style="11" customWidth="1"/>
    <col min="12039" max="12039" width="11.42578125" style="11"/>
    <col min="12040" max="12040" width="46" style="11" customWidth="1"/>
    <col min="12041" max="12041" width="17" style="11" customWidth="1"/>
    <col min="12042" max="12042" width="14.28515625" style="11" customWidth="1"/>
    <col min="12043" max="12288" width="11.42578125" style="11"/>
    <col min="12289" max="12289" width="5.140625" style="11" customWidth="1"/>
    <col min="12290" max="12290" width="57.5703125" style="11" customWidth="1"/>
    <col min="12291" max="12291" width="16.7109375" style="11" customWidth="1"/>
    <col min="12292" max="12292" width="14.7109375" style="11" bestFit="1" customWidth="1"/>
    <col min="12293" max="12293" width="10.140625" style="11" bestFit="1" customWidth="1"/>
    <col min="12294" max="12294" width="9.5703125" style="11" customWidth="1"/>
    <col min="12295" max="12295" width="11.42578125" style="11"/>
    <col min="12296" max="12296" width="46" style="11" customWidth="1"/>
    <col min="12297" max="12297" width="17" style="11" customWidth="1"/>
    <col min="12298" max="12298" width="14.28515625" style="11" customWidth="1"/>
    <col min="12299" max="12544" width="11.42578125" style="11"/>
    <col min="12545" max="12545" width="5.140625" style="11" customWidth="1"/>
    <col min="12546" max="12546" width="57.5703125" style="11" customWidth="1"/>
    <col min="12547" max="12547" width="16.7109375" style="11" customWidth="1"/>
    <col min="12548" max="12548" width="14.7109375" style="11" bestFit="1" customWidth="1"/>
    <col min="12549" max="12549" width="10.140625" style="11" bestFit="1" customWidth="1"/>
    <col min="12550" max="12550" width="9.5703125" style="11" customWidth="1"/>
    <col min="12551" max="12551" width="11.42578125" style="11"/>
    <col min="12552" max="12552" width="46" style="11" customWidth="1"/>
    <col min="12553" max="12553" width="17" style="11" customWidth="1"/>
    <col min="12554" max="12554" width="14.28515625" style="11" customWidth="1"/>
    <col min="12555" max="12800" width="11.42578125" style="11"/>
    <col min="12801" max="12801" width="5.140625" style="11" customWidth="1"/>
    <col min="12802" max="12802" width="57.5703125" style="11" customWidth="1"/>
    <col min="12803" max="12803" width="16.7109375" style="11" customWidth="1"/>
    <col min="12804" max="12804" width="14.7109375" style="11" bestFit="1" customWidth="1"/>
    <col min="12805" max="12805" width="10.140625" style="11" bestFit="1" customWidth="1"/>
    <col min="12806" max="12806" width="9.5703125" style="11" customWidth="1"/>
    <col min="12807" max="12807" width="11.42578125" style="11"/>
    <col min="12808" max="12808" width="46" style="11" customWidth="1"/>
    <col min="12809" max="12809" width="17" style="11" customWidth="1"/>
    <col min="12810" max="12810" width="14.28515625" style="11" customWidth="1"/>
    <col min="12811" max="13056" width="11.42578125" style="11"/>
    <col min="13057" max="13057" width="5.140625" style="11" customWidth="1"/>
    <col min="13058" max="13058" width="57.5703125" style="11" customWidth="1"/>
    <col min="13059" max="13059" width="16.7109375" style="11" customWidth="1"/>
    <col min="13060" max="13060" width="14.7109375" style="11" bestFit="1" customWidth="1"/>
    <col min="13061" max="13061" width="10.140625" style="11" bestFit="1" customWidth="1"/>
    <col min="13062" max="13062" width="9.5703125" style="11" customWidth="1"/>
    <col min="13063" max="13063" width="11.42578125" style="11"/>
    <col min="13064" max="13064" width="46" style="11" customWidth="1"/>
    <col min="13065" max="13065" width="17" style="11" customWidth="1"/>
    <col min="13066" max="13066" width="14.28515625" style="11" customWidth="1"/>
    <col min="13067" max="13312" width="11.42578125" style="11"/>
    <col min="13313" max="13313" width="5.140625" style="11" customWidth="1"/>
    <col min="13314" max="13314" width="57.5703125" style="11" customWidth="1"/>
    <col min="13315" max="13315" width="16.7109375" style="11" customWidth="1"/>
    <col min="13316" max="13316" width="14.7109375" style="11" bestFit="1" customWidth="1"/>
    <col min="13317" max="13317" width="10.140625" style="11" bestFit="1" customWidth="1"/>
    <col min="13318" max="13318" width="9.5703125" style="11" customWidth="1"/>
    <col min="13319" max="13319" width="11.42578125" style="11"/>
    <col min="13320" max="13320" width="46" style="11" customWidth="1"/>
    <col min="13321" max="13321" width="17" style="11" customWidth="1"/>
    <col min="13322" max="13322" width="14.28515625" style="11" customWidth="1"/>
    <col min="13323" max="13568" width="11.42578125" style="11"/>
    <col min="13569" max="13569" width="5.140625" style="11" customWidth="1"/>
    <col min="13570" max="13570" width="57.5703125" style="11" customWidth="1"/>
    <col min="13571" max="13571" width="16.7109375" style="11" customWidth="1"/>
    <col min="13572" max="13572" width="14.7109375" style="11" bestFit="1" customWidth="1"/>
    <col min="13573" max="13573" width="10.140625" style="11" bestFit="1" customWidth="1"/>
    <col min="13574" max="13574" width="9.5703125" style="11" customWidth="1"/>
    <col min="13575" max="13575" width="11.42578125" style="11"/>
    <col min="13576" max="13576" width="46" style="11" customWidth="1"/>
    <col min="13577" max="13577" width="17" style="11" customWidth="1"/>
    <col min="13578" max="13578" width="14.28515625" style="11" customWidth="1"/>
    <col min="13579" max="13824" width="11.42578125" style="11"/>
    <col min="13825" max="13825" width="5.140625" style="11" customWidth="1"/>
    <col min="13826" max="13826" width="57.5703125" style="11" customWidth="1"/>
    <col min="13827" max="13827" width="16.7109375" style="11" customWidth="1"/>
    <col min="13828" max="13828" width="14.7109375" style="11" bestFit="1" customWidth="1"/>
    <col min="13829" max="13829" width="10.140625" style="11" bestFit="1" customWidth="1"/>
    <col min="13830" max="13830" width="9.5703125" style="11" customWidth="1"/>
    <col min="13831" max="13831" width="11.42578125" style="11"/>
    <col min="13832" max="13832" width="46" style="11" customWidth="1"/>
    <col min="13833" max="13833" width="17" style="11" customWidth="1"/>
    <col min="13834" max="13834" width="14.28515625" style="11" customWidth="1"/>
    <col min="13835" max="14080" width="11.42578125" style="11"/>
    <col min="14081" max="14081" width="5.140625" style="11" customWidth="1"/>
    <col min="14082" max="14082" width="57.5703125" style="11" customWidth="1"/>
    <col min="14083" max="14083" width="16.7109375" style="11" customWidth="1"/>
    <col min="14084" max="14084" width="14.7109375" style="11" bestFit="1" customWidth="1"/>
    <col min="14085" max="14085" width="10.140625" style="11" bestFit="1" customWidth="1"/>
    <col min="14086" max="14086" width="9.5703125" style="11" customWidth="1"/>
    <col min="14087" max="14087" width="11.42578125" style="11"/>
    <col min="14088" max="14088" width="46" style="11" customWidth="1"/>
    <col min="14089" max="14089" width="17" style="11" customWidth="1"/>
    <col min="14090" max="14090" width="14.28515625" style="11" customWidth="1"/>
    <col min="14091" max="14336" width="11.42578125" style="11"/>
    <col min="14337" max="14337" width="5.140625" style="11" customWidth="1"/>
    <col min="14338" max="14338" width="57.5703125" style="11" customWidth="1"/>
    <col min="14339" max="14339" width="16.7109375" style="11" customWidth="1"/>
    <col min="14340" max="14340" width="14.7109375" style="11" bestFit="1" customWidth="1"/>
    <col min="14341" max="14341" width="10.140625" style="11" bestFit="1" customWidth="1"/>
    <col min="14342" max="14342" width="9.5703125" style="11" customWidth="1"/>
    <col min="14343" max="14343" width="11.42578125" style="11"/>
    <col min="14344" max="14344" width="46" style="11" customWidth="1"/>
    <col min="14345" max="14345" width="17" style="11" customWidth="1"/>
    <col min="14346" max="14346" width="14.28515625" style="11" customWidth="1"/>
    <col min="14347" max="14592" width="11.42578125" style="11"/>
    <col min="14593" max="14593" width="5.140625" style="11" customWidth="1"/>
    <col min="14594" max="14594" width="57.5703125" style="11" customWidth="1"/>
    <col min="14595" max="14595" width="16.7109375" style="11" customWidth="1"/>
    <col min="14596" max="14596" width="14.7109375" style="11" bestFit="1" customWidth="1"/>
    <col min="14597" max="14597" width="10.140625" style="11" bestFit="1" customWidth="1"/>
    <col min="14598" max="14598" width="9.5703125" style="11" customWidth="1"/>
    <col min="14599" max="14599" width="11.42578125" style="11"/>
    <col min="14600" max="14600" width="46" style="11" customWidth="1"/>
    <col min="14601" max="14601" width="17" style="11" customWidth="1"/>
    <col min="14602" max="14602" width="14.28515625" style="11" customWidth="1"/>
    <col min="14603" max="14848" width="11.42578125" style="11"/>
    <col min="14849" max="14849" width="5.140625" style="11" customWidth="1"/>
    <col min="14850" max="14850" width="57.5703125" style="11" customWidth="1"/>
    <col min="14851" max="14851" width="16.7109375" style="11" customWidth="1"/>
    <col min="14852" max="14852" width="14.7109375" style="11" bestFit="1" customWidth="1"/>
    <col min="14853" max="14853" width="10.140625" style="11" bestFit="1" customWidth="1"/>
    <col min="14854" max="14854" width="9.5703125" style="11" customWidth="1"/>
    <col min="14855" max="14855" width="11.42578125" style="11"/>
    <col min="14856" max="14856" width="46" style="11" customWidth="1"/>
    <col min="14857" max="14857" width="17" style="11" customWidth="1"/>
    <col min="14858" max="14858" width="14.28515625" style="11" customWidth="1"/>
    <col min="14859" max="15104" width="11.42578125" style="11"/>
    <col min="15105" max="15105" width="5.140625" style="11" customWidth="1"/>
    <col min="15106" max="15106" width="57.5703125" style="11" customWidth="1"/>
    <col min="15107" max="15107" width="16.7109375" style="11" customWidth="1"/>
    <col min="15108" max="15108" width="14.7109375" style="11" bestFit="1" customWidth="1"/>
    <col min="15109" max="15109" width="10.140625" style="11" bestFit="1" customWidth="1"/>
    <col min="15110" max="15110" width="9.5703125" style="11" customWidth="1"/>
    <col min="15111" max="15111" width="11.42578125" style="11"/>
    <col min="15112" max="15112" width="46" style="11" customWidth="1"/>
    <col min="15113" max="15113" width="17" style="11" customWidth="1"/>
    <col min="15114" max="15114" width="14.28515625" style="11" customWidth="1"/>
    <col min="15115" max="15360" width="11.42578125" style="11"/>
    <col min="15361" max="15361" width="5.140625" style="11" customWidth="1"/>
    <col min="15362" max="15362" width="57.5703125" style="11" customWidth="1"/>
    <col min="15363" max="15363" width="16.7109375" style="11" customWidth="1"/>
    <col min="15364" max="15364" width="14.7109375" style="11" bestFit="1" customWidth="1"/>
    <col min="15365" max="15365" width="10.140625" style="11" bestFit="1" customWidth="1"/>
    <col min="15366" max="15366" width="9.5703125" style="11" customWidth="1"/>
    <col min="15367" max="15367" width="11.42578125" style="11"/>
    <col min="15368" max="15368" width="46" style="11" customWidth="1"/>
    <col min="15369" max="15369" width="17" style="11" customWidth="1"/>
    <col min="15370" max="15370" width="14.28515625" style="11" customWidth="1"/>
    <col min="15371" max="15616" width="11.42578125" style="11"/>
    <col min="15617" max="15617" width="5.140625" style="11" customWidth="1"/>
    <col min="15618" max="15618" width="57.5703125" style="11" customWidth="1"/>
    <col min="15619" max="15619" width="16.7109375" style="11" customWidth="1"/>
    <col min="15620" max="15620" width="14.7109375" style="11" bestFit="1" customWidth="1"/>
    <col min="15621" max="15621" width="10.140625" style="11" bestFit="1" customWidth="1"/>
    <col min="15622" max="15622" width="9.5703125" style="11" customWidth="1"/>
    <col min="15623" max="15623" width="11.42578125" style="11"/>
    <col min="15624" max="15624" width="46" style="11" customWidth="1"/>
    <col min="15625" max="15625" width="17" style="11" customWidth="1"/>
    <col min="15626" max="15626" width="14.28515625" style="11" customWidth="1"/>
    <col min="15627" max="15872" width="11.42578125" style="11"/>
    <col min="15873" max="15873" width="5.140625" style="11" customWidth="1"/>
    <col min="15874" max="15874" width="57.5703125" style="11" customWidth="1"/>
    <col min="15875" max="15875" width="16.7109375" style="11" customWidth="1"/>
    <col min="15876" max="15876" width="14.7109375" style="11" bestFit="1" customWidth="1"/>
    <col min="15877" max="15877" width="10.140625" style="11" bestFit="1" customWidth="1"/>
    <col min="15878" max="15878" width="9.5703125" style="11" customWidth="1"/>
    <col min="15879" max="15879" width="11.42578125" style="11"/>
    <col min="15880" max="15880" width="46" style="11" customWidth="1"/>
    <col min="15881" max="15881" width="17" style="11" customWidth="1"/>
    <col min="15882" max="15882" width="14.28515625" style="11" customWidth="1"/>
    <col min="15883" max="16128" width="11.42578125" style="11"/>
    <col min="16129" max="16129" width="5.140625" style="11" customWidth="1"/>
    <col min="16130" max="16130" width="57.5703125" style="11" customWidth="1"/>
    <col min="16131" max="16131" width="16.7109375" style="11" customWidth="1"/>
    <col min="16132" max="16132" width="14.7109375" style="11" bestFit="1" customWidth="1"/>
    <col min="16133" max="16133" width="10.140625" style="11" bestFit="1" customWidth="1"/>
    <col min="16134" max="16134" width="9.5703125" style="11" customWidth="1"/>
    <col min="16135" max="16135" width="11.42578125" style="11"/>
    <col min="16136" max="16136" width="46" style="11" customWidth="1"/>
    <col min="16137" max="16137" width="17" style="11" customWidth="1"/>
    <col min="16138" max="16138" width="14.28515625" style="11" customWidth="1"/>
    <col min="16139" max="16384" width="11.42578125" style="11"/>
  </cols>
  <sheetData>
    <row r="1" spans="1:5" x14ac:dyDescent="0.2">
      <c r="B1" s="240" t="s">
        <v>222</v>
      </c>
      <c r="C1" s="240"/>
      <c r="D1" s="240"/>
      <c r="E1" s="240"/>
    </row>
    <row r="2" spans="1:5" x14ac:dyDescent="0.2">
      <c r="B2" s="205" t="s">
        <v>223</v>
      </c>
      <c r="C2" s="205"/>
      <c r="D2" s="205"/>
      <c r="E2" s="205"/>
    </row>
    <row r="3" spans="1:5" x14ac:dyDescent="0.2">
      <c r="B3" s="205" t="s">
        <v>224</v>
      </c>
      <c r="C3" s="205"/>
      <c r="D3" s="205"/>
      <c r="E3" s="205"/>
    </row>
    <row r="4" spans="1:5" x14ac:dyDescent="0.2">
      <c r="B4" s="237" t="s">
        <v>306</v>
      </c>
      <c r="C4" s="237"/>
      <c r="D4" s="237"/>
      <c r="E4" s="237"/>
    </row>
    <row r="5" spans="1:5" ht="24.6" customHeight="1" x14ac:dyDescent="0.25">
      <c r="B5" s="241" t="s">
        <v>225</v>
      </c>
      <c r="C5" s="241"/>
      <c r="D5" s="241"/>
      <c r="E5" s="241"/>
    </row>
    <row r="6" spans="1:5" ht="61.5" customHeight="1" x14ac:dyDescent="0.25">
      <c r="B6" s="242" t="s">
        <v>292</v>
      </c>
      <c r="C6" s="242"/>
      <c r="D6" s="242"/>
      <c r="E6" s="242"/>
    </row>
    <row r="7" spans="1:5" x14ac:dyDescent="0.2">
      <c r="B7" s="237" t="s">
        <v>291</v>
      </c>
      <c r="C7" s="237"/>
      <c r="D7" s="237"/>
      <c r="E7" s="237"/>
    </row>
    <row r="8" spans="1:5" x14ac:dyDescent="0.2">
      <c r="B8" s="238" t="s">
        <v>316</v>
      </c>
      <c r="C8" s="238"/>
      <c r="D8" s="238"/>
      <c r="E8" s="238"/>
    </row>
    <row r="10" spans="1:5" s="13" customFormat="1" ht="23.25" customHeight="1" x14ac:dyDescent="0.25">
      <c r="A10" s="11"/>
      <c r="B10" s="239" t="s">
        <v>104</v>
      </c>
      <c r="C10" s="239"/>
      <c r="D10" s="239"/>
      <c r="E10" s="239"/>
    </row>
    <row r="11" spans="1:5" s="13" customFormat="1" ht="17.25" customHeight="1" thickBot="1" x14ac:dyDescent="0.3">
      <c r="A11" s="11"/>
      <c r="B11" s="48" t="s">
        <v>105</v>
      </c>
      <c r="C11" s="174"/>
      <c r="D11" s="174"/>
      <c r="E11" s="174"/>
    </row>
    <row r="12" spans="1:5" s="13" customFormat="1" ht="15.95" customHeight="1" thickBot="1" x14ac:dyDescent="0.3">
      <c r="A12" s="11"/>
      <c r="B12" s="138" t="s">
        <v>106</v>
      </c>
      <c r="C12" s="177" t="s">
        <v>269</v>
      </c>
      <c r="D12" s="175"/>
      <c r="E12" s="175"/>
    </row>
    <row r="13" spans="1:5" s="13" customFormat="1" ht="15.95" customHeight="1" thickBot="1" x14ac:dyDescent="0.3">
      <c r="A13" s="11"/>
      <c r="B13" s="138" t="s">
        <v>107</v>
      </c>
      <c r="C13" s="140">
        <v>20.88</v>
      </c>
      <c r="D13" s="134"/>
      <c r="E13" s="134"/>
    </row>
    <row r="14" spans="1:5" s="13" customFormat="1" ht="15.95" customHeight="1" thickBot="1" x14ac:dyDescent="0.3">
      <c r="A14" s="11"/>
      <c r="B14" s="138" t="s">
        <v>108</v>
      </c>
      <c r="C14" s="141" t="s">
        <v>213</v>
      </c>
      <c r="D14" s="135"/>
      <c r="E14" s="135"/>
    </row>
    <row r="15" spans="1:5" s="13" customFormat="1" ht="15.95" customHeight="1" thickBot="1" x14ac:dyDescent="0.3">
      <c r="A15" s="11"/>
      <c r="B15" s="138" t="s">
        <v>109</v>
      </c>
      <c r="C15" s="142">
        <v>1239</v>
      </c>
      <c r="D15" s="136"/>
      <c r="E15" s="136"/>
    </row>
    <row r="16" spans="1:5" s="13" customFormat="1" ht="15.95" customHeight="1" thickBot="1" x14ac:dyDescent="0.3">
      <c r="A16" s="11"/>
      <c r="B16" s="138" t="s">
        <v>110</v>
      </c>
      <c r="C16" s="179" t="s">
        <v>269</v>
      </c>
      <c r="D16" s="178"/>
      <c r="E16" s="178"/>
    </row>
    <row r="17" spans="1:6" s="13" customFormat="1" ht="15.95" customHeight="1" thickBot="1" x14ac:dyDescent="0.3">
      <c r="A17" s="11"/>
      <c r="B17" s="138" t="s">
        <v>111</v>
      </c>
      <c r="C17" s="143">
        <v>7</v>
      </c>
      <c r="D17" s="137"/>
      <c r="E17" s="137"/>
    </row>
    <row r="18" spans="1:6" s="13" customFormat="1" ht="15.95" customHeight="1" thickBot="1" x14ac:dyDescent="0.3">
      <c r="A18" s="11"/>
      <c r="B18" s="138" t="s">
        <v>112</v>
      </c>
      <c r="C18" s="143"/>
      <c r="D18" s="137"/>
      <c r="E18" s="137"/>
    </row>
    <row r="19" spans="1:6" s="13" customFormat="1" ht="15.95" customHeight="1" x14ac:dyDescent="0.25">
      <c r="A19" s="11"/>
      <c r="B19" s="11"/>
      <c r="C19" s="176"/>
      <c r="D19" s="176"/>
      <c r="E19" s="176"/>
    </row>
    <row r="20" spans="1:6" s="13" customFormat="1" ht="12" customHeight="1" thickBot="1" x14ac:dyDescent="0.3">
      <c r="A20" s="11"/>
      <c r="B20" s="11"/>
    </row>
    <row r="21" spans="1:6" s="13" customFormat="1" ht="15.75" customHeight="1" x14ac:dyDescent="0.25">
      <c r="A21" s="235" t="s">
        <v>113</v>
      </c>
      <c r="B21" s="235"/>
      <c r="C21" s="235"/>
    </row>
    <row r="22" spans="1:6" s="13" customFormat="1" ht="15.95" customHeight="1" x14ac:dyDescent="0.25">
      <c r="A22" s="50">
        <v>1</v>
      </c>
      <c r="B22" s="51" t="s">
        <v>114</v>
      </c>
      <c r="C22" s="52" t="s">
        <v>115</v>
      </c>
    </row>
    <row r="23" spans="1:6" s="13" customFormat="1" ht="15.95" customHeight="1" x14ac:dyDescent="0.25">
      <c r="A23" s="53" t="s">
        <v>116</v>
      </c>
      <c r="B23" s="54" t="s">
        <v>117</v>
      </c>
      <c r="C23" s="55">
        <f>C15</f>
        <v>1239</v>
      </c>
    </row>
    <row r="24" spans="1:6" s="13" customFormat="1" ht="15.95" customHeight="1" x14ac:dyDescent="0.25">
      <c r="A24" s="53" t="s">
        <v>118</v>
      </c>
      <c r="B24" s="54" t="s">
        <v>119</v>
      </c>
      <c r="C24" s="56">
        <v>0</v>
      </c>
    </row>
    <row r="25" spans="1:6" ht="15.95" customHeight="1" x14ac:dyDescent="0.25">
      <c r="A25" s="53" t="s">
        <v>120</v>
      </c>
      <c r="B25" s="54" t="s">
        <v>121</v>
      </c>
      <c r="C25" s="56">
        <v>0</v>
      </c>
      <c r="D25" s="13"/>
      <c r="F25" s="11"/>
    </row>
    <row r="26" spans="1:6" ht="15.95" customHeight="1" x14ac:dyDescent="0.25">
      <c r="A26" s="53" t="s">
        <v>122</v>
      </c>
      <c r="B26" s="57" t="s">
        <v>123</v>
      </c>
      <c r="C26" s="56">
        <v>0</v>
      </c>
      <c r="D26" s="13"/>
      <c r="F26" s="11"/>
    </row>
    <row r="27" spans="1:6" ht="15.95" customHeight="1" x14ac:dyDescent="0.25">
      <c r="A27" s="53" t="s">
        <v>124</v>
      </c>
      <c r="B27" s="57" t="s">
        <v>125</v>
      </c>
      <c r="C27" s="56">
        <v>0</v>
      </c>
      <c r="D27" s="13"/>
      <c r="F27" s="11"/>
    </row>
    <row r="28" spans="1:6" ht="16.5" customHeight="1" x14ac:dyDescent="0.25">
      <c r="A28" s="53" t="s">
        <v>126</v>
      </c>
      <c r="B28" s="57" t="s">
        <v>238</v>
      </c>
      <c r="C28" s="56">
        <v>0</v>
      </c>
      <c r="D28" s="13"/>
      <c r="F28" s="11"/>
    </row>
    <row r="29" spans="1:6" ht="15.95" customHeight="1" x14ac:dyDescent="0.25">
      <c r="A29" s="53" t="s">
        <v>147</v>
      </c>
      <c r="B29" s="57" t="s">
        <v>239</v>
      </c>
      <c r="C29" s="56">
        <v>0</v>
      </c>
      <c r="D29" s="13"/>
      <c r="F29" s="11"/>
    </row>
    <row r="30" spans="1:6" ht="15.95" customHeight="1" x14ac:dyDescent="0.25">
      <c r="A30" s="53" t="s">
        <v>149</v>
      </c>
      <c r="B30" s="57" t="s">
        <v>270</v>
      </c>
      <c r="C30" s="56">
        <v>0</v>
      </c>
      <c r="D30" s="13"/>
      <c r="F30" s="11"/>
    </row>
    <row r="31" spans="1:6" ht="36" x14ac:dyDescent="0.25">
      <c r="A31" s="53"/>
      <c r="B31" s="58" t="s">
        <v>227</v>
      </c>
      <c r="C31" s="56">
        <f>SUM(C23:C30)</f>
        <v>1239</v>
      </c>
      <c r="D31" s="13"/>
      <c r="F31" s="11"/>
    </row>
    <row r="32" spans="1:6" ht="15.95" customHeight="1" x14ac:dyDescent="0.25">
      <c r="A32" s="53" t="s">
        <v>229</v>
      </c>
      <c r="B32" s="59" t="s">
        <v>228</v>
      </c>
      <c r="C32" s="60">
        <f>C26*20%</f>
        <v>0</v>
      </c>
      <c r="D32" s="13"/>
      <c r="F32" s="11"/>
    </row>
    <row r="33" spans="1:6" ht="15.95" customHeight="1" x14ac:dyDescent="0.25">
      <c r="A33" s="61" t="s">
        <v>231</v>
      </c>
      <c r="B33" s="59" t="s">
        <v>230</v>
      </c>
      <c r="C33" s="62">
        <f>C28*0.2</f>
        <v>0</v>
      </c>
      <c r="D33" s="13"/>
      <c r="F33" s="11"/>
    </row>
    <row r="34" spans="1:6" ht="15.95" customHeight="1" x14ac:dyDescent="0.25">
      <c r="A34" s="61" t="s">
        <v>267</v>
      </c>
      <c r="B34" s="59" t="s">
        <v>232</v>
      </c>
      <c r="C34" s="62">
        <f>C29*0.2</f>
        <v>0</v>
      </c>
      <c r="D34" s="63"/>
      <c r="F34" s="11"/>
    </row>
    <row r="35" spans="1:6" ht="15.95" customHeight="1" thickBot="1" x14ac:dyDescent="0.3">
      <c r="A35" s="64"/>
      <c r="B35" s="65" t="s">
        <v>233</v>
      </c>
      <c r="C35" s="66">
        <f>C23+C24+C25+C26+C27+C28+C29+C30+C32+C33+C34</f>
        <v>1239</v>
      </c>
      <c r="D35" s="13"/>
      <c r="F35" s="11"/>
    </row>
    <row r="36" spans="1:6" ht="15.95" customHeight="1" thickBot="1" x14ac:dyDescent="0.3">
      <c r="B36" s="236"/>
      <c r="C36" s="236"/>
      <c r="D36" s="236"/>
      <c r="E36" s="13"/>
      <c r="F36" s="11"/>
    </row>
    <row r="37" spans="1:6" ht="15.95" customHeight="1" x14ac:dyDescent="0.25">
      <c r="A37" s="12"/>
      <c r="B37" s="228" t="s">
        <v>128</v>
      </c>
      <c r="C37" s="228"/>
      <c r="D37" s="13"/>
      <c r="F37" s="11"/>
    </row>
    <row r="38" spans="1:6" ht="15.95" customHeight="1" x14ac:dyDescent="0.25">
      <c r="A38" s="67"/>
      <c r="B38" s="231" t="s">
        <v>129</v>
      </c>
      <c r="C38" s="231"/>
      <c r="D38" s="13"/>
      <c r="F38" s="11"/>
    </row>
    <row r="39" spans="1:6" ht="15.95" customHeight="1" x14ac:dyDescent="0.25">
      <c r="A39" s="50" t="s">
        <v>130</v>
      </c>
      <c r="B39" s="68" t="s">
        <v>131</v>
      </c>
      <c r="C39" s="52" t="s">
        <v>132</v>
      </c>
      <c r="D39" s="13"/>
      <c r="F39" s="11"/>
    </row>
    <row r="40" spans="1:6" ht="15.95" customHeight="1" x14ac:dyDescent="0.25">
      <c r="A40" s="53" t="s">
        <v>116</v>
      </c>
      <c r="B40" s="69" t="s">
        <v>133</v>
      </c>
      <c r="C40" s="70">
        <f>C31*8.33%</f>
        <v>103.20869999999999</v>
      </c>
      <c r="D40" s="13"/>
      <c r="F40" s="11"/>
    </row>
    <row r="41" spans="1:6" ht="15.95" customHeight="1" x14ac:dyDescent="0.25">
      <c r="A41" s="53" t="s">
        <v>118</v>
      </c>
      <c r="B41" s="69" t="s">
        <v>134</v>
      </c>
      <c r="C41" s="70">
        <f>C31*12.1%</f>
        <v>149.91899999999998</v>
      </c>
      <c r="D41" s="63"/>
      <c r="F41" s="11"/>
    </row>
    <row r="42" spans="1:6" ht="15.95" customHeight="1" x14ac:dyDescent="0.25">
      <c r="A42" s="61"/>
      <c r="B42" s="71" t="s">
        <v>135</v>
      </c>
      <c r="C42" s="72">
        <f>SUM(C40:C41)</f>
        <v>253.12769999999998</v>
      </c>
      <c r="D42" s="63"/>
      <c r="F42" s="11"/>
    </row>
    <row r="43" spans="1:6" ht="36.75" thickBot="1" x14ac:dyDescent="0.3">
      <c r="A43" s="73" t="s">
        <v>120</v>
      </c>
      <c r="B43" s="74" t="s">
        <v>136</v>
      </c>
      <c r="C43" s="75">
        <f>C35*7.82%</f>
        <v>96.889800000000008</v>
      </c>
      <c r="D43" s="63"/>
      <c r="F43" s="11"/>
    </row>
    <row r="44" spans="1:6" ht="15.95" customHeight="1" thickBot="1" x14ac:dyDescent="0.3">
      <c r="E44" s="13"/>
      <c r="F44" s="11"/>
    </row>
    <row r="45" spans="1:6" ht="25.15" customHeight="1" thickBot="1" x14ac:dyDescent="0.3">
      <c r="A45" s="232" t="s">
        <v>137</v>
      </c>
      <c r="B45" s="232"/>
      <c r="C45" s="232"/>
      <c r="D45" s="232"/>
      <c r="E45" s="13"/>
      <c r="F45" s="11"/>
    </row>
    <row r="46" spans="1:6" ht="13.5" customHeight="1" thickBot="1" x14ac:dyDescent="0.3">
      <c r="A46" s="76" t="s">
        <v>138</v>
      </c>
      <c r="B46" s="77" t="s">
        <v>139</v>
      </c>
      <c r="C46" s="78" t="s">
        <v>140</v>
      </c>
      <c r="D46" s="79" t="s">
        <v>115</v>
      </c>
      <c r="E46" s="13"/>
      <c r="F46" s="11"/>
    </row>
    <row r="47" spans="1:6" ht="14.25" customHeight="1" x14ac:dyDescent="0.25">
      <c r="A47" s="80" t="s">
        <v>116</v>
      </c>
      <c r="B47" s="81" t="s">
        <v>141</v>
      </c>
      <c r="C47" s="82">
        <v>20</v>
      </c>
      <c r="D47" s="83">
        <f>(C35*(C47/100))</f>
        <v>247.8</v>
      </c>
      <c r="E47" s="13"/>
      <c r="F47" s="11"/>
    </row>
    <row r="48" spans="1:6" ht="14.25" customHeight="1" x14ac:dyDescent="0.25">
      <c r="A48" s="80" t="s">
        <v>118</v>
      </c>
      <c r="B48" s="84" t="s">
        <v>142</v>
      </c>
      <c r="C48" s="85">
        <v>2.5</v>
      </c>
      <c r="D48" s="86">
        <f>(C35*(C48/100))</f>
        <v>30.975000000000001</v>
      </c>
      <c r="E48" s="13"/>
      <c r="F48" s="11"/>
    </row>
    <row r="49" spans="1:6" ht="14.25" customHeight="1" x14ac:dyDescent="0.25">
      <c r="A49" s="80" t="s">
        <v>120</v>
      </c>
      <c r="B49" s="87" t="s">
        <v>143</v>
      </c>
      <c r="C49" s="14">
        <v>4</v>
      </c>
      <c r="D49" s="70">
        <f t="shared" ref="D49:D54" si="0">($C$35*(C49/100))</f>
        <v>49.56</v>
      </c>
      <c r="E49" s="13"/>
      <c r="F49" s="11"/>
    </row>
    <row r="50" spans="1:6" ht="14.25" customHeight="1" x14ac:dyDescent="0.25">
      <c r="A50" s="80" t="s">
        <v>122</v>
      </c>
      <c r="B50" s="84" t="s">
        <v>144</v>
      </c>
      <c r="C50" s="85">
        <v>1.5</v>
      </c>
      <c r="D50" s="86">
        <f t="shared" si="0"/>
        <v>18.585000000000001</v>
      </c>
      <c r="E50" s="13"/>
      <c r="F50" s="11"/>
    </row>
    <row r="51" spans="1:6" ht="14.25" customHeight="1" x14ac:dyDescent="0.25">
      <c r="A51" s="80" t="s">
        <v>124</v>
      </c>
      <c r="B51" s="84" t="s">
        <v>145</v>
      </c>
      <c r="C51" s="85">
        <v>1</v>
      </c>
      <c r="D51" s="86">
        <f t="shared" si="0"/>
        <v>12.39</v>
      </c>
      <c r="E51" s="13"/>
      <c r="F51" s="11"/>
    </row>
    <row r="52" spans="1:6" ht="14.25" customHeight="1" x14ac:dyDescent="0.25">
      <c r="A52" s="80" t="s">
        <v>126</v>
      </c>
      <c r="B52" s="84" t="s">
        <v>146</v>
      </c>
      <c r="C52" s="85">
        <v>0.60000000000000009</v>
      </c>
      <c r="D52" s="86">
        <f t="shared" si="0"/>
        <v>7.4340000000000011</v>
      </c>
      <c r="E52" s="13"/>
      <c r="F52" s="11"/>
    </row>
    <row r="53" spans="1:6" ht="14.25" customHeight="1" x14ac:dyDescent="0.25">
      <c r="A53" s="80" t="s">
        <v>147</v>
      </c>
      <c r="B53" s="84" t="s">
        <v>148</v>
      </c>
      <c r="C53" s="85">
        <v>0.2</v>
      </c>
      <c r="D53" s="86">
        <f t="shared" si="0"/>
        <v>2.4780000000000002</v>
      </c>
      <c r="E53" s="13"/>
      <c r="F53" s="11"/>
    </row>
    <row r="54" spans="1:6" ht="14.25" customHeight="1" x14ac:dyDescent="0.25">
      <c r="A54" s="80" t="s">
        <v>149</v>
      </c>
      <c r="B54" s="87" t="s">
        <v>150</v>
      </c>
      <c r="C54" s="14">
        <v>8</v>
      </c>
      <c r="D54" s="70">
        <f t="shared" si="0"/>
        <v>99.12</v>
      </c>
      <c r="E54" s="13"/>
      <c r="F54" s="11"/>
    </row>
    <row r="55" spans="1:6" ht="14.25" customHeight="1" thickBot="1" x14ac:dyDescent="0.3">
      <c r="A55" s="88"/>
      <c r="B55" s="89" t="s">
        <v>49</v>
      </c>
      <c r="C55" s="90">
        <f>SUM(C47:C54)</f>
        <v>37.799999999999997</v>
      </c>
      <c r="D55" s="91">
        <f>SUM(D47:D54)</f>
        <v>468.34200000000004</v>
      </c>
      <c r="E55" s="13"/>
      <c r="F55" s="11"/>
    </row>
    <row r="56" spans="1:6" ht="14.25" customHeight="1" x14ac:dyDescent="0.25">
      <c r="A56" s="15"/>
      <c r="B56" s="16" t="s">
        <v>151</v>
      </c>
      <c r="C56" s="15"/>
      <c r="D56" s="15"/>
      <c r="E56" s="13"/>
      <c r="F56" s="11"/>
    </row>
    <row r="57" spans="1:6" ht="14.25" customHeight="1" thickBot="1" x14ac:dyDescent="0.3">
      <c r="A57" s="15"/>
      <c r="B57" s="16"/>
      <c r="C57" s="15"/>
      <c r="D57" s="15"/>
      <c r="E57" s="13"/>
      <c r="F57" s="11"/>
    </row>
    <row r="58" spans="1:6" ht="14.25" customHeight="1" x14ac:dyDescent="0.25">
      <c r="A58" s="92"/>
      <c r="B58" s="93" t="s">
        <v>152</v>
      </c>
      <c r="C58" s="94"/>
      <c r="D58" s="13"/>
      <c r="F58" s="11"/>
    </row>
    <row r="59" spans="1:6" ht="14.25" customHeight="1" x14ac:dyDescent="0.25">
      <c r="A59" s="50" t="s">
        <v>153</v>
      </c>
      <c r="B59" s="51" t="s">
        <v>154</v>
      </c>
      <c r="C59" s="52" t="s">
        <v>115</v>
      </c>
      <c r="D59" s="13"/>
      <c r="F59" s="11"/>
    </row>
    <row r="60" spans="1:6" ht="14.25" customHeight="1" x14ac:dyDescent="0.25">
      <c r="A60" s="53" t="s">
        <v>116</v>
      </c>
      <c r="B60" s="95" t="s">
        <v>155</v>
      </c>
      <c r="C60" s="56">
        <f>(4.05*4*C13)-(6%*C15)</f>
        <v>263.91599999999994</v>
      </c>
      <c r="D60" s="13"/>
      <c r="F60" s="11"/>
    </row>
    <row r="61" spans="1:6" ht="14.25" customHeight="1" x14ac:dyDescent="0.25">
      <c r="A61" s="53" t="s">
        <v>118</v>
      </c>
      <c r="B61" s="54" t="s">
        <v>234</v>
      </c>
      <c r="C61" s="56">
        <f>(18*C13)-(18*C13*10%)</f>
        <v>338.25599999999997</v>
      </c>
      <c r="D61" s="13"/>
      <c r="F61" s="11"/>
    </row>
    <row r="62" spans="1:6" ht="14.25" customHeight="1" x14ac:dyDescent="0.25">
      <c r="A62" s="53" t="s">
        <v>120</v>
      </c>
      <c r="B62" s="54" t="s">
        <v>235</v>
      </c>
      <c r="C62" s="56">
        <v>13</v>
      </c>
      <c r="D62" s="13"/>
      <c r="F62" s="11"/>
    </row>
    <row r="63" spans="1:6" ht="14.25" customHeight="1" x14ac:dyDescent="0.25">
      <c r="A63" s="53" t="s">
        <v>122</v>
      </c>
      <c r="B63" s="54" t="s">
        <v>127</v>
      </c>
      <c r="C63" s="56">
        <v>0</v>
      </c>
      <c r="D63" s="13"/>
      <c r="F63" s="11"/>
    </row>
    <row r="64" spans="1:6" ht="14.25" customHeight="1" thickBot="1" x14ac:dyDescent="0.3">
      <c r="A64" s="64"/>
      <c r="B64" s="65" t="s">
        <v>156</v>
      </c>
      <c r="C64" s="66">
        <f>SUM(C60:C63)</f>
        <v>615.17199999999991</v>
      </c>
      <c r="D64" s="13"/>
      <c r="F64" s="11"/>
    </row>
    <row r="65" spans="1:6" ht="14.25" customHeight="1" thickBot="1" x14ac:dyDescent="0.3">
      <c r="A65" s="15"/>
      <c r="B65" s="17"/>
      <c r="C65" s="18"/>
      <c r="D65" s="19"/>
      <c r="E65" s="13"/>
      <c r="F65" s="11"/>
    </row>
    <row r="66" spans="1:6" ht="14.25" customHeight="1" x14ac:dyDescent="0.25">
      <c r="A66" s="92"/>
      <c r="B66" s="96" t="s">
        <v>157</v>
      </c>
      <c r="C66" s="97"/>
      <c r="D66" s="13"/>
      <c r="F66" s="11"/>
    </row>
    <row r="67" spans="1:6" ht="14.25" customHeight="1" x14ac:dyDescent="0.25">
      <c r="A67" s="53">
        <v>2</v>
      </c>
      <c r="B67" s="98" t="s">
        <v>158</v>
      </c>
      <c r="C67" s="144" t="s">
        <v>132</v>
      </c>
      <c r="D67" s="13"/>
      <c r="F67" s="11"/>
    </row>
    <row r="68" spans="1:6" ht="14.25" customHeight="1" x14ac:dyDescent="0.25">
      <c r="A68" s="53" t="s">
        <v>130</v>
      </c>
      <c r="B68" s="54" t="s">
        <v>131</v>
      </c>
      <c r="C68" s="55">
        <f>C42</f>
        <v>253.12769999999998</v>
      </c>
      <c r="D68" s="13"/>
      <c r="F68" s="11"/>
    </row>
    <row r="69" spans="1:6" ht="14.25" customHeight="1" x14ac:dyDescent="0.25">
      <c r="A69" s="53" t="s">
        <v>138</v>
      </c>
      <c r="B69" s="54" t="s">
        <v>139</v>
      </c>
      <c r="C69" s="55">
        <f>D55+C43</f>
        <v>565.23180000000002</v>
      </c>
      <c r="D69" s="13"/>
      <c r="F69" s="11"/>
    </row>
    <row r="70" spans="1:6" ht="14.25" customHeight="1" x14ac:dyDescent="0.25">
      <c r="A70" s="53" t="s">
        <v>153</v>
      </c>
      <c r="B70" s="54" t="s">
        <v>154</v>
      </c>
      <c r="C70" s="55">
        <f>C64</f>
        <v>615.17199999999991</v>
      </c>
      <c r="D70" s="13"/>
      <c r="F70" s="11"/>
    </row>
    <row r="71" spans="1:6" ht="14.25" customHeight="1" thickBot="1" x14ac:dyDescent="0.3">
      <c r="A71" s="64"/>
      <c r="B71" s="100" t="s">
        <v>135</v>
      </c>
      <c r="C71" s="101">
        <f>SUM(C68:C70)</f>
        <v>1433.5315000000001</v>
      </c>
      <c r="D71" s="13"/>
      <c r="F71" s="11"/>
    </row>
    <row r="72" spans="1:6" ht="14.25" customHeight="1" thickBot="1" x14ac:dyDescent="0.3">
      <c r="B72" s="20"/>
      <c r="C72" s="19"/>
      <c r="D72" s="19"/>
      <c r="E72" s="13"/>
      <c r="F72" s="11"/>
    </row>
    <row r="73" spans="1:6" ht="14.25" customHeight="1" x14ac:dyDescent="0.25">
      <c r="A73" s="102"/>
      <c r="B73" s="103" t="s">
        <v>159</v>
      </c>
      <c r="C73" s="104"/>
      <c r="D73" s="13"/>
      <c r="F73" s="11"/>
    </row>
    <row r="74" spans="1:6" ht="14.25" customHeight="1" x14ac:dyDescent="0.25">
      <c r="A74" s="21">
        <v>3</v>
      </c>
      <c r="B74" s="22" t="s">
        <v>160</v>
      </c>
      <c r="C74" s="170" t="s">
        <v>115</v>
      </c>
      <c r="D74" s="13"/>
      <c r="F74" s="11"/>
    </row>
    <row r="75" spans="1:6" ht="14.25" customHeight="1" x14ac:dyDescent="0.25">
      <c r="A75" s="23" t="s">
        <v>116</v>
      </c>
      <c r="B75" s="24" t="s">
        <v>161</v>
      </c>
      <c r="C75" s="167">
        <f>((C31+C40+C41)/12)*5%</f>
        <v>6.2171987500000006</v>
      </c>
      <c r="D75" s="13"/>
      <c r="F75" s="11"/>
    </row>
    <row r="76" spans="1:6" ht="14.25" customHeight="1" x14ac:dyDescent="0.25">
      <c r="A76" s="23" t="s">
        <v>118</v>
      </c>
      <c r="B76" s="24" t="s">
        <v>162</v>
      </c>
      <c r="C76" s="167">
        <f>((C31+C40)/12)*5%*8%</f>
        <v>0.44740290000000005</v>
      </c>
      <c r="D76" s="13"/>
      <c r="F76" s="11"/>
    </row>
    <row r="77" spans="1:6" ht="14.25" customHeight="1" x14ac:dyDescent="0.25">
      <c r="A77" s="23" t="s">
        <v>120</v>
      </c>
      <c r="B77" s="24" t="s">
        <v>163</v>
      </c>
      <c r="C77" s="167">
        <v>0</v>
      </c>
      <c r="D77" s="13"/>
      <c r="F77" s="11"/>
    </row>
    <row r="78" spans="1:6" ht="14.25" customHeight="1" x14ac:dyDescent="0.25">
      <c r="A78" s="23" t="s">
        <v>122</v>
      </c>
      <c r="B78" s="24" t="s">
        <v>164</v>
      </c>
      <c r="C78" s="167">
        <f>((C31+C62)/30/12*7)</f>
        <v>24.344444444444445</v>
      </c>
      <c r="D78" s="13"/>
      <c r="F78" s="11"/>
    </row>
    <row r="79" spans="1:6" ht="24" x14ac:dyDescent="0.25">
      <c r="A79" s="23" t="s">
        <v>124</v>
      </c>
      <c r="B79" s="24" t="s">
        <v>165</v>
      </c>
      <c r="C79" s="169">
        <f>(C31/30/12*7)*8%</f>
        <v>1.9273333333333333</v>
      </c>
      <c r="D79" s="13"/>
      <c r="F79" s="11"/>
    </row>
    <row r="80" spans="1:6" ht="14.25" customHeight="1" x14ac:dyDescent="0.25">
      <c r="A80" s="23" t="s">
        <v>126</v>
      </c>
      <c r="B80" s="24" t="s">
        <v>166</v>
      </c>
      <c r="C80" s="167">
        <f>C31*4%</f>
        <v>49.56</v>
      </c>
      <c r="D80" s="13"/>
      <c r="F80" s="11"/>
    </row>
    <row r="81" spans="1:6" ht="14.25" customHeight="1" x14ac:dyDescent="0.25">
      <c r="A81" s="25"/>
      <c r="B81" s="22" t="s">
        <v>49</v>
      </c>
      <c r="C81" s="168">
        <f>SUM(C75:C80)</f>
        <v>82.496379427777782</v>
      </c>
      <c r="D81" s="13"/>
      <c r="F81" s="11"/>
    </row>
    <row r="82" spans="1:6" ht="14.25" customHeight="1" thickBot="1" x14ac:dyDescent="0.3">
      <c r="E82" s="13"/>
      <c r="F82" s="11"/>
    </row>
    <row r="83" spans="1:6" ht="14.25" customHeight="1" x14ac:dyDescent="0.25">
      <c r="A83" s="12"/>
      <c r="B83" s="105" t="s">
        <v>167</v>
      </c>
      <c r="C83" s="106"/>
      <c r="D83" s="107"/>
      <c r="F83" s="11"/>
    </row>
    <row r="84" spans="1:6" ht="14.25" customHeight="1" x14ac:dyDescent="0.25">
      <c r="A84" s="67"/>
      <c r="B84" s="98" t="s">
        <v>168</v>
      </c>
      <c r="C84" s="52"/>
      <c r="D84" s="13"/>
      <c r="F84" s="11"/>
    </row>
    <row r="85" spans="1:6" ht="14.25" customHeight="1" x14ac:dyDescent="0.25">
      <c r="A85" s="50" t="s">
        <v>169</v>
      </c>
      <c r="B85" s="26" t="s">
        <v>170</v>
      </c>
      <c r="C85" s="145" t="s">
        <v>115</v>
      </c>
      <c r="D85" s="13"/>
      <c r="F85" s="11"/>
    </row>
    <row r="86" spans="1:6" ht="14.25" customHeight="1" x14ac:dyDescent="0.25">
      <c r="A86" s="53" t="s">
        <v>116</v>
      </c>
      <c r="B86" s="108" t="s">
        <v>171</v>
      </c>
      <c r="C86" s="146">
        <v>0</v>
      </c>
      <c r="D86" s="13"/>
      <c r="F86" s="11"/>
    </row>
    <row r="87" spans="1:6" ht="14.25" customHeight="1" x14ac:dyDescent="0.25">
      <c r="A87" s="53" t="s">
        <v>118</v>
      </c>
      <c r="B87" s="108" t="s">
        <v>172</v>
      </c>
      <c r="C87" s="146">
        <f>(((C31+C71+C81+C90+C110)-(C60-C61-C108-C109))/30*2.96)/12</f>
        <v>34.832087795997133</v>
      </c>
      <c r="D87" s="13"/>
      <c r="F87" s="11"/>
    </row>
    <row r="88" spans="1:6" ht="14.25" customHeight="1" x14ac:dyDescent="0.25">
      <c r="A88" s="53" t="s">
        <v>120</v>
      </c>
      <c r="B88" s="108" t="s">
        <v>173</v>
      </c>
      <c r="C88" s="146">
        <f>(((C31+C71+C81+C90+C110)-(C60-C61-C108-C109))/30*5*1.5%)/12</f>
        <v>0.88256979212830566</v>
      </c>
      <c r="D88" s="13"/>
      <c r="F88" s="11"/>
    </row>
    <row r="89" spans="1:6" ht="14.25" customHeight="1" x14ac:dyDescent="0.25">
      <c r="A89" s="53" t="s">
        <v>122</v>
      </c>
      <c r="B89" s="108" t="s">
        <v>174</v>
      </c>
      <c r="C89" s="146">
        <f>(((C31+C71+C81+C90+C110)-(C60-C61-C108-C109))/30*15*0.78%)/12</f>
        <v>1.3768088757201571</v>
      </c>
      <c r="D89" s="13"/>
      <c r="F89" s="11"/>
    </row>
    <row r="90" spans="1:6" ht="14.25" customHeight="1" x14ac:dyDescent="0.25">
      <c r="A90" s="53" t="s">
        <v>124</v>
      </c>
      <c r="B90" s="108" t="s">
        <v>175</v>
      </c>
      <c r="C90" s="146">
        <f>(((C41*3.95/12)+(C62*3.95*1.2975%))/12+((C31+C40)*39.8%*3.95)*1.2975%/12)</f>
        <v>6.4494144547565195</v>
      </c>
      <c r="D90" s="63"/>
      <c r="F90" s="11"/>
    </row>
    <row r="91" spans="1:6" ht="14.25" customHeight="1" x14ac:dyDescent="0.25">
      <c r="A91" s="53" t="s">
        <v>126</v>
      </c>
      <c r="B91" s="109" t="s">
        <v>176</v>
      </c>
      <c r="C91" s="146">
        <v>0</v>
      </c>
      <c r="D91" s="13"/>
      <c r="F91" s="11"/>
    </row>
    <row r="92" spans="1:6" ht="14.25" customHeight="1" thickBot="1" x14ac:dyDescent="0.3">
      <c r="A92" s="64"/>
      <c r="B92" s="28" t="s">
        <v>49</v>
      </c>
      <c r="C92" s="166">
        <f>SUM(C86:C91)</f>
        <v>43.54088091860212</v>
      </c>
      <c r="D92" s="13"/>
      <c r="F92" s="11"/>
    </row>
    <row r="93" spans="1:6" ht="14.25" customHeight="1" thickBot="1" x14ac:dyDescent="0.3">
      <c r="A93" s="15"/>
      <c r="B93" s="15"/>
      <c r="C93" s="15"/>
      <c r="E93" s="13"/>
      <c r="F93" s="11"/>
    </row>
    <row r="94" spans="1:6" ht="14.25" customHeight="1" x14ac:dyDescent="0.25">
      <c r="A94" s="111"/>
      <c r="B94" s="233" t="s">
        <v>177</v>
      </c>
      <c r="C94" s="233"/>
      <c r="D94" s="13"/>
      <c r="F94" s="11"/>
    </row>
    <row r="95" spans="1:6" ht="14.25" customHeight="1" x14ac:dyDescent="0.25">
      <c r="A95" s="50" t="s">
        <v>178</v>
      </c>
      <c r="B95" s="26" t="s">
        <v>179</v>
      </c>
      <c r="C95" s="27" t="s">
        <v>115</v>
      </c>
      <c r="D95" s="13"/>
      <c r="F95" s="11"/>
    </row>
    <row r="96" spans="1:6" ht="14.25" customHeight="1" x14ac:dyDescent="0.25">
      <c r="A96" s="53" t="s">
        <v>116</v>
      </c>
      <c r="B96" s="112" t="s">
        <v>180</v>
      </c>
      <c r="C96" s="113">
        <v>0</v>
      </c>
      <c r="D96" s="13"/>
      <c r="F96" s="11"/>
    </row>
    <row r="97" spans="1:6" ht="14.25" customHeight="1" thickBot="1" x14ac:dyDescent="0.3">
      <c r="A97" s="114"/>
      <c r="B97" s="28" t="s">
        <v>49</v>
      </c>
      <c r="C97" s="115"/>
      <c r="D97" s="116"/>
      <c r="F97" s="11"/>
    </row>
    <row r="98" spans="1:6" ht="14.25" customHeight="1" thickBot="1" x14ac:dyDescent="0.3">
      <c r="A98" s="15"/>
      <c r="B98" s="15"/>
      <c r="C98" s="15"/>
      <c r="E98" s="13"/>
      <c r="F98" s="11"/>
    </row>
    <row r="99" spans="1:6" ht="14.25" customHeight="1" x14ac:dyDescent="0.25">
      <c r="A99" s="92"/>
      <c r="B99" s="96" t="s">
        <v>181</v>
      </c>
      <c r="C99" s="97"/>
      <c r="D99" s="13"/>
      <c r="F99" s="11"/>
    </row>
    <row r="100" spans="1:6" ht="14.25" customHeight="1" x14ac:dyDescent="0.25">
      <c r="A100" s="50">
        <v>4</v>
      </c>
      <c r="B100" s="98" t="s">
        <v>182</v>
      </c>
      <c r="C100" s="99" t="s">
        <v>132</v>
      </c>
      <c r="D100" s="13"/>
      <c r="F100" s="11"/>
    </row>
    <row r="101" spans="1:6" s="29" customFormat="1" ht="15" customHeight="1" x14ac:dyDescent="0.25">
      <c r="A101" s="53" t="s">
        <v>169</v>
      </c>
      <c r="B101" s="54" t="s">
        <v>170</v>
      </c>
      <c r="C101" s="55">
        <f>C92</f>
        <v>43.54088091860212</v>
      </c>
      <c r="D101" s="117"/>
    </row>
    <row r="102" spans="1:6" ht="15" customHeight="1" x14ac:dyDescent="0.25">
      <c r="A102" s="53" t="s">
        <v>178</v>
      </c>
      <c r="B102" s="54" t="s">
        <v>179</v>
      </c>
      <c r="C102" s="55">
        <f>C97</f>
        <v>0</v>
      </c>
      <c r="D102" s="13"/>
      <c r="F102" s="11"/>
    </row>
    <row r="103" spans="1:6" ht="15" customHeight="1" thickBot="1" x14ac:dyDescent="0.3">
      <c r="A103" s="64"/>
      <c r="B103" s="100" t="s">
        <v>135</v>
      </c>
      <c r="C103" s="66">
        <f>SUM(C101:C102)</f>
        <v>43.54088091860212</v>
      </c>
      <c r="D103" s="13"/>
      <c r="F103" s="11"/>
    </row>
    <row r="104" spans="1:6" ht="15" customHeight="1" thickBot="1" x14ac:dyDescent="0.3">
      <c r="F104" s="11"/>
    </row>
    <row r="105" spans="1:6" ht="15" customHeight="1" x14ac:dyDescent="0.25">
      <c r="A105" s="118"/>
      <c r="B105" s="105" t="s">
        <v>183</v>
      </c>
      <c r="C105" s="119"/>
      <c r="F105" s="11"/>
    </row>
    <row r="106" spans="1:6" ht="15" customHeight="1" x14ac:dyDescent="0.25">
      <c r="A106" s="30">
        <v>5</v>
      </c>
      <c r="B106" s="120" t="s">
        <v>184</v>
      </c>
      <c r="C106" s="52" t="s">
        <v>115</v>
      </c>
      <c r="F106" s="11"/>
    </row>
    <row r="107" spans="1:6" ht="15" customHeight="1" x14ac:dyDescent="0.25">
      <c r="A107" s="31" t="s">
        <v>116</v>
      </c>
      <c r="B107" s="121" t="s">
        <v>185</v>
      </c>
      <c r="C107" s="122">
        <f>'III - B Custo Uniformes'!E28</f>
        <v>46.586666666666666</v>
      </c>
      <c r="F107" s="11"/>
    </row>
    <row r="108" spans="1:6" ht="15" customHeight="1" x14ac:dyDescent="0.25">
      <c r="A108" s="31" t="s">
        <v>118</v>
      </c>
      <c r="B108" s="121" t="s">
        <v>236</v>
      </c>
      <c r="C108" s="123">
        <f>'III - A Custo Materiais e EPIs'!F31</f>
        <v>670.41</v>
      </c>
      <c r="F108" s="11"/>
    </row>
    <row r="109" spans="1:6" ht="15" customHeight="1" x14ac:dyDescent="0.25">
      <c r="A109" s="31" t="s">
        <v>120</v>
      </c>
      <c r="B109" s="121" t="s">
        <v>186</v>
      </c>
      <c r="C109" s="123">
        <f>'III - C Custo Equipamentos'!F20</f>
        <v>6.5555208333333335</v>
      </c>
      <c r="F109" s="11"/>
    </row>
    <row r="110" spans="1:6" ht="15" customHeight="1" thickBot="1" x14ac:dyDescent="0.3">
      <c r="A110" s="124"/>
      <c r="B110" s="125" t="s">
        <v>187</v>
      </c>
      <c r="C110" s="126">
        <f>SUM(C107:C109)</f>
        <v>723.55218750000006</v>
      </c>
      <c r="F110" s="11"/>
    </row>
    <row r="111" spans="1:6" ht="15" customHeight="1" thickBot="1" x14ac:dyDescent="0.3">
      <c r="A111" s="32"/>
      <c r="B111" s="33"/>
      <c r="C111" s="34"/>
      <c r="D111" s="34"/>
      <c r="F111" s="11"/>
    </row>
    <row r="112" spans="1:6" ht="15" customHeight="1" x14ac:dyDescent="0.25">
      <c r="A112" s="127"/>
      <c r="B112" s="228" t="s">
        <v>188</v>
      </c>
      <c r="C112" s="228"/>
      <c r="D112" s="228"/>
      <c r="F112" s="11"/>
    </row>
    <row r="113" spans="1:6" ht="15" customHeight="1" x14ac:dyDescent="0.25">
      <c r="A113" s="30">
        <v>6</v>
      </c>
      <c r="B113" s="26" t="s">
        <v>189</v>
      </c>
      <c r="C113" s="35" t="s">
        <v>140</v>
      </c>
      <c r="D113" s="27" t="s">
        <v>115</v>
      </c>
      <c r="F113" s="11"/>
    </row>
    <row r="114" spans="1:6" ht="15" customHeight="1" x14ac:dyDescent="0.25">
      <c r="A114" s="31" t="s">
        <v>116</v>
      </c>
      <c r="B114" s="36" t="s">
        <v>190</v>
      </c>
      <c r="C114" s="37">
        <v>4.08</v>
      </c>
      <c r="D114" s="70">
        <f>(C131)*C114/100</f>
        <v>143.70253467213229</v>
      </c>
      <c r="F114" s="11"/>
    </row>
    <row r="115" spans="1:6" ht="15" customHeight="1" x14ac:dyDescent="0.25">
      <c r="A115" s="31" t="s">
        <v>118</v>
      </c>
      <c r="B115" s="36" t="s">
        <v>191</v>
      </c>
      <c r="C115" s="37">
        <v>4.3600000000000003</v>
      </c>
      <c r="D115" s="70">
        <f>(C131+D114)*C115/100</f>
        <v>159.82990383780714</v>
      </c>
      <c r="F115" s="11"/>
    </row>
    <row r="116" spans="1:6" ht="15" customHeight="1" x14ac:dyDescent="0.25">
      <c r="A116" s="31" t="s">
        <v>120</v>
      </c>
      <c r="B116" s="36" t="s">
        <v>192</v>
      </c>
      <c r="C116" s="37"/>
      <c r="D116" s="70"/>
      <c r="F116" s="11"/>
    </row>
    <row r="117" spans="1:6" ht="15" customHeight="1" x14ac:dyDescent="0.25">
      <c r="A117" s="31"/>
      <c r="B117" s="36" t="s">
        <v>193</v>
      </c>
      <c r="C117" s="37">
        <f>3+0.65</f>
        <v>3.65</v>
      </c>
      <c r="D117" s="70">
        <f>((C131+D114+D115)/(1-(C117+C119)/100))*C117/100</f>
        <v>152.85861915928368</v>
      </c>
      <c r="F117" s="11"/>
    </row>
    <row r="118" spans="1:6" ht="15" customHeight="1" x14ac:dyDescent="0.25">
      <c r="A118" s="31"/>
      <c r="B118" s="36" t="s">
        <v>194</v>
      </c>
      <c r="C118" s="37"/>
      <c r="D118" s="70"/>
      <c r="F118" s="11"/>
    </row>
    <row r="119" spans="1:6" ht="15" customHeight="1" x14ac:dyDescent="0.25">
      <c r="A119" s="31"/>
      <c r="B119" s="36" t="s">
        <v>195</v>
      </c>
      <c r="C119" s="38">
        <v>5</v>
      </c>
      <c r="D119" s="70">
        <f>((C131+D114+D115)/(1-(C117+C119)/100))*C119/100</f>
        <v>209.39536871134752</v>
      </c>
      <c r="F119" s="11"/>
    </row>
    <row r="120" spans="1:6" ht="15" customHeight="1" x14ac:dyDescent="0.25">
      <c r="A120" s="31"/>
      <c r="B120" s="36" t="s">
        <v>196</v>
      </c>
      <c r="C120" s="37"/>
      <c r="D120" s="70"/>
      <c r="F120" s="11"/>
    </row>
    <row r="121" spans="1:6" ht="15" customHeight="1" thickBot="1" x14ac:dyDescent="0.3">
      <c r="A121" s="39"/>
      <c r="B121" s="28" t="s">
        <v>49</v>
      </c>
      <c r="C121" s="40">
        <f>SUM(C114:C120)</f>
        <v>17.090000000000003</v>
      </c>
      <c r="D121" s="110">
        <f>SUM(D114:D120)</f>
        <v>665.78642638057056</v>
      </c>
      <c r="F121" s="11"/>
    </row>
    <row r="122" spans="1:6" ht="15" customHeight="1" x14ac:dyDescent="0.25">
      <c r="A122" s="32"/>
      <c r="B122" s="33"/>
      <c r="C122" s="34"/>
      <c r="D122" s="34"/>
      <c r="F122" s="11"/>
    </row>
    <row r="123" spans="1:6" s="29" customFormat="1" ht="15" customHeight="1" x14ac:dyDescent="0.25">
      <c r="A123" s="234" t="s">
        <v>197</v>
      </c>
      <c r="B123" s="234"/>
      <c r="C123" s="234"/>
      <c r="D123" s="41"/>
    </row>
    <row r="124" spans="1:6" s="29" customFormat="1" ht="15" customHeight="1" thickBot="1" x14ac:dyDescent="0.3">
      <c r="A124" s="11"/>
      <c r="B124" s="41"/>
      <c r="C124" s="11"/>
      <c r="D124" s="11"/>
    </row>
    <row r="125" spans="1:6" s="29" customFormat="1" ht="24" x14ac:dyDescent="0.25">
      <c r="A125" s="92"/>
      <c r="B125" s="128" t="s">
        <v>198</v>
      </c>
      <c r="C125" s="129" t="s">
        <v>115</v>
      </c>
    </row>
    <row r="126" spans="1:6" s="29" customFormat="1" ht="15" customHeight="1" x14ac:dyDescent="0.25">
      <c r="A126" s="67" t="s">
        <v>116</v>
      </c>
      <c r="B126" s="36" t="s">
        <v>199</v>
      </c>
      <c r="C126" s="70">
        <f>C35</f>
        <v>1239</v>
      </c>
    </row>
    <row r="127" spans="1:6" s="29" customFormat="1" ht="15" customHeight="1" x14ac:dyDescent="0.25">
      <c r="A127" s="67" t="s">
        <v>118</v>
      </c>
      <c r="B127" s="36" t="s">
        <v>200</v>
      </c>
      <c r="C127" s="70">
        <f>C71</f>
        <v>1433.5315000000001</v>
      </c>
    </row>
    <row r="128" spans="1:6" s="29" customFormat="1" ht="15" customHeight="1" x14ac:dyDescent="0.25">
      <c r="A128" s="67" t="s">
        <v>120</v>
      </c>
      <c r="B128" s="36" t="s">
        <v>201</v>
      </c>
      <c r="C128" s="70">
        <f>C81</f>
        <v>82.496379427777782</v>
      </c>
    </row>
    <row r="129" spans="1:5" s="29" customFormat="1" ht="15" customHeight="1" x14ac:dyDescent="0.25">
      <c r="A129" s="67" t="s">
        <v>122</v>
      </c>
      <c r="B129" s="36" t="s">
        <v>202</v>
      </c>
      <c r="C129" s="70">
        <f>C103</f>
        <v>43.54088091860212</v>
      </c>
    </row>
    <row r="130" spans="1:5" s="29" customFormat="1" ht="15" customHeight="1" x14ac:dyDescent="0.25">
      <c r="A130" s="67" t="s">
        <v>124</v>
      </c>
      <c r="B130" s="36" t="s">
        <v>203</v>
      </c>
      <c r="C130" s="70">
        <f>C110</f>
        <v>723.55218750000006</v>
      </c>
    </row>
    <row r="131" spans="1:5" s="29" customFormat="1" ht="15" customHeight="1" x14ac:dyDescent="0.25">
      <c r="A131" s="67"/>
      <c r="B131" s="35" t="s">
        <v>204</v>
      </c>
      <c r="C131" s="130">
        <f>SUM(C126:C130)</f>
        <v>3522.1209478463797</v>
      </c>
    </row>
    <row r="132" spans="1:5" s="29" customFormat="1" ht="15" customHeight="1" x14ac:dyDescent="0.25">
      <c r="A132" s="67" t="s">
        <v>126</v>
      </c>
      <c r="B132" s="36" t="s">
        <v>205</v>
      </c>
      <c r="C132" s="70">
        <f>D121</f>
        <v>665.78642638057056</v>
      </c>
    </row>
    <row r="133" spans="1:5" s="29" customFormat="1" x14ac:dyDescent="0.25">
      <c r="A133" s="67"/>
      <c r="B133" s="26" t="s">
        <v>206</v>
      </c>
      <c r="C133" s="130">
        <f>SUM(C131:C132)</f>
        <v>4187.9073742269502</v>
      </c>
    </row>
    <row r="134" spans="1:5" s="29" customFormat="1" ht="15" customHeight="1" thickBot="1" x14ac:dyDescent="0.3">
      <c r="A134" s="64"/>
      <c r="B134" s="131" t="s">
        <v>207</v>
      </c>
      <c r="C134" s="132">
        <f>C133/C35</f>
        <v>3.3800705199571834</v>
      </c>
    </row>
    <row r="135" spans="1:5" s="29" customFormat="1" ht="15" customHeight="1" x14ac:dyDescent="0.25">
      <c r="A135" s="11"/>
      <c r="B135" s="41"/>
      <c r="C135" s="11"/>
      <c r="D135" s="11"/>
      <c r="E135" s="11"/>
    </row>
    <row r="136" spans="1:5" ht="15.75" thickBot="1" x14ac:dyDescent="0.3"/>
    <row r="137" spans="1:5" x14ac:dyDescent="0.25">
      <c r="A137" s="127"/>
      <c r="B137" s="228" t="s">
        <v>208</v>
      </c>
      <c r="C137" s="228"/>
      <c r="D137" s="228"/>
    </row>
    <row r="138" spans="1:5" x14ac:dyDescent="0.25">
      <c r="A138" s="30">
        <v>6</v>
      </c>
      <c r="B138" s="26" t="s">
        <v>189</v>
      </c>
      <c r="C138" s="35" t="s">
        <v>140</v>
      </c>
      <c r="D138" s="27" t="s">
        <v>115</v>
      </c>
    </row>
    <row r="139" spans="1:5" x14ac:dyDescent="0.25">
      <c r="A139" s="31" t="s">
        <v>116</v>
      </c>
      <c r="B139" s="36" t="s">
        <v>190</v>
      </c>
      <c r="C139" s="37">
        <v>4.08</v>
      </c>
      <c r="D139" s="70">
        <f>(C156)*C139/100</f>
        <v>143.70253467213229</v>
      </c>
    </row>
    <row r="140" spans="1:5" x14ac:dyDescent="0.25">
      <c r="A140" s="31" t="s">
        <v>118</v>
      </c>
      <c r="B140" s="36" t="s">
        <v>191</v>
      </c>
      <c r="C140" s="37">
        <v>4.3600000000000003</v>
      </c>
      <c r="D140" s="70">
        <f>(C156+D139)*C140/100</f>
        <v>159.82990383780714</v>
      </c>
    </row>
    <row r="141" spans="1:5" x14ac:dyDescent="0.25">
      <c r="A141" s="31" t="s">
        <v>120</v>
      </c>
      <c r="B141" s="36" t="s">
        <v>192</v>
      </c>
      <c r="C141" s="37"/>
      <c r="D141" s="70"/>
    </row>
    <row r="142" spans="1:5" x14ac:dyDescent="0.25">
      <c r="A142" s="31"/>
      <c r="B142" s="36" t="s">
        <v>209</v>
      </c>
      <c r="C142" s="14">
        <f>1.65+7.6</f>
        <v>9.25</v>
      </c>
      <c r="D142" s="70">
        <f>((C156+D139+D140)/(1-(C142+C144)/100))*C142/100</f>
        <v>412.67981135622097</v>
      </c>
    </row>
    <row r="143" spans="1:5" x14ac:dyDescent="0.25">
      <c r="A143" s="31"/>
      <c r="B143" s="36" t="s">
        <v>194</v>
      </c>
      <c r="C143" s="37"/>
      <c r="D143" s="70"/>
    </row>
    <row r="144" spans="1:5" x14ac:dyDescent="0.25">
      <c r="A144" s="31"/>
      <c r="B144" s="36" t="s">
        <v>195</v>
      </c>
      <c r="C144" s="38">
        <v>5</v>
      </c>
      <c r="D144" s="70">
        <f>((C156+D139+D140)/(1-(C142+C144)/100))*C144/100</f>
        <v>223.07016830066001</v>
      </c>
    </row>
    <row r="145" spans="1:4" x14ac:dyDescent="0.25">
      <c r="A145" s="31"/>
      <c r="B145" s="36" t="s">
        <v>196</v>
      </c>
      <c r="C145" s="37"/>
      <c r="D145" s="70"/>
    </row>
    <row r="146" spans="1:4" ht="15.75" thickBot="1" x14ac:dyDescent="0.3">
      <c r="A146" s="39"/>
      <c r="B146" s="28" t="s">
        <v>49</v>
      </c>
      <c r="C146" s="40">
        <f>SUM(C139:C145)</f>
        <v>22.69</v>
      </c>
      <c r="D146" s="110">
        <f>SUM(D139:D145)</f>
        <v>939.28241816682043</v>
      </c>
    </row>
    <row r="147" spans="1:4" x14ac:dyDescent="0.25">
      <c r="A147" s="15"/>
      <c r="B147" s="15"/>
      <c r="C147" s="15"/>
      <c r="D147" s="15"/>
    </row>
    <row r="148" spans="1:4" x14ac:dyDescent="0.25">
      <c r="A148" s="229" t="s">
        <v>197</v>
      </c>
      <c r="B148" s="229"/>
      <c r="C148" s="229"/>
      <c r="D148" s="42"/>
    </row>
    <row r="149" spans="1:4" ht="15.75" thickBot="1" x14ac:dyDescent="0.3">
      <c r="A149" s="15"/>
      <c r="B149" s="43"/>
      <c r="C149" s="15"/>
      <c r="D149" s="42"/>
    </row>
    <row r="150" spans="1:4" ht="24" x14ac:dyDescent="0.25">
      <c r="A150" s="92"/>
      <c r="B150" s="128" t="s">
        <v>198</v>
      </c>
      <c r="C150" s="129" t="s">
        <v>115</v>
      </c>
      <c r="D150" s="42"/>
    </row>
    <row r="151" spans="1:4" x14ac:dyDescent="0.25">
      <c r="A151" s="67" t="s">
        <v>116</v>
      </c>
      <c r="B151" s="36" t="s">
        <v>199</v>
      </c>
      <c r="C151" s="70">
        <f>C126</f>
        <v>1239</v>
      </c>
      <c r="D151" s="42"/>
    </row>
    <row r="152" spans="1:4" x14ac:dyDescent="0.25">
      <c r="A152" s="67" t="s">
        <v>118</v>
      </c>
      <c r="B152" s="36" t="s">
        <v>200</v>
      </c>
      <c r="C152" s="70">
        <f>C127</f>
        <v>1433.5315000000001</v>
      </c>
      <c r="D152" s="42"/>
    </row>
    <row r="153" spans="1:4" x14ac:dyDescent="0.25">
      <c r="A153" s="67" t="s">
        <v>120</v>
      </c>
      <c r="B153" s="36" t="s">
        <v>201</v>
      </c>
      <c r="C153" s="70">
        <f>C128</f>
        <v>82.496379427777782</v>
      </c>
      <c r="D153" s="42"/>
    </row>
    <row r="154" spans="1:4" x14ac:dyDescent="0.25">
      <c r="A154" s="67" t="s">
        <v>122</v>
      </c>
      <c r="B154" s="36" t="s">
        <v>202</v>
      </c>
      <c r="C154" s="70">
        <f>C129</f>
        <v>43.54088091860212</v>
      </c>
      <c r="D154" s="42"/>
    </row>
    <row r="155" spans="1:4" x14ac:dyDescent="0.25">
      <c r="A155" s="67" t="s">
        <v>124</v>
      </c>
      <c r="B155" s="36" t="s">
        <v>203</v>
      </c>
      <c r="C155" s="70">
        <f>C130</f>
        <v>723.55218750000006</v>
      </c>
      <c r="D155" s="42"/>
    </row>
    <row r="156" spans="1:4" x14ac:dyDescent="0.25">
      <c r="A156" s="67"/>
      <c r="B156" s="35" t="s">
        <v>204</v>
      </c>
      <c r="C156" s="130">
        <f>SUM(C151:C155)</f>
        <v>3522.1209478463797</v>
      </c>
      <c r="D156" s="42"/>
    </row>
    <row r="157" spans="1:4" x14ac:dyDescent="0.25">
      <c r="A157" s="67" t="s">
        <v>126</v>
      </c>
      <c r="B157" s="36" t="s">
        <v>205</v>
      </c>
      <c r="C157" s="70">
        <f>D146</f>
        <v>939.28241816682043</v>
      </c>
      <c r="D157" s="42"/>
    </row>
    <row r="158" spans="1:4" x14ac:dyDescent="0.25">
      <c r="A158" s="67"/>
      <c r="B158" s="26" t="s">
        <v>206</v>
      </c>
      <c r="C158" s="130">
        <f>SUM(C156:C157)</f>
        <v>4461.4033660132</v>
      </c>
      <c r="D158" s="42"/>
    </row>
    <row r="159" spans="1:4" ht="15.75" thickBot="1" x14ac:dyDescent="0.3">
      <c r="A159" s="64"/>
      <c r="B159" s="131" t="s">
        <v>207</v>
      </c>
      <c r="C159" s="132">
        <f>C158/C35</f>
        <v>3.6008098192196933</v>
      </c>
      <c r="D159" s="42"/>
    </row>
  </sheetData>
  <mergeCells count="19">
    <mergeCell ref="B37:C37"/>
    <mergeCell ref="B1:E1"/>
    <mergeCell ref="B2:E2"/>
    <mergeCell ref="B3:E3"/>
    <mergeCell ref="B4:E4"/>
    <mergeCell ref="B5:E5"/>
    <mergeCell ref="B6:E6"/>
    <mergeCell ref="B7:E7"/>
    <mergeCell ref="B8:E8"/>
    <mergeCell ref="B10:E10"/>
    <mergeCell ref="A21:C21"/>
    <mergeCell ref="B36:D36"/>
    <mergeCell ref="A148:C148"/>
    <mergeCell ref="B38:C38"/>
    <mergeCell ref="A45:D45"/>
    <mergeCell ref="B94:C94"/>
    <mergeCell ref="B112:D112"/>
    <mergeCell ref="A123:C123"/>
    <mergeCell ref="B137:D137"/>
  </mergeCells>
  <pageMargins left="0.511811024" right="0.511811024" top="0.78740157499999996" bottom="0.78740157499999996" header="0.31496062000000002" footer="0.31496062000000002"/>
  <pageSetup paperSize="9" scale="76" orientation="portrait" r:id="rId1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view="pageBreakPreview" zoomScale="60" zoomScaleNormal="100" workbookViewId="0">
      <selection activeCell="M21" sqref="M21"/>
    </sheetView>
  </sheetViews>
  <sheetFormatPr defaultColWidth="11.42578125" defaultRowHeight="15" x14ac:dyDescent="0.25"/>
  <cols>
    <col min="1" max="1" width="5.140625" style="11" customWidth="1"/>
    <col min="2" max="2" width="57.5703125" style="11" customWidth="1"/>
    <col min="3" max="3" width="33.7109375" style="11" customWidth="1"/>
    <col min="4" max="4" width="14.7109375" style="11" bestFit="1" customWidth="1"/>
    <col min="5" max="5" width="10.140625" style="11" bestFit="1" customWidth="1"/>
    <col min="6" max="6" width="9.5703125" style="13" customWidth="1"/>
    <col min="7" max="7" width="11.42578125" style="11"/>
    <col min="8" max="8" width="46" style="11" customWidth="1"/>
    <col min="9" max="9" width="17" style="11" customWidth="1"/>
    <col min="10" max="10" width="14.28515625" style="11" customWidth="1"/>
    <col min="11" max="256" width="11.42578125" style="11"/>
    <col min="257" max="257" width="5.140625" style="11" customWidth="1"/>
    <col min="258" max="258" width="57.5703125" style="11" customWidth="1"/>
    <col min="259" max="259" width="16.7109375" style="11" customWidth="1"/>
    <col min="260" max="260" width="14.7109375" style="11" bestFit="1" customWidth="1"/>
    <col min="261" max="261" width="10.140625" style="11" bestFit="1" customWidth="1"/>
    <col min="262" max="262" width="9.5703125" style="11" customWidth="1"/>
    <col min="263" max="263" width="11.42578125" style="11"/>
    <col min="264" max="264" width="46" style="11" customWidth="1"/>
    <col min="265" max="265" width="17" style="11" customWidth="1"/>
    <col min="266" max="266" width="14.28515625" style="11" customWidth="1"/>
    <col min="267" max="512" width="11.42578125" style="11"/>
    <col min="513" max="513" width="5.140625" style="11" customWidth="1"/>
    <col min="514" max="514" width="57.5703125" style="11" customWidth="1"/>
    <col min="515" max="515" width="16.7109375" style="11" customWidth="1"/>
    <col min="516" max="516" width="14.7109375" style="11" bestFit="1" customWidth="1"/>
    <col min="517" max="517" width="10.140625" style="11" bestFit="1" customWidth="1"/>
    <col min="518" max="518" width="9.5703125" style="11" customWidth="1"/>
    <col min="519" max="519" width="11.42578125" style="11"/>
    <col min="520" max="520" width="46" style="11" customWidth="1"/>
    <col min="521" max="521" width="17" style="11" customWidth="1"/>
    <col min="522" max="522" width="14.28515625" style="11" customWidth="1"/>
    <col min="523" max="768" width="11.42578125" style="11"/>
    <col min="769" max="769" width="5.140625" style="11" customWidth="1"/>
    <col min="770" max="770" width="57.5703125" style="11" customWidth="1"/>
    <col min="771" max="771" width="16.7109375" style="11" customWidth="1"/>
    <col min="772" max="772" width="14.7109375" style="11" bestFit="1" customWidth="1"/>
    <col min="773" max="773" width="10.140625" style="11" bestFit="1" customWidth="1"/>
    <col min="774" max="774" width="9.5703125" style="11" customWidth="1"/>
    <col min="775" max="775" width="11.42578125" style="11"/>
    <col min="776" max="776" width="46" style="11" customWidth="1"/>
    <col min="777" max="777" width="17" style="11" customWidth="1"/>
    <col min="778" max="778" width="14.28515625" style="11" customWidth="1"/>
    <col min="779" max="1024" width="11.42578125" style="11"/>
    <col min="1025" max="1025" width="5.140625" style="11" customWidth="1"/>
    <col min="1026" max="1026" width="57.5703125" style="11" customWidth="1"/>
    <col min="1027" max="1027" width="16.7109375" style="11" customWidth="1"/>
    <col min="1028" max="1028" width="14.7109375" style="11" bestFit="1" customWidth="1"/>
    <col min="1029" max="1029" width="10.140625" style="11" bestFit="1" customWidth="1"/>
    <col min="1030" max="1030" width="9.5703125" style="11" customWidth="1"/>
    <col min="1031" max="1031" width="11.42578125" style="11"/>
    <col min="1032" max="1032" width="46" style="11" customWidth="1"/>
    <col min="1033" max="1033" width="17" style="11" customWidth="1"/>
    <col min="1034" max="1034" width="14.28515625" style="11" customWidth="1"/>
    <col min="1035" max="1280" width="11.42578125" style="11"/>
    <col min="1281" max="1281" width="5.140625" style="11" customWidth="1"/>
    <col min="1282" max="1282" width="57.5703125" style="11" customWidth="1"/>
    <col min="1283" max="1283" width="16.7109375" style="11" customWidth="1"/>
    <col min="1284" max="1284" width="14.7109375" style="11" bestFit="1" customWidth="1"/>
    <col min="1285" max="1285" width="10.140625" style="11" bestFit="1" customWidth="1"/>
    <col min="1286" max="1286" width="9.5703125" style="11" customWidth="1"/>
    <col min="1287" max="1287" width="11.42578125" style="11"/>
    <col min="1288" max="1288" width="46" style="11" customWidth="1"/>
    <col min="1289" max="1289" width="17" style="11" customWidth="1"/>
    <col min="1290" max="1290" width="14.28515625" style="11" customWidth="1"/>
    <col min="1291" max="1536" width="11.42578125" style="11"/>
    <col min="1537" max="1537" width="5.140625" style="11" customWidth="1"/>
    <col min="1538" max="1538" width="57.5703125" style="11" customWidth="1"/>
    <col min="1539" max="1539" width="16.7109375" style="11" customWidth="1"/>
    <col min="1540" max="1540" width="14.7109375" style="11" bestFit="1" customWidth="1"/>
    <col min="1541" max="1541" width="10.140625" style="11" bestFit="1" customWidth="1"/>
    <col min="1542" max="1542" width="9.5703125" style="11" customWidth="1"/>
    <col min="1543" max="1543" width="11.42578125" style="11"/>
    <col min="1544" max="1544" width="46" style="11" customWidth="1"/>
    <col min="1545" max="1545" width="17" style="11" customWidth="1"/>
    <col min="1546" max="1546" width="14.28515625" style="11" customWidth="1"/>
    <col min="1547" max="1792" width="11.42578125" style="11"/>
    <col min="1793" max="1793" width="5.140625" style="11" customWidth="1"/>
    <col min="1794" max="1794" width="57.5703125" style="11" customWidth="1"/>
    <col min="1795" max="1795" width="16.7109375" style="11" customWidth="1"/>
    <col min="1796" max="1796" width="14.7109375" style="11" bestFit="1" customWidth="1"/>
    <col min="1797" max="1797" width="10.140625" style="11" bestFit="1" customWidth="1"/>
    <col min="1798" max="1798" width="9.5703125" style="11" customWidth="1"/>
    <col min="1799" max="1799" width="11.42578125" style="11"/>
    <col min="1800" max="1800" width="46" style="11" customWidth="1"/>
    <col min="1801" max="1801" width="17" style="11" customWidth="1"/>
    <col min="1802" max="1802" width="14.28515625" style="11" customWidth="1"/>
    <col min="1803" max="2048" width="11.42578125" style="11"/>
    <col min="2049" max="2049" width="5.140625" style="11" customWidth="1"/>
    <col min="2050" max="2050" width="57.5703125" style="11" customWidth="1"/>
    <col min="2051" max="2051" width="16.7109375" style="11" customWidth="1"/>
    <col min="2052" max="2052" width="14.7109375" style="11" bestFit="1" customWidth="1"/>
    <col min="2053" max="2053" width="10.140625" style="11" bestFit="1" customWidth="1"/>
    <col min="2054" max="2054" width="9.5703125" style="11" customWidth="1"/>
    <col min="2055" max="2055" width="11.42578125" style="11"/>
    <col min="2056" max="2056" width="46" style="11" customWidth="1"/>
    <col min="2057" max="2057" width="17" style="11" customWidth="1"/>
    <col min="2058" max="2058" width="14.28515625" style="11" customWidth="1"/>
    <col min="2059" max="2304" width="11.42578125" style="11"/>
    <col min="2305" max="2305" width="5.140625" style="11" customWidth="1"/>
    <col min="2306" max="2306" width="57.5703125" style="11" customWidth="1"/>
    <col min="2307" max="2307" width="16.7109375" style="11" customWidth="1"/>
    <col min="2308" max="2308" width="14.7109375" style="11" bestFit="1" customWidth="1"/>
    <col min="2309" max="2309" width="10.140625" style="11" bestFit="1" customWidth="1"/>
    <col min="2310" max="2310" width="9.5703125" style="11" customWidth="1"/>
    <col min="2311" max="2311" width="11.42578125" style="11"/>
    <col min="2312" max="2312" width="46" style="11" customWidth="1"/>
    <col min="2313" max="2313" width="17" style="11" customWidth="1"/>
    <col min="2314" max="2314" width="14.28515625" style="11" customWidth="1"/>
    <col min="2315" max="2560" width="11.42578125" style="11"/>
    <col min="2561" max="2561" width="5.140625" style="11" customWidth="1"/>
    <col min="2562" max="2562" width="57.5703125" style="11" customWidth="1"/>
    <col min="2563" max="2563" width="16.7109375" style="11" customWidth="1"/>
    <col min="2564" max="2564" width="14.7109375" style="11" bestFit="1" customWidth="1"/>
    <col min="2565" max="2565" width="10.140625" style="11" bestFit="1" customWidth="1"/>
    <col min="2566" max="2566" width="9.5703125" style="11" customWidth="1"/>
    <col min="2567" max="2567" width="11.42578125" style="11"/>
    <col min="2568" max="2568" width="46" style="11" customWidth="1"/>
    <col min="2569" max="2569" width="17" style="11" customWidth="1"/>
    <col min="2570" max="2570" width="14.28515625" style="11" customWidth="1"/>
    <col min="2571" max="2816" width="11.42578125" style="11"/>
    <col min="2817" max="2817" width="5.140625" style="11" customWidth="1"/>
    <col min="2818" max="2818" width="57.5703125" style="11" customWidth="1"/>
    <col min="2819" max="2819" width="16.7109375" style="11" customWidth="1"/>
    <col min="2820" max="2820" width="14.7109375" style="11" bestFit="1" customWidth="1"/>
    <col min="2821" max="2821" width="10.140625" style="11" bestFit="1" customWidth="1"/>
    <col min="2822" max="2822" width="9.5703125" style="11" customWidth="1"/>
    <col min="2823" max="2823" width="11.42578125" style="11"/>
    <col min="2824" max="2824" width="46" style="11" customWidth="1"/>
    <col min="2825" max="2825" width="17" style="11" customWidth="1"/>
    <col min="2826" max="2826" width="14.28515625" style="11" customWidth="1"/>
    <col min="2827" max="3072" width="11.42578125" style="11"/>
    <col min="3073" max="3073" width="5.140625" style="11" customWidth="1"/>
    <col min="3074" max="3074" width="57.5703125" style="11" customWidth="1"/>
    <col min="3075" max="3075" width="16.7109375" style="11" customWidth="1"/>
    <col min="3076" max="3076" width="14.7109375" style="11" bestFit="1" customWidth="1"/>
    <col min="3077" max="3077" width="10.140625" style="11" bestFit="1" customWidth="1"/>
    <col min="3078" max="3078" width="9.5703125" style="11" customWidth="1"/>
    <col min="3079" max="3079" width="11.42578125" style="11"/>
    <col min="3080" max="3080" width="46" style="11" customWidth="1"/>
    <col min="3081" max="3081" width="17" style="11" customWidth="1"/>
    <col min="3082" max="3082" width="14.28515625" style="11" customWidth="1"/>
    <col min="3083" max="3328" width="11.42578125" style="11"/>
    <col min="3329" max="3329" width="5.140625" style="11" customWidth="1"/>
    <col min="3330" max="3330" width="57.5703125" style="11" customWidth="1"/>
    <col min="3331" max="3331" width="16.7109375" style="11" customWidth="1"/>
    <col min="3332" max="3332" width="14.7109375" style="11" bestFit="1" customWidth="1"/>
    <col min="3333" max="3333" width="10.140625" style="11" bestFit="1" customWidth="1"/>
    <col min="3334" max="3334" width="9.5703125" style="11" customWidth="1"/>
    <col min="3335" max="3335" width="11.42578125" style="11"/>
    <col min="3336" max="3336" width="46" style="11" customWidth="1"/>
    <col min="3337" max="3337" width="17" style="11" customWidth="1"/>
    <col min="3338" max="3338" width="14.28515625" style="11" customWidth="1"/>
    <col min="3339" max="3584" width="11.42578125" style="11"/>
    <col min="3585" max="3585" width="5.140625" style="11" customWidth="1"/>
    <col min="3586" max="3586" width="57.5703125" style="11" customWidth="1"/>
    <col min="3587" max="3587" width="16.7109375" style="11" customWidth="1"/>
    <col min="3588" max="3588" width="14.7109375" style="11" bestFit="1" customWidth="1"/>
    <col min="3589" max="3589" width="10.140625" style="11" bestFit="1" customWidth="1"/>
    <col min="3590" max="3590" width="9.5703125" style="11" customWidth="1"/>
    <col min="3591" max="3591" width="11.42578125" style="11"/>
    <col min="3592" max="3592" width="46" style="11" customWidth="1"/>
    <col min="3593" max="3593" width="17" style="11" customWidth="1"/>
    <col min="3594" max="3594" width="14.28515625" style="11" customWidth="1"/>
    <col min="3595" max="3840" width="11.42578125" style="11"/>
    <col min="3841" max="3841" width="5.140625" style="11" customWidth="1"/>
    <col min="3842" max="3842" width="57.5703125" style="11" customWidth="1"/>
    <col min="3843" max="3843" width="16.7109375" style="11" customWidth="1"/>
    <col min="3844" max="3844" width="14.7109375" style="11" bestFit="1" customWidth="1"/>
    <col min="3845" max="3845" width="10.140625" style="11" bestFit="1" customWidth="1"/>
    <col min="3846" max="3846" width="9.5703125" style="11" customWidth="1"/>
    <col min="3847" max="3847" width="11.42578125" style="11"/>
    <col min="3848" max="3848" width="46" style="11" customWidth="1"/>
    <col min="3849" max="3849" width="17" style="11" customWidth="1"/>
    <col min="3850" max="3850" width="14.28515625" style="11" customWidth="1"/>
    <col min="3851" max="4096" width="11.42578125" style="11"/>
    <col min="4097" max="4097" width="5.140625" style="11" customWidth="1"/>
    <col min="4098" max="4098" width="57.5703125" style="11" customWidth="1"/>
    <col min="4099" max="4099" width="16.7109375" style="11" customWidth="1"/>
    <col min="4100" max="4100" width="14.7109375" style="11" bestFit="1" customWidth="1"/>
    <col min="4101" max="4101" width="10.140625" style="11" bestFit="1" customWidth="1"/>
    <col min="4102" max="4102" width="9.5703125" style="11" customWidth="1"/>
    <col min="4103" max="4103" width="11.42578125" style="11"/>
    <col min="4104" max="4104" width="46" style="11" customWidth="1"/>
    <col min="4105" max="4105" width="17" style="11" customWidth="1"/>
    <col min="4106" max="4106" width="14.28515625" style="11" customWidth="1"/>
    <col min="4107" max="4352" width="11.42578125" style="11"/>
    <col min="4353" max="4353" width="5.140625" style="11" customWidth="1"/>
    <col min="4354" max="4354" width="57.5703125" style="11" customWidth="1"/>
    <col min="4355" max="4355" width="16.7109375" style="11" customWidth="1"/>
    <col min="4356" max="4356" width="14.7109375" style="11" bestFit="1" customWidth="1"/>
    <col min="4357" max="4357" width="10.140625" style="11" bestFit="1" customWidth="1"/>
    <col min="4358" max="4358" width="9.5703125" style="11" customWidth="1"/>
    <col min="4359" max="4359" width="11.42578125" style="11"/>
    <col min="4360" max="4360" width="46" style="11" customWidth="1"/>
    <col min="4361" max="4361" width="17" style="11" customWidth="1"/>
    <col min="4362" max="4362" width="14.28515625" style="11" customWidth="1"/>
    <col min="4363" max="4608" width="11.42578125" style="11"/>
    <col min="4609" max="4609" width="5.140625" style="11" customWidth="1"/>
    <col min="4610" max="4610" width="57.5703125" style="11" customWidth="1"/>
    <col min="4611" max="4611" width="16.7109375" style="11" customWidth="1"/>
    <col min="4612" max="4612" width="14.7109375" style="11" bestFit="1" customWidth="1"/>
    <col min="4613" max="4613" width="10.140625" style="11" bestFit="1" customWidth="1"/>
    <col min="4614" max="4614" width="9.5703125" style="11" customWidth="1"/>
    <col min="4615" max="4615" width="11.42578125" style="11"/>
    <col min="4616" max="4616" width="46" style="11" customWidth="1"/>
    <col min="4617" max="4617" width="17" style="11" customWidth="1"/>
    <col min="4618" max="4618" width="14.28515625" style="11" customWidth="1"/>
    <col min="4619" max="4864" width="11.42578125" style="11"/>
    <col min="4865" max="4865" width="5.140625" style="11" customWidth="1"/>
    <col min="4866" max="4866" width="57.5703125" style="11" customWidth="1"/>
    <col min="4867" max="4867" width="16.7109375" style="11" customWidth="1"/>
    <col min="4868" max="4868" width="14.7109375" style="11" bestFit="1" customWidth="1"/>
    <col min="4869" max="4869" width="10.140625" style="11" bestFit="1" customWidth="1"/>
    <col min="4870" max="4870" width="9.5703125" style="11" customWidth="1"/>
    <col min="4871" max="4871" width="11.42578125" style="11"/>
    <col min="4872" max="4872" width="46" style="11" customWidth="1"/>
    <col min="4873" max="4873" width="17" style="11" customWidth="1"/>
    <col min="4874" max="4874" width="14.28515625" style="11" customWidth="1"/>
    <col min="4875" max="5120" width="11.42578125" style="11"/>
    <col min="5121" max="5121" width="5.140625" style="11" customWidth="1"/>
    <col min="5122" max="5122" width="57.5703125" style="11" customWidth="1"/>
    <col min="5123" max="5123" width="16.7109375" style="11" customWidth="1"/>
    <col min="5124" max="5124" width="14.7109375" style="11" bestFit="1" customWidth="1"/>
    <col min="5125" max="5125" width="10.140625" style="11" bestFit="1" customWidth="1"/>
    <col min="5126" max="5126" width="9.5703125" style="11" customWidth="1"/>
    <col min="5127" max="5127" width="11.42578125" style="11"/>
    <col min="5128" max="5128" width="46" style="11" customWidth="1"/>
    <col min="5129" max="5129" width="17" style="11" customWidth="1"/>
    <col min="5130" max="5130" width="14.28515625" style="11" customWidth="1"/>
    <col min="5131" max="5376" width="11.42578125" style="11"/>
    <col min="5377" max="5377" width="5.140625" style="11" customWidth="1"/>
    <col min="5378" max="5378" width="57.5703125" style="11" customWidth="1"/>
    <col min="5379" max="5379" width="16.7109375" style="11" customWidth="1"/>
    <col min="5380" max="5380" width="14.7109375" style="11" bestFit="1" customWidth="1"/>
    <col min="5381" max="5381" width="10.140625" style="11" bestFit="1" customWidth="1"/>
    <col min="5382" max="5382" width="9.5703125" style="11" customWidth="1"/>
    <col min="5383" max="5383" width="11.42578125" style="11"/>
    <col min="5384" max="5384" width="46" style="11" customWidth="1"/>
    <col min="5385" max="5385" width="17" style="11" customWidth="1"/>
    <col min="5386" max="5386" width="14.28515625" style="11" customWidth="1"/>
    <col min="5387" max="5632" width="11.42578125" style="11"/>
    <col min="5633" max="5633" width="5.140625" style="11" customWidth="1"/>
    <col min="5634" max="5634" width="57.5703125" style="11" customWidth="1"/>
    <col min="5635" max="5635" width="16.7109375" style="11" customWidth="1"/>
    <col min="5636" max="5636" width="14.7109375" style="11" bestFit="1" customWidth="1"/>
    <col min="5637" max="5637" width="10.140625" style="11" bestFit="1" customWidth="1"/>
    <col min="5638" max="5638" width="9.5703125" style="11" customWidth="1"/>
    <col min="5639" max="5639" width="11.42578125" style="11"/>
    <col min="5640" max="5640" width="46" style="11" customWidth="1"/>
    <col min="5641" max="5641" width="17" style="11" customWidth="1"/>
    <col min="5642" max="5642" width="14.28515625" style="11" customWidth="1"/>
    <col min="5643" max="5888" width="11.42578125" style="11"/>
    <col min="5889" max="5889" width="5.140625" style="11" customWidth="1"/>
    <col min="5890" max="5890" width="57.5703125" style="11" customWidth="1"/>
    <col min="5891" max="5891" width="16.7109375" style="11" customWidth="1"/>
    <col min="5892" max="5892" width="14.7109375" style="11" bestFit="1" customWidth="1"/>
    <col min="5893" max="5893" width="10.140625" style="11" bestFit="1" customWidth="1"/>
    <col min="5894" max="5894" width="9.5703125" style="11" customWidth="1"/>
    <col min="5895" max="5895" width="11.42578125" style="11"/>
    <col min="5896" max="5896" width="46" style="11" customWidth="1"/>
    <col min="5897" max="5897" width="17" style="11" customWidth="1"/>
    <col min="5898" max="5898" width="14.28515625" style="11" customWidth="1"/>
    <col min="5899" max="6144" width="11.42578125" style="11"/>
    <col min="6145" max="6145" width="5.140625" style="11" customWidth="1"/>
    <col min="6146" max="6146" width="57.5703125" style="11" customWidth="1"/>
    <col min="6147" max="6147" width="16.7109375" style="11" customWidth="1"/>
    <col min="6148" max="6148" width="14.7109375" style="11" bestFit="1" customWidth="1"/>
    <col min="6149" max="6149" width="10.140625" style="11" bestFit="1" customWidth="1"/>
    <col min="6150" max="6150" width="9.5703125" style="11" customWidth="1"/>
    <col min="6151" max="6151" width="11.42578125" style="11"/>
    <col min="6152" max="6152" width="46" style="11" customWidth="1"/>
    <col min="6153" max="6153" width="17" style="11" customWidth="1"/>
    <col min="6154" max="6154" width="14.28515625" style="11" customWidth="1"/>
    <col min="6155" max="6400" width="11.42578125" style="11"/>
    <col min="6401" max="6401" width="5.140625" style="11" customWidth="1"/>
    <col min="6402" max="6402" width="57.5703125" style="11" customWidth="1"/>
    <col min="6403" max="6403" width="16.7109375" style="11" customWidth="1"/>
    <col min="6404" max="6404" width="14.7109375" style="11" bestFit="1" customWidth="1"/>
    <col min="6405" max="6405" width="10.140625" style="11" bestFit="1" customWidth="1"/>
    <col min="6406" max="6406" width="9.5703125" style="11" customWidth="1"/>
    <col min="6407" max="6407" width="11.42578125" style="11"/>
    <col min="6408" max="6408" width="46" style="11" customWidth="1"/>
    <col min="6409" max="6409" width="17" style="11" customWidth="1"/>
    <col min="6410" max="6410" width="14.28515625" style="11" customWidth="1"/>
    <col min="6411" max="6656" width="11.42578125" style="11"/>
    <col min="6657" max="6657" width="5.140625" style="11" customWidth="1"/>
    <col min="6658" max="6658" width="57.5703125" style="11" customWidth="1"/>
    <col min="6659" max="6659" width="16.7109375" style="11" customWidth="1"/>
    <col min="6660" max="6660" width="14.7109375" style="11" bestFit="1" customWidth="1"/>
    <col min="6661" max="6661" width="10.140625" style="11" bestFit="1" customWidth="1"/>
    <col min="6662" max="6662" width="9.5703125" style="11" customWidth="1"/>
    <col min="6663" max="6663" width="11.42578125" style="11"/>
    <col min="6664" max="6664" width="46" style="11" customWidth="1"/>
    <col min="6665" max="6665" width="17" style="11" customWidth="1"/>
    <col min="6666" max="6666" width="14.28515625" style="11" customWidth="1"/>
    <col min="6667" max="6912" width="11.42578125" style="11"/>
    <col min="6913" max="6913" width="5.140625" style="11" customWidth="1"/>
    <col min="6914" max="6914" width="57.5703125" style="11" customWidth="1"/>
    <col min="6915" max="6915" width="16.7109375" style="11" customWidth="1"/>
    <col min="6916" max="6916" width="14.7109375" style="11" bestFit="1" customWidth="1"/>
    <col min="6917" max="6917" width="10.140625" style="11" bestFit="1" customWidth="1"/>
    <col min="6918" max="6918" width="9.5703125" style="11" customWidth="1"/>
    <col min="6919" max="6919" width="11.42578125" style="11"/>
    <col min="6920" max="6920" width="46" style="11" customWidth="1"/>
    <col min="6921" max="6921" width="17" style="11" customWidth="1"/>
    <col min="6922" max="6922" width="14.28515625" style="11" customWidth="1"/>
    <col min="6923" max="7168" width="11.42578125" style="11"/>
    <col min="7169" max="7169" width="5.140625" style="11" customWidth="1"/>
    <col min="7170" max="7170" width="57.5703125" style="11" customWidth="1"/>
    <col min="7171" max="7171" width="16.7109375" style="11" customWidth="1"/>
    <col min="7172" max="7172" width="14.7109375" style="11" bestFit="1" customWidth="1"/>
    <col min="7173" max="7173" width="10.140625" style="11" bestFit="1" customWidth="1"/>
    <col min="7174" max="7174" width="9.5703125" style="11" customWidth="1"/>
    <col min="7175" max="7175" width="11.42578125" style="11"/>
    <col min="7176" max="7176" width="46" style="11" customWidth="1"/>
    <col min="7177" max="7177" width="17" style="11" customWidth="1"/>
    <col min="7178" max="7178" width="14.28515625" style="11" customWidth="1"/>
    <col min="7179" max="7424" width="11.42578125" style="11"/>
    <col min="7425" max="7425" width="5.140625" style="11" customWidth="1"/>
    <col min="7426" max="7426" width="57.5703125" style="11" customWidth="1"/>
    <col min="7427" max="7427" width="16.7109375" style="11" customWidth="1"/>
    <col min="7428" max="7428" width="14.7109375" style="11" bestFit="1" customWidth="1"/>
    <col min="7429" max="7429" width="10.140625" style="11" bestFit="1" customWidth="1"/>
    <col min="7430" max="7430" width="9.5703125" style="11" customWidth="1"/>
    <col min="7431" max="7431" width="11.42578125" style="11"/>
    <col min="7432" max="7432" width="46" style="11" customWidth="1"/>
    <col min="7433" max="7433" width="17" style="11" customWidth="1"/>
    <col min="7434" max="7434" width="14.28515625" style="11" customWidth="1"/>
    <col min="7435" max="7680" width="11.42578125" style="11"/>
    <col min="7681" max="7681" width="5.140625" style="11" customWidth="1"/>
    <col min="7682" max="7682" width="57.5703125" style="11" customWidth="1"/>
    <col min="7683" max="7683" width="16.7109375" style="11" customWidth="1"/>
    <col min="7684" max="7684" width="14.7109375" style="11" bestFit="1" customWidth="1"/>
    <col min="7685" max="7685" width="10.140625" style="11" bestFit="1" customWidth="1"/>
    <col min="7686" max="7686" width="9.5703125" style="11" customWidth="1"/>
    <col min="7687" max="7687" width="11.42578125" style="11"/>
    <col min="7688" max="7688" width="46" style="11" customWidth="1"/>
    <col min="7689" max="7689" width="17" style="11" customWidth="1"/>
    <col min="7690" max="7690" width="14.28515625" style="11" customWidth="1"/>
    <col min="7691" max="7936" width="11.42578125" style="11"/>
    <col min="7937" max="7937" width="5.140625" style="11" customWidth="1"/>
    <col min="7938" max="7938" width="57.5703125" style="11" customWidth="1"/>
    <col min="7939" max="7939" width="16.7109375" style="11" customWidth="1"/>
    <col min="7940" max="7940" width="14.7109375" style="11" bestFit="1" customWidth="1"/>
    <col min="7941" max="7941" width="10.140625" style="11" bestFit="1" customWidth="1"/>
    <col min="7942" max="7942" width="9.5703125" style="11" customWidth="1"/>
    <col min="7943" max="7943" width="11.42578125" style="11"/>
    <col min="7944" max="7944" width="46" style="11" customWidth="1"/>
    <col min="7945" max="7945" width="17" style="11" customWidth="1"/>
    <col min="7946" max="7946" width="14.28515625" style="11" customWidth="1"/>
    <col min="7947" max="8192" width="11.42578125" style="11"/>
    <col min="8193" max="8193" width="5.140625" style="11" customWidth="1"/>
    <col min="8194" max="8194" width="57.5703125" style="11" customWidth="1"/>
    <col min="8195" max="8195" width="16.7109375" style="11" customWidth="1"/>
    <col min="8196" max="8196" width="14.7109375" style="11" bestFit="1" customWidth="1"/>
    <col min="8197" max="8197" width="10.140625" style="11" bestFit="1" customWidth="1"/>
    <col min="8198" max="8198" width="9.5703125" style="11" customWidth="1"/>
    <col min="8199" max="8199" width="11.42578125" style="11"/>
    <col min="8200" max="8200" width="46" style="11" customWidth="1"/>
    <col min="8201" max="8201" width="17" style="11" customWidth="1"/>
    <col min="8202" max="8202" width="14.28515625" style="11" customWidth="1"/>
    <col min="8203" max="8448" width="11.42578125" style="11"/>
    <col min="8449" max="8449" width="5.140625" style="11" customWidth="1"/>
    <col min="8450" max="8450" width="57.5703125" style="11" customWidth="1"/>
    <col min="8451" max="8451" width="16.7109375" style="11" customWidth="1"/>
    <col min="8452" max="8452" width="14.7109375" style="11" bestFit="1" customWidth="1"/>
    <col min="8453" max="8453" width="10.140625" style="11" bestFit="1" customWidth="1"/>
    <col min="8454" max="8454" width="9.5703125" style="11" customWidth="1"/>
    <col min="8455" max="8455" width="11.42578125" style="11"/>
    <col min="8456" max="8456" width="46" style="11" customWidth="1"/>
    <col min="8457" max="8457" width="17" style="11" customWidth="1"/>
    <col min="8458" max="8458" width="14.28515625" style="11" customWidth="1"/>
    <col min="8459" max="8704" width="11.42578125" style="11"/>
    <col min="8705" max="8705" width="5.140625" style="11" customWidth="1"/>
    <col min="8706" max="8706" width="57.5703125" style="11" customWidth="1"/>
    <col min="8707" max="8707" width="16.7109375" style="11" customWidth="1"/>
    <col min="8708" max="8708" width="14.7109375" style="11" bestFit="1" customWidth="1"/>
    <col min="8709" max="8709" width="10.140625" style="11" bestFit="1" customWidth="1"/>
    <col min="8710" max="8710" width="9.5703125" style="11" customWidth="1"/>
    <col min="8711" max="8711" width="11.42578125" style="11"/>
    <col min="8712" max="8712" width="46" style="11" customWidth="1"/>
    <col min="8713" max="8713" width="17" style="11" customWidth="1"/>
    <col min="8714" max="8714" width="14.28515625" style="11" customWidth="1"/>
    <col min="8715" max="8960" width="11.42578125" style="11"/>
    <col min="8961" max="8961" width="5.140625" style="11" customWidth="1"/>
    <col min="8962" max="8962" width="57.5703125" style="11" customWidth="1"/>
    <col min="8963" max="8963" width="16.7109375" style="11" customWidth="1"/>
    <col min="8964" max="8964" width="14.7109375" style="11" bestFit="1" customWidth="1"/>
    <col min="8965" max="8965" width="10.140625" style="11" bestFit="1" customWidth="1"/>
    <col min="8966" max="8966" width="9.5703125" style="11" customWidth="1"/>
    <col min="8967" max="8967" width="11.42578125" style="11"/>
    <col min="8968" max="8968" width="46" style="11" customWidth="1"/>
    <col min="8969" max="8969" width="17" style="11" customWidth="1"/>
    <col min="8970" max="8970" width="14.28515625" style="11" customWidth="1"/>
    <col min="8971" max="9216" width="11.42578125" style="11"/>
    <col min="9217" max="9217" width="5.140625" style="11" customWidth="1"/>
    <col min="9218" max="9218" width="57.5703125" style="11" customWidth="1"/>
    <col min="9219" max="9219" width="16.7109375" style="11" customWidth="1"/>
    <col min="9220" max="9220" width="14.7109375" style="11" bestFit="1" customWidth="1"/>
    <col min="9221" max="9221" width="10.140625" style="11" bestFit="1" customWidth="1"/>
    <col min="9222" max="9222" width="9.5703125" style="11" customWidth="1"/>
    <col min="9223" max="9223" width="11.42578125" style="11"/>
    <col min="9224" max="9224" width="46" style="11" customWidth="1"/>
    <col min="9225" max="9225" width="17" style="11" customWidth="1"/>
    <col min="9226" max="9226" width="14.28515625" style="11" customWidth="1"/>
    <col min="9227" max="9472" width="11.42578125" style="11"/>
    <col min="9473" max="9473" width="5.140625" style="11" customWidth="1"/>
    <col min="9474" max="9474" width="57.5703125" style="11" customWidth="1"/>
    <col min="9475" max="9475" width="16.7109375" style="11" customWidth="1"/>
    <col min="9476" max="9476" width="14.7109375" style="11" bestFit="1" customWidth="1"/>
    <col min="9477" max="9477" width="10.140625" style="11" bestFit="1" customWidth="1"/>
    <col min="9478" max="9478" width="9.5703125" style="11" customWidth="1"/>
    <col min="9479" max="9479" width="11.42578125" style="11"/>
    <col min="9480" max="9480" width="46" style="11" customWidth="1"/>
    <col min="9481" max="9481" width="17" style="11" customWidth="1"/>
    <col min="9482" max="9482" width="14.28515625" style="11" customWidth="1"/>
    <col min="9483" max="9728" width="11.42578125" style="11"/>
    <col min="9729" max="9729" width="5.140625" style="11" customWidth="1"/>
    <col min="9730" max="9730" width="57.5703125" style="11" customWidth="1"/>
    <col min="9731" max="9731" width="16.7109375" style="11" customWidth="1"/>
    <col min="9732" max="9732" width="14.7109375" style="11" bestFit="1" customWidth="1"/>
    <col min="9733" max="9733" width="10.140625" style="11" bestFit="1" customWidth="1"/>
    <col min="9734" max="9734" width="9.5703125" style="11" customWidth="1"/>
    <col min="9735" max="9735" width="11.42578125" style="11"/>
    <col min="9736" max="9736" width="46" style="11" customWidth="1"/>
    <col min="9737" max="9737" width="17" style="11" customWidth="1"/>
    <col min="9738" max="9738" width="14.28515625" style="11" customWidth="1"/>
    <col min="9739" max="9984" width="11.42578125" style="11"/>
    <col min="9985" max="9985" width="5.140625" style="11" customWidth="1"/>
    <col min="9986" max="9986" width="57.5703125" style="11" customWidth="1"/>
    <col min="9987" max="9987" width="16.7109375" style="11" customWidth="1"/>
    <col min="9988" max="9988" width="14.7109375" style="11" bestFit="1" customWidth="1"/>
    <col min="9989" max="9989" width="10.140625" style="11" bestFit="1" customWidth="1"/>
    <col min="9990" max="9990" width="9.5703125" style="11" customWidth="1"/>
    <col min="9991" max="9991" width="11.42578125" style="11"/>
    <col min="9992" max="9992" width="46" style="11" customWidth="1"/>
    <col min="9993" max="9993" width="17" style="11" customWidth="1"/>
    <col min="9994" max="9994" width="14.28515625" style="11" customWidth="1"/>
    <col min="9995" max="10240" width="11.42578125" style="11"/>
    <col min="10241" max="10241" width="5.140625" style="11" customWidth="1"/>
    <col min="10242" max="10242" width="57.5703125" style="11" customWidth="1"/>
    <col min="10243" max="10243" width="16.7109375" style="11" customWidth="1"/>
    <col min="10244" max="10244" width="14.7109375" style="11" bestFit="1" customWidth="1"/>
    <col min="10245" max="10245" width="10.140625" style="11" bestFit="1" customWidth="1"/>
    <col min="10246" max="10246" width="9.5703125" style="11" customWidth="1"/>
    <col min="10247" max="10247" width="11.42578125" style="11"/>
    <col min="10248" max="10248" width="46" style="11" customWidth="1"/>
    <col min="10249" max="10249" width="17" style="11" customWidth="1"/>
    <col min="10250" max="10250" width="14.28515625" style="11" customWidth="1"/>
    <col min="10251" max="10496" width="11.42578125" style="11"/>
    <col min="10497" max="10497" width="5.140625" style="11" customWidth="1"/>
    <col min="10498" max="10498" width="57.5703125" style="11" customWidth="1"/>
    <col min="10499" max="10499" width="16.7109375" style="11" customWidth="1"/>
    <col min="10500" max="10500" width="14.7109375" style="11" bestFit="1" customWidth="1"/>
    <col min="10501" max="10501" width="10.140625" style="11" bestFit="1" customWidth="1"/>
    <col min="10502" max="10502" width="9.5703125" style="11" customWidth="1"/>
    <col min="10503" max="10503" width="11.42578125" style="11"/>
    <col min="10504" max="10504" width="46" style="11" customWidth="1"/>
    <col min="10505" max="10505" width="17" style="11" customWidth="1"/>
    <col min="10506" max="10506" width="14.28515625" style="11" customWidth="1"/>
    <col min="10507" max="10752" width="11.42578125" style="11"/>
    <col min="10753" max="10753" width="5.140625" style="11" customWidth="1"/>
    <col min="10754" max="10754" width="57.5703125" style="11" customWidth="1"/>
    <col min="10755" max="10755" width="16.7109375" style="11" customWidth="1"/>
    <col min="10756" max="10756" width="14.7109375" style="11" bestFit="1" customWidth="1"/>
    <col min="10757" max="10757" width="10.140625" style="11" bestFit="1" customWidth="1"/>
    <col min="10758" max="10758" width="9.5703125" style="11" customWidth="1"/>
    <col min="10759" max="10759" width="11.42578125" style="11"/>
    <col min="10760" max="10760" width="46" style="11" customWidth="1"/>
    <col min="10761" max="10761" width="17" style="11" customWidth="1"/>
    <col min="10762" max="10762" width="14.28515625" style="11" customWidth="1"/>
    <col min="10763" max="11008" width="11.42578125" style="11"/>
    <col min="11009" max="11009" width="5.140625" style="11" customWidth="1"/>
    <col min="11010" max="11010" width="57.5703125" style="11" customWidth="1"/>
    <col min="11011" max="11011" width="16.7109375" style="11" customWidth="1"/>
    <col min="11012" max="11012" width="14.7109375" style="11" bestFit="1" customWidth="1"/>
    <col min="11013" max="11013" width="10.140625" style="11" bestFit="1" customWidth="1"/>
    <col min="11014" max="11014" width="9.5703125" style="11" customWidth="1"/>
    <col min="11015" max="11015" width="11.42578125" style="11"/>
    <col min="11016" max="11016" width="46" style="11" customWidth="1"/>
    <col min="11017" max="11017" width="17" style="11" customWidth="1"/>
    <col min="11018" max="11018" width="14.28515625" style="11" customWidth="1"/>
    <col min="11019" max="11264" width="11.42578125" style="11"/>
    <col min="11265" max="11265" width="5.140625" style="11" customWidth="1"/>
    <col min="11266" max="11266" width="57.5703125" style="11" customWidth="1"/>
    <col min="11267" max="11267" width="16.7109375" style="11" customWidth="1"/>
    <col min="11268" max="11268" width="14.7109375" style="11" bestFit="1" customWidth="1"/>
    <col min="11269" max="11269" width="10.140625" style="11" bestFit="1" customWidth="1"/>
    <col min="11270" max="11270" width="9.5703125" style="11" customWidth="1"/>
    <col min="11271" max="11271" width="11.42578125" style="11"/>
    <col min="11272" max="11272" width="46" style="11" customWidth="1"/>
    <col min="11273" max="11273" width="17" style="11" customWidth="1"/>
    <col min="11274" max="11274" width="14.28515625" style="11" customWidth="1"/>
    <col min="11275" max="11520" width="11.42578125" style="11"/>
    <col min="11521" max="11521" width="5.140625" style="11" customWidth="1"/>
    <col min="11522" max="11522" width="57.5703125" style="11" customWidth="1"/>
    <col min="11523" max="11523" width="16.7109375" style="11" customWidth="1"/>
    <col min="11524" max="11524" width="14.7109375" style="11" bestFit="1" customWidth="1"/>
    <col min="11525" max="11525" width="10.140625" style="11" bestFit="1" customWidth="1"/>
    <col min="11526" max="11526" width="9.5703125" style="11" customWidth="1"/>
    <col min="11527" max="11527" width="11.42578125" style="11"/>
    <col min="11528" max="11528" width="46" style="11" customWidth="1"/>
    <col min="11529" max="11529" width="17" style="11" customWidth="1"/>
    <col min="11530" max="11530" width="14.28515625" style="11" customWidth="1"/>
    <col min="11531" max="11776" width="11.42578125" style="11"/>
    <col min="11777" max="11777" width="5.140625" style="11" customWidth="1"/>
    <col min="11778" max="11778" width="57.5703125" style="11" customWidth="1"/>
    <col min="11779" max="11779" width="16.7109375" style="11" customWidth="1"/>
    <col min="11780" max="11780" width="14.7109375" style="11" bestFit="1" customWidth="1"/>
    <col min="11781" max="11781" width="10.140625" style="11" bestFit="1" customWidth="1"/>
    <col min="11782" max="11782" width="9.5703125" style="11" customWidth="1"/>
    <col min="11783" max="11783" width="11.42578125" style="11"/>
    <col min="11784" max="11784" width="46" style="11" customWidth="1"/>
    <col min="11785" max="11785" width="17" style="11" customWidth="1"/>
    <col min="11786" max="11786" width="14.28515625" style="11" customWidth="1"/>
    <col min="11787" max="12032" width="11.42578125" style="11"/>
    <col min="12033" max="12033" width="5.140625" style="11" customWidth="1"/>
    <col min="12034" max="12034" width="57.5703125" style="11" customWidth="1"/>
    <col min="12035" max="12035" width="16.7109375" style="11" customWidth="1"/>
    <col min="12036" max="12036" width="14.7109375" style="11" bestFit="1" customWidth="1"/>
    <col min="12037" max="12037" width="10.140625" style="11" bestFit="1" customWidth="1"/>
    <col min="12038" max="12038" width="9.5703125" style="11" customWidth="1"/>
    <col min="12039" max="12039" width="11.42578125" style="11"/>
    <col min="12040" max="12040" width="46" style="11" customWidth="1"/>
    <col min="12041" max="12041" width="17" style="11" customWidth="1"/>
    <col min="12042" max="12042" width="14.28515625" style="11" customWidth="1"/>
    <col min="12043" max="12288" width="11.42578125" style="11"/>
    <col min="12289" max="12289" width="5.140625" style="11" customWidth="1"/>
    <col min="12290" max="12290" width="57.5703125" style="11" customWidth="1"/>
    <col min="12291" max="12291" width="16.7109375" style="11" customWidth="1"/>
    <col min="12292" max="12292" width="14.7109375" style="11" bestFit="1" customWidth="1"/>
    <col min="12293" max="12293" width="10.140625" style="11" bestFit="1" customWidth="1"/>
    <col min="12294" max="12294" width="9.5703125" style="11" customWidth="1"/>
    <col min="12295" max="12295" width="11.42578125" style="11"/>
    <col min="12296" max="12296" width="46" style="11" customWidth="1"/>
    <col min="12297" max="12297" width="17" style="11" customWidth="1"/>
    <col min="12298" max="12298" width="14.28515625" style="11" customWidth="1"/>
    <col min="12299" max="12544" width="11.42578125" style="11"/>
    <col min="12545" max="12545" width="5.140625" style="11" customWidth="1"/>
    <col min="12546" max="12546" width="57.5703125" style="11" customWidth="1"/>
    <col min="12547" max="12547" width="16.7109375" style="11" customWidth="1"/>
    <col min="12548" max="12548" width="14.7109375" style="11" bestFit="1" customWidth="1"/>
    <col min="12549" max="12549" width="10.140625" style="11" bestFit="1" customWidth="1"/>
    <col min="12550" max="12550" width="9.5703125" style="11" customWidth="1"/>
    <col min="12551" max="12551" width="11.42578125" style="11"/>
    <col min="12552" max="12552" width="46" style="11" customWidth="1"/>
    <col min="12553" max="12553" width="17" style="11" customWidth="1"/>
    <col min="12554" max="12554" width="14.28515625" style="11" customWidth="1"/>
    <col min="12555" max="12800" width="11.42578125" style="11"/>
    <col min="12801" max="12801" width="5.140625" style="11" customWidth="1"/>
    <col min="12802" max="12802" width="57.5703125" style="11" customWidth="1"/>
    <col min="12803" max="12803" width="16.7109375" style="11" customWidth="1"/>
    <col min="12804" max="12804" width="14.7109375" style="11" bestFit="1" customWidth="1"/>
    <col min="12805" max="12805" width="10.140625" style="11" bestFit="1" customWidth="1"/>
    <col min="12806" max="12806" width="9.5703125" style="11" customWidth="1"/>
    <col min="12807" max="12807" width="11.42578125" style="11"/>
    <col min="12808" max="12808" width="46" style="11" customWidth="1"/>
    <col min="12809" max="12809" width="17" style="11" customWidth="1"/>
    <col min="12810" max="12810" width="14.28515625" style="11" customWidth="1"/>
    <col min="12811" max="13056" width="11.42578125" style="11"/>
    <col min="13057" max="13057" width="5.140625" style="11" customWidth="1"/>
    <col min="13058" max="13058" width="57.5703125" style="11" customWidth="1"/>
    <col min="13059" max="13059" width="16.7109375" style="11" customWidth="1"/>
    <col min="13060" max="13060" width="14.7109375" style="11" bestFit="1" customWidth="1"/>
    <col min="13061" max="13061" width="10.140625" style="11" bestFit="1" customWidth="1"/>
    <col min="13062" max="13062" width="9.5703125" style="11" customWidth="1"/>
    <col min="13063" max="13063" width="11.42578125" style="11"/>
    <col min="13064" max="13064" width="46" style="11" customWidth="1"/>
    <col min="13065" max="13065" width="17" style="11" customWidth="1"/>
    <col min="13066" max="13066" width="14.28515625" style="11" customWidth="1"/>
    <col min="13067" max="13312" width="11.42578125" style="11"/>
    <col min="13313" max="13313" width="5.140625" style="11" customWidth="1"/>
    <col min="13314" max="13314" width="57.5703125" style="11" customWidth="1"/>
    <col min="13315" max="13315" width="16.7109375" style="11" customWidth="1"/>
    <col min="13316" max="13316" width="14.7109375" style="11" bestFit="1" customWidth="1"/>
    <col min="13317" max="13317" width="10.140625" style="11" bestFit="1" customWidth="1"/>
    <col min="13318" max="13318" width="9.5703125" style="11" customWidth="1"/>
    <col min="13319" max="13319" width="11.42578125" style="11"/>
    <col min="13320" max="13320" width="46" style="11" customWidth="1"/>
    <col min="13321" max="13321" width="17" style="11" customWidth="1"/>
    <col min="13322" max="13322" width="14.28515625" style="11" customWidth="1"/>
    <col min="13323" max="13568" width="11.42578125" style="11"/>
    <col min="13569" max="13569" width="5.140625" style="11" customWidth="1"/>
    <col min="13570" max="13570" width="57.5703125" style="11" customWidth="1"/>
    <col min="13571" max="13571" width="16.7109375" style="11" customWidth="1"/>
    <col min="13572" max="13572" width="14.7109375" style="11" bestFit="1" customWidth="1"/>
    <col min="13573" max="13573" width="10.140625" style="11" bestFit="1" customWidth="1"/>
    <col min="13574" max="13574" width="9.5703125" style="11" customWidth="1"/>
    <col min="13575" max="13575" width="11.42578125" style="11"/>
    <col min="13576" max="13576" width="46" style="11" customWidth="1"/>
    <col min="13577" max="13577" width="17" style="11" customWidth="1"/>
    <col min="13578" max="13578" width="14.28515625" style="11" customWidth="1"/>
    <col min="13579" max="13824" width="11.42578125" style="11"/>
    <col min="13825" max="13825" width="5.140625" style="11" customWidth="1"/>
    <col min="13826" max="13826" width="57.5703125" style="11" customWidth="1"/>
    <col min="13827" max="13827" width="16.7109375" style="11" customWidth="1"/>
    <col min="13828" max="13828" width="14.7109375" style="11" bestFit="1" customWidth="1"/>
    <col min="13829" max="13829" width="10.140625" style="11" bestFit="1" customWidth="1"/>
    <col min="13830" max="13830" width="9.5703125" style="11" customWidth="1"/>
    <col min="13831" max="13831" width="11.42578125" style="11"/>
    <col min="13832" max="13832" width="46" style="11" customWidth="1"/>
    <col min="13833" max="13833" width="17" style="11" customWidth="1"/>
    <col min="13834" max="13834" width="14.28515625" style="11" customWidth="1"/>
    <col min="13835" max="14080" width="11.42578125" style="11"/>
    <col min="14081" max="14081" width="5.140625" style="11" customWidth="1"/>
    <col min="14082" max="14082" width="57.5703125" style="11" customWidth="1"/>
    <col min="14083" max="14083" width="16.7109375" style="11" customWidth="1"/>
    <col min="14084" max="14084" width="14.7109375" style="11" bestFit="1" customWidth="1"/>
    <col min="14085" max="14085" width="10.140625" style="11" bestFit="1" customWidth="1"/>
    <col min="14086" max="14086" width="9.5703125" style="11" customWidth="1"/>
    <col min="14087" max="14087" width="11.42578125" style="11"/>
    <col min="14088" max="14088" width="46" style="11" customWidth="1"/>
    <col min="14089" max="14089" width="17" style="11" customWidth="1"/>
    <col min="14090" max="14090" width="14.28515625" style="11" customWidth="1"/>
    <col min="14091" max="14336" width="11.42578125" style="11"/>
    <col min="14337" max="14337" width="5.140625" style="11" customWidth="1"/>
    <col min="14338" max="14338" width="57.5703125" style="11" customWidth="1"/>
    <col min="14339" max="14339" width="16.7109375" style="11" customWidth="1"/>
    <col min="14340" max="14340" width="14.7109375" style="11" bestFit="1" customWidth="1"/>
    <col min="14341" max="14341" width="10.140625" style="11" bestFit="1" customWidth="1"/>
    <col min="14342" max="14342" width="9.5703125" style="11" customWidth="1"/>
    <col min="14343" max="14343" width="11.42578125" style="11"/>
    <col min="14344" max="14344" width="46" style="11" customWidth="1"/>
    <col min="14345" max="14345" width="17" style="11" customWidth="1"/>
    <col min="14346" max="14346" width="14.28515625" style="11" customWidth="1"/>
    <col min="14347" max="14592" width="11.42578125" style="11"/>
    <col min="14593" max="14593" width="5.140625" style="11" customWidth="1"/>
    <col min="14594" max="14594" width="57.5703125" style="11" customWidth="1"/>
    <col min="14595" max="14595" width="16.7109375" style="11" customWidth="1"/>
    <col min="14596" max="14596" width="14.7109375" style="11" bestFit="1" customWidth="1"/>
    <col min="14597" max="14597" width="10.140625" style="11" bestFit="1" customWidth="1"/>
    <col min="14598" max="14598" width="9.5703125" style="11" customWidth="1"/>
    <col min="14599" max="14599" width="11.42578125" style="11"/>
    <col min="14600" max="14600" width="46" style="11" customWidth="1"/>
    <col min="14601" max="14601" width="17" style="11" customWidth="1"/>
    <col min="14602" max="14602" width="14.28515625" style="11" customWidth="1"/>
    <col min="14603" max="14848" width="11.42578125" style="11"/>
    <col min="14849" max="14849" width="5.140625" style="11" customWidth="1"/>
    <col min="14850" max="14850" width="57.5703125" style="11" customWidth="1"/>
    <col min="14851" max="14851" width="16.7109375" style="11" customWidth="1"/>
    <col min="14852" max="14852" width="14.7109375" style="11" bestFit="1" customWidth="1"/>
    <col min="14853" max="14853" width="10.140625" style="11" bestFit="1" customWidth="1"/>
    <col min="14854" max="14854" width="9.5703125" style="11" customWidth="1"/>
    <col min="14855" max="14855" width="11.42578125" style="11"/>
    <col min="14856" max="14856" width="46" style="11" customWidth="1"/>
    <col min="14857" max="14857" width="17" style="11" customWidth="1"/>
    <col min="14858" max="14858" width="14.28515625" style="11" customWidth="1"/>
    <col min="14859" max="15104" width="11.42578125" style="11"/>
    <col min="15105" max="15105" width="5.140625" style="11" customWidth="1"/>
    <col min="15106" max="15106" width="57.5703125" style="11" customWidth="1"/>
    <col min="15107" max="15107" width="16.7109375" style="11" customWidth="1"/>
    <col min="15108" max="15108" width="14.7109375" style="11" bestFit="1" customWidth="1"/>
    <col min="15109" max="15109" width="10.140625" style="11" bestFit="1" customWidth="1"/>
    <col min="15110" max="15110" width="9.5703125" style="11" customWidth="1"/>
    <col min="15111" max="15111" width="11.42578125" style="11"/>
    <col min="15112" max="15112" width="46" style="11" customWidth="1"/>
    <col min="15113" max="15113" width="17" style="11" customWidth="1"/>
    <col min="15114" max="15114" width="14.28515625" style="11" customWidth="1"/>
    <col min="15115" max="15360" width="11.42578125" style="11"/>
    <col min="15361" max="15361" width="5.140625" style="11" customWidth="1"/>
    <col min="15362" max="15362" width="57.5703125" style="11" customWidth="1"/>
    <col min="15363" max="15363" width="16.7109375" style="11" customWidth="1"/>
    <col min="15364" max="15364" width="14.7109375" style="11" bestFit="1" customWidth="1"/>
    <col min="15365" max="15365" width="10.140625" style="11" bestFit="1" customWidth="1"/>
    <col min="15366" max="15366" width="9.5703125" style="11" customWidth="1"/>
    <col min="15367" max="15367" width="11.42578125" style="11"/>
    <col min="15368" max="15368" width="46" style="11" customWidth="1"/>
    <col min="15369" max="15369" width="17" style="11" customWidth="1"/>
    <col min="15370" max="15370" width="14.28515625" style="11" customWidth="1"/>
    <col min="15371" max="15616" width="11.42578125" style="11"/>
    <col min="15617" max="15617" width="5.140625" style="11" customWidth="1"/>
    <col min="15618" max="15618" width="57.5703125" style="11" customWidth="1"/>
    <col min="15619" max="15619" width="16.7109375" style="11" customWidth="1"/>
    <col min="15620" max="15620" width="14.7109375" style="11" bestFit="1" customWidth="1"/>
    <col min="15621" max="15621" width="10.140625" style="11" bestFit="1" customWidth="1"/>
    <col min="15622" max="15622" width="9.5703125" style="11" customWidth="1"/>
    <col min="15623" max="15623" width="11.42578125" style="11"/>
    <col min="15624" max="15624" width="46" style="11" customWidth="1"/>
    <col min="15625" max="15625" width="17" style="11" customWidth="1"/>
    <col min="15626" max="15626" width="14.28515625" style="11" customWidth="1"/>
    <col min="15627" max="15872" width="11.42578125" style="11"/>
    <col min="15873" max="15873" width="5.140625" style="11" customWidth="1"/>
    <col min="15874" max="15874" width="57.5703125" style="11" customWidth="1"/>
    <col min="15875" max="15875" width="16.7109375" style="11" customWidth="1"/>
    <col min="15876" max="15876" width="14.7109375" style="11" bestFit="1" customWidth="1"/>
    <col min="15877" max="15877" width="10.140625" style="11" bestFit="1" customWidth="1"/>
    <col min="15878" max="15878" width="9.5703125" style="11" customWidth="1"/>
    <col min="15879" max="15879" width="11.42578125" style="11"/>
    <col min="15880" max="15880" width="46" style="11" customWidth="1"/>
    <col min="15881" max="15881" width="17" style="11" customWidth="1"/>
    <col min="15882" max="15882" width="14.28515625" style="11" customWidth="1"/>
    <col min="15883" max="16128" width="11.42578125" style="11"/>
    <col min="16129" max="16129" width="5.140625" style="11" customWidth="1"/>
    <col min="16130" max="16130" width="57.5703125" style="11" customWidth="1"/>
    <col min="16131" max="16131" width="16.7109375" style="11" customWidth="1"/>
    <col min="16132" max="16132" width="14.7109375" style="11" bestFit="1" customWidth="1"/>
    <col min="16133" max="16133" width="10.140625" style="11" bestFit="1" customWidth="1"/>
    <col min="16134" max="16134" width="9.5703125" style="11" customWidth="1"/>
    <col min="16135" max="16135" width="11.42578125" style="11"/>
    <col min="16136" max="16136" width="46" style="11" customWidth="1"/>
    <col min="16137" max="16137" width="17" style="11" customWidth="1"/>
    <col min="16138" max="16138" width="14.28515625" style="11" customWidth="1"/>
    <col min="16139" max="16384" width="11.42578125" style="11"/>
  </cols>
  <sheetData>
    <row r="1" spans="1:5" x14ac:dyDescent="0.2">
      <c r="B1" s="240" t="s">
        <v>222</v>
      </c>
      <c r="C1" s="240"/>
      <c r="D1" s="240"/>
      <c r="E1" s="240"/>
    </row>
    <row r="2" spans="1:5" x14ac:dyDescent="0.2">
      <c r="B2" s="205" t="s">
        <v>223</v>
      </c>
      <c r="C2" s="205"/>
      <c r="D2" s="205"/>
      <c r="E2" s="205"/>
    </row>
    <row r="3" spans="1:5" x14ac:dyDescent="0.2">
      <c r="B3" s="205" t="s">
        <v>224</v>
      </c>
      <c r="C3" s="205"/>
      <c r="D3" s="205"/>
      <c r="E3" s="205"/>
    </row>
    <row r="4" spans="1:5" x14ac:dyDescent="0.2">
      <c r="B4" s="237" t="s">
        <v>305</v>
      </c>
      <c r="C4" s="237"/>
      <c r="D4" s="237"/>
      <c r="E4" s="237"/>
    </row>
    <row r="5" spans="1:5" ht="24.6" customHeight="1" x14ac:dyDescent="0.25">
      <c r="B5" s="241" t="s">
        <v>225</v>
      </c>
      <c r="C5" s="241"/>
      <c r="D5" s="241"/>
      <c r="E5" s="241"/>
    </row>
    <row r="6" spans="1:5" ht="61.5" customHeight="1" x14ac:dyDescent="0.25">
      <c r="B6" s="242" t="s">
        <v>292</v>
      </c>
      <c r="C6" s="242"/>
      <c r="D6" s="242"/>
      <c r="E6" s="242"/>
    </row>
    <row r="7" spans="1:5" x14ac:dyDescent="0.2">
      <c r="B7" s="237" t="s">
        <v>291</v>
      </c>
      <c r="C7" s="237"/>
      <c r="D7" s="237"/>
      <c r="E7" s="237"/>
    </row>
    <row r="8" spans="1:5" x14ac:dyDescent="0.2">
      <c r="B8" s="238" t="s">
        <v>317</v>
      </c>
      <c r="C8" s="238"/>
      <c r="D8" s="238"/>
      <c r="E8" s="238"/>
    </row>
    <row r="10" spans="1:5" s="13" customFormat="1" ht="23.25" customHeight="1" x14ac:dyDescent="0.25">
      <c r="A10" s="11"/>
      <c r="B10" s="239" t="s">
        <v>104</v>
      </c>
      <c r="C10" s="239"/>
      <c r="D10" s="239"/>
      <c r="E10" s="239"/>
    </row>
    <row r="11" spans="1:5" s="13" customFormat="1" ht="17.25" customHeight="1" thickBot="1" x14ac:dyDescent="0.3">
      <c r="A11" s="11"/>
      <c r="B11" s="48" t="s">
        <v>105</v>
      </c>
      <c r="C11" s="174"/>
      <c r="D11" s="174"/>
      <c r="E11" s="174"/>
    </row>
    <row r="12" spans="1:5" s="13" customFormat="1" ht="15.95" customHeight="1" thickBot="1" x14ac:dyDescent="0.3">
      <c r="A12" s="11"/>
      <c r="B12" s="138" t="s">
        <v>106</v>
      </c>
      <c r="C12" s="177" t="s">
        <v>271</v>
      </c>
      <c r="D12" s="175"/>
      <c r="E12" s="175"/>
    </row>
    <row r="13" spans="1:5" s="13" customFormat="1" ht="15.95" customHeight="1" thickBot="1" x14ac:dyDescent="0.3">
      <c r="A13" s="11"/>
      <c r="B13" s="138" t="s">
        <v>107</v>
      </c>
      <c r="C13" s="140">
        <v>20.88</v>
      </c>
      <c r="D13" s="134"/>
      <c r="E13" s="134"/>
    </row>
    <row r="14" spans="1:5" s="13" customFormat="1" ht="15.95" customHeight="1" thickBot="1" x14ac:dyDescent="0.3">
      <c r="A14" s="11"/>
      <c r="B14" s="138" t="s">
        <v>108</v>
      </c>
      <c r="C14" s="141" t="s">
        <v>213</v>
      </c>
      <c r="D14" s="135"/>
      <c r="E14" s="135"/>
    </row>
    <row r="15" spans="1:5" s="13" customFormat="1" ht="15.95" customHeight="1" thickBot="1" x14ac:dyDescent="0.3">
      <c r="A15" s="11"/>
      <c r="B15" s="138" t="s">
        <v>109</v>
      </c>
      <c r="C15" s="142">
        <v>1239</v>
      </c>
      <c r="D15" s="136"/>
      <c r="E15" s="136"/>
    </row>
    <row r="16" spans="1:5" s="13" customFormat="1" ht="15.95" customHeight="1" thickBot="1" x14ac:dyDescent="0.3">
      <c r="A16" s="11"/>
      <c r="B16" s="138" t="s">
        <v>110</v>
      </c>
      <c r="C16" s="179" t="s">
        <v>269</v>
      </c>
      <c r="D16" s="178"/>
      <c r="E16" s="178"/>
    </row>
    <row r="17" spans="1:6" s="13" customFormat="1" ht="15.95" customHeight="1" thickBot="1" x14ac:dyDescent="0.3">
      <c r="A17" s="11"/>
      <c r="B17" s="138" t="s">
        <v>111</v>
      </c>
      <c r="C17" s="143">
        <v>1</v>
      </c>
      <c r="D17" s="137"/>
      <c r="E17" s="137"/>
    </row>
    <row r="18" spans="1:6" s="13" customFormat="1" ht="15.95" customHeight="1" thickBot="1" x14ac:dyDescent="0.3">
      <c r="A18" s="11"/>
      <c r="B18" s="138" t="s">
        <v>112</v>
      </c>
      <c r="C18" s="143"/>
      <c r="D18" s="137"/>
      <c r="E18" s="137"/>
    </row>
    <row r="19" spans="1:6" s="13" customFormat="1" ht="15.95" customHeight="1" x14ac:dyDescent="0.25">
      <c r="A19" s="11"/>
      <c r="B19" s="11"/>
      <c r="C19" s="176"/>
      <c r="D19" s="176"/>
      <c r="E19" s="176"/>
    </row>
    <row r="20" spans="1:6" s="13" customFormat="1" ht="12" customHeight="1" thickBot="1" x14ac:dyDescent="0.3">
      <c r="A20" s="11"/>
      <c r="B20" s="11"/>
    </row>
    <row r="21" spans="1:6" s="13" customFormat="1" ht="15.75" customHeight="1" x14ac:dyDescent="0.25">
      <c r="A21" s="235" t="s">
        <v>113</v>
      </c>
      <c r="B21" s="235"/>
      <c r="C21" s="235"/>
    </row>
    <row r="22" spans="1:6" s="13" customFormat="1" ht="15.95" customHeight="1" x14ac:dyDescent="0.25">
      <c r="A22" s="50">
        <v>1</v>
      </c>
      <c r="B22" s="51" t="s">
        <v>114</v>
      </c>
      <c r="C22" s="52" t="s">
        <v>115</v>
      </c>
    </row>
    <row r="23" spans="1:6" s="13" customFormat="1" ht="15.95" customHeight="1" x14ac:dyDescent="0.25">
      <c r="A23" s="53" t="s">
        <v>116</v>
      </c>
      <c r="B23" s="54" t="s">
        <v>117</v>
      </c>
      <c r="C23" s="55">
        <f>C15</f>
        <v>1239</v>
      </c>
    </row>
    <row r="24" spans="1:6" s="13" customFormat="1" ht="15.95" customHeight="1" x14ac:dyDescent="0.25">
      <c r="A24" s="53" t="s">
        <v>118</v>
      </c>
      <c r="B24" s="54" t="s">
        <v>119</v>
      </c>
      <c r="C24" s="56">
        <v>0</v>
      </c>
    </row>
    <row r="25" spans="1:6" ht="15.95" customHeight="1" x14ac:dyDescent="0.25">
      <c r="A25" s="53" t="s">
        <v>120</v>
      </c>
      <c r="B25" s="54" t="s">
        <v>121</v>
      </c>
      <c r="C25" s="56">
        <v>0</v>
      </c>
      <c r="D25" s="13"/>
      <c r="F25" s="11"/>
    </row>
    <row r="26" spans="1:6" ht="15.95" customHeight="1" x14ac:dyDescent="0.25">
      <c r="A26" s="53" t="s">
        <v>122</v>
      </c>
      <c r="B26" s="57" t="s">
        <v>123</v>
      </c>
      <c r="C26" s="56">
        <v>0</v>
      </c>
      <c r="D26" s="13"/>
      <c r="F26" s="11"/>
    </row>
    <row r="27" spans="1:6" ht="15.95" customHeight="1" x14ac:dyDescent="0.25">
      <c r="A27" s="53" t="s">
        <v>124</v>
      </c>
      <c r="B27" s="57" t="s">
        <v>125</v>
      </c>
      <c r="C27" s="56">
        <v>0</v>
      </c>
      <c r="D27" s="13"/>
      <c r="F27" s="11"/>
    </row>
    <row r="28" spans="1:6" ht="16.5" customHeight="1" x14ac:dyDescent="0.25">
      <c r="A28" s="53" t="s">
        <v>126</v>
      </c>
      <c r="B28" s="57" t="s">
        <v>238</v>
      </c>
      <c r="C28" s="56">
        <v>0</v>
      </c>
      <c r="D28" s="13"/>
      <c r="F28" s="11"/>
    </row>
    <row r="29" spans="1:6" ht="15.95" customHeight="1" x14ac:dyDescent="0.25">
      <c r="A29" s="53" t="s">
        <v>147</v>
      </c>
      <c r="B29" s="57" t="s">
        <v>239</v>
      </c>
      <c r="C29" s="56">
        <v>0</v>
      </c>
      <c r="D29" s="13"/>
      <c r="F29" s="11"/>
    </row>
    <row r="30" spans="1:6" ht="15.95" customHeight="1" x14ac:dyDescent="0.25">
      <c r="A30" s="53" t="s">
        <v>149</v>
      </c>
      <c r="B30" s="57" t="s">
        <v>266</v>
      </c>
      <c r="C30" s="56">
        <f>15%*1239</f>
        <v>185.85</v>
      </c>
      <c r="D30" s="13"/>
      <c r="F30" s="11"/>
    </row>
    <row r="31" spans="1:6" ht="36" x14ac:dyDescent="0.25">
      <c r="A31" s="53"/>
      <c r="B31" s="58" t="s">
        <v>227</v>
      </c>
      <c r="C31" s="56">
        <f>SUM(C23:C30)</f>
        <v>1424.85</v>
      </c>
      <c r="D31" s="13"/>
      <c r="F31" s="11"/>
    </row>
    <row r="32" spans="1:6" ht="15.95" customHeight="1" x14ac:dyDescent="0.25">
      <c r="A32" s="53" t="s">
        <v>229</v>
      </c>
      <c r="B32" s="59" t="s">
        <v>228</v>
      </c>
      <c r="C32" s="60">
        <f>C26*20%</f>
        <v>0</v>
      </c>
      <c r="D32" s="13"/>
      <c r="F32" s="11"/>
    </row>
    <row r="33" spans="1:6" ht="15.95" customHeight="1" x14ac:dyDescent="0.25">
      <c r="A33" s="61" t="s">
        <v>231</v>
      </c>
      <c r="B33" s="59" t="s">
        <v>230</v>
      </c>
      <c r="C33" s="62">
        <f>C28*0.2</f>
        <v>0</v>
      </c>
      <c r="D33" s="13"/>
      <c r="F33" s="11"/>
    </row>
    <row r="34" spans="1:6" ht="15.95" customHeight="1" x14ac:dyDescent="0.25">
      <c r="A34" s="61" t="s">
        <v>267</v>
      </c>
      <c r="B34" s="59" t="s">
        <v>232</v>
      </c>
      <c r="C34" s="62">
        <f>C29*0.2</f>
        <v>0</v>
      </c>
      <c r="D34" s="63"/>
      <c r="F34" s="11"/>
    </row>
    <row r="35" spans="1:6" ht="15.95" customHeight="1" thickBot="1" x14ac:dyDescent="0.3">
      <c r="A35" s="64"/>
      <c r="B35" s="65" t="s">
        <v>233</v>
      </c>
      <c r="C35" s="66">
        <f>C23+C24+C25+C26+C27+C28+C29+C30+C32+C33+C34</f>
        <v>1424.85</v>
      </c>
      <c r="D35" s="13"/>
      <c r="F35" s="11"/>
    </row>
    <row r="36" spans="1:6" ht="15.95" customHeight="1" thickBot="1" x14ac:dyDescent="0.3">
      <c r="B36" s="236"/>
      <c r="C36" s="236"/>
      <c r="D36" s="236"/>
      <c r="E36" s="13"/>
      <c r="F36" s="11"/>
    </row>
    <row r="37" spans="1:6" ht="15.95" customHeight="1" x14ac:dyDescent="0.25">
      <c r="A37" s="12"/>
      <c r="B37" s="228" t="s">
        <v>128</v>
      </c>
      <c r="C37" s="228"/>
      <c r="D37" s="13"/>
      <c r="F37" s="11"/>
    </row>
    <row r="38" spans="1:6" ht="15.95" customHeight="1" x14ac:dyDescent="0.25">
      <c r="A38" s="67"/>
      <c r="B38" s="231" t="s">
        <v>129</v>
      </c>
      <c r="C38" s="231"/>
      <c r="D38" s="13"/>
      <c r="F38" s="11"/>
    </row>
    <row r="39" spans="1:6" ht="15.95" customHeight="1" x14ac:dyDescent="0.25">
      <c r="A39" s="50" t="s">
        <v>130</v>
      </c>
      <c r="B39" s="68" t="s">
        <v>131</v>
      </c>
      <c r="C39" s="52" t="s">
        <v>132</v>
      </c>
      <c r="D39" s="13"/>
      <c r="F39" s="11"/>
    </row>
    <row r="40" spans="1:6" ht="15.95" customHeight="1" x14ac:dyDescent="0.25">
      <c r="A40" s="53" t="s">
        <v>116</v>
      </c>
      <c r="B40" s="69" t="s">
        <v>133</v>
      </c>
      <c r="C40" s="70">
        <f>C31*8.33%</f>
        <v>118.69000499999999</v>
      </c>
      <c r="D40" s="13"/>
      <c r="F40" s="11"/>
    </row>
    <row r="41" spans="1:6" ht="15.95" customHeight="1" x14ac:dyDescent="0.25">
      <c r="A41" s="53" t="s">
        <v>118</v>
      </c>
      <c r="B41" s="69" t="s">
        <v>134</v>
      </c>
      <c r="C41" s="70">
        <f>C31*12.1%</f>
        <v>172.40684999999999</v>
      </c>
      <c r="D41" s="63"/>
      <c r="F41" s="11"/>
    </row>
    <row r="42" spans="1:6" ht="15.95" customHeight="1" x14ac:dyDescent="0.25">
      <c r="A42" s="61"/>
      <c r="B42" s="71" t="s">
        <v>135</v>
      </c>
      <c r="C42" s="72">
        <f>SUM(C40:C41)</f>
        <v>291.09685500000001</v>
      </c>
      <c r="D42" s="63"/>
      <c r="F42" s="11"/>
    </row>
    <row r="43" spans="1:6" ht="36.75" thickBot="1" x14ac:dyDescent="0.3">
      <c r="A43" s="73" t="s">
        <v>120</v>
      </c>
      <c r="B43" s="74" t="s">
        <v>136</v>
      </c>
      <c r="C43" s="75">
        <f>C35*7.82%</f>
        <v>111.42327</v>
      </c>
      <c r="D43" s="63"/>
      <c r="F43" s="11"/>
    </row>
    <row r="44" spans="1:6" ht="15.95" customHeight="1" thickBot="1" x14ac:dyDescent="0.3">
      <c r="E44" s="13"/>
      <c r="F44" s="11"/>
    </row>
    <row r="45" spans="1:6" ht="25.15" customHeight="1" thickBot="1" x14ac:dyDescent="0.3">
      <c r="A45" s="232" t="s">
        <v>137</v>
      </c>
      <c r="B45" s="232"/>
      <c r="C45" s="232"/>
      <c r="D45" s="232"/>
      <c r="E45" s="13"/>
      <c r="F45" s="11"/>
    </row>
    <row r="46" spans="1:6" ht="13.5" customHeight="1" thickBot="1" x14ac:dyDescent="0.3">
      <c r="A46" s="76" t="s">
        <v>138</v>
      </c>
      <c r="B46" s="77" t="s">
        <v>139</v>
      </c>
      <c r="C46" s="78" t="s">
        <v>140</v>
      </c>
      <c r="D46" s="79" t="s">
        <v>115</v>
      </c>
      <c r="E46" s="13"/>
      <c r="F46" s="11"/>
    </row>
    <row r="47" spans="1:6" ht="14.25" customHeight="1" x14ac:dyDescent="0.25">
      <c r="A47" s="80" t="s">
        <v>116</v>
      </c>
      <c r="B47" s="81" t="s">
        <v>141</v>
      </c>
      <c r="C47" s="82">
        <v>20</v>
      </c>
      <c r="D47" s="83">
        <f>(C35*(C47/100))</f>
        <v>284.96999999999997</v>
      </c>
      <c r="E47" s="13"/>
      <c r="F47" s="11"/>
    </row>
    <row r="48" spans="1:6" ht="14.25" customHeight="1" x14ac:dyDescent="0.25">
      <c r="A48" s="80" t="s">
        <v>118</v>
      </c>
      <c r="B48" s="84" t="s">
        <v>142</v>
      </c>
      <c r="C48" s="85">
        <v>2.5</v>
      </c>
      <c r="D48" s="86">
        <f>(C35*(C48/100))</f>
        <v>35.621249999999996</v>
      </c>
      <c r="E48" s="13"/>
      <c r="F48" s="11"/>
    </row>
    <row r="49" spans="1:6" ht="14.25" customHeight="1" x14ac:dyDescent="0.25">
      <c r="A49" s="80" t="s">
        <v>120</v>
      </c>
      <c r="B49" s="87" t="s">
        <v>143</v>
      </c>
      <c r="C49" s="14">
        <v>4</v>
      </c>
      <c r="D49" s="70">
        <f t="shared" ref="D49:D54" si="0">($C$35*(C49/100))</f>
        <v>56.994</v>
      </c>
      <c r="E49" s="13"/>
      <c r="F49" s="11"/>
    </row>
    <row r="50" spans="1:6" ht="14.25" customHeight="1" x14ac:dyDescent="0.25">
      <c r="A50" s="80" t="s">
        <v>122</v>
      </c>
      <c r="B50" s="84" t="s">
        <v>144</v>
      </c>
      <c r="C50" s="85">
        <v>1.5</v>
      </c>
      <c r="D50" s="86">
        <f t="shared" si="0"/>
        <v>21.372749999999996</v>
      </c>
      <c r="E50" s="13"/>
      <c r="F50" s="11"/>
    </row>
    <row r="51" spans="1:6" ht="14.25" customHeight="1" x14ac:dyDescent="0.25">
      <c r="A51" s="80" t="s">
        <v>124</v>
      </c>
      <c r="B51" s="84" t="s">
        <v>145</v>
      </c>
      <c r="C51" s="85">
        <v>1</v>
      </c>
      <c r="D51" s="86">
        <f t="shared" si="0"/>
        <v>14.2485</v>
      </c>
      <c r="E51" s="13"/>
      <c r="F51" s="11"/>
    </row>
    <row r="52" spans="1:6" ht="14.25" customHeight="1" x14ac:dyDescent="0.25">
      <c r="A52" s="80" t="s">
        <v>126</v>
      </c>
      <c r="B52" s="84" t="s">
        <v>146</v>
      </c>
      <c r="C52" s="85">
        <v>0.60000000000000009</v>
      </c>
      <c r="D52" s="86">
        <f t="shared" si="0"/>
        <v>8.549100000000001</v>
      </c>
      <c r="E52" s="13"/>
      <c r="F52" s="11"/>
    </row>
    <row r="53" spans="1:6" ht="14.25" customHeight="1" x14ac:dyDescent="0.25">
      <c r="A53" s="80" t="s">
        <v>147</v>
      </c>
      <c r="B53" s="84" t="s">
        <v>148</v>
      </c>
      <c r="C53" s="85">
        <v>0.2</v>
      </c>
      <c r="D53" s="86">
        <f t="shared" si="0"/>
        <v>2.8496999999999999</v>
      </c>
      <c r="E53" s="13"/>
      <c r="F53" s="11"/>
    </row>
    <row r="54" spans="1:6" ht="14.25" customHeight="1" x14ac:dyDescent="0.25">
      <c r="A54" s="80" t="s">
        <v>149</v>
      </c>
      <c r="B54" s="87" t="s">
        <v>150</v>
      </c>
      <c r="C54" s="14">
        <v>8</v>
      </c>
      <c r="D54" s="70">
        <f t="shared" si="0"/>
        <v>113.988</v>
      </c>
      <c r="E54" s="13"/>
      <c r="F54" s="11"/>
    </row>
    <row r="55" spans="1:6" ht="14.25" customHeight="1" thickBot="1" x14ac:dyDescent="0.3">
      <c r="A55" s="88"/>
      <c r="B55" s="89" t="s">
        <v>49</v>
      </c>
      <c r="C55" s="90">
        <f>SUM(C47:C54)</f>
        <v>37.799999999999997</v>
      </c>
      <c r="D55" s="91">
        <f>SUM(D47:D54)</f>
        <v>538.5933</v>
      </c>
      <c r="E55" s="13"/>
      <c r="F55" s="11"/>
    </row>
    <row r="56" spans="1:6" ht="14.25" customHeight="1" x14ac:dyDescent="0.25">
      <c r="A56" s="15"/>
      <c r="B56" s="16" t="s">
        <v>151</v>
      </c>
      <c r="C56" s="15"/>
      <c r="D56" s="15"/>
      <c r="E56" s="13"/>
      <c r="F56" s="11"/>
    </row>
    <row r="57" spans="1:6" ht="14.25" customHeight="1" thickBot="1" x14ac:dyDescent="0.3">
      <c r="A57" s="15"/>
      <c r="B57" s="16"/>
      <c r="C57" s="15"/>
      <c r="D57" s="15"/>
      <c r="E57" s="13"/>
      <c r="F57" s="11"/>
    </row>
    <row r="58" spans="1:6" ht="14.25" customHeight="1" x14ac:dyDescent="0.25">
      <c r="A58" s="92"/>
      <c r="B58" s="93" t="s">
        <v>152</v>
      </c>
      <c r="C58" s="94"/>
      <c r="D58" s="13"/>
      <c r="F58" s="11"/>
    </row>
    <row r="59" spans="1:6" ht="14.25" customHeight="1" x14ac:dyDescent="0.25">
      <c r="A59" s="50" t="s">
        <v>153</v>
      </c>
      <c r="B59" s="51" t="s">
        <v>154</v>
      </c>
      <c r="C59" s="52" t="s">
        <v>115</v>
      </c>
      <c r="D59" s="13"/>
      <c r="F59" s="11"/>
    </row>
    <row r="60" spans="1:6" ht="14.25" customHeight="1" x14ac:dyDescent="0.25">
      <c r="A60" s="53" t="s">
        <v>116</v>
      </c>
      <c r="B60" s="95" t="s">
        <v>155</v>
      </c>
      <c r="C60" s="56">
        <f>(4.05*4*C13)-(6%*C15)</f>
        <v>263.91599999999994</v>
      </c>
      <c r="D60" s="13"/>
      <c r="F60" s="11"/>
    </row>
    <row r="61" spans="1:6" ht="14.25" customHeight="1" x14ac:dyDescent="0.25">
      <c r="A61" s="53" t="s">
        <v>118</v>
      </c>
      <c r="B61" s="54" t="s">
        <v>234</v>
      </c>
      <c r="C61" s="56">
        <f>(18*C13)-(18*C13*10%)</f>
        <v>338.25599999999997</v>
      </c>
      <c r="D61" s="13"/>
      <c r="F61" s="11"/>
    </row>
    <row r="62" spans="1:6" ht="14.25" customHeight="1" x14ac:dyDescent="0.25">
      <c r="A62" s="53" t="s">
        <v>120</v>
      </c>
      <c r="B62" s="54" t="s">
        <v>235</v>
      </c>
      <c r="C62" s="56">
        <v>13</v>
      </c>
      <c r="D62" s="13"/>
      <c r="F62" s="11"/>
    </row>
    <row r="63" spans="1:6" ht="14.25" customHeight="1" x14ac:dyDescent="0.25">
      <c r="A63" s="53" t="s">
        <v>122</v>
      </c>
      <c r="B63" s="54" t="s">
        <v>127</v>
      </c>
      <c r="C63" s="56">
        <v>0</v>
      </c>
      <c r="D63" s="13"/>
      <c r="F63" s="11"/>
    </row>
    <row r="64" spans="1:6" ht="14.25" customHeight="1" thickBot="1" x14ac:dyDescent="0.3">
      <c r="A64" s="64"/>
      <c r="B64" s="65" t="s">
        <v>156</v>
      </c>
      <c r="C64" s="66">
        <f>SUM(C60:C63)</f>
        <v>615.17199999999991</v>
      </c>
      <c r="D64" s="13"/>
      <c r="F64" s="11"/>
    </row>
    <row r="65" spans="1:6" ht="14.25" customHeight="1" thickBot="1" x14ac:dyDescent="0.3">
      <c r="A65" s="15"/>
      <c r="B65" s="17"/>
      <c r="C65" s="18"/>
      <c r="D65" s="19"/>
      <c r="E65" s="13"/>
      <c r="F65" s="11"/>
    </row>
    <row r="66" spans="1:6" ht="14.25" customHeight="1" x14ac:dyDescent="0.25">
      <c r="A66" s="92"/>
      <c r="B66" s="96" t="s">
        <v>157</v>
      </c>
      <c r="C66" s="97"/>
      <c r="D66" s="13"/>
      <c r="F66" s="11"/>
    </row>
    <row r="67" spans="1:6" ht="14.25" customHeight="1" x14ac:dyDescent="0.25">
      <c r="A67" s="53">
        <v>2</v>
      </c>
      <c r="B67" s="98" t="s">
        <v>158</v>
      </c>
      <c r="C67" s="144" t="s">
        <v>132</v>
      </c>
      <c r="D67" s="13"/>
      <c r="F67" s="11"/>
    </row>
    <row r="68" spans="1:6" ht="14.25" customHeight="1" x14ac:dyDescent="0.25">
      <c r="A68" s="53" t="s">
        <v>130</v>
      </c>
      <c r="B68" s="54" t="s">
        <v>131</v>
      </c>
      <c r="C68" s="55">
        <f>C42</f>
        <v>291.09685500000001</v>
      </c>
      <c r="D68" s="13"/>
      <c r="F68" s="11"/>
    </row>
    <row r="69" spans="1:6" ht="14.25" customHeight="1" x14ac:dyDescent="0.25">
      <c r="A69" s="53" t="s">
        <v>138</v>
      </c>
      <c r="B69" s="54" t="s">
        <v>139</v>
      </c>
      <c r="C69" s="55">
        <f>D55+C43</f>
        <v>650.01657</v>
      </c>
      <c r="D69" s="13"/>
      <c r="F69" s="11"/>
    </row>
    <row r="70" spans="1:6" ht="14.25" customHeight="1" x14ac:dyDescent="0.25">
      <c r="A70" s="53" t="s">
        <v>153</v>
      </c>
      <c r="B70" s="54" t="s">
        <v>154</v>
      </c>
      <c r="C70" s="55">
        <f>C64</f>
        <v>615.17199999999991</v>
      </c>
      <c r="D70" s="13"/>
      <c r="F70" s="11"/>
    </row>
    <row r="71" spans="1:6" ht="14.25" customHeight="1" thickBot="1" x14ac:dyDescent="0.3">
      <c r="A71" s="64"/>
      <c r="B71" s="100" t="s">
        <v>135</v>
      </c>
      <c r="C71" s="101">
        <f>SUM(C68:C70)</f>
        <v>1556.285425</v>
      </c>
      <c r="D71" s="13"/>
      <c r="F71" s="11"/>
    </row>
    <row r="72" spans="1:6" ht="14.25" customHeight="1" thickBot="1" x14ac:dyDescent="0.3">
      <c r="B72" s="20"/>
      <c r="C72" s="19"/>
      <c r="D72" s="19"/>
      <c r="E72" s="13"/>
      <c r="F72" s="11"/>
    </row>
    <row r="73" spans="1:6" ht="14.25" customHeight="1" x14ac:dyDescent="0.25">
      <c r="A73" s="102"/>
      <c r="B73" s="103" t="s">
        <v>159</v>
      </c>
      <c r="C73" s="104"/>
      <c r="D73" s="13"/>
      <c r="F73" s="11"/>
    </row>
    <row r="74" spans="1:6" ht="14.25" customHeight="1" x14ac:dyDescent="0.25">
      <c r="A74" s="21">
        <v>3</v>
      </c>
      <c r="B74" s="22" t="s">
        <v>160</v>
      </c>
      <c r="C74" s="170" t="s">
        <v>115</v>
      </c>
      <c r="D74" s="13"/>
      <c r="F74" s="11"/>
    </row>
    <row r="75" spans="1:6" ht="14.25" customHeight="1" x14ac:dyDescent="0.25">
      <c r="A75" s="23" t="s">
        <v>116</v>
      </c>
      <c r="B75" s="24" t="s">
        <v>161</v>
      </c>
      <c r="C75" s="167">
        <f>((C31+C40+C41)/12)*5%</f>
        <v>7.1497785624999999</v>
      </c>
      <c r="D75" s="13"/>
      <c r="F75" s="11"/>
    </row>
    <row r="76" spans="1:6" ht="14.25" customHeight="1" x14ac:dyDescent="0.25">
      <c r="A76" s="23" t="s">
        <v>118</v>
      </c>
      <c r="B76" s="24" t="s">
        <v>162</v>
      </c>
      <c r="C76" s="167">
        <f>((C31+C40)/12)*5%*8%</f>
        <v>0.51451333500000007</v>
      </c>
      <c r="D76" s="13"/>
      <c r="F76" s="11"/>
    </row>
    <row r="77" spans="1:6" ht="14.25" customHeight="1" x14ac:dyDescent="0.25">
      <c r="A77" s="23" t="s">
        <v>120</v>
      </c>
      <c r="B77" s="24" t="s">
        <v>163</v>
      </c>
      <c r="C77" s="167">
        <v>0</v>
      </c>
      <c r="D77" s="13"/>
      <c r="F77" s="11"/>
    </row>
    <row r="78" spans="1:6" ht="14.25" customHeight="1" x14ac:dyDescent="0.25">
      <c r="A78" s="23" t="s">
        <v>122</v>
      </c>
      <c r="B78" s="24" t="s">
        <v>164</v>
      </c>
      <c r="C78" s="167">
        <f>((C31+C62)/30/12*7)</f>
        <v>27.958194444444441</v>
      </c>
      <c r="D78" s="13"/>
      <c r="F78" s="11"/>
    </row>
    <row r="79" spans="1:6" ht="24" x14ac:dyDescent="0.25">
      <c r="A79" s="23" t="s">
        <v>124</v>
      </c>
      <c r="B79" s="24" t="s">
        <v>165</v>
      </c>
      <c r="C79" s="169">
        <f>(C31/30/12*7)*8%</f>
        <v>2.2164333333333333</v>
      </c>
      <c r="D79" s="13"/>
      <c r="F79" s="11"/>
    </row>
    <row r="80" spans="1:6" ht="14.25" customHeight="1" x14ac:dyDescent="0.25">
      <c r="A80" s="23" t="s">
        <v>126</v>
      </c>
      <c r="B80" s="24" t="s">
        <v>166</v>
      </c>
      <c r="C80" s="167">
        <f>C31*4%</f>
        <v>56.994</v>
      </c>
      <c r="D80" s="13"/>
      <c r="F80" s="11"/>
    </row>
    <row r="81" spans="1:6" ht="14.25" customHeight="1" x14ac:dyDescent="0.25">
      <c r="A81" s="25"/>
      <c r="B81" s="22" t="s">
        <v>49</v>
      </c>
      <c r="C81" s="168">
        <f>SUM(C75:C80)</f>
        <v>94.832919675277765</v>
      </c>
      <c r="D81" s="13"/>
      <c r="F81" s="11"/>
    </row>
    <row r="82" spans="1:6" ht="14.25" customHeight="1" thickBot="1" x14ac:dyDescent="0.3">
      <c r="E82" s="13"/>
      <c r="F82" s="11"/>
    </row>
    <row r="83" spans="1:6" ht="14.25" customHeight="1" x14ac:dyDescent="0.25">
      <c r="A83" s="12"/>
      <c r="B83" s="105" t="s">
        <v>167</v>
      </c>
      <c r="C83" s="106"/>
      <c r="D83" s="107"/>
      <c r="F83" s="11"/>
    </row>
    <row r="84" spans="1:6" ht="14.25" customHeight="1" x14ac:dyDescent="0.25">
      <c r="A84" s="67"/>
      <c r="B84" s="98" t="s">
        <v>168</v>
      </c>
      <c r="C84" s="52"/>
      <c r="D84" s="13"/>
      <c r="F84" s="11"/>
    </row>
    <row r="85" spans="1:6" ht="14.25" customHeight="1" x14ac:dyDescent="0.25">
      <c r="A85" s="50" t="s">
        <v>169</v>
      </c>
      <c r="B85" s="26" t="s">
        <v>170</v>
      </c>
      <c r="C85" s="145" t="s">
        <v>115</v>
      </c>
      <c r="D85" s="13"/>
      <c r="F85" s="11"/>
    </row>
    <row r="86" spans="1:6" ht="14.25" customHeight="1" x14ac:dyDescent="0.25">
      <c r="A86" s="53" t="s">
        <v>116</v>
      </c>
      <c r="B86" s="108" t="s">
        <v>171</v>
      </c>
      <c r="C86" s="146">
        <v>0</v>
      </c>
      <c r="D86" s="13"/>
      <c r="F86" s="11"/>
    </row>
    <row r="87" spans="1:6" ht="14.25" customHeight="1" x14ac:dyDescent="0.25">
      <c r="A87" s="53" t="s">
        <v>118</v>
      </c>
      <c r="B87" s="108" t="s">
        <v>172</v>
      </c>
      <c r="C87" s="146">
        <f>(((C31+C71+C81+C90+C110)-(C60-C61-C108-C109))/30*2.96)/12</f>
        <v>37.478817421828417</v>
      </c>
      <c r="D87" s="13"/>
      <c r="F87" s="11"/>
    </row>
    <row r="88" spans="1:6" ht="14.25" customHeight="1" x14ac:dyDescent="0.25">
      <c r="A88" s="53" t="s">
        <v>120</v>
      </c>
      <c r="B88" s="108" t="s">
        <v>173</v>
      </c>
      <c r="C88" s="146">
        <f>(((C31+C71+C81+C90+C110)-(C60-C61-C108-C109))/30*5*1.5%)/12</f>
        <v>0.94963219818821998</v>
      </c>
      <c r="D88" s="13"/>
      <c r="F88" s="11"/>
    </row>
    <row r="89" spans="1:6" ht="14.25" customHeight="1" x14ac:dyDescent="0.25">
      <c r="A89" s="53" t="s">
        <v>122</v>
      </c>
      <c r="B89" s="108" t="s">
        <v>174</v>
      </c>
      <c r="C89" s="146">
        <f>(((C31+C71+C81+C90+C110)-(C60-C61-C108-C109))/30*15*0.78%)/12</f>
        <v>1.4814262291736233</v>
      </c>
      <c r="D89" s="13"/>
      <c r="F89" s="11"/>
    </row>
    <row r="90" spans="1:6" ht="14.25" customHeight="1" x14ac:dyDescent="0.25">
      <c r="A90" s="53" t="s">
        <v>124</v>
      </c>
      <c r="B90" s="108" t="s">
        <v>175</v>
      </c>
      <c r="C90" s="146">
        <f>(((C41*3.95/12)+(C62*3.95*1.2975%))/12+((C31+C40)*39.8%*3.95)*1.2975%/12)</f>
        <v>7.4084982948449989</v>
      </c>
      <c r="D90" s="63"/>
      <c r="F90" s="11"/>
    </row>
    <row r="91" spans="1:6" ht="14.25" customHeight="1" x14ac:dyDescent="0.25">
      <c r="A91" s="53" t="s">
        <v>126</v>
      </c>
      <c r="B91" s="109" t="s">
        <v>176</v>
      </c>
      <c r="C91" s="146">
        <v>0</v>
      </c>
      <c r="D91" s="13"/>
      <c r="F91" s="11"/>
    </row>
    <row r="92" spans="1:6" ht="14.25" customHeight="1" thickBot="1" x14ac:dyDescent="0.3">
      <c r="A92" s="64"/>
      <c r="B92" s="28" t="s">
        <v>49</v>
      </c>
      <c r="C92" s="166">
        <f>SUM(C86:C91)</f>
        <v>47.318374144035253</v>
      </c>
      <c r="D92" s="13"/>
      <c r="F92" s="11"/>
    </row>
    <row r="93" spans="1:6" ht="14.25" customHeight="1" thickBot="1" x14ac:dyDescent="0.3">
      <c r="A93" s="15"/>
      <c r="B93" s="15"/>
      <c r="C93" s="15"/>
      <c r="E93" s="13"/>
      <c r="F93" s="11"/>
    </row>
    <row r="94" spans="1:6" ht="14.25" customHeight="1" x14ac:dyDescent="0.25">
      <c r="A94" s="111"/>
      <c r="B94" s="233" t="s">
        <v>177</v>
      </c>
      <c r="C94" s="233"/>
      <c r="D94" s="13"/>
      <c r="F94" s="11"/>
    </row>
    <row r="95" spans="1:6" ht="14.25" customHeight="1" x14ac:dyDescent="0.25">
      <c r="A95" s="50" t="s">
        <v>178</v>
      </c>
      <c r="B95" s="26" t="s">
        <v>179</v>
      </c>
      <c r="C95" s="27" t="s">
        <v>115</v>
      </c>
      <c r="D95" s="13"/>
      <c r="F95" s="11"/>
    </row>
    <row r="96" spans="1:6" ht="14.25" customHeight="1" x14ac:dyDescent="0.25">
      <c r="A96" s="53" t="s">
        <v>116</v>
      </c>
      <c r="B96" s="112" t="s">
        <v>180</v>
      </c>
      <c r="C96" s="113">
        <v>0</v>
      </c>
      <c r="D96" s="13"/>
      <c r="F96" s="11"/>
    </row>
    <row r="97" spans="1:6" ht="14.25" customHeight="1" thickBot="1" x14ac:dyDescent="0.3">
      <c r="A97" s="114"/>
      <c r="B97" s="28" t="s">
        <v>49</v>
      </c>
      <c r="C97" s="115"/>
      <c r="D97" s="116"/>
      <c r="F97" s="11"/>
    </row>
    <row r="98" spans="1:6" ht="14.25" customHeight="1" thickBot="1" x14ac:dyDescent="0.3">
      <c r="A98" s="15"/>
      <c r="B98" s="15"/>
      <c r="C98" s="15"/>
      <c r="E98" s="13"/>
      <c r="F98" s="11"/>
    </row>
    <row r="99" spans="1:6" ht="14.25" customHeight="1" x14ac:dyDescent="0.25">
      <c r="A99" s="92"/>
      <c r="B99" s="96" t="s">
        <v>181</v>
      </c>
      <c r="C99" s="97"/>
      <c r="D99" s="13"/>
      <c r="F99" s="11"/>
    </row>
    <row r="100" spans="1:6" ht="14.25" customHeight="1" x14ac:dyDescent="0.25">
      <c r="A100" s="50">
        <v>4</v>
      </c>
      <c r="B100" s="98" t="s">
        <v>182</v>
      </c>
      <c r="C100" s="99" t="s">
        <v>132</v>
      </c>
      <c r="D100" s="13"/>
      <c r="F100" s="11"/>
    </row>
    <row r="101" spans="1:6" s="29" customFormat="1" ht="15" customHeight="1" x14ac:dyDescent="0.25">
      <c r="A101" s="53" t="s">
        <v>169</v>
      </c>
      <c r="B101" s="54" t="s">
        <v>170</v>
      </c>
      <c r="C101" s="55">
        <f>C92</f>
        <v>47.318374144035253</v>
      </c>
      <c r="D101" s="117"/>
    </row>
    <row r="102" spans="1:6" ht="15" customHeight="1" x14ac:dyDescent="0.25">
      <c r="A102" s="53" t="s">
        <v>178</v>
      </c>
      <c r="B102" s="54" t="s">
        <v>179</v>
      </c>
      <c r="C102" s="55">
        <f>C97</f>
        <v>0</v>
      </c>
      <c r="D102" s="13"/>
      <c r="F102" s="11"/>
    </row>
    <row r="103" spans="1:6" ht="15" customHeight="1" thickBot="1" x14ac:dyDescent="0.3">
      <c r="A103" s="64"/>
      <c r="B103" s="100" t="s">
        <v>135</v>
      </c>
      <c r="C103" s="66">
        <f>SUM(C101:C102)</f>
        <v>47.318374144035253</v>
      </c>
      <c r="D103" s="13"/>
      <c r="F103" s="11"/>
    </row>
    <row r="104" spans="1:6" ht="15" customHeight="1" thickBot="1" x14ac:dyDescent="0.3">
      <c r="F104" s="11"/>
    </row>
    <row r="105" spans="1:6" ht="15" customHeight="1" x14ac:dyDescent="0.25">
      <c r="A105" s="118"/>
      <c r="B105" s="105" t="s">
        <v>183</v>
      </c>
      <c r="C105" s="119"/>
      <c r="F105" s="11"/>
    </row>
    <row r="106" spans="1:6" ht="15" customHeight="1" x14ac:dyDescent="0.25">
      <c r="A106" s="30">
        <v>5</v>
      </c>
      <c r="B106" s="120" t="s">
        <v>184</v>
      </c>
      <c r="C106" s="52" t="s">
        <v>115</v>
      </c>
      <c r="F106" s="11"/>
    </row>
    <row r="107" spans="1:6" ht="15" customHeight="1" x14ac:dyDescent="0.25">
      <c r="A107" s="31" t="s">
        <v>116</v>
      </c>
      <c r="B107" s="121" t="s">
        <v>185</v>
      </c>
      <c r="C107" s="122">
        <f>'III - B Custo Uniformes'!E28</f>
        <v>46.586666666666666</v>
      </c>
      <c r="F107" s="11"/>
    </row>
    <row r="108" spans="1:6" ht="15" customHeight="1" x14ac:dyDescent="0.25">
      <c r="A108" s="31" t="s">
        <v>118</v>
      </c>
      <c r="B108" s="121" t="s">
        <v>236</v>
      </c>
      <c r="C108" s="123">
        <f>'III - A Custo Materiais e EPIs'!F31</f>
        <v>670.41</v>
      </c>
      <c r="F108" s="11"/>
    </row>
    <row r="109" spans="1:6" ht="15" customHeight="1" x14ac:dyDescent="0.25">
      <c r="A109" s="31" t="s">
        <v>120</v>
      </c>
      <c r="B109" s="121" t="s">
        <v>186</v>
      </c>
      <c r="C109" s="123">
        <f>'III - C Custo Equipamentos'!F20</f>
        <v>6.5555208333333335</v>
      </c>
      <c r="F109" s="11"/>
    </row>
    <row r="110" spans="1:6" ht="15" customHeight="1" thickBot="1" x14ac:dyDescent="0.3">
      <c r="A110" s="124"/>
      <c r="B110" s="125" t="s">
        <v>187</v>
      </c>
      <c r="C110" s="126">
        <f>SUM(C107:C109)</f>
        <v>723.55218750000006</v>
      </c>
      <c r="F110" s="11"/>
    </row>
    <row r="111" spans="1:6" ht="15" customHeight="1" thickBot="1" x14ac:dyDescent="0.3">
      <c r="A111" s="32"/>
      <c r="B111" s="33"/>
      <c r="C111" s="34"/>
      <c r="D111" s="34"/>
      <c r="F111" s="11"/>
    </row>
    <row r="112" spans="1:6" ht="15" customHeight="1" x14ac:dyDescent="0.25">
      <c r="A112" s="127"/>
      <c r="B112" s="228" t="s">
        <v>188</v>
      </c>
      <c r="C112" s="228"/>
      <c r="D112" s="228"/>
      <c r="F112" s="11"/>
    </row>
    <row r="113" spans="1:6" ht="15" customHeight="1" x14ac:dyDescent="0.25">
      <c r="A113" s="30">
        <v>6</v>
      </c>
      <c r="B113" s="26" t="s">
        <v>189</v>
      </c>
      <c r="C113" s="35" t="s">
        <v>140</v>
      </c>
      <c r="D113" s="27" t="s">
        <v>115</v>
      </c>
      <c r="F113" s="11"/>
    </row>
    <row r="114" spans="1:6" ht="15" customHeight="1" x14ac:dyDescent="0.25">
      <c r="A114" s="31" t="s">
        <v>116</v>
      </c>
      <c r="B114" s="36" t="s">
        <v>190</v>
      </c>
      <c r="C114" s="37">
        <v>4.08</v>
      </c>
      <c r="D114" s="70">
        <f>(C131)*C114/100</f>
        <v>156.95102737782798</v>
      </c>
      <c r="F114" s="11"/>
    </row>
    <row r="115" spans="1:6" ht="15" customHeight="1" x14ac:dyDescent="0.25">
      <c r="A115" s="31" t="s">
        <v>118</v>
      </c>
      <c r="B115" s="36" t="s">
        <v>191</v>
      </c>
      <c r="C115" s="37">
        <v>4.3600000000000003</v>
      </c>
      <c r="D115" s="70">
        <f>(C131+D114)*C115/100</f>
        <v>174.56524110919534</v>
      </c>
      <c r="F115" s="11"/>
    </row>
    <row r="116" spans="1:6" ht="15" customHeight="1" x14ac:dyDescent="0.25">
      <c r="A116" s="31" t="s">
        <v>120</v>
      </c>
      <c r="B116" s="36" t="s">
        <v>192</v>
      </c>
      <c r="C116" s="37"/>
      <c r="D116" s="70"/>
      <c r="F116" s="11"/>
    </row>
    <row r="117" spans="1:6" ht="15" customHeight="1" x14ac:dyDescent="0.25">
      <c r="A117" s="31"/>
      <c r="B117" s="36" t="s">
        <v>193</v>
      </c>
      <c r="C117" s="37">
        <f>3+0.65</f>
        <v>3.65</v>
      </c>
      <c r="D117" s="70">
        <f>((C131+D114+D115)/(1-(C117+C119)/100))*C117/100</f>
        <v>166.95124672187333</v>
      </c>
      <c r="F117" s="11"/>
    </row>
    <row r="118" spans="1:6" ht="15" customHeight="1" x14ac:dyDescent="0.25">
      <c r="A118" s="31"/>
      <c r="B118" s="36" t="s">
        <v>194</v>
      </c>
      <c r="C118" s="37"/>
      <c r="D118" s="70"/>
      <c r="F118" s="11"/>
    </row>
    <row r="119" spans="1:6" ht="15" customHeight="1" x14ac:dyDescent="0.25">
      <c r="A119" s="31"/>
      <c r="B119" s="36" t="s">
        <v>195</v>
      </c>
      <c r="C119" s="38">
        <v>5</v>
      </c>
      <c r="D119" s="70">
        <f>((C131+D114+D115)/(1-(C117+C119)/100))*C119/100</f>
        <v>228.70033797516896</v>
      </c>
      <c r="F119" s="11"/>
    </row>
    <row r="120" spans="1:6" ht="15" customHeight="1" x14ac:dyDescent="0.25">
      <c r="A120" s="31"/>
      <c r="B120" s="36" t="s">
        <v>196</v>
      </c>
      <c r="C120" s="37"/>
      <c r="D120" s="70"/>
      <c r="F120" s="11"/>
    </row>
    <row r="121" spans="1:6" ht="15" customHeight="1" thickBot="1" x14ac:dyDescent="0.3">
      <c r="A121" s="39"/>
      <c r="B121" s="28" t="s">
        <v>49</v>
      </c>
      <c r="C121" s="40">
        <f>SUM(C114:C120)</f>
        <v>17.090000000000003</v>
      </c>
      <c r="D121" s="110">
        <f>SUM(D114:D120)</f>
        <v>727.16785318406562</v>
      </c>
      <c r="F121" s="11"/>
    </row>
    <row r="122" spans="1:6" ht="15" customHeight="1" x14ac:dyDescent="0.25">
      <c r="A122" s="32"/>
      <c r="B122" s="33"/>
      <c r="C122" s="34"/>
      <c r="D122" s="34"/>
      <c r="F122" s="11"/>
    </row>
    <row r="123" spans="1:6" s="29" customFormat="1" ht="15" customHeight="1" x14ac:dyDescent="0.25">
      <c r="A123" s="234" t="s">
        <v>197</v>
      </c>
      <c r="B123" s="234"/>
      <c r="C123" s="234"/>
      <c r="D123" s="41"/>
    </row>
    <row r="124" spans="1:6" s="29" customFormat="1" ht="15" customHeight="1" thickBot="1" x14ac:dyDescent="0.3">
      <c r="A124" s="11"/>
      <c r="B124" s="41"/>
      <c r="C124" s="11"/>
      <c r="D124" s="11"/>
    </row>
    <row r="125" spans="1:6" s="29" customFormat="1" ht="24" x14ac:dyDescent="0.25">
      <c r="A125" s="92"/>
      <c r="B125" s="128" t="s">
        <v>198</v>
      </c>
      <c r="C125" s="129" t="s">
        <v>115</v>
      </c>
    </row>
    <row r="126" spans="1:6" s="29" customFormat="1" ht="15" customHeight="1" x14ac:dyDescent="0.25">
      <c r="A126" s="67" t="s">
        <v>116</v>
      </c>
      <c r="B126" s="36" t="s">
        <v>199</v>
      </c>
      <c r="C126" s="70">
        <f>C35</f>
        <v>1424.85</v>
      </c>
    </row>
    <row r="127" spans="1:6" s="29" customFormat="1" ht="15" customHeight="1" x14ac:dyDescent="0.25">
      <c r="A127" s="67" t="s">
        <v>118</v>
      </c>
      <c r="B127" s="36" t="s">
        <v>200</v>
      </c>
      <c r="C127" s="70">
        <f>C71</f>
        <v>1556.285425</v>
      </c>
    </row>
    <row r="128" spans="1:6" s="29" customFormat="1" ht="15" customHeight="1" x14ac:dyDescent="0.25">
      <c r="A128" s="67" t="s">
        <v>120</v>
      </c>
      <c r="B128" s="36" t="s">
        <v>201</v>
      </c>
      <c r="C128" s="70">
        <f>C81</f>
        <v>94.832919675277765</v>
      </c>
    </row>
    <row r="129" spans="1:5" s="29" customFormat="1" ht="15" customHeight="1" x14ac:dyDescent="0.25">
      <c r="A129" s="67" t="s">
        <v>122</v>
      </c>
      <c r="B129" s="36" t="s">
        <v>202</v>
      </c>
      <c r="C129" s="70">
        <f>C103</f>
        <v>47.318374144035253</v>
      </c>
    </row>
    <row r="130" spans="1:5" s="29" customFormat="1" ht="15" customHeight="1" x14ac:dyDescent="0.25">
      <c r="A130" s="67" t="s">
        <v>124</v>
      </c>
      <c r="B130" s="36" t="s">
        <v>203</v>
      </c>
      <c r="C130" s="70">
        <f>C110</f>
        <v>723.55218750000006</v>
      </c>
    </row>
    <row r="131" spans="1:5" s="29" customFormat="1" ht="15" customHeight="1" x14ac:dyDescent="0.25">
      <c r="A131" s="67"/>
      <c r="B131" s="35" t="s">
        <v>204</v>
      </c>
      <c r="C131" s="130">
        <f>SUM(C126:C130)</f>
        <v>3846.8389063193131</v>
      </c>
    </row>
    <row r="132" spans="1:5" s="29" customFormat="1" ht="15" customHeight="1" x14ac:dyDescent="0.25">
      <c r="A132" s="67" t="s">
        <v>126</v>
      </c>
      <c r="B132" s="36" t="s">
        <v>205</v>
      </c>
      <c r="C132" s="70">
        <f>D121</f>
        <v>727.16785318406562</v>
      </c>
    </row>
    <row r="133" spans="1:5" s="29" customFormat="1" x14ac:dyDescent="0.25">
      <c r="A133" s="67"/>
      <c r="B133" s="26" t="s">
        <v>206</v>
      </c>
      <c r="C133" s="130">
        <f>SUM(C131:C132)</f>
        <v>4574.0067595033788</v>
      </c>
    </row>
    <row r="134" spans="1:5" s="29" customFormat="1" ht="15" customHeight="1" thickBot="1" x14ac:dyDescent="0.3">
      <c r="A134" s="64"/>
      <c r="B134" s="131" t="s">
        <v>207</v>
      </c>
      <c r="C134" s="132">
        <f>C133/C35</f>
        <v>3.2101672172533102</v>
      </c>
    </row>
    <row r="135" spans="1:5" s="29" customFormat="1" ht="15" customHeight="1" x14ac:dyDescent="0.25">
      <c r="A135" s="11"/>
      <c r="B135" s="41"/>
      <c r="C135" s="11"/>
      <c r="D135" s="11"/>
      <c r="E135" s="11"/>
    </row>
    <row r="136" spans="1:5" ht="15.75" thickBot="1" x14ac:dyDescent="0.3"/>
    <row r="137" spans="1:5" x14ac:dyDescent="0.25">
      <c r="A137" s="127"/>
      <c r="B137" s="228" t="s">
        <v>208</v>
      </c>
      <c r="C137" s="228"/>
      <c r="D137" s="228"/>
    </row>
    <row r="138" spans="1:5" x14ac:dyDescent="0.25">
      <c r="A138" s="30">
        <v>6</v>
      </c>
      <c r="B138" s="26" t="s">
        <v>189</v>
      </c>
      <c r="C138" s="35" t="s">
        <v>140</v>
      </c>
      <c r="D138" s="27" t="s">
        <v>115</v>
      </c>
    </row>
    <row r="139" spans="1:5" x14ac:dyDescent="0.25">
      <c r="A139" s="31" t="s">
        <v>116</v>
      </c>
      <c r="B139" s="36" t="s">
        <v>190</v>
      </c>
      <c r="C139" s="37">
        <v>4.08</v>
      </c>
      <c r="D139" s="70">
        <f>(C156)*C139/100</f>
        <v>156.95102737782798</v>
      </c>
    </row>
    <row r="140" spans="1:5" x14ac:dyDescent="0.25">
      <c r="A140" s="31" t="s">
        <v>118</v>
      </c>
      <c r="B140" s="36" t="s">
        <v>191</v>
      </c>
      <c r="C140" s="37">
        <v>4.3600000000000003</v>
      </c>
      <c r="D140" s="70">
        <f>(C156+D139)*C140/100</f>
        <v>174.56524110919534</v>
      </c>
    </row>
    <row r="141" spans="1:5" x14ac:dyDescent="0.25">
      <c r="A141" s="31" t="s">
        <v>120</v>
      </c>
      <c r="B141" s="36" t="s">
        <v>192</v>
      </c>
      <c r="C141" s="37"/>
      <c r="D141" s="70"/>
    </row>
    <row r="142" spans="1:5" x14ac:dyDescent="0.25">
      <c r="A142" s="31"/>
      <c r="B142" s="36" t="s">
        <v>209</v>
      </c>
      <c r="C142" s="14">
        <f>1.65+7.6</f>
        <v>9.25</v>
      </c>
      <c r="D142" s="70">
        <f>((C156+D139+D140)/(1-(C142+C144)/100))*C142/100</f>
        <v>450.72635996453187</v>
      </c>
    </row>
    <row r="143" spans="1:5" x14ac:dyDescent="0.25">
      <c r="A143" s="31"/>
      <c r="B143" s="36" t="s">
        <v>194</v>
      </c>
      <c r="C143" s="37"/>
      <c r="D143" s="70"/>
    </row>
    <row r="144" spans="1:5" x14ac:dyDescent="0.25">
      <c r="A144" s="31"/>
      <c r="B144" s="36" t="s">
        <v>195</v>
      </c>
      <c r="C144" s="38">
        <v>5</v>
      </c>
      <c r="D144" s="70">
        <f>((C156+D139+D140)/(1-(C142+C144)/100))*C144/100</f>
        <v>243.63587025109831</v>
      </c>
    </row>
    <row r="145" spans="1:4" x14ac:dyDescent="0.25">
      <c r="A145" s="31"/>
      <c r="B145" s="36" t="s">
        <v>196</v>
      </c>
      <c r="C145" s="37"/>
      <c r="D145" s="70"/>
    </row>
    <row r="146" spans="1:4" ht="15.75" thickBot="1" x14ac:dyDescent="0.3">
      <c r="A146" s="39"/>
      <c r="B146" s="28" t="s">
        <v>49</v>
      </c>
      <c r="C146" s="40">
        <f>SUM(C139:C145)</f>
        <v>22.69</v>
      </c>
      <c r="D146" s="110">
        <f>SUM(D139:D145)</f>
        <v>1025.8784987026536</v>
      </c>
    </row>
    <row r="147" spans="1:4" x14ac:dyDescent="0.25">
      <c r="A147" s="15"/>
      <c r="B147" s="15"/>
      <c r="C147" s="15"/>
      <c r="D147" s="15"/>
    </row>
    <row r="148" spans="1:4" x14ac:dyDescent="0.25">
      <c r="A148" s="229" t="s">
        <v>197</v>
      </c>
      <c r="B148" s="229"/>
      <c r="C148" s="229"/>
      <c r="D148" s="42"/>
    </row>
    <row r="149" spans="1:4" ht="15.75" thickBot="1" x14ac:dyDescent="0.3">
      <c r="A149" s="15"/>
      <c r="B149" s="43"/>
      <c r="C149" s="15"/>
      <c r="D149" s="42"/>
    </row>
    <row r="150" spans="1:4" ht="24" x14ac:dyDescent="0.25">
      <c r="A150" s="92"/>
      <c r="B150" s="128" t="s">
        <v>198</v>
      </c>
      <c r="C150" s="129" t="s">
        <v>115</v>
      </c>
      <c r="D150" s="42"/>
    </row>
    <row r="151" spans="1:4" x14ac:dyDescent="0.25">
      <c r="A151" s="67" t="s">
        <v>116</v>
      </c>
      <c r="B151" s="36" t="s">
        <v>199</v>
      </c>
      <c r="C151" s="70">
        <f>C126</f>
        <v>1424.85</v>
      </c>
      <c r="D151" s="42"/>
    </row>
    <row r="152" spans="1:4" x14ac:dyDescent="0.25">
      <c r="A152" s="67" t="s">
        <v>118</v>
      </c>
      <c r="B152" s="36" t="s">
        <v>200</v>
      </c>
      <c r="C152" s="70">
        <f>C127</f>
        <v>1556.285425</v>
      </c>
      <c r="D152" s="42"/>
    </row>
    <row r="153" spans="1:4" x14ac:dyDescent="0.25">
      <c r="A153" s="67" t="s">
        <v>120</v>
      </c>
      <c r="B153" s="36" t="s">
        <v>201</v>
      </c>
      <c r="C153" s="70">
        <f>C128</f>
        <v>94.832919675277765</v>
      </c>
      <c r="D153" s="42"/>
    </row>
    <row r="154" spans="1:4" x14ac:dyDescent="0.25">
      <c r="A154" s="67" t="s">
        <v>122</v>
      </c>
      <c r="B154" s="36" t="s">
        <v>202</v>
      </c>
      <c r="C154" s="70">
        <f>C129</f>
        <v>47.318374144035253</v>
      </c>
      <c r="D154" s="42"/>
    </row>
    <row r="155" spans="1:4" x14ac:dyDescent="0.25">
      <c r="A155" s="67" t="s">
        <v>124</v>
      </c>
      <c r="B155" s="36" t="s">
        <v>203</v>
      </c>
      <c r="C155" s="70">
        <f>C130</f>
        <v>723.55218750000006</v>
      </c>
      <c r="D155" s="42"/>
    </row>
    <row r="156" spans="1:4" x14ac:dyDescent="0.25">
      <c r="A156" s="67"/>
      <c r="B156" s="35" t="s">
        <v>204</v>
      </c>
      <c r="C156" s="130">
        <f>SUM(C151:C155)</f>
        <v>3846.8389063193131</v>
      </c>
      <c r="D156" s="42"/>
    </row>
    <row r="157" spans="1:4" x14ac:dyDescent="0.25">
      <c r="A157" s="67" t="s">
        <v>126</v>
      </c>
      <c r="B157" s="36" t="s">
        <v>205</v>
      </c>
      <c r="C157" s="70">
        <f>D146</f>
        <v>1025.8784987026536</v>
      </c>
      <c r="D157" s="42"/>
    </row>
    <row r="158" spans="1:4" x14ac:dyDescent="0.25">
      <c r="A158" s="67"/>
      <c r="B158" s="26" t="s">
        <v>206</v>
      </c>
      <c r="C158" s="130">
        <f>SUM(C156:C157)</f>
        <v>4872.7174050219664</v>
      </c>
      <c r="D158" s="42"/>
    </row>
    <row r="159" spans="1:4" ht="15.75" thickBot="1" x14ac:dyDescent="0.3">
      <c r="A159" s="64"/>
      <c r="B159" s="131" t="s">
        <v>207</v>
      </c>
      <c r="C159" s="132">
        <f>C158/C35</f>
        <v>3.4198107906249549</v>
      </c>
      <c r="D159" s="42"/>
    </row>
  </sheetData>
  <mergeCells count="19">
    <mergeCell ref="B37:C37"/>
    <mergeCell ref="B1:E1"/>
    <mergeCell ref="B2:E2"/>
    <mergeCell ref="B3:E3"/>
    <mergeCell ref="B4:E4"/>
    <mergeCell ref="B5:E5"/>
    <mergeCell ref="B6:E6"/>
    <mergeCell ref="B7:E7"/>
    <mergeCell ref="B8:E8"/>
    <mergeCell ref="B10:E10"/>
    <mergeCell ref="A21:C21"/>
    <mergeCell ref="B36:D36"/>
    <mergeCell ref="A148:C148"/>
    <mergeCell ref="B38:C38"/>
    <mergeCell ref="A45:D45"/>
    <mergeCell ref="B94:C94"/>
    <mergeCell ref="B112:D112"/>
    <mergeCell ref="A123:C123"/>
    <mergeCell ref="B137:D137"/>
  </mergeCells>
  <pageMargins left="0.511811024" right="0.511811024" top="0.78740157499999996" bottom="0.78740157499999996" header="0.31496062000000002" footer="0.31496062000000002"/>
  <pageSetup paperSize="9" scale="76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T g n 7 U I m h o l a n A A A A + A A A A B I A H A B D b 2 5 m a W c v U G F j a 2 F n Z S 5 4 b W w g o h g A K K A U A A A A A A A A A A A A A A A A A A A A A A A A A A A A h Y / R C o I w G I V f R X b v p i t h y O + E u k 2 I g u h 2 r K U j n e J m 8 9 2 6 6 J F 6 h Y S y u u v y H L 4 D 3 3 n c 7 p C P T R 1 c V W 9 1 a z I U 4 w g F y s j 2 p E 2 Z o c G d Q 4 Z y D l s h L 6 J U w Q Q b m 4 5 W Z 6 h y r k s J 8 d 5 j v 8 B t X x I a R T E 5 F p u 9 r F Q j Q m 2 s E 0 Y q 9 F m d / q 8 Q h 8 N L h l P M K E 5 Y w j B d x k D m G g p t v g i d j H E E 5 K e E 9 V C 7 o V e 8 c + F q B 2 S O Q N 4 v + B N Q S w M E F A A C A A g A T g n 7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4 J + 1 A o i k e 4 D g A A A B E A A A A T A B w A R m 9 y b X V s Y X M v U 2 V j d G l v b j E u b S C i G A A o o B Q A A A A A A A A A A A A A A A A A A A A A A A A A A A A r T k 0 u y c z P U w i G 0 I b W A F B L A Q I t A B Q A A g A I A E 4 J + 1 C J o a J W p w A A A P g A A A A S A A A A A A A A A A A A A A A A A A A A A A B D b 2 5 m a W c v U G F j a 2 F n Z S 5 4 b W x Q S w E C L Q A U A A I A C A B O C f t Q D 8 r p q 6 Q A A A D p A A A A E w A A A A A A A A A A A A A A A A D z A A A A W 0 N v b n R l b n R f V H l w Z X N d L n h t b F B L A Q I t A B Q A A g A I A E 4 J + 1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t c G 4 E L 8 U g R K 6 w c m 2 E N w C k A A A A A A I A A A A A A B B m A A A A A Q A A I A A A A G / 8 G 2 F e c t 4 a l i o s g R 8 2 q C 0 p h q 7 s U r a D 8 w w T 8 6 t l C S 3 Y A A A A A A 6 A A A A A A g A A I A A A A K x 6 o p o r Q m V h b 4 0 K 6 q N P U T Q s W l I b 8 b L b P 5 j Z c 7 5 h C p Y m U A A A A C D Y V J 3 1 2 O n 0 t 1 p 5 A 8 E 1 4 v o L Y 5 2 2 L f 3 Y A G / F V k p R B J + E J h r M 6 4 6 c i 4 + o W I 8 G n S S b V 9 2 G c M m U h 6 p P m o 3 s W w F t h d e A 3 6 4 + R Z n c R q b 5 I q v t K u j E Q A A A A N N x Z B 2 5 d x g Q 3 6 O 0 f g L T z p J P S x L g e V u N L U + 0 l G g p p 7 Q L X 1 2 o K p V S Z J e j G r i L G N o H F j f h a q E B N A V n 7 s z s 0 e p P t h g = < / D a t a M a s h u p > 
</file>

<file path=customXml/itemProps1.xml><?xml version="1.0" encoding="utf-8"?>
<ds:datastoreItem xmlns:ds="http://schemas.openxmlformats.org/officeDocument/2006/customXml" ds:itemID="{1520B04A-15D0-45FD-A866-09F9440549F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Intervalos nomeados</vt:lpstr>
      </vt:variant>
      <vt:variant>
        <vt:i4>14</vt:i4>
      </vt:variant>
    </vt:vector>
  </HeadingPairs>
  <TitlesOfParts>
    <vt:vector size="32" baseType="lpstr">
      <vt:lpstr>III - A Custo Materiais e EPIs</vt:lpstr>
      <vt:lpstr>III - B Custo Uniformes</vt:lpstr>
      <vt:lpstr>III - C Custo Equipamentos</vt:lpstr>
      <vt:lpstr>IV-A Almoxarife</vt:lpstr>
      <vt:lpstr>IV-B Almox Líder</vt:lpstr>
      <vt:lpstr>IV-C Aux Almoxarife</vt:lpstr>
      <vt:lpstr>IV-D Aux Almox Líder</vt:lpstr>
      <vt:lpstr>IV-E Copeiro</vt:lpstr>
      <vt:lpstr>IV-F Copeiro Líder</vt:lpstr>
      <vt:lpstr>IV-G Recepcionista</vt:lpstr>
      <vt:lpstr>IV-H Cozinheiro</vt:lpstr>
      <vt:lpstr>IV-I Aux. Cozinha</vt:lpstr>
      <vt:lpstr>IV-J Aux. Cozinha Líder</vt:lpstr>
      <vt:lpstr>IV-K Guardião de Piscina</vt:lpstr>
      <vt:lpstr>IV-L Agente Educacional</vt:lpstr>
      <vt:lpstr>IV-M Mediador de Alunos</vt:lpstr>
      <vt:lpstr>IV-N Cuidador de Alunos</vt:lpstr>
      <vt:lpstr>IV - Custo Total Contratação</vt:lpstr>
      <vt:lpstr>'IV-A Almoxarife'!Area_de_impressao</vt:lpstr>
      <vt:lpstr>'IV-B Almox Líder'!Area_de_impressao</vt:lpstr>
      <vt:lpstr>'IV-C Aux Almoxarife'!Area_de_impressao</vt:lpstr>
      <vt:lpstr>'IV-D Aux Almox Líder'!Area_de_impressao</vt:lpstr>
      <vt:lpstr>'IV-E Copeiro'!Area_de_impressao</vt:lpstr>
      <vt:lpstr>'IV-F Copeiro Líder'!Area_de_impressao</vt:lpstr>
      <vt:lpstr>'IV-G Recepcionista'!Area_de_impressao</vt:lpstr>
      <vt:lpstr>'IV-H Cozinheiro'!Area_de_impressao</vt:lpstr>
      <vt:lpstr>'IV-I Aux. Cozinha'!Area_de_impressao</vt:lpstr>
      <vt:lpstr>'IV-J Aux. Cozinha Líder'!Area_de_impressao</vt:lpstr>
      <vt:lpstr>'IV-K Guardião de Piscina'!Area_de_impressao</vt:lpstr>
      <vt:lpstr>'IV-L Agente Educacional'!Area_de_impressao</vt:lpstr>
      <vt:lpstr>'IV-M Mediador de Alunos'!Area_de_impressao</vt:lpstr>
      <vt:lpstr>'IV-N Cuidador de Alunos'!Area_de_impressao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UFF</cp:lastModifiedBy>
  <cp:lastPrinted>2020-08-27T20:09:35Z</cp:lastPrinted>
  <dcterms:created xsi:type="dcterms:W3CDTF">2019-07-30T23:05:19Z</dcterms:created>
  <dcterms:modified xsi:type="dcterms:W3CDTF">2020-09-15T18:29:51Z</dcterms:modified>
</cp:coreProperties>
</file>