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10" yWindow="1335" windowWidth="11475" windowHeight="9750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Cronograma!$A$1:$K$48</definedName>
    <definedName name="_xlnm.Print_Area" localSheetId="0">Orçamento!$A$1:$L$124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K22" i="4"/>
  <c r="K25" s="1"/>
  <c r="K28" s="1"/>
  <c r="K31" s="1"/>
  <c r="K34" s="1"/>
  <c r="K37" s="1"/>
  <c r="K19"/>
  <c r="K16"/>
  <c r="K10"/>
  <c r="K13" s="1"/>
  <c r="J43"/>
  <c r="I43"/>
  <c r="H43"/>
  <c r="G43"/>
  <c r="F43"/>
  <c r="E43"/>
  <c r="J41"/>
  <c r="I41"/>
  <c r="H41"/>
  <c r="G41"/>
  <c r="F41"/>
  <c r="E41"/>
  <c r="J37"/>
  <c r="I34"/>
  <c r="J31"/>
  <c r="I31"/>
  <c r="J28"/>
  <c r="I28"/>
  <c r="H28"/>
  <c r="G28"/>
  <c r="G25"/>
  <c r="G22"/>
  <c r="J19"/>
  <c r="H19"/>
  <c r="F19"/>
  <c r="E19"/>
  <c r="I16"/>
  <c r="F16"/>
  <c r="F13"/>
  <c r="J10"/>
  <c r="F10"/>
  <c r="E10"/>
  <c r="L111" i="2"/>
  <c r="L106"/>
  <c r="L101"/>
  <c r="L96"/>
  <c r="C22" i="4" s="1"/>
  <c r="L42" i="2"/>
  <c r="L33"/>
  <c r="L31"/>
  <c r="L11"/>
  <c r="C37" i="4"/>
  <c r="C34"/>
  <c r="C31"/>
  <c r="C28"/>
  <c r="C25"/>
  <c r="C19"/>
  <c r="C16"/>
  <c r="C13"/>
  <c r="C10"/>
  <c r="I114" i="2"/>
  <c r="J114" s="1"/>
  <c r="K114" s="1"/>
  <c r="L113" s="1"/>
  <c r="H114"/>
  <c r="I112"/>
  <c r="H112"/>
  <c r="J112" s="1"/>
  <c r="K112" s="1"/>
  <c r="I110"/>
  <c r="H110"/>
  <c r="I109"/>
  <c r="H109"/>
  <c r="J109" s="1"/>
  <c r="K109" s="1"/>
  <c r="I108"/>
  <c r="H108"/>
  <c r="I107"/>
  <c r="H107"/>
  <c r="J107" s="1"/>
  <c r="K107" s="1"/>
  <c r="I105"/>
  <c r="H105"/>
  <c r="I104"/>
  <c r="H104"/>
  <c r="J104" s="1"/>
  <c r="K104" s="1"/>
  <c r="I103"/>
  <c r="H103"/>
  <c r="I102"/>
  <c r="H102"/>
  <c r="J102" s="1"/>
  <c r="K102" s="1"/>
  <c r="I100"/>
  <c r="H100"/>
  <c r="I98"/>
  <c r="H98"/>
  <c r="J98" s="1"/>
  <c r="K98" s="1"/>
  <c r="I97"/>
  <c r="H97"/>
  <c r="I95"/>
  <c r="H95"/>
  <c r="I94"/>
  <c r="J94" s="1"/>
  <c r="K94" s="1"/>
  <c r="H94"/>
  <c r="I93"/>
  <c r="H93"/>
  <c r="I92"/>
  <c r="J92" s="1"/>
  <c r="K92" s="1"/>
  <c r="H92"/>
  <c r="I91"/>
  <c r="H91"/>
  <c r="I90"/>
  <c r="J90" s="1"/>
  <c r="K90" s="1"/>
  <c r="H90"/>
  <c r="I89"/>
  <c r="H89"/>
  <c r="I88"/>
  <c r="J88" s="1"/>
  <c r="K88" s="1"/>
  <c r="H88"/>
  <c r="I87"/>
  <c r="H87"/>
  <c r="I86"/>
  <c r="J86" s="1"/>
  <c r="K86" s="1"/>
  <c r="H86"/>
  <c r="I85"/>
  <c r="H85"/>
  <c r="I84"/>
  <c r="J84" s="1"/>
  <c r="K84" s="1"/>
  <c r="H84"/>
  <c r="I83"/>
  <c r="H83"/>
  <c r="I82"/>
  <c r="J82" s="1"/>
  <c r="K82" s="1"/>
  <c r="H82"/>
  <c r="I81"/>
  <c r="H81"/>
  <c r="I80"/>
  <c r="J80" s="1"/>
  <c r="K80" s="1"/>
  <c r="H80"/>
  <c r="I79"/>
  <c r="H79"/>
  <c r="I78"/>
  <c r="J78" s="1"/>
  <c r="K78" s="1"/>
  <c r="H78"/>
  <c r="I77"/>
  <c r="H77"/>
  <c r="I76"/>
  <c r="J76" s="1"/>
  <c r="K76" s="1"/>
  <c r="H76"/>
  <c r="I75"/>
  <c r="H75"/>
  <c r="I74"/>
  <c r="J74" s="1"/>
  <c r="K74" s="1"/>
  <c r="H74"/>
  <c r="I73"/>
  <c r="H73"/>
  <c r="I72"/>
  <c r="J72" s="1"/>
  <c r="K72" s="1"/>
  <c r="H72"/>
  <c r="I71"/>
  <c r="H71"/>
  <c r="I70"/>
  <c r="J70" s="1"/>
  <c r="K70" s="1"/>
  <c r="H70"/>
  <c r="I69"/>
  <c r="H69"/>
  <c r="I68"/>
  <c r="J68" s="1"/>
  <c r="K68" s="1"/>
  <c r="H68"/>
  <c r="I67"/>
  <c r="H67"/>
  <c r="I66"/>
  <c r="J66" s="1"/>
  <c r="K66" s="1"/>
  <c r="H66"/>
  <c r="I65"/>
  <c r="H65"/>
  <c r="I64"/>
  <c r="J64" s="1"/>
  <c r="K64" s="1"/>
  <c r="H64"/>
  <c r="I63"/>
  <c r="H63"/>
  <c r="I62"/>
  <c r="J62" s="1"/>
  <c r="K62" s="1"/>
  <c r="H62"/>
  <c r="I61"/>
  <c r="H61"/>
  <c r="I60"/>
  <c r="J60" s="1"/>
  <c r="K60" s="1"/>
  <c r="H60"/>
  <c r="I59"/>
  <c r="H59"/>
  <c r="I58"/>
  <c r="J58" s="1"/>
  <c r="K58" s="1"/>
  <c r="H58"/>
  <c r="I57"/>
  <c r="H57"/>
  <c r="I56"/>
  <c r="J56" s="1"/>
  <c r="K56" s="1"/>
  <c r="H56"/>
  <c r="I55"/>
  <c r="H55"/>
  <c r="I54"/>
  <c r="J54" s="1"/>
  <c r="K54" s="1"/>
  <c r="H54"/>
  <c r="I53"/>
  <c r="H53"/>
  <c r="I52"/>
  <c r="J52" s="1"/>
  <c r="K52" s="1"/>
  <c r="H52"/>
  <c r="I51"/>
  <c r="H51"/>
  <c r="I50"/>
  <c r="J50" s="1"/>
  <c r="K50" s="1"/>
  <c r="H50"/>
  <c r="I49"/>
  <c r="H49"/>
  <c r="I48"/>
  <c r="J48" s="1"/>
  <c r="K48" s="1"/>
  <c r="H48"/>
  <c r="I47"/>
  <c r="H47"/>
  <c r="I46"/>
  <c r="J46" s="1"/>
  <c r="K46" s="1"/>
  <c r="H46"/>
  <c r="I45"/>
  <c r="H45"/>
  <c r="I44"/>
  <c r="J44" s="1"/>
  <c r="K44" s="1"/>
  <c r="H44"/>
  <c r="I43"/>
  <c r="H43"/>
  <c r="I41"/>
  <c r="H41"/>
  <c r="I40"/>
  <c r="H40"/>
  <c r="J40" s="1"/>
  <c r="K40" s="1"/>
  <c r="I39"/>
  <c r="H39"/>
  <c r="I38"/>
  <c r="H38"/>
  <c r="J38" s="1"/>
  <c r="K38" s="1"/>
  <c r="I37"/>
  <c r="H37"/>
  <c r="I36"/>
  <c r="H36"/>
  <c r="J36" s="1"/>
  <c r="K36" s="1"/>
  <c r="I35"/>
  <c r="H35"/>
  <c r="I34"/>
  <c r="H34"/>
  <c r="J34" s="1"/>
  <c r="K34" s="1"/>
  <c r="I32"/>
  <c r="H32"/>
  <c r="I30"/>
  <c r="J30" s="1"/>
  <c r="K30" s="1"/>
  <c r="H30"/>
  <c r="I29"/>
  <c r="J29" s="1"/>
  <c r="K29" s="1"/>
  <c r="H29"/>
  <c r="I28"/>
  <c r="J28" s="1"/>
  <c r="K28" s="1"/>
  <c r="H28"/>
  <c r="I27"/>
  <c r="J27" s="1"/>
  <c r="K27" s="1"/>
  <c r="H27"/>
  <c r="I26"/>
  <c r="J26" s="1"/>
  <c r="K26" s="1"/>
  <c r="H26"/>
  <c r="I25"/>
  <c r="J25" s="1"/>
  <c r="K25" s="1"/>
  <c r="H25"/>
  <c r="I24"/>
  <c r="J24" s="1"/>
  <c r="K24" s="1"/>
  <c r="H24"/>
  <c r="I23"/>
  <c r="J23" s="1"/>
  <c r="K23" s="1"/>
  <c r="H23"/>
  <c r="I22"/>
  <c r="J22" s="1"/>
  <c r="K22" s="1"/>
  <c r="H22"/>
  <c r="I21"/>
  <c r="J21" s="1"/>
  <c r="K21" s="1"/>
  <c r="H21"/>
  <c r="I20"/>
  <c r="J20" s="1"/>
  <c r="K20" s="1"/>
  <c r="H20"/>
  <c r="I19"/>
  <c r="J19" s="1"/>
  <c r="K19" s="1"/>
  <c r="H19"/>
  <c r="I18"/>
  <c r="J18" s="1"/>
  <c r="K18" s="1"/>
  <c r="H18"/>
  <c r="I17"/>
  <c r="J17" s="1"/>
  <c r="K17" s="1"/>
  <c r="H17"/>
  <c r="I16"/>
  <c r="J16" s="1"/>
  <c r="K16" s="1"/>
  <c r="H16"/>
  <c r="I15"/>
  <c r="H15"/>
  <c r="J15" s="1"/>
  <c r="K15" s="1"/>
  <c r="I14"/>
  <c r="H14"/>
  <c r="I13"/>
  <c r="H13"/>
  <c r="J13" s="1"/>
  <c r="K13" s="1"/>
  <c r="K12"/>
  <c r="I12"/>
  <c r="J12" s="1"/>
  <c r="H12"/>
  <c r="J32" l="1"/>
  <c r="K32" s="1"/>
  <c r="J35"/>
  <c r="K35" s="1"/>
  <c r="J37"/>
  <c r="K37" s="1"/>
  <c r="J39"/>
  <c r="K39" s="1"/>
  <c r="J41"/>
  <c r="K41" s="1"/>
  <c r="J97"/>
  <c r="K97" s="1"/>
  <c r="J100"/>
  <c r="K100" s="1"/>
  <c r="L99" s="1"/>
  <c r="J103"/>
  <c r="K103" s="1"/>
  <c r="J105"/>
  <c r="K105" s="1"/>
  <c r="J108"/>
  <c r="K108" s="1"/>
  <c r="J110"/>
  <c r="K110" s="1"/>
  <c r="J43"/>
  <c r="K43" s="1"/>
  <c r="J45"/>
  <c r="K45" s="1"/>
  <c r="J47"/>
  <c r="K47" s="1"/>
  <c r="J49"/>
  <c r="K49" s="1"/>
  <c r="J51"/>
  <c r="K51" s="1"/>
  <c r="J53"/>
  <c r="K53" s="1"/>
  <c r="J55"/>
  <c r="K55" s="1"/>
  <c r="J57"/>
  <c r="K57" s="1"/>
  <c r="J59"/>
  <c r="K59" s="1"/>
  <c r="J61"/>
  <c r="K61" s="1"/>
  <c r="J63"/>
  <c r="K63" s="1"/>
  <c r="J65"/>
  <c r="K65" s="1"/>
  <c r="J67"/>
  <c r="K67" s="1"/>
  <c r="J69"/>
  <c r="K69" s="1"/>
  <c r="J71"/>
  <c r="K71" s="1"/>
  <c r="J73"/>
  <c r="K73" s="1"/>
  <c r="J75"/>
  <c r="K75" s="1"/>
  <c r="J77"/>
  <c r="K77" s="1"/>
  <c r="J79"/>
  <c r="K79" s="1"/>
  <c r="J81"/>
  <c r="K81" s="1"/>
  <c r="J83"/>
  <c r="K83" s="1"/>
  <c r="J85"/>
  <c r="K85" s="1"/>
  <c r="J87"/>
  <c r="K87" s="1"/>
  <c r="J89"/>
  <c r="K89" s="1"/>
  <c r="J91"/>
  <c r="K91" s="1"/>
  <c r="J93"/>
  <c r="K93" s="1"/>
  <c r="J95"/>
  <c r="K95" s="1"/>
  <c r="J14"/>
  <c r="K14" s="1"/>
  <c r="C40" i="4" l="1"/>
  <c r="D34" s="1"/>
  <c r="D13" l="1"/>
  <c r="D25"/>
  <c r="E44"/>
  <c r="D22"/>
  <c r="D31"/>
  <c r="D10"/>
  <c r="D19"/>
  <c r="D16"/>
  <c r="D28"/>
  <c r="D37"/>
  <c r="E42"/>
  <c r="F42" s="1"/>
  <c r="G42" s="1"/>
  <c r="H42" s="1"/>
  <c r="I42" s="1"/>
  <c r="J42" s="1"/>
  <c r="F44" l="1"/>
  <c r="G44" s="1"/>
  <c r="H44" s="1"/>
  <c r="I44" s="1"/>
  <c r="J44" s="1"/>
  <c r="D40"/>
  <c r="L116" i="2"/>
</calcChain>
</file>

<file path=xl/sharedStrings.xml><?xml version="1.0" encoding="utf-8"?>
<sst xmlns="http://schemas.openxmlformats.org/spreadsheetml/2006/main" count="478" uniqueCount="384">
  <si>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</si>
  <si>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</si>
  <si>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</si>
  <si>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</si>
  <si>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</si>
  <si>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</si>
  <si>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</si>
  <si>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</si>
  <si>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</si>
  <si>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</si>
  <si>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</si>
  <si>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</si>
  <si>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</si>
  <si>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</si>
  <si>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01</t>
  </si>
  <si>
    <t>02</t>
  </si>
  <si>
    <t>03</t>
  </si>
  <si>
    <t>04</t>
  </si>
  <si>
    <t>05</t>
  </si>
  <si>
    <t>06</t>
  </si>
  <si>
    <t>08</t>
  </si>
  <si>
    <t>MÊS 1</t>
  </si>
  <si>
    <t>MÊS 2</t>
  </si>
  <si>
    <t>MÊS 3</t>
  </si>
  <si>
    <t>VALOR ACUMULADO</t>
  </si>
  <si>
    <t>% MENSAL</t>
  </si>
  <si>
    <t>% ACUMULADO</t>
  </si>
  <si>
    <t>MODELO DE PLANILHA DE CRONOGRAMA FÍSICO FINANCEIRO</t>
  </si>
  <si>
    <t>VALOR ESTIMADO UFF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</si>
  <si>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</si>
  <si>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</si>
  <si>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</si>
  <si>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</si>
  <si>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</si>
  <si>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</si>
  <si>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</si>
  <si>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</si>
  <si>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</si>
  <si>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DISCRIMINAÇÃO DO SERVIÇO</t>
  </si>
  <si>
    <t>VALOR (R$)</t>
  </si>
  <si>
    <t>%</t>
  </si>
  <si>
    <t>MÊS</t>
  </si>
  <si>
    <t>SALDO (R$)</t>
  </si>
  <si>
    <t>09</t>
  </si>
  <si>
    <t>TOTAL ORÇADO</t>
  </si>
  <si>
    <t>TOTAL MENSAL</t>
  </si>
  <si>
    <t>- A planilha deve ser assinada pelo responsável técnico pela sua confecção (Art. 14 Lei 5.194/66), identificado através de carimbo com número do CREA/CAU</t>
  </si>
  <si>
    <t>ANEXO III-A DO EDITAL DE LICITAÇÃO POR RDC ELETRÔNICO N.º 01/2021</t>
  </si>
  <si>
    <t>FONTE/CÓDIGO</t>
  </si>
  <si>
    <t>LOCAL: Campus do Valonguinho – Outeiro São João Batista s/nº, Centro, Niterói, RJ</t>
  </si>
  <si>
    <t>01.00.000</t>
  </si>
  <si>
    <t>SERVIÇOS PRELIMINARES</t>
  </si>
  <si>
    <t>01.00.001</t>
  </si>
  <si>
    <t>SINAPI - 4813</t>
  </si>
  <si>
    <t>PLACA DE OBRA (PARA CONSTRUCAO CIVIL) EM CHAPA GALVANIZADA *N. 22*, ADESIVADA, DE *2,0 X 1,125* M</t>
  </si>
  <si>
    <t>M²</t>
  </si>
  <si>
    <t>01.00.002</t>
  </si>
  <si>
    <t>SINAPI - 10775</t>
  </si>
  <si>
    <t>LOCAÇÃO DE CONTAINER 2,30 X 6,00 M, ALT. 2,50 M, COM 1 SANITARIO, PARA ESCRITORIO.COMPLETO, SEM DIVISORIAS INTERNAS</t>
  </si>
  <si>
    <t>MES</t>
  </si>
  <si>
    <t>01.00.003</t>
  </si>
  <si>
    <t>SINAPI - 10527</t>
  </si>
  <si>
    <t>LOCAÇÃO DE ANDAIME METALICO TUBULAR DE ENCAIXE, TIPO DE TORRE, COM LARGURA DE 1 ATE 1,5 M E ALTURA DE *4,00* M, TRANSPORTE E DESCARGA</t>
  </si>
  <si>
    <t>MXMES</t>
  </si>
  <si>
    <t>01.00.004</t>
  </si>
  <si>
    <t xml:space="preserve">SINAPI 97064
</t>
  </si>
  <si>
    <t xml:space="preserve">MONTAGEM E DESMONTAGEM DE ANDAIME TUBULAR TIPO TORRE (EXCLUSIVE ANDAIME E LIMPEZA). AF_11/2017
</t>
  </si>
  <si>
    <t>M</t>
  </si>
  <si>
    <t>26,76%</t>
  </si>
  <si>
    <t>01.00.005</t>
  </si>
  <si>
    <t>SINAPI - 97629</t>
  </si>
  <si>
    <t>DEMOLIÇÃO DE LAJES, DE FORMA MECANIZADA COM MARTELETE, SEM REAPROVEITAMENTO  AF_12/2017, DE  BANCADAS E CAPELA</t>
  </si>
  <si>
    <t>M³</t>
  </si>
  <si>
    <t>01.00.006</t>
  </si>
  <si>
    <t>SINAPI - 97622</t>
  </si>
  <si>
    <t xml:space="preserve">DEMOLIÇÃO DE ALVENARIA DE BLOCO FURADO, DE FORMA MANUAL, SEM REAPROVEITAMENTO. AF_12/2017
 (PAREDES, SOCOS E DIVISORIAS DAS BANCADAS) </t>
  </si>
  <si>
    <t>01.00.007</t>
  </si>
  <si>
    <t>SINAPI - 97640</t>
  </si>
  <si>
    <t>REMOÇÃO DE FORROS DE DRYWALL, PVC E FIBROMINERAL, DE FORMA MANUAL, SEM REAPROVEITAMENTO. AF_12/2017 (LAB. INICIAÇÃO CIENTÍFICA E CIRCULAÇÃO)</t>
  </si>
  <si>
    <t>01.00.008</t>
  </si>
  <si>
    <t>SINAPI - 97631</t>
  </si>
  <si>
    <t>DEMOLIÇÃO DE ARGAMASSAS, DE FORMA MANUAL, SEM REAPROVEITAMENTO. AF_12/ 2017 ( EM ÁREAS COM INFILTRAÇÃO)</t>
  </si>
  <si>
    <t>01.00.009</t>
  </si>
  <si>
    <t>SCO - SC 04.05.3150</t>
  </si>
  <si>
    <t xml:space="preserve"> REMOÇÃO DE PLACAS DE REVESTIMENTO PAVIFLEX OU SIMILAR, INCLUSIVE A REMOÇÃO DO RESÍDUO DE COLA COM ESCOVÃO DE AÇO, ESPÁTULA E/OU PALHA DE AÇO.</t>
  </si>
  <si>
    <t>01.00.010</t>
  </si>
  <si>
    <t>SINAPI - 97634</t>
  </si>
  <si>
    <t xml:space="preserve">DEMOLIÇÃO DE REVESTIMENTO CERÂMICO, DE FORMA MECANIZADA COM MARTELETE, SEM REAPROVEITAMENTO. AF_12/2017
</t>
  </si>
  <si>
    <t>01.00.011</t>
  </si>
  <si>
    <t>SCO - SC 04.05.0800</t>
  </si>
  <si>
    <t>DEMOLIÇÃO MANUAL DE BASE SUPORTE, CONTRAPISO,CAMADA REGULARIZADORA OU DE ASSENTAMENTO DE TACOS, CERÂMICAS E AZULEJOS,EXCLUSIVE ESTES REVESTIMENTOS.</t>
  </si>
  <si>
    <t>01.00.012</t>
  </si>
  <si>
    <t>SINAPI - 97666</t>
  </si>
  <si>
    <t>REMOÇÃO MANUAL DE METAIS SEM REAPROVEITAMENTO AF_12/2017 (TORNEIRAS, RABICHOS E SIFÕES)</t>
  </si>
  <si>
    <t xml:space="preserve">UN  </t>
  </si>
  <si>
    <t>01.00.013</t>
  </si>
  <si>
    <t>SINAPI - 97644</t>
  </si>
  <si>
    <t>REMOÇÃO DE PORTAS, DE FORMA MANUAL, SEM REAPROVEITAMENTO AF_12/2017 (LAB. DE INICIAÇÃO CIENTÍFICA)</t>
  </si>
  <si>
    <t>01.00.014</t>
  </si>
  <si>
    <t>SCO - SC 04.05.2500</t>
  </si>
  <si>
    <t>REMOÇÃO DE DIVISÓRIAS DE MADEIRA, EUCATEX, DURATEX OU SIMILAR.</t>
  </si>
  <si>
    <t>01.00.015</t>
  </si>
  <si>
    <t>SINAPI - 97642</t>
  </si>
  <si>
    <t>REMOÇÃO DE TRAMA METÁLICA OU DE MADEIRA PARA FORRO, DE FORMA MANUAL, SEM REAPROVEITAMENTO.  AF_12/2017 (LAB. DE INICIAÇÃO CIENTÍFICA E CIRCULAÇÃO)</t>
  </si>
  <si>
    <t>01.00.016</t>
  </si>
  <si>
    <t>SCO - TC 04.15.0100</t>
  </si>
  <si>
    <t>RETIRADA DE ENTULLHO DE OBRA EM CAÇAMBA DE AÇO COM 5M³ DE CAPACIDADE, INCLUSIVE CARREGAMENTO DO CONTAINER, TRANSPORTE E DESCARGA, EXCLUSIVE TARIFA DE DISPOSIÇÃO FINAL.</t>
  </si>
  <si>
    <t>01.00.017</t>
  </si>
  <si>
    <t>SINAPI-97665</t>
  </si>
  <si>
    <t>REMOÇÃO DE LUMINÁRIAS, DE FORMA MANUAL SEM REAPROVEITAMENTO</t>
  </si>
  <si>
    <t>UN</t>
  </si>
  <si>
    <t>01.00.018</t>
  </si>
  <si>
    <t>SINAPI-97661</t>
  </si>
  <si>
    <t>REMOÇÃO DE CABOS ELÉTRICOS DE FORMA MANUAL SEM REAPROVEITAMENTO</t>
  </si>
  <si>
    <t>01.00.019</t>
  </si>
  <si>
    <t>SINAPI-97660</t>
  </si>
  <si>
    <t>REMOÇÃO DE INTERRUPTORES E TOMADAS</t>
  </si>
  <si>
    <t>02.00.000</t>
  </si>
  <si>
    <t>ESQUADRIAS</t>
  </si>
  <si>
    <t>02.00.001</t>
  </si>
  <si>
    <t>SINAPI - 90830</t>
  </si>
  <si>
    <t>FECHADURA DE EMBUTIR COM CILINDRO, EXTERNA, COMPLETA, ACABAMENTO PADRÃO MÉDIO, INCLUSO EXECUÇÃO DE FURO - FORNECIMENTO E INSTALAÇÃO. AF_12/2019,  (MAÇANETA DO TIPO ALAVANCA REFORÇADA LAB. DE PATÓGENOS)</t>
  </si>
  <si>
    <t>03.00.000</t>
  </si>
  <si>
    <t>INSTALAÇÕES HIDROSSANITÁRIAS</t>
  </si>
  <si>
    <t>03.00.001</t>
  </si>
  <si>
    <t>SBC 190429</t>
  </si>
  <si>
    <t>BANCADA EM GRANITO CINZA ANDORINHA</t>
  </si>
  <si>
    <t>03.00.002</t>
  </si>
  <si>
    <t>SINAPI I 20231</t>
  </si>
  <si>
    <t>RODABANCADA (FRONTISPÍCIO) DE GRANITO POLIDO, TIPO ANDORINHA, QUARTZ, CASTELO/CORUMBÁ OU OUTROS EQUIVALENTES DA REGIÃO, H = 10 A 15 CM, E = 2,0 CM</t>
  </si>
  <si>
    <t>03.00.003</t>
  </si>
  <si>
    <t xml:space="preserve">SINAPI I 25981
</t>
  </si>
  <si>
    <t>PISO/ REVESTIMENTO EM GRANITO, POLIDO, TIPO ANDORINHA/ QUARTZ/ CASTELO/ CORUMBA OU OUTROS EQUIVALENTES DA REGIAO, FORMATO MAIOR OU IGUAL A 3025 CM2, E = *2* CM (FRONTISPÍCIO 20cm)</t>
  </si>
  <si>
    <t>03.00.004</t>
  </si>
  <si>
    <t>COMPOSIÇÃO 02</t>
  </si>
  <si>
    <t xml:space="preserve">INSTALAÇÃO FRONTISPÍCIO DE GRANITO, ALTURA 10cm </t>
  </si>
  <si>
    <t>03.00.005</t>
  </si>
  <si>
    <t>SINAPI 11772</t>
  </si>
  <si>
    <t>TORNEIRA CROMADA DE MESA PARA COZINHA, BICA MÓVEL COM AREJADOR 1/2" OU 3/4", REF. 1167.</t>
  </si>
  <si>
    <t>03.00.006</t>
  </si>
  <si>
    <t>SINAPI 86936</t>
  </si>
  <si>
    <t>CUBA DE EMBUTIR DE AÇO INOXIDÁVEL MÉDIA, INCLUSO VÁLVULA TIPO AMERICANA EM METAL CROMADO E SIFÃO  TIPO GARRAFA EM METAL CROMADO - FORNECIMENTO E INSTALAÇÃO.</t>
  </si>
  <si>
    <t>03.00.007</t>
  </si>
  <si>
    <t>SINAPI 86887</t>
  </si>
  <si>
    <t>ENGATE FLEXÍVEL EM INOX, 1/2 X 40CM - FORNECIMENTO E INSTALAÇÃO.</t>
  </si>
  <si>
    <t>03.00.008</t>
  </si>
  <si>
    <t>SBC 52367</t>
  </si>
  <si>
    <t>BUJÃO FERRO GALVANIZADO 3/4 (FORNECIMENTO E INSTALAÇÃO)</t>
  </si>
  <si>
    <t>UN.</t>
  </si>
  <si>
    <t>04.00.000</t>
  </si>
  <si>
    <t>INSTALAÇÕES ELÉTRICAS</t>
  </si>
  <si>
    <t>04.00.001</t>
  </si>
  <si>
    <t>COMPOSIÇÃO 14</t>
  </si>
  <si>
    <t>DISJUNTOR TERMOMAGNETICO TRIPOLAR EM CAIXA MOLDADA 175 A 225A 240V, FORNECIMENTO E INSTALACAO</t>
  </si>
  <si>
    <t>04.00.002</t>
  </si>
  <si>
    <t>COMPOSIÇÃO 03</t>
  </si>
  <si>
    <t>QUADRO DE DISTRIBUIÇÃO COM BARRAMENTO TRIFÁSICO, DE SOBREPOR, EM CHAPA DE AÇO GALVANIZADO, PARA DISJUNTORES DIN 225 A</t>
  </si>
  <si>
    <t>04.00.003</t>
  </si>
  <si>
    <t>COMPOSIÇÃO 04</t>
  </si>
  <si>
    <t>DISJUNTOR TRIPOLAR 70A CURVA B</t>
  </si>
  <si>
    <t>04.00.004</t>
  </si>
  <si>
    <t>COMPOSIÇÃO 05</t>
  </si>
  <si>
    <t>DISJUNTOR TRIPOLAR 125A CURVA C</t>
  </si>
  <si>
    <t>04.00.005</t>
  </si>
  <si>
    <t>COMPOSIÇÃO 15</t>
  </si>
  <si>
    <t xml:space="preserve">QUADRO DE DISTRIBUIÇÃO DE ENERGIA, SOBREPOR, EM CHAPA METÁLICA, PARA 32 DISJUNTORES MONOPOLARES, COM BARRAMENTOS TRIFÁSICO E NEUTRO, FORNECIMENTO E INSTALAÇÃO.
</t>
  </si>
  <si>
    <t>04.00.006</t>
  </si>
  <si>
    <t>SINAPI - 93655</t>
  </si>
  <si>
    <t>DISJUNTOR MONOPOLAR TIPO DIN, CORRENTE NOMINAL DE 20A, FORNECIMENTO E INSTALAÇÃO.</t>
  </si>
  <si>
    <t>04.00.007</t>
  </si>
  <si>
    <t>SINAPI - 93654</t>
  </si>
  <si>
    <t>DISJUNTOR MONOPOLAR TIPO DIN, CORRENTE NOMINAL DE 16A, FORNECIMENTO E INSTALAÇÃO.</t>
  </si>
  <si>
    <t>04.00.008</t>
  </si>
  <si>
    <t>COMPOSIÇÃO 16</t>
  </si>
  <si>
    <t xml:space="preserve">QUADRO DE DISTRIBUIÇÃO DE ENERGIA, SOBREPOR, EM CHAPA METÁLICA, PARA 50 DISJUNTORES MONOPOLARES, COM BARRAMENTOS TRIFÁSICO E NEUTRO, FORNECIMENTO E INSTALAÇÃO.
</t>
  </si>
  <si>
    <t>04.00.009</t>
  </si>
  <si>
    <t>SINAPI - 93664</t>
  </si>
  <si>
    <t>DISJUNTOR BIPOLAR TIPO DIN, CORRENTE NOMINAL DE 32A</t>
  </si>
  <si>
    <t>04.00.010</t>
  </si>
  <si>
    <t>SINAPI - 93663</t>
  </si>
  <si>
    <t>DISJUNTOR BIPOLAR TIPO DIN, CORRENTE NOMINAL DE 25A</t>
  </si>
  <si>
    <t>04.00.011</t>
  </si>
  <si>
    <t>SINAPI - 93662</t>
  </si>
  <si>
    <t>DISJUNTOR BIPOLAR TIPO DIN, CORRENTE NOMINAL DE 20A</t>
  </si>
  <si>
    <t>04.00.012</t>
  </si>
  <si>
    <t>COMPOSIÇÃO 06</t>
  </si>
  <si>
    <t>DISPOSITIVO DR, 2 POLOS, SENSIBILIDADE DE 30 MA, CORRENTE DE 25 A, TIPO AC - FORNECIMENTO E INSTALAÇÃO</t>
  </si>
  <si>
    <t>04.00.013</t>
  </si>
  <si>
    <t>COMPOSIÇÃO 07</t>
  </si>
  <si>
    <t>DISPOSITIVO DR, 2 POLOS, SENSIBILIDADE DE 30 MA, CORRENTE DE 40 A, TIPO AC - FORNECIMENTO E INSTALAÇÃO</t>
  </si>
  <si>
    <t>04.00.014</t>
  </si>
  <si>
    <t>SINAPI - 91927</t>
  </si>
  <si>
    <t>CABO DE COBRE FLEXÍVEL, ISOLADO,  2,5 MM² - ANTI-CHAMA -0,6/1,0 KV, PARA CIRCUITOS TERMINAIS, FORNECIMENTO E INSTALAÇÃO</t>
  </si>
  <si>
    <t>04.00.015</t>
  </si>
  <si>
    <t>SINAPI - 91929</t>
  </si>
  <si>
    <t>CABO DE COBRE FLEXÍVEL, ISOLADO,  4,0 MM² - ANTI-CHAMA -0,6/1,0 KV, PARA CIRCUITOS TERMINAIS, FORNECIMENTO E INSTALAÇÃO</t>
  </si>
  <si>
    <t>04.00.016</t>
  </si>
  <si>
    <t>SINAPI - 91931</t>
  </si>
  <si>
    <t>CABO DE COBRE FLEXÍVEL, ISOLADO,  6,0 MM² - ANTI-CHAMA -0,6/1,0 KV, PARA CIRCUITOS TERMINAIS, FORNECIMENTO E INSTALAÇÃO</t>
  </si>
  <si>
    <t>04.00.017</t>
  </si>
  <si>
    <t>SINAPI - 92982</t>
  </si>
  <si>
    <t>CABO DE COBRE FLEXÍVEL, ISOLADO,  16,0 MM² - ANTI-CHAMA -0,6/1,0 KV, PARA CIRCUITOS DE DISTRIBUIÇÃO, FORNECIMENTO E INSTALAÇÃO</t>
  </si>
  <si>
    <t>04.00.018</t>
  </si>
  <si>
    <t>SINAPI - 92983</t>
  </si>
  <si>
    <t>CABO DE COBRE FLEXÍVEL, ISOLADO,  25,0 MM² - ANTI-CHAMA -0,6/1,0 KV, PARA CIRCUITOS DE DISTRIBUIÇÃO, FORNECIMENTO E INSTALAÇÃO</t>
  </si>
  <si>
    <t>04.00.019</t>
  </si>
  <si>
    <t>SINAPI - 92986</t>
  </si>
  <si>
    <t>CABO DE COBRE FLEXÍVEL, ISOLADO,  35,0 MM² - ANTI-CHAMA -0,6/1,0 KV, PARA CIRCUITOS DE DISTRIBUIÇÃO, FORNECIMENTO E INSTALAÇÃO</t>
  </si>
  <si>
    <t>04.00.020</t>
  </si>
  <si>
    <t>SINAPI - 92990</t>
  </si>
  <si>
    <t>CABO DE COBRE FLEXÍVEL, ISOLADO,  70,0 MM² - ANTI-CHAMA -0,6/1,0 KV, PARA CIRCUITOS DE DISTRIBUIÇÃO, FORNECIMENTO E INSTALAÇÃO</t>
  </si>
  <si>
    <t>04.00.021</t>
  </si>
  <si>
    <t>SINAPI - 92992</t>
  </si>
  <si>
    <t>CABO DE COBRE FLEXÍVEL, 95,0 MM² - ANTI-CHAMA - 0,60/1,0KV PARA CIRCUITOS TERMINAIS</t>
  </si>
  <si>
    <t>04.00.022</t>
  </si>
  <si>
    <t>SINAPI - 92994</t>
  </si>
  <si>
    <t>CABO DE COBRE FLEXÍVEL, 120,0 MM² - ANTI-CHAMA - 0,60/1,0KV PARA CIRCUITOS TERMINAIS</t>
  </si>
  <si>
    <t>04.00.023</t>
  </si>
  <si>
    <t>COMPOSIÇÃO 08</t>
  </si>
  <si>
    <t>ELETROCALHA PERFURADA TIPO "U" 100X100MM CHAPA 20</t>
  </si>
  <si>
    <t>04.00.024</t>
  </si>
  <si>
    <t>COMPOSIÇÃO 09</t>
  </si>
  <si>
    <t xml:space="preserve">PERFILADO PERFURADO SIMPLES 38 X 38 MM, CHAPA 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</si>
  <si>
    <t>04.00.025</t>
  </si>
  <si>
    <t>SINAPI - 95778</t>
  </si>
  <si>
    <t>CONDULETE DE ALUMÍNIO TIPO C, PARA ELETRODUTO DE AÇO GALVANIZADO DN 20MM(3/4")</t>
  </si>
  <si>
    <t>04.00.026</t>
  </si>
  <si>
    <t>SINAPI - 95779</t>
  </si>
  <si>
    <t>CONDULETE DE ALUMÍNIO TIPO E, PARA ELETRODUTO DE AÇO GALVANIZADO DN 20MM(3/4")</t>
  </si>
  <si>
    <t>04.00.027</t>
  </si>
  <si>
    <t>SINAPI - 95787</t>
  </si>
  <si>
    <t>CONDULETE DE ALUMÍNIO TIPO L, PARA ELETRODUTO DE AÇO GALVANIZADO DN 20MM(3/4")</t>
  </si>
  <si>
    <t>04.00.028</t>
  </si>
  <si>
    <t>SINAPI - 95795</t>
  </si>
  <si>
    <t>CONDULETE DE ALUMÍNIO TIPO T, PARA ELETRODUTO DE AÇO GALVANIZADO DN 20MM(3/4")</t>
  </si>
  <si>
    <t>04.00.029</t>
  </si>
  <si>
    <t>SINAPI - 95730</t>
  </si>
  <si>
    <t>ELETRODUTO RÍGIDO SOLDÁVEL, PVC, DN 25MM(3/4")</t>
  </si>
  <si>
    <t>04.00.030</t>
  </si>
  <si>
    <t>SINAPI - 93008</t>
  </si>
  <si>
    <t>ELETRODUTO RÍGIDO ROSCÁVEL, PVC, DN 50MM(1 1/2")</t>
  </si>
  <si>
    <t>04.00.031</t>
  </si>
  <si>
    <t>SINAPI - 91890</t>
  </si>
  <si>
    <t>CURVA 90º PARA ELETRODUTO PVC, SOLDÁVEL, 3/4", FORNECIMENTO E INSTALAÇÃO</t>
  </si>
  <si>
    <t>04.00.032</t>
  </si>
  <si>
    <t>SINAPI - 95736</t>
  </si>
  <si>
    <t>LUVA P/ELETRODUTO PVC, SOLDÁVEL, 3/4", FORNECIMENTO E INSTALAÇÃO</t>
  </si>
  <si>
    <t>04.00.033</t>
  </si>
  <si>
    <t>SINAPI - 39178</t>
  </si>
  <si>
    <t>BUCHA EM ALUMÍNIO PARA ELETRODUTO RIGIDO 1 1/2"</t>
  </si>
  <si>
    <t>04.00.034</t>
  </si>
  <si>
    <t>SINAPI - 39212</t>
  </si>
  <si>
    <t>ARRUELA EM ALUMÍNIO PARA ELETRODUTO 1 1/2"</t>
  </si>
  <si>
    <t>04.00.035</t>
  </si>
  <si>
    <t>SINAPI - 92000</t>
  </si>
  <si>
    <t xml:space="preserve">TOMADA BAIXA DE EMBUTIR (1 MÓDULO), 2P+T 10 A, INCLUINDO SUPORTE E PLACA - FORNECIMENTO E INSTALAÇÃO. </t>
  </si>
  <si>
    <t>04.00.036</t>
  </si>
  <si>
    <t>SINAPI - 92008</t>
  </si>
  <si>
    <t xml:space="preserve">TOMADA BAIXA DE EMBUTIR (2 MÓDULOS), 2P+T 10 A, INCLUINDO SUPORTE E PLACA - FORNECIMENTO E INSTALAÇÃO. </t>
  </si>
  <si>
    <t>04.00.037</t>
  </si>
  <si>
    <t>SINAPI - 91996</t>
  </si>
  <si>
    <t xml:space="preserve">TOMADA MÉDIA DE EMBUTIR (1 MÓDULO), 2P+T 10 A, INCLUINDO SUPORTE E PLACA - FORNECIMENTO E INSTALAÇÃO. </t>
  </si>
  <si>
    <t>04.00.038</t>
  </si>
  <si>
    <t>SINAPI - 91997</t>
  </si>
  <si>
    <t xml:space="preserve">TOMADA MÉDIA DE EMBUTIR (1 MÓDULO), 2P+T 20 A, INCLUINDO SUPORTE E PLACA - FORNECIMENTO E INSTALAÇÃO. </t>
  </si>
  <si>
    <t>04.00.039</t>
  </si>
  <si>
    <t>SINAPI - 91992</t>
  </si>
  <si>
    <t xml:space="preserve">TOMADA ALTA DE EMBUTIR (1 MÓDULO), 2P+T 10 A, INCLUINDO SUPORTE E PLACA - FORNECIMENTO E INSTALAÇÃO. </t>
  </si>
  <si>
    <t>04.00.040</t>
  </si>
  <si>
    <t>SINAPI - 91993</t>
  </si>
  <si>
    <t xml:space="preserve">TOMADA ALTA DE EMBUTIR (1 MÓDULO), 2P+T 20 A, INCLUINDO SUPORTE E PLACA - FORNECIMENTO E INSTALAÇÃO. </t>
  </si>
  <si>
    <t>04.00.041</t>
  </si>
  <si>
    <t>SINAPI - 91953</t>
  </si>
  <si>
    <t xml:space="preserve">INTERRUPTOR SIMPLES (1 MÓDULO), 10A/250V, INCLUINDO SUPORTE E PLACA - FORNECIMENTO E INSTALAÇÃO. </t>
  </si>
  <si>
    <t>04.00.042</t>
  </si>
  <si>
    <t>SINAPI - 91955</t>
  </si>
  <si>
    <t xml:space="preserve">INTERRUPTOR PARALELO (1 MÓDULO), 10A/250V, INCLUINDO SUPORTE E PLACA - FORNECIMENTO E INSTALAÇÃO. </t>
  </si>
  <si>
    <t>04.00.043</t>
  </si>
  <si>
    <t>COMPOSIÇÃO 10</t>
  </si>
  <si>
    <t>RABICHOS E PLUGS</t>
  </si>
  <si>
    <t>CJ</t>
  </si>
  <si>
    <t>04.00.044</t>
  </si>
  <si>
    <t>COMPOSIÇÃO 11</t>
  </si>
  <si>
    <t>LUMINÁRIA PARA DUAS LÂMPADAS TUBULARES LED 9 W</t>
  </si>
  <si>
    <t>04.00.045</t>
  </si>
  <si>
    <t>COMPOSIÇÃO 12</t>
  </si>
  <si>
    <t>LUMINÁRIA PARA DUAS LÂMPADAS TUBULARES LED 18 W</t>
  </si>
  <si>
    <t>04.00.046</t>
  </si>
  <si>
    <t>SINAPI - 97669</t>
  </si>
  <si>
    <t xml:space="preserve">ELETRODUTO FLEXÍVEL CORRUGADO, PEAD, DN 90 (3") - FORNECIMENTO E INSTALAÇÃO. </t>
  </si>
  <si>
    <t>04.00.047</t>
  </si>
  <si>
    <t>SINAPI - 2568</t>
  </si>
  <si>
    <t>CONDULETE DE ALUMÍNIO TIPO C, PARA ELETRODUTO DE AÇO GALVANIZADO DN 75MM(3")</t>
  </si>
  <si>
    <t>04.00.048</t>
  </si>
  <si>
    <t>SINAPI - 93011</t>
  </si>
  <si>
    <t>ELETRODUTO RÍGIDO ROSCÁVEL, PVC, DN 75MM(3"), FORNECIMENTO E INSTALAÇÃO</t>
  </si>
  <si>
    <t>04.00.049</t>
  </si>
  <si>
    <t>SINAPI - 93024</t>
  </si>
  <si>
    <t>CURVA 90º P/ELETRODUTO PVC, ROSCÁVEL, 3", FORNECIMENTO E INSTALAÇÃO</t>
  </si>
  <si>
    <t>04.00.050</t>
  </si>
  <si>
    <t>SINAPI - 93016</t>
  </si>
  <si>
    <t>LUVA P/ELETRODUTO PVC, ROSCÁVEL, 3", FORNECIMENTO E INSTALAÇÃO</t>
  </si>
  <si>
    <t>04.00.051</t>
  </si>
  <si>
    <t>SINAPI - 97889</t>
  </si>
  <si>
    <t>CAIXA ELÉTRICA ENTERRADA RETANGULAR, EM ALVENARIA COM TIJOLOS MACIÇOS, DIMENSÕES 0,8X0,8X0,6 M</t>
  </si>
  <si>
    <t>04.00.052</t>
  </si>
  <si>
    <t>COMPOSIÇÃO 13</t>
  </si>
  <si>
    <t>EXECUÇÃO DE ENVELOPAMENTO PARA ELETRODUTO CORRUGADO, CONSIDERANDO ESCAVAÇÃO MANUAL COM PROFUNDIDADE DE 1,30M, LANÇAMENTO E ADENSAMENTO DE CONCRETO fck 15MPA, REATERRO COM COMPACTAÇÃO MANUAL EM CAMADAS DE 15CM À MAÇO.</t>
  </si>
  <si>
    <t>04.00.053</t>
  </si>
  <si>
    <t>SINAPI-73790/4 (101850)</t>
  </si>
  <si>
    <t>REASSENTAMENTO DE PARALELEPÍPEDOS SOBRE COLCHÃO DE PÓ DE PEDRA 10 CM CONSIDERANDO REAPROVEITAMENTO  / REASSENTAMENTO DE PARALELEPÍPEDOS, REJUNTAMENTO COM PÓ DE PEDRA, COM REAPROVEITAMENTO DOS PARALELEPÍPEDOS. AF_12/2020</t>
  </si>
  <si>
    <t>05.00.000</t>
  </si>
  <si>
    <t>REVESTIMENTO</t>
  </si>
  <si>
    <t>05.00.001</t>
  </si>
  <si>
    <t>SINAPI - 87878</t>
  </si>
  <si>
    <t>CHAPISCO APLICADO EM ALVENARIAS E ESTRUTURAS DE CONCRETO INTERNAS, COM COLHER DE PEDREIRO. ARGAMASSA TRAÇO 1:3 COM PREPARO MANUAL. AF_06/20.14</t>
  </si>
  <si>
    <t>05.00.002</t>
  </si>
  <si>
    <t>SCO  RV 09.05.0150</t>
  </si>
  <si>
    <t>REVESTIMENTO INTERNO, DE 1 VEZ, EMBOÇO PAULISTA, COM ARGAMASSA DE CIMENTO, CAL, SAIBRO E AREIA FINA NO TRAÇO 1:4:4:4, COM ACABAMENTO A CAMURÇA OU SACO, COM 2,50CM DE ESPESSURA.</t>
  </si>
  <si>
    <t>06.00.000</t>
  </si>
  <si>
    <t>IMPERMEABILIZAÇÃO</t>
  </si>
  <si>
    <t>06.00.001</t>
  </si>
  <si>
    <t>SINAPI 98561</t>
  </si>
  <si>
    <t>IMPERMEABILIZAÇÃO DE PAREDE COM ARGAMASSA DE CIMENTO E AREIA, TRAÇO 1:4, COM ADITIVO IMPERMEABILIZANTE, ESPESSURA 2 CM.  AF_06/2018</t>
  </si>
  <si>
    <t>07.00.000</t>
  </si>
  <si>
    <t>PISO</t>
  </si>
  <si>
    <t>07.00.001</t>
  </si>
  <si>
    <t>SINAPI - 84191 (101752)</t>
  </si>
  <si>
    <t>PISO EM GRANILITE, MARMORITE OU GRANITINA ESPESSURA 8 MM, INCLUSO JUNTAS DE DILATACAO PLASTICAS, ( korodur) / PISO EM GRANILITE, MARMORITE OU GRANITINA EM AMBIENTES INTERNOS. AF_09/2020</t>
  </si>
  <si>
    <t>07.00.002</t>
  </si>
  <si>
    <t>SINAPI - 87642</t>
  </si>
  <si>
    <t>CONTRAPISO EM ARGAMASSA TRAÇO 1:4 (CIMENTO E AREIA), PREPARO MANUAL, APLICADO EM ÁREAS SECAS SOBRE LAJE, ADERIDO, ESPESSURA 4CM. AF_06/2014</t>
  </si>
  <si>
    <t>07.00.003</t>
  </si>
  <si>
    <t>SINAPI - 73850/1 (101741)</t>
  </si>
  <si>
    <t>RODAPE EM MARMORITE, ALTURA 10CM / RODAPÉ EM MARMORITE, ALTURA 10CM. AF_09/2020</t>
  </si>
  <si>
    <t>07.00.004</t>
  </si>
  <si>
    <t>SINAPI - 98673</t>
  </si>
  <si>
    <t>PISO VINÍLICO SEMI-FLEXÍVEL EM PLACAS, PADRÃO LISO, ESPESSURA 3,2 MM, FIXADO COM COLA. AF_06/2018</t>
  </si>
  <si>
    <t>08.00.000</t>
  </si>
  <si>
    <t>PINTURA</t>
  </si>
  <si>
    <t>08.00.001</t>
  </si>
  <si>
    <t>SINAPI - 88488</t>
  </si>
  <si>
    <t>APLICAÇÃO MANUAL DE PINTURA COM TINTA LÁTEX ACRÍLICA EM TETO, NA COR BRANCA, DUAS DEMÃOS. . AF_06/2014</t>
  </si>
  <si>
    <t>08.00.002</t>
  </si>
  <si>
    <t>SINAPI - 88489</t>
  </si>
  <si>
    <t>APLICAÇÃO MANUAL DE PINTURA COM TINTA LÁTEX ACRÍLICA EM PAREDES, NA COR BRANCA, DUAS DEMÃOS.  AF_06/2014</t>
  </si>
  <si>
    <t>08.00.003</t>
  </si>
  <si>
    <t>SINAPI - 88484</t>
  </si>
  <si>
    <t xml:space="preserve">APLICAÇÃO  DE FUNDO SELADOR ACRÍLICO EM TETO, UMA DEMÃO.  AF_06/2014 </t>
  </si>
  <si>
    <t>08.00.004</t>
  </si>
  <si>
    <t>SINAPI - 88485</t>
  </si>
  <si>
    <t xml:space="preserve">APLICAÇÃO  DE FUNDO SELADOR ACRÍLICO EM PAREDES, UMA DEMÃO.  AF_06/2014 </t>
  </si>
  <si>
    <t>09.00.000</t>
  </si>
  <si>
    <t>FORRO</t>
  </si>
  <si>
    <t>09.00.001</t>
  </si>
  <si>
    <t>SBC -  120715</t>
  </si>
  <si>
    <t>FORRO ARMSTRONG GEORGIAN LAYIN 1,250x0,625mm</t>
  </si>
  <si>
    <t>10.00.000</t>
  </si>
  <si>
    <t>SERVIÇOS COMPLEMENTARES</t>
  </si>
  <si>
    <t>10.00.001</t>
  </si>
  <si>
    <t>COMPOSIÇÃO 01</t>
  </si>
  <si>
    <t>LIMPEZA FINAL DE OBRAS</t>
  </si>
  <si>
    <t xml:space="preserve"> - Mês de Referência: Jan/2021</t>
  </si>
  <si>
    <t xml:space="preserve"> - Incluso BDI (desonerado) sobre preço unitário de: 26,76 %</t>
  </si>
  <si>
    <t xml:space="preserve">As composições que não constam no SINAPI, procedeu-se a obtenção da composição em outra fonte (SCO e SBC) e utilizou-se como base de cálculo os insumos do SINAPI. </t>
  </si>
  <si>
    <t>No caso de não haver o insumo no SINAPI, foi mantido a referência de valor indicada na composição do SCO ou SBC;</t>
  </si>
  <si>
    <r>
      <t>A referência utilizada como base de custos é a planilha do Sistema Nacional de Pesquisa de Custos e Índices da Construção Civil (SINAPI), SCO Rio e SBC; SINAPI e SBC de</t>
    </r>
    <r>
      <rPr>
        <sz val="9"/>
        <color indexed="10"/>
        <rFont val="Verdana"/>
        <family val="2"/>
      </rPr>
      <t xml:space="preserve"> Jan/2021 e SCO de 12/2020;</t>
    </r>
  </si>
  <si>
    <t>07</t>
  </si>
  <si>
    <t>10</t>
  </si>
  <si>
    <t>MÊS 4</t>
  </si>
  <si>
    <t>MÊS 5</t>
  </si>
  <si>
    <t>MÊS 6</t>
  </si>
  <si>
    <t>Serviços Preliminares</t>
  </si>
  <si>
    <t>Esquadrias</t>
  </si>
  <si>
    <t>Instalações Hidrossanitárias</t>
  </si>
  <si>
    <t>Instalações Elétricas</t>
  </si>
  <si>
    <t>Revestimento</t>
  </si>
  <si>
    <t>Impermeabilização</t>
  </si>
  <si>
    <t>Piso</t>
  </si>
  <si>
    <t>Pintura</t>
  </si>
  <si>
    <t>Forro</t>
  </si>
  <si>
    <t>Serviços Complementares</t>
  </si>
  <si>
    <t>ANEXO III-B DO EDITAL DE LICITAÇÃO POR RDC ELETRÔNICO N.º 01/2021</t>
  </si>
  <si>
    <t>OBRA: reforma do anexo do prédio do Instituto de Biologia (Física Velha) no Campus do Valonguinho, para instalação do Instituto de Estudos Comparados em Administração de Conflitos - INEAC da UFF.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</si>
</sst>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</numFmts>
  <fonts count="5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0"/>
      <name val="Verdan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rgb="FFFF0000"/>
      <name val="Arial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10"/>
      <color rgb="FF333399"/>
      <name val="Verdana"/>
      <family val="2"/>
    </font>
    <font>
      <b/>
      <sz val="10"/>
      <color rgb="FF000000"/>
      <name val="Verdana"/>
      <family val="2"/>
    </font>
    <font>
      <b/>
      <sz val="13"/>
      <color rgb="FF0066CC"/>
      <name val="Arial"/>
      <family val="2"/>
    </font>
    <font>
      <sz val="10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b/>
      <sz val="10"/>
      <color theme="1"/>
      <name val="Verdana"/>
      <family val="2"/>
    </font>
    <font>
      <b/>
      <sz val="12"/>
      <color rgb="FFFF000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8EB4E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indexed="64"/>
      </bottom>
      <diagonal/>
    </border>
    <border>
      <left style="double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</borders>
  <cellStyleXfs count="7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165" fontId="26" fillId="0" borderId="0" applyFill="0" applyBorder="0" applyAlignment="0" applyProtection="0"/>
    <xf numFmtId="0" fontId="27" fillId="0" borderId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17" fillId="0" borderId="3" applyNumberFormat="0" applyFill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1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4" borderId="7" applyNumberFormat="0" applyFont="0" applyAlignment="0" applyProtection="0"/>
    <xf numFmtId="0" fontId="20" fillId="2" borderId="8" applyNumberFormat="0" applyAlignment="0" applyProtection="0"/>
    <xf numFmtId="9" fontId="3" fillId="0" borderId="0" applyFont="0" applyFill="0" applyBorder="0" applyAlignment="0" applyProtection="0"/>
    <xf numFmtId="9" fontId="26" fillId="0" borderId="0" applyFill="0" applyBorder="0" applyAlignment="0" applyProtection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6" fontId="2" fillId="0" borderId="0"/>
    <xf numFmtId="16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6" fillId="0" borderId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/>
    <xf numFmtId="44" fontId="7" fillId="0" borderId="0" xfId="38" applyFont="1" applyFill="1" applyBorder="1"/>
    <xf numFmtId="44" fontId="6" fillId="0" borderId="0" xfId="38" applyFont="1"/>
    <xf numFmtId="0" fontId="10" fillId="0" borderId="0" xfId="0" applyFont="1" applyBorder="1" applyAlignment="1">
      <alignment vertical="distributed" wrapText="1"/>
    </xf>
    <xf numFmtId="0" fontId="6" fillId="17" borderId="10" xfId="0" applyFont="1" applyFill="1" applyBorder="1" applyAlignment="1" applyProtection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4" fontId="6" fillId="17" borderId="10" xfId="0" applyNumberFormat="1" applyFont="1" applyFill="1" applyBorder="1" applyAlignment="1">
      <alignment vertical="center"/>
    </xf>
    <xf numFmtId="2" fontId="6" fillId="17" borderId="10" xfId="0" applyNumberFormat="1" applyFont="1" applyFill="1" applyBorder="1" applyAlignment="1" applyProtection="1">
      <alignment horizontal="left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44" fontId="7" fillId="0" borderId="0" xfId="38" applyFont="1"/>
    <xf numFmtId="44" fontId="4" fillId="0" borderId="0" xfId="38" applyFont="1"/>
    <xf numFmtId="44" fontId="5" fillId="0" borderId="0" xfId="38" applyFont="1"/>
    <xf numFmtId="4" fontId="39" fillId="0" borderId="0" xfId="0" applyNumberFormat="1" applyFont="1"/>
    <xf numFmtId="4" fontId="41" fillId="0" borderId="0" xfId="0" applyNumberFormat="1" applyFont="1" applyAlignment="1">
      <alignment horizontal="left" vertical="center"/>
    </xf>
    <xf numFmtId="0" fontId="34" fillId="0" borderId="0" xfId="0" applyFont="1" applyBorder="1" applyAlignment="1">
      <alignment horizontal="center"/>
    </xf>
    <xf numFmtId="4" fontId="41" fillId="0" borderId="0" xfId="0" applyNumberFormat="1" applyFont="1" applyAlignment="1">
      <alignment vertical="center"/>
    </xf>
    <xf numFmtId="4" fontId="41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vertical="distributed" wrapText="1"/>
    </xf>
    <xf numFmtId="0" fontId="9" fillId="0" borderId="0" xfId="0" applyFont="1" applyBorder="1" applyAlignment="1"/>
    <xf numFmtId="0" fontId="7" fillId="0" borderId="0" xfId="0" applyFont="1" applyBorder="1" applyAlignment="1"/>
    <xf numFmtId="0" fontId="38" fillId="0" borderId="0" xfId="0" applyFont="1" applyAlignment="1">
      <alignment vertical="center" wrapText="1"/>
    </xf>
    <xf numFmtId="0" fontId="37" fillId="0" borderId="0" xfId="0" applyFont="1" applyBorder="1" applyAlignment="1"/>
    <xf numFmtId="4" fontId="43" fillId="19" borderId="19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 wrapText="1"/>
    </xf>
    <xf numFmtId="44" fontId="47" fillId="18" borderId="10" xfId="38" applyFont="1" applyFill="1" applyBorder="1" applyAlignment="1">
      <alignment horizontal="center" vertical="center" wrapText="1"/>
    </xf>
    <xf numFmtId="0" fontId="7" fillId="17" borderId="10" xfId="0" applyFont="1" applyFill="1" applyBorder="1" applyAlignment="1" applyProtection="1">
      <alignment horizontal="center" vertical="center" wrapText="1"/>
    </xf>
    <xf numFmtId="0" fontId="4" fillId="18" borderId="0" xfId="0" applyFont="1" applyFill="1"/>
    <xf numFmtId="0" fontId="6" fillId="18" borderId="0" xfId="0" applyFont="1" applyFill="1"/>
    <xf numFmtId="0" fontId="7" fillId="21" borderId="10" xfId="0" applyFont="1" applyFill="1" applyBorder="1" applyAlignment="1" applyProtection="1">
      <alignment horizontal="center" vertical="center" wrapText="1"/>
    </xf>
    <xf numFmtId="0" fontId="6" fillId="21" borderId="10" xfId="0" applyFont="1" applyFill="1" applyBorder="1" applyAlignment="1" applyProtection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2" fontId="6" fillId="21" borderId="10" xfId="0" applyNumberFormat="1" applyFont="1" applyFill="1" applyBorder="1" applyAlignment="1">
      <alignment horizontal="center" vertical="center" wrapText="1"/>
    </xf>
    <xf numFmtId="44" fontId="48" fillId="21" borderId="10" xfId="38" applyFont="1" applyFill="1" applyBorder="1"/>
    <xf numFmtId="44" fontId="49" fillId="21" borderId="10" xfId="38" applyFont="1" applyFill="1" applyBorder="1"/>
    <xf numFmtId="0" fontId="48" fillId="21" borderId="10" xfId="0" applyFont="1" applyFill="1" applyBorder="1"/>
    <xf numFmtId="0" fontId="7" fillId="18" borderId="0" xfId="0" applyFont="1" applyFill="1" applyBorder="1" applyAlignment="1">
      <alignment vertical="center" wrapText="1"/>
    </xf>
    <xf numFmtId="10" fontId="7" fillId="18" borderId="20" xfId="60" applyNumberFormat="1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vertical="center" wrapText="1"/>
    </xf>
    <xf numFmtId="0" fontId="6" fillId="0" borderId="16" xfId="0" applyFont="1" applyBorder="1" applyAlignment="1"/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" fillId="0" borderId="0" xfId="0" applyFont="1"/>
    <xf numFmtId="10" fontId="1" fillId="20" borderId="19" xfId="0" applyNumberFormat="1" applyFont="1" applyFill="1" applyBorder="1" applyAlignment="1">
      <alignment horizontal="center"/>
    </xf>
    <xf numFmtId="4" fontId="1" fillId="19" borderId="19" xfId="0" applyNumberFormat="1" applyFont="1" applyFill="1" applyBorder="1" applyAlignment="1">
      <alignment horizontal="center"/>
    </xf>
    <xf numFmtId="10" fontId="1" fillId="19" borderId="19" xfId="0" applyNumberFormat="1" applyFont="1" applyFill="1" applyBorder="1" applyAlignment="1">
      <alignment horizontal="center"/>
    </xf>
    <xf numFmtId="0" fontId="52" fillId="0" borderId="0" xfId="0" applyFont="1" applyBorder="1" applyAlignment="1"/>
    <xf numFmtId="2" fontId="48" fillId="17" borderId="10" xfId="0" applyNumberFormat="1" applyFont="1" applyFill="1" applyBorder="1" applyAlignment="1">
      <alignment horizontal="right"/>
    </xf>
    <xf numFmtId="44" fontId="48" fillId="17" borderId="10" xfId="38" applyFont="1" applyFill="1" applyBorder="1"/>
    <xf numFmtId="44" fontId="49" fillId="17" borderId="10" xfId="38" applyFont="1" applyFill="1" applyBorder="1"/>
    <xf numFmtId="0" fontId="48" fillId="17" borderId="10" xfId="0" applyFont="1" applyFill="1" applyBorder="1"/>
    <xf numFmtId="4" fontId="7" fillId="17" borderId="10" xfId="0" applyNumberFormat="1" applyFont="1" applyFill="1" applyBorder="1"/>
    <xf numFmtId="2" fontId="6" fillId="21" borderId="10" xfId="0" applyNumberFormat="1" applyFont="1" applyFill="1" applyBorder="1" applyAlignment="1">
      <alignment horizontal="right"/>
    </xf>
    <xf numFmtId="2" fontId="7" fillId="21" borderId="10" xfId="0" applyNumberFormat="1" applyFont="1" applyFill="1" applyBorder="1" applyAlignment="1" applyProtection="1">
      <alignment horizontal="left" vertical="center" wrapText="1"/>
    </xf>
    <xf numFmtId="0" fontId="4" fillId="17" borderId="0" xfId="0" applyFont="1" applyFill="1"/>
    <xf numFmtId="4" fontId="4" fillId="17" borderId="0" xfId="0" applyNumberFormat="1" applyFont="1" applyFill="1"/>
    <xf numFmtId="2" fontId="6" fillId="17" borderId="10" xfId="0" applyNumberFormat="1" applyFont="1" applyFill="1" applyBorder="1" applyAlignment="1">
      <alignment horizontal="right" vertical="center"/>
    </xf>
    <xf numFmtId="2" fontId="6" fillId="21" borderId="10" xfId="0" applyNumberFormat="1" applyFont="1" applyFill="1" applyBorder="1" applyAlignment="1">
      <alignment horizontal="right" vertical="center"/>
    </xf>
    <xf numFmtId="10" fontId="6" fillId="17" borderId="10" xfId="0" applyNumberFormat="1" applyFont="1" applyFill="1" applyBorder="1" applyAlignment="1">
      <alignment horizontal="right" vertical="center"/>
    </xf>
    <xf numFmtId="10" fontId="6" fillId="21" borderId="10" xfId="0" applyNumberFormat="1" applyFont="1" applyFill="1" applyBorder="1" applyAlignment="1">
      <alignment horizontal="right" vertical="center"/>
    </xf>
    <xf numFmtId="2" fontId="6" fillId="17" borderId="10" xfId="38" applyNumberFormat="1" applyFont="1" applyFill="1" applyBorder="1" applyAlignment="1">
      <alignment vertical="center"/>
    </xf>
    <xf numFmtId="0" fontId="6" fillId="21" borderId="10" xfId="0" applyFont="1" applyFill="1" applyBorder="1" applyAlignment="1">
      <alignment vertical="center"/>
    </xf>
    <xf numFmtId="4" fontId="7" fillId="21" borderId="10" xfId="0" applyNumberFormat="1" applyFont="1" applyFill="1" applyBorder="1" applyAlignment="1">
      <alignment vertical="center"/>
    </xf>
    <xf numFmtId="4" fontId="7" fillId="17" borderId="10" xfId="0" applyNumberFormat="1" applyFont="1" applyFill="1" applyBorder="1" applyAlignment="1">
      <alignment vertical="center"/>
    </xf>
    <xf numFmtId="10" fontId="7" fillId="18" borderId="10" xfId="60" applyNumberFormat="1" applyFont="1" applyFill="1" applyBorder="1" applyAlignment="1">
      <alignment horizontal="right" vertical="center"/>
    </xf>
    <xf numFmtId="10" fontId="6" fillId="17" borderId="10" xfId="38" applyNumberFormat="1" applyFont="1" applyFill="1" applyBorder="1" applyAlignment="1">
      <alignment vertical="center"/>
    </xf>
    <xf numFmtId="10" fontId="49" fillId="21" borderId="10" xfId="38" applyNumberFormat="1" applyFont="1" applyFill="1" applyBorder="1"/>
    <xf numFmtId="4" fontId="7" fillId="18" borderId="11" xfId="38" applyNumberFormat="1" applyFont="1" applyFill="1" applyBorder="1" applyAlignment="1">
      <alignment vertical="center"/>
    </xf>
    <xf numFmtId="10" fontId="42" fillId="0" borderId="19" xfId="60" applyNumberFormat="1" applyFont="1" applyBorder="1" applyAlignment="1">
      <alignment horizontal="center"/>
    </xf>
    <xf numFmtId="0" fontId="1" fillId="23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10" fontId="1" fillId="0" borderId="19" xfId="60" applyNumberFormat="1" applyFont="1" applyBorder="1" applyAlignment="1">
      <alignment horizontal="center"/>
    </xf>
    <xf numFmtId="10" fontId="1" fillId="19" borderId="19" xfId="60" applyNumberFormat="1" applyFont="1" applyFill="1" applyBorder="1" applyAlignment="1">
      <alignment horizontal="center"/>
    </xf>
    <xf numFmtId="10" fontId="1" fillId="24" borderId="19" xfId="0" applyNumberFormat="1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10" fontId="42" fillId="0" borderId="23" xfId="60" applyNumberFormat="1" applyFont="1" applyBorder="1" applyAlignment="1">
      <alignment horizontal="center"/>
    </xf>
    <xf numFmtId="10" fontId="1" fillId="22" borderId="22" xfId="0" applyNumberFormat="1" applyFont="1" applyFill="1" applyBorder="1" applyAlignment="1">
      <alignment horizontal="center"/>
    </xf>
    <xf numFmtId="4" fontId="42" fillId="0" borderId="21" xfId="0" applyNumberFormat="1" applyFont="1" applyBorder="1" applyAlignment="1">
      <alignment horizontal="center"/>
    </xf>
    <xf numFmtId="4" fontId="42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19" borderId="21" xfId="0" applyNumberFormat="1" applyFont="1" applyFill="1" applyBorder="1" applyAlignment="1">
      <alignment horizontal="center"/>
    </xf>
    <xf numFmtId="4" fontId="1" fillId="19" borderId="23" xfId="0" applyNumberFormat="1" applyFont="1" applyFill="1" applyBorder="1" applyAlignment="1">
      <alignment horizontal="center"/>
    </xf>
    <xf numFmtId="0" fontId="1" fillId="19" borderId="22" xfId="0" applyFont="1" applyFill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0" fontId="36" fillId="19" borderId="0" xfId="0" applyFont="1" applyFill="1" applyBorder="1" applyAlignment="1"/>
    <xf numFmtId="0" fontId="40" fillId="0" borderId="0" xfId="0" applyFont="1" applyBorder="1" applyAlignment="1"/>
    <xf numFmtId="0" fontId="1" fillId="19" borderId="24" xfId="0" applyFont="1" applyFill="1" applyBorder="1" applyAlignment="1">
      <alignment horizontal="center"/>
    </xf>
    <xf numFmtId="0" fontId="8" fillId="19" borderId="23" xfId="0" applyFont="1" applyFill="1" applyBorder="1" applyAlignment="1">
      <alignment horizontal="center"/>
    </xf>
    <xf numFmtId="4" fontId="8" fillId="19" borderId="23" xfId="0" applyNumberFormat="1" applyFont="1" applyFill="1" applyBorder="1" applyAlignment="1">
      <alignment horizontal="center" vertical="center"/>
    </xf>
    <xf numFmtId="10" fontId="8" fillId="19" borderId="23" xfId="78" applyNumberFormat="1" applyFont="1" applyFill="1" applyBorder="1" applyAlignment="1">
      <alignment horizontal="center" vertical="center"/>
    </xf>
    <xf numFmtId="0" fontId="0" fillId="0" borderId="23" xfId="0" applyBorder="1"/>
    <xf numFmtId="4" fontId="1" fillId="19" borderId="25" xfId="0" applyNumberFormat="1" applyFont="1" applyFill="1" applyBorder="1" applyAlignment="1">
      <alignment horizontal="center"/>
    </xf>
    <xf numFmtId="10" fontId="1" fillId="19" borderId="24" xfId="60" applyNumberFormat="1" applyFont="1" applyFill="1" applyBorder="1" applyAlignment="1">
      <alignment horizontal="center"/>
    </xf>
    <xf numFmtId="0" fontId="1" fillId="19" borderId="34" xfId="0" applyFont="1" applyFill="1" applyBorder="1"/>
    <xf numFmtId="0" fontId="1" fillId="19" borderId="40" xfId="0" applyFont="1" applyFill="1" applyBorder="1"/>
    <xf numFmtId="10" fontId="1" fillId="19" borderId="40" xfId="0" applyNumberFormat="1" applyFont="1" applyFill="1" applyBorder="1"/>
    <xf numFmtId="10" fontId="1" fillId="19" borderId="42" xfId="0" applyNumberFormat="1" applyFont="1" applyFill="1" applyBorder="1"/>
    <xf numFmtId="10" fontId="43" fillId="19" borderId="43" xfId="0" applyNumberFormat="1" applyFont="1" applyFill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/>
    <xf numFmtId="0" fontId="7" fillId="18" borderId="18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0" fontId="47" fillId="18" borderId="10" xfId="0" applyFont="1" applyFill="1" applyBorder="1" applyAlignment="1">
      <alignment horizontal="center" vertical="center" wrapText="1"/>
    </xf>
    <xf numFmtId="2" fontId="47" fillId="18" borderId="10" xfId="0" applyNumberFormat="1" applyFont="1" applyFill="1" applyBorder="1" applyAlignment="1">
      <alignment horizontal="center" vertical="center" wrapText="1"/>
    </xf>
    <xf numFmtId="44" fontId="47" fillId="18" borderId="10" xfId="38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textRotation="255"/>
    </xf>
    <xf numFmtId="0" fontId="5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0" fontId="35" fillId="0" borderId="0" xfId="0" quotePrefix="1" applyFont="1" applyBorder="1" applyAlignment="1">
      <alignment horizontal="left" vertical="distributed" wrapText="1"/>
    </xf>
    <xf numFmtId="0" fontId="47" fillId="18" borderId="11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3" xfId="0" applyFont="1" applyFill="1" applyBorder="1" applyAlignment="1">
      <alignment horizontal="center" vertical="center" wrapText="1"/>
    </xf>
    <xf numFmtId="4" fontId="47" fillId="18" borderId="10" xfId="38" applyNumberFormat="1" applyFont="1" applyFill="1" applyBorder="1" applyAlignment="1">
      <alignment horizontal="center" vertical="center"/>
    </xf>
    <xf numFmtId="0" fontId="47" fillId="18" borderId="10" xfId="0" applyFont="1" applyFill="1" applyBorder="1" applyAlignment="1">
      <alignment horizontal="center" vertical="center"/>
    </xf>
    <xf numFmtId="2" fontId="47" fillId="18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6" fillId="19" borderId="0" xfId="0" applyFont="1" applyFill="1" applyBorder="1" applyAlignment="1">
      <alignment horizontal="center"/>
    </xf>
    <xf numFmtId="10" fontId="45" fillId="19" borderId="21" xfId="78" applyNumberFormat="1" applyFont="1" applyFill="1" applyBorder="1" applyAlignment="1">
      <alignment horizontal="center" vertical="center"/>
    </xf>
    <xf numFmtId="10" fontId="45" fillId="19" borderId="22" xfId="78" applyNumberFormat="1" applyFont="1" applyFill="1" applyBorder="1" applyAlignment="1">
      <alignment horizontal="center" vertical="center"/>
    </xf>
    <xf numFmtId="10" fontId="45" fillId="19" borderId="23" xfId="78" applyNumberFormat="1" applyFont="1" applyFill="1" applyBorder="1" applyAlignment="1">
      <alignment horizontal="center" vertical="center"/>
    </xf>
    <xf numFmtId="10" fontId="45" fillId="19" borderId="25" xfId="78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19" borderId="19" xfId="0" applyFont="1" applyFill="1" applyBorder="1" applyAlignment="1">
      <alignment horizontal="center"/>
    </xf>
    <xf numFmtId="10" fontId="8" fillId="19" borderId="19" xfId="0" applyNumberFormat="1" applyFont="1" applyFill="1" applyBorder="1" applyAlignment="1">
      <alignment horizontal="center"/>
    </xf>
    <xf numFmtId="10" fontId="8" fillId="19" borderId="4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5" fillId="0" borderId="0" xfId="0" quotePrefix="1" applyFont="1" applyBorder="1" applyAlignment="1">
      <alignment horizontal="center" vertical="distributed" wrapText="1"/>
    </xf>
    <xf numFmtId="49" fontId="33" fillId="19" borderId="36" xfId="0" applyNumberFormat="1" applyFont="1" applyFill="1" applyBorder="1" applyAlignment="1">
      <alignment horizontal="center" vertical="center" wrapText="1"/>
    </xf>
    <xf numFmtId="49" fontId="33" fillId="19" borderId="32" xfId="0" applyNumberFormat="1" applyFont="1" applyFill="1" applyBorder="1" applyAlignment="1">
      <alignment horizontal="center" vertical="center" wrapText="1"/>
    </xf>
    <xf numFmtId="49" fontId="33" fillId="19" borderId="34" xfId="0" applyNumberFormat="1" applyFont="1" applyFill="1" applyBorder="1" applyAlignment="1">
      <alignment horizontal="center" vertical="center" wrapText="1"/>
    </xf>
    <xf numFmtId="49" fontId="33" fillId="19" borderId="38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4" fontId="45" fillId="19" borderId="21" xfId="0" applyNumberFormat="1" applyFont="1" applyFill="1" applyBorder="1" applyAlignment="1">
      <alignment horizontal="center" vertical="center"/>
    </xf>
    <xf numFmtId="4" fontId="45" fillId="19" borderId="22" xfId="0" applyNumberFormat="1" applyFont="1" applyFill="1" applyBorder="1" applyAlignment="1">
      <alignment horizontal="center" vertical="center"/>
    </xf>
    <xf numFmtId="4" fontId="45" fillId="19" borderId="23" xfId="0" applyNumberFormat="1" applyFont="1" applyFill="1" applyBorder="1" applyAlignment="1">
      <alignment horizontal="center" vertical="center"/>
    </xf>
    <xf numFmtId="4" fontId="45" fillId="19" borderId="25" xfId="0" applyNumberFormat="1" applyFont="1" applyFill="1" applyBorder="1" applyAlignment="1">
      <alignment horizontal="center" vertical="center"/>
    </xf>
    <xf numFmtId="0" fontId="44" fillId="19" borderId="0" xfId="0" applyFont="1" applyFill="1" applyBorder="1" applyAlignment="1">
      <alignment horizontal="center"/>
    </xf>
    <xf numFmtId="0" fontId="32" fillId="0" borderId="0" xfId="0" applyFont="1" applyBorder="1"/>
    <xf numFmtId="0" fontId="51" fillId="19" borderId="27" xfId="0" applyFont="1" applyFill="1" applyBorder="1" applyAlignment="1">
      <alignment horizontal="center" vertical="center"/>
    </xf>
    <xf numFmtId="0" fontId="51" fillId="19" borderId="3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19" borderId="28" xfId="0" applyFont="1" applyFill="1" applyBorder="1" applyAlignment="1">
      <alignment horizontal="center"/>
    </xf>
    <xf numFmtId="0" fontId="33" fillId="0" borderId="28" xfId="0" applyFont="1" applyBorder="1"/>
    <xf numFmtId="0" fontId="51" fillId="0" borderId="29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Normal="100" workbookViewId="0">
      <selection activeCell="A6" sqref="A6:L6"/>
    </sheetView>
  </sheetViews>
  <sheetFormatPr defaultRowHeight="15.75"/>
  <cols>
    <col min="1" max="1" width="11.140625" style="1" customWidth="1"/>
    <col min="2" max="2" width="17" style="1" customWidth="1"/>
    <col min="3" max="3" width="45.28515625" style="2" customWidth="1"/>
    <col min="4" max="4" width="7.140625" style="3" customWidth="1"/>
    <col min="5" max="5" width="8.42578125" style="5" bestFit="1" customWidth="1"/>
    <col min="6" max="6" width="10.42578125" style="5" customWidth="1"/>
    <col min="7" max="7" width="8.5703125" style="5" bestFit="1" customWidth="1"/>
    <col min="8" max="8" width="12.5703125" style="20" customWidth="1"/>
    <col min="9" max="9" width="11.85546875" style="21" bestFit="1" customWidth="1"/>
    <col min="10" max="10" width="10.7109375" style="4" bestFit="1" customWidth="1"/>
    <col min="11" max="11" width="10.140625" style="4" bestFit="1" customWidth="1"/>
    <col min="12" max="12" width="13.28515625" style="4" customWidth="1"/>
    <col min="13" max="16384" width="9.140625" style="4"/>
  </cols>
  <sheetData>
    <row r="1" spans="1:13" ht="15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ht="1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3" ht="15">
      <c r="A3" s="122" t="s">
        <v>47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3" ht="15">
      <c r="A4" s="131" t="s">
        <v>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3" ht="31.5" customHeight="1">
      <c r="A5" s="132" t="s">
        <v>383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3" ht="15">
      <c r="A6" s="133" t="s">
        <v>49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3" ht="15">
      <c r="A7" s="4"/>
      <c r="B7" s="4"/>
      <c r="C7" s="4"/>
      <c r="D7" s="4"/>
      <c r="E7" s="4"/>
      <c r="F7" s="4"/>
      <c r="G7" s="4"/>
      <c r="H7" s="49"/>
      <c r="I7" s="49"/>
      <c r="J7" s="49"/>
      <c r="K7" s="10"/>
    </row>
    <row r="8" spans="1:13" ht="15.75" customHeight="1">
      <c r="A8" s="33"/>
      <c r="B8" s="33"/>
      <c r="C8" s="34"/>
      <c r="D8" s="124" t="s">
        <v>28</v>
      </c>
      <c r="E8" s="125"/>
      <c r="F8" s="125"/>
      <c r="G8" s="125"/>
      <c r="H8" s="126"/>
      <c r="I8" s="127" t="s">
        <v>37</v>
      </c>
      <c r="J8" s="127"/>
      <c r="K8" s="127"/>
      <c r="L8" s="127"/>
    </row>
    <row r="9" spans="1:13" ht="15">
      <c r="A9" s="128" t="s">
        <v>0</v>
      </c>
      <c r="B9" s="128" t="s">
        <v>48</v>
      </c>
      <c r="C9" s="115" t="s">
        <v>1</v>
      </c>
      <c r="D9" s="129" t="s">
        <v>3</v>
      </c>
      <c r="E9" s="129" t="s">
        <v>4</v>
      </c>
      <c r="F9" s="115" t="s">
        <v>29</v>
      </c>
      <c r="G9" s="115" t="s">
        <v>30</v>
      </c>
      <c r="H9" s="115" t="s">
        <v>31</v>
      </c>
      <c r="I9" s="116" t="s">
        <v>32</v>
      </c>
      <c r="J9" s="117" t="s">
        <v>33</v>
      </c>
      <c r="K9" s="117"/>
      <c r="L9" s="117" t="s">
        <v>34</v>
      </c>
    </row>
    <row r="10" spans="1:13" ht="15">
      <c r="A10" s="128"/>
      <c r="B10" s="128"/>
      <c r="C10" s="115"/>
      <c r="D10" s="129"/>
      <c r="E10" s="129"/>
      <c r="F10" s="115"/>
      <c r="G10" s="115"/>
      <c r="H10" s="115"/>
      <c r="I10" s="116"/>
      <c r="J10" s="35" t="s">
        <v>5</v>
      </c>
      <c r="K10" s="35" t="s">
        <v>35</v>
      </c>
      <c r="L10" s="117"/>
    </row>
    <row r="11" spans="1:13" ht="22.5">
      <c r="A11" s="39" t="s">
        <v>50</v>
      </c>
      <c r="B11" s="40"/>
      <c r="C11" s="63" t="s">
        <v>51</v>
      </c>
      <c r="D11" s="41"/>
      <c r="E11" s="42"/>
      <c r="F11" s="62"/>
      <c r="G11" s="62"/>
      <c r="H11" s="43"/>
      <c r="I11" s="44"/>
      <c r="J11" s="71"/>
      <c r="K11" s="71"/>
      <c r="L11" s="72">
        <f>SUM(K12:K30)</f>
        <v>19478.00928984</v>
      </c>
      <c r="M11" s="64"/>
    </row>
    <row r="12" spans="1:13" ht="33.75">
      <c r="A12" s="14" t="s">
        <v>52</v>
      </c>
      <c r="B12" s="14" t="s">
        <v>53</v>
      </c>
      <c r="C12" s="17" t="s">
        <v>54</v>
      </c>
      <c r="D12" s="15" t="s">
        <v>55</v>
      </c>
      <c r="E12" s="18">
        <v>2.5</v>
      </c>
      <c r="F12" s="66">
        <v>200</v>
      </c>
      <c r="G12" s="68">
        <v>0.2676</v>
      </c>
      <c r="H12" s="70">
        <f>F12*(1+G12)</f>
        <v>253.52</v>
      </c>
      <c r="I12" s="75">
        <f>I$116</f>
        <v>0</v>
      </c>
      <c r="J12" s="16">
        <f>H12*(1-I12)</f>
        <v>253.52</v>
      </c>
      <c r="K12" s="16">
        <f>E12*J12</f>
        <v>633.80000000000007</v>
      </c>
      <c r="L12" s="73"/>
      <c r="M12" s="64"/>
    </row>
    <row r="13" spans="1:13" ht="45">
      <c r="A13" s="14" t="s">
        <v>56</v>
      </c>
      <c r="B13" s="14" t="s">
        <v>57</v>
      </c>
      <c r="C13" s="17" t="s">
        <v>58</v>
      </c>
      <c r="D13" s="15" t="s">
        <v>59</v>
      </c>
      <c r="E13" s="18">
        <v>6</v>
      </c>
      <c r="F13" s="66">
        <v>545</v>
      </c>
      <c r="G13" s="68">
        <v>0.2676</v>
      </c>
      <c r="H13" s="70">
        <f t="shared" ref="H13:H30" si="0">F13*(1+G13)</f>
        <v>690.84199999999998</v>
      </c>
      <c r="I13" s="75">
        <f t="shared" ref="I13:I76" si="1">I$116</f>
        <v>0</v>
      </c>
      <c r="J13" s="16">
        <f t="shared" ref="J13:J30" si="2">H13*(1-I13)</f>
        <v>690.84199999999998</v>
      </c>
      <c r="K13" s="16">
        <f t="shared" ref="K13:K30" si="3">E13*J13</f>
        <v>4145.0519999999997</v>
      </c>
      <c r="L13" s="73"/>
      <c r="M13" s="64"/>
    </row>
    <row r="14" spans="1:13" ht="45">
      <c r="A14" s="14" t="s">
        <v>60</v>
      </c>
      <c r="B14" s="14" t="s">
        <v>61</v>
      </c>
      <c r="C14" s="17" t="s">
        <v>62</v>
      </c>
      <c r="D14" s="15" t="s">
        <v>63</v>
      </c>
      <c r="E14" s="18">
        <v>24</v>
      </c>
      <c r="F14" s="66">
        <v>18</v>
      </c>
      <c r="G14" s="68">
        <v>0.2676</v>
      </c>
      <c r="H14" s="70">
        <f t="shared" si="0"/>
        <v>22.816800000000001</v>
      </c>
      <c r="I14" s="75">
        <f t="shared" si="1"/>
        <v>0</v>
      </c>
      <c r="J14" s="16">
        <f t="shared" si="2"/>
        <v>22.816800000000001</v>
      </c>
      <c r="K14" s="16">
        <f t="shared" si="3"/>
        <v>547.60320000000002</v>
      </c>
      <c r="L14" s="73"/>
      <c r="M14" s="64"/>
    </row>
    <row r="15" spans="1:13" ht="45">
      <c r="A15" s="14" t="s">
        <v>64</v>
      </c>
      <c r="B15" s="14" t="s">
        <v>65</v>
      </c>
      <c r="C15" s="17" t="s">
        <v>66</v>
      </c>
      <c r="D15" s="15" t="s">
        <v>67</v>
      </c>
      <c r="E15" s="18">
        <v>4</v>
      </c>
      <c r="F15" s="66">
        <v>20.84</v>
      </c>
      <c r="G15" s="68" t="s">
        <v>68</v>
      </c>
      <c r="H15" s="70">
        <f t="shared" si="0"/>
        <v>26.416784</v>
      </c>
      <c r="I15" s="75">
        <f t="shared" si="1"/>
        <v>0</v>
      </c>
      <c r="J15" s="16">
        <f t="shared" si="2"/>
        <v>26.416784</v>
      </c>
      <c r="K15" s="16">
        <f t="shared" si="3"/>
        <v>105.667136</v>
      </c>
      <c r="L15" s="73"/>
      <c r="M15" s="64"/>
    </row>
    <row r="16" spans="1:13" ht="33.75">
      <c r="A16" s="14" t="s">
        <v>69</v>
      </c>
      <c r="B16" s="14" t="s">
        <v>70</v>
      </c>
      <c r="C16" s="17" t="s">
        <v>71</v>
      </c>
      <c r="D16" s="15" t="s">
        <v>72</v>
      </c>
      <c r="E16" s="18">
        <v>3.99</v>
      </c>
      <c r="F16" s="66">
        <v>132.58000000000001</v>
      </c>
      <c r="G16" s="68">
        <v>0.2676</v>
      </c>
      <c r="H16" s="70">
        <f t="shared" si="0"/>
        <v>168.05840800000001</v>
      </c>
      <c r="I16" s="75">
        <f t="shared" si="1"/>
        <v>0</v>
      </c>
      <c r="J16" s="16">
        <f t="shared" si="2"/>
        <v>168.05840800000001</v>
      </c>
      <c r="K16" s="16">
        <f t="shared" si="3"/>
        <v>670.55304792000004</v>
      </c>
      <c r="L16" s="73"/>
      <c r="M16" s="64"/>
    </row>
    <row r="17" spans="1:13" ht="56.25">
      <c r="A17" s="14" t="s">
        <v>73</v>
      </c>
      <c r="B17" s="14" t="s">
        <v>74</v>
      </c>
      <c r="C17" s="17" t="s">
        <v>75</v>
      </c>
      <c r="D17" s="15" t="s">
        <v>72</v>
      </c>
      <c r="E17" s="18">
        <v>24.32</v>
      </c>
      <c r="F17" s="66">
        <v>53.13</v>
      </c>
      <c r="G17" s="68">
        <v>0.2676</v>
      </c>
      <c r="H17" s="70">
        <f t="shared" si="0"/>
        <v>67.347588000000002</v>
      </c>
      <c r="I17" s="75">
        <f t="shared" si="1"/>
        <v>0</v>
      </c>
      <c r="J17" s="16">
        <f t="shared" si="2"/>
        <v>67.347588000000002</v>
      </c>
      <c r="K17" s="16">
        <f t="shared" si="3"/>
        <v>1637.89334016</v>
      </c>
      <c r="L17" s="73"/>
      <c r="M17" s="64"/>
    </row>
    <row r="18" spans="1:13" ht="45">
      <c r="A18" s="14" t="s">
        <v>76</v>
      </c>
      <c r="B18" s="14" t="s">
        <v>77</v>
      </c>
      <c r="C18" s="17" t="s">
        <v>78</v>
      </c>
      <c r="D18" s="15" t="s">
        <v>55</v>
      </c>
      <c r="E18" s="18">
        <v>134.13999999999999</v>
      </c>
      <c r="F18" s="66">
        <v>1.74</v>
      </c>
      <c r="G18" s="68">
        <v>0.2676</v>
      </c>
      <c r="H18" s="70">
        <f t="shared" si="0"/>
        <v>2.2056240000000003</v>
      </c>
      <c r="I18" s="75">
        <f t="shared" si="1"/>
        <v>0</v>
      </c>
      <c r="J18" s="16">
        <f t="shared" si="2"/>
        <v>2.2056240000000003</v>
      </c>
      <c r="K18" s="16">
        <f t="shared" si="3"/>
        <v>295.86240336000003</v>
      </c>
      <c r="L18" s="73"/>
      <c r="M18" s="64"/>
    </row>
    <row r="19" spans="1:13" ht="33.75">
      <c r="A19" s="14" t="s">
        <v>79</v>
      </c>
      <c r="B19" s="14" t="s">
        <v>80</v>
      </c>
      <c r="C19" s="17" t="s">
        <v>81</v>
      </c>
      <c r="D19" s="15" t="s">
        <v>55</v>
      </c>
      <c r="E19" s="18">
        <v>50.1</v>
      </c>
      <c r="F19" s="66">
        <v>3.09</v>
      </c>
      <c r="G19" s="68">
        <v>0.2676</v>
      </c>
      <c r="H19" s="70">
        <f t="shared" si="0"/>
        <v>3.916884</v>
      </c>
      <c r="I19" s="75">
        <f t="shared" si="1"/>
        <v>0</v>
      </c>
      <c r="J19" s="16">
        <f t="shared" si="2"/>
        <v>3.916884</v>
      </c>
      <c r="K19" s="16">
        <f t="shared" si="3"/>
        <v>196.23588839999999</v>
      </c>
      <c r="L19" s="73"/>
      <c r="M19" s="64"/>
    </row>
    <row r="20" spans="1:13" ht="45">
      <c r="A20" s="14" t="s">
        <v>82</v>
      </c>
      <c r="B20" s="14" t="s">
        <v>83</v>
      </c>
      <c r="C20" s="17" t="s">
        <v>84</v>
      </c>
      <c r="D20" s="15" t="s">
        <v>55</v>
      </c>
      <c r="E20" s="18">
        <v>154.35</v>
      </c>
      <c r="F20" s="66">
        <v>4.92</v>
      </c>
      <c r="G20" s="68">
        <v>0.2676</v>
      </c>
      <c r="H20" s="70">
        <f t="shared" si="0"/>
        <v>6.2365919999999999</v>
      </c>
      <c r="I20" s="75">
        <f t="shared" si="1"/>
        <v>0</v>
      </c>
      <c r="J20" s="16">
        <f t="shared" si="2"/>
        <v>6.2365919999999999</v>
      </c>
      <c r="K20" s="16">
        <f t="shared" si="3"/>
        <v>962.61797519999993</v>
      </c>
      <c r="L20" s="73"/>
      <c r="M20" s="64"/>
    </row>
    <row r="21" spans="1:13" ht="45">
      <c r="A21" s="14" t="s">
        <v>85</v>
      </c>
      <c r="B21" s="14" t="s">
        <v>86</v>
      </c>
      <c r="C21" s="17" t="s">
        <v>87</v>
      </c>
      <c r="D21" s="15" t="s">
        <v>55</v>
      </c>
      <c r="E21" s="18">
        <v>257.89999999999998</v>
      </c>
      <c r="F21" s="66">
        <v>12.42</v>
      </c>
      <c r="G21" s="68">
        <v>0.2676</v>
      </c>
      <c r="H21" s="70">
        <f t="shared" si="0"/>
        <v>15.743592000000001</v>
      </c>
      <c r="I21" s="75">
        <f t="shared" si="1"/>
        <v>0</v>
      </c>
      <c r="J21" s="16">
        <f t="shared" si="2"/>
        <v>15.743592000000001</v>
      </c>
      <c r="K21" s="16">
        <f t="shared" si="3"/>
        <v>4060.2723768000001</v>
      </c>
      <c r="L21" s="73"/>
      <c r="M21" s="64"/>
    </row>
    <row r="22" spans="1:13" ht="45">
      <c r="A22" s="14" t="s">
        <v>88</v>
      </c>
      <c r="B22" s="14" t="s">
        <v>89</v>
      </c>
      <c r="C22" s="17" t="s">
        <v>90</v>
      </c>
      <c r="D22" s="15" t="s">
        <v>55</v>
      </c>
      <c r="E22" s="18">
        <v>228.84</v>
      </c>
      <c r="F22" s="66">
        <v>9.85</v>
      </c>
      <c r="G22" s="68">
        <v>0.2676</v>
      </c>
      <c r="H22" s="70">
        <f t="shared" si="0"/>
        <v>12.485860000000001</v>
      </c>
      <c r="I22" s="75">
        <f t="shared" si="1"/>
        <v>0</v>
      </c>
      <c r="J22" s="16">
        <f t="shared" si="2"/>
        <v>12.485860000000001</v>
      </c>
      <c r="K22" s="16">
        <f t="shared" si="3"/>
        <v>2857.2642024000002</v>
      </c>
      <c r="L22" s="73"/>
      <c r="M22" s="64"/>
    </row>
    <row r="23" spans="1:13" ht="33.75">
      <c r="A23" s="14" t="s">
        <v>91</v>
      </c>
      <c r="B23" s="14" t="s">
        <v>92</v>
      </c>
      <c r="C23" s="17" t="s">
        <v>93</v>
      </c>
      <c r="D23" s="15" t="s">
        <v>94</v>
      </c>
      <c r="E23" s="18">
        <v>21</v>
      </c>
      <c r="F23" s="66">
        <v>8.33</v>
      </c>
      <c r="G23" s="68">
        <v>0.2676</v>
      </c>
      <c r="H23" s="70">
        <f t="shared" si="0"/>
        <v>10.559108</v>
      </c>
      <c r="I23" s="75">
        <f t="shared" si="1"/>
        <v>0</v>
      </c>
      <c r="J23" s="16">
        <f t="shared" si="2"/>
        <v>10.559108</v>
      </c>
      <c r="K23" s="16">
        <f t="shared" si="3"/>
        <v>221.74126799999999</v>
      </c>
      <c r="L23" s="73"/>
      <c r="M23" s="64"/>
    </row>
    <row r="24" spans="1:13" ht="33.75">
      <c r="A24" s="14" t="s">
        <v>95</v>
      </c>
      <c r="B24" s="14" t="s">
        <v>96</v>
      </c>
      <c r="C24" s="17" t="s">
        <v>97</v>
      </c>
      <c r="D24" s="15" t="s">
        <v>55</v>
      </c>
      <c r="E24" s="18">
        <v>5.0400000000000009</v>
      </c>
      <c r="F24" s="66">
        <v>8.6300000000000008</v>
      </c>
      <c r="G24" s="68">
        <v>0.2676</v>
      </c>
      <c r="H24" s="70">
        <f t="shared" si="0"/>
        <v>10.939388000000001</v>
      </c>
      <c r="I24" s="75">
        <f t="shared" si="1"/>
        <v>0</v>
      </c>
      <c r="J24" s="16">
        <f t="shared" si="2"/>
        <v>10.939388000000001</v>
      </c>
      <c r="K24" s="16">
        <f t="shared" si="3"/>
        <v>55.134515520000015</v>
      </c>
      <c r="L24" s="73"/>
      <c r="M24" s="64"/>
    </row>
    <row r="25" spans="1:13" ht="22.5">
      <c r="A25" s="14" t="s">
        <v>98</v>
      </c>
      <c r="B25" s="14" t="s">
        <v>99</v>
      </c>
      <c r="C25" s="17" t="s">
        <v>100</v>
      </c>
      <c r="D25" s="15" t="s">
        <v>55</v>
      </c>
      <c r="E25" s="18">
        <v>7.43</v>
      </c>
      <c r="F25" s="66">
        <v>7.03</v>
      </c>
      <c r="G25" s="68">
        <v>0.2676</v>
      </c>
      <c r="H25" s="70">
        <f t="shared" si="0"/>
        <v>8.9112280000000013</v>
      </c>
      <c r="I25" s="75">
        <f t="shared" si="1"/>
        <v>0</v>
      </c>
      <c r="J25" s="16">
        <f t="shared" si="2"/>
        <v>8.9112280000000013</v>
      </c>
      <c r="K25" s="16">
        <f t="shared" si="3"/>
        <v>66.210424040000007</v>
      </c>
      <c r="L25" s="73"/>
      <c r="M25" s="64"/>
    </row>
    <row r="26" spans="1:13" ht="45">
      <c r="A26" s="14" t="s">
        <v>101</v>
      </c>
      <c r="B26" s="14" t="s">
        <v>102</v>
      </c>
      <c r="C26" s="17" t="s">
        <v>103</v>
      </c>
      <c r="D26" s="15" t="s">
        <v>55</v>
      </c>
      <c r="E26" s="18">
        <v>134.13999999999999</v>
      </c>
      <c r="F26" s="66">
        <v>3.11</v>
      </c>
      <c r="G26" s="68">
        <v>0.2676</v>
      </c>
      <c r="H26" s="70">
        <f t="shared" si="0"/>
        <v>3.9422359999999999</v>
      </c>
      <c r="I26" s="75">
        <f t="shared" si="1"/>
        <v>0</v>
      </c>
      <c r="J26" s="16">
        <f t="shared" si="2"/>
        <v>3.9422359999999999</v>
      </c>
      <c r="K26" s="16">
        <f t="shared" si="3"/>
        <v>528.81153703999996</v>
      </c>
      <c r="L26" s="73"/>
      <c r="M26" s="64"/>
    </row>
    <row r="27" spans="1:13" ht="56.25">
      <c r="A27" s="14" t="s">
        <v>104</v>
      </c>
      <c r="B27" s="14" t="s">
        <v>105</v>
      </c>
      <c r="C27" s="17" t="s">
        <v>106</v>
      </c>
      <c r="D27" s="15" t="s">
        <v>72</v>
      </c>
      <c r="E27" s="18">
        <v>26.91</v>
      </c>
      <c r="F27" s="66">
        <v>61.25</v>
      </c>
      <c r="G27" s="68">
        <v>0.2676</v>
      </c>
      <c r="H27" s="70">
        <f t="shared" si="0"/>
        <v>77.640500000000003</v>
      </c>
      <c r="I27" s="75">
        <f t="shared" si="1"/>
        <v>0</v>
      </c>
      <c r="J27" s="16">
        <f t="shared" si="2"/>
        <v>77.640500000000003</v>
      </c>
      <c r="K27" s="16">
        <f t="shared" si="3"/>
        <v>2089.3058550000001</v>
      </c>
      <c r="L27" s="73"/>
      <c r="M27" s="64"/>
    </row>
    <row r="28" spans="1:13" ht="22.5">
      <c r="A28" s="14" t="s">
        <v>107</v>
      </c>
      <c r="B28" s="14" t="s">
        <v>108</v>
      </c>
      <c r="C28" s="17" t="s">
        <v>109</v>
      </c>
      <c r="D28" s="15" t="s">
        <v>110</v>
      </c>
      <c r="E28" s="18">
        <v>15</v>
      </c>
      <c r="F28" s="66">
        <v>1.2</v>
      </c>
      <c r="G28" s="68">
        <v>0.2676</v>
      </c>
      <c r="H28" s="70">
        <f t="shared" si="0"/>
        <v>1.52112</v>
      </c>
      <c r="I28" s="75">
        <f t="shared" si="1"/>
        <v>0</v>
      </c>
      <c r="J28" s="16">
        <f t="shared" si="2"/>
        <v>1.52112</v>
      </c>
      <c r="K28" s="16">
        <f t="shared" si="3"/>
        <v>22.816800000000001</v>
      </c>
      <c r="L28" s="73"/>
      <c r="M28" s="64"/>
    </row>
    <row r="29" spans="1:13" ht="22.5">
      <c r="A29" s="14" t="s">
        <v>111</v>
      </c>
      <c r="B29" s="14" t="s">
        <v>112</v>
      </c>
      <c r="C29" s="17" t="s">
        <v>113</v>
      </c>
      <c r="D29" s="15" t="s">
        <v>67</v>
      </c>
      <c r="E29" s="18">
        <v>450</v>
      </c>
      <c r="F29" s="66">
        <v>0.62</v>
      </c>
      <c r="G29" s="68">
        <v>0.2676</v>
      </c>
      <c r="H29" s="70">
        <f t="shared" si="0"/>
        <v>0.78591200000000005</v>
      </c>
      <c r="I29" s="75">
        <f t="shared" si="1"/>
        <v>0</v>
      </c>
      <c r="J29" s="16">
        <f t="shared" si="2"/>
        <v>0.78591200000000005</v>
      </c>
      <c r="K29" s="16">
        <f t="shared" si="3"/>
        <v>353.66040000000004</v>
      </c>
      <c r="L29" s="73"/>
      <c r="M29" s="64"/>
    </row>
    <row r="30" spans="1:13" ht="15">
      <c r="A30" s="14" t="s">
        <v>114</v>
      </c>
      <c r="B30" s="14" t="s">
        <v>115</v>
      </c>
      <c r="C30" s="17" t="s">
        <v>116</v>
      </c>
      <c r="D30" s="15" t="s">
        <v>110</v>
      </c>
      <c r="E30" s="18">
        <v>35</v>
      </c>
      <c r="F30" s="66">
        <v>0.62</v>
      </c>
      <c r="G30" s="68">
        <v>0.2676</v>
      </c>
      <c r="H30" s="70">
        <f t="shared" si="0"/>
        <v>0.78591200000000005</v>
      </c>
      <c r="I30" s="75">
        <f t="shared" si="1"/>
        <v>0</v>
      </c>
      <c r="J30" s="16">
        <f t="shared" si="2"/>
        <v>0.78591200000000005</v>
      </c>
      <c r="K30" s="16">
        <f t="shared" si="3"/>
        <v>27.506920000000001</v>
      </c>
      <c r="L30" s="73"/>
      <c r="M30" s="64"/>
    </row>
    <row r="31" spans="1:13" ht="22.5">
      <c r="A31" s="39" t="s">
        <v>117</v>
      </c>
      <c r="B31" s="40"/>
      <c r="C31" s="63" t="s">
        <v>118</v>
      </c>
      <c r="D31" s="41"/>
      <c r="E31" s="42"/>
      <c r="F31" s="67"/>
      <c r="G31" s="69"/>
      <c r="H31" s="43"/>
      <c r="I31" s="76"/>
      <c r="J31" s="45"/>
      <c r="K31" s="45"/>
      <c r="L31" s="72">
        <f>SUM(K32)</f>
        <v>216.35396800000001</v>
      </c>
      <c r="M31" s="64"/>
    </row>
    <row r="32" spans="1:13" ht="67.5">
      <c r="A32" s="14" t="s">
        <v>119</v>
      </c>
      <c r="B32" s="14" t="s">
        <v>120</v>
      </c>
      <c r="C32" s="17" t="s">
        <v>121</v>
      </c>
      <c r="D32" s="15" t="s">
        <v>94</v>
      </c>
      <c r="E32" s="18">
        <v>1</v>
      </c>
      <c r="F32" s="66">
        <v>170.68</v>
      </c>
      <c r="G32" s="68">
        <v>0.2676</v>
      </c>
      <c r="H32" s="70">
        <f t="shared" ref="H32" si="4">F32*(1+G32)</f>
        <v>216.35396800000001</v>
      </c>
      <c r="I32" s="75">
        <f t="shared" si="1"/>
        <v>0</v>
      </c>
      <c r="J32" s="16">
        <f t="shared" ref="J32" si="5">H32*(1-I32)</f>
        <v>216.35396800000001</v>
      </c>
      <c r="K32" s="16">
        <f t="shared" ref="K32" si="6">E32*J32</f>
        <v>216.35396800000001</v>
      </c>
      <c r="L32" s="73"/>
      <c r="M32" s="64"/>
    </row>
    <row r="33" spans="1:13" ht="22.5">
      <c r="A33" s="39" t="s">
        <v>122</v>
      </c>
      <c r="B33" s="40"/>
      <c r="C33" s="63" t="s">
        <v>123</v>
      </c>
      <c r="D33" s="41"/>
      <c r="E33" s="42"/>
      <c r="F33" s="67"/>
      <c r="G33" s="69"/>
      <c r="H33" s="43"/>
      <c r="I33" s="76"/>
      <c r="J33" s="45"/>
      <c r="K33" s="45"/>
      <c r="L33" s="72">
        <f>SUM(K34:K41)</f>
        <v>2842.4299866400006</v>
      </c>
      <c r="M33" s="64"/>
    </row>
    <row r="34" spans="1:13" ht="15">
      <c r="A34" s="14" t="s">
        <v>124</v>
      </c>
      <c r="B34" s="14" t="s">
        <v>125</v>
      </c>
      <c r="C34" s="17" t="s">
        <v>126</v>
      </c>
      <c r="D34" s="15" t="s">
        <v>55</v>
      </c>
      <c r="E34" s="18">
        <v>2.75</v>
      </c>
      <c r="F34" s="66">
        <v>408.66</v>
      </c>
      <c r="G34" s="68">
        <v>0.2676</v>
      </c>
      <c r="H34" s="70">
        <f t="shared" ref="H34:H41" si="7">F34*(1+G34)</f>
        <v>518.01741600000003</v>
      </c>
      <c r="I34" s="75">
        <f t="shared" si="1"/>
        <v>0</v>
      </c>
      <c r="J34" s="16">
        <f t="shared" ref="J34:J41" si="8">H34*(1-I34)</f>
        <v>518.01741600000003</v>
      </c>
      <c r="K34" s="16">
        <f t="shared" ref="K34:K41" si="9">E34*J34</f>
        <v>1424.547894</v>
      </c>
      <c r="L34" s="73"/>
      <c r="M34" s="64"/>
    </row>
    <row r="35" spans="1:13" ht="45">
      <c r="A35" s="14" t="s">
        <v>127</v>
      </c>
      <c r="B35" s="14" t="s">
        <v>128</v>
      </c>
      <c r="C35" s="17" t="s">
        <v>129</v>
      </c>
      <c r="D35" s="15" t="s">
        <v>67</v>
      </c>
      <c r="E35" s="18">
        <v>3</v>
      </c>
      <c r="F35" s="66">
        <v>58.72</v>
      </c>
      <c r="G35" s="68">
        <v>0.2676</v>
      </c>
      <c r="H35" s="70">
        <f t="shared" si="7"/>
        <v>74.433472000000009</v>
      </c>
      <c r="I35" s="75">
        <f t="shared" si="1"/>
        <v>0</v>
      </c>
      <c r="J35" s="16">
        <f t="shared" si="8"/>
        <v>74.433472000000009</v>
      </c>
      <c r="K35" s="16">
        <f t="shared" si="9"/>
        <v>223.30041600000004</v>
      </c>
      <c r="L35" s="73"/>
      <c r="M35" s="64"/>
    </row>
    <row r="36" spans="1:13" ht="56.25">
      <c r="A36" s="14" t="s">
        <v>130</v>
      </c>
      <c r="B36" s="14" t="s">
        <v>131</v>
      </c>
      <c r="C36" s="17" t="s">
        <v>132</v>
      </c>
      <c r="D36" s="15" t="s">
        <v>55</v>
      </c>
      <c r="E36" s="18">
        <v>0.52</v>
      </c>
      <c r="F36" s="66">
        <v>314.27</v>
      </c>
      <c r="G36" s="68">
        <v>0.2676</v>
      </c>
      <c r="H36" s="70">
        <f t="shared" si="7"/>
        <v>398.368652</v>
      </c>
      <c r="I36" s="75">
        <f t="shared" si="1"/>
        <v>0</v>
      </c>
      <c r="J36" s="16">
        <f t="shared" si="8"/>
        <v>398.368652</v>
      </c>
      <c r="K36" s="16">
        <f t="shared" si="9"/>
        <v>207.15169904000001</v>
      </c>
      <c r="L36" s="73"/>
      <c r="M36" s="64"/>
    </row>
    <row r="37" spans="1:13" ht="22.5">
      <c r="A37" s="14" t="s">
        <v>133</v>
      </c>
      <c r="B37" s="14" t="s">
        <v>134</v>
      </c>
      <c r="C37" s="17" t="s">
        <v>135</v>
      </c>
      <c r="D37" s="15" t="s">
        <v>67</v>
      </c>
      <c r="E37" s="18">
        <v>8.1999999999999993</v>
      </c>
      <c r="F37" s="66">
        <v>12.38</v>
      </c>
      <c r="G37" s="68">
        <v>0.2676</v>
      </c>
      <c r="H37" s="70">
        <f t="shared" si="7"/>
        <v>15.692888000000002</v>
      </c>
      <c r="I37" s="75">
        <f t="shared" si="1"/>
        <v>0</v>
      </c>
      <c r="J37" s="16">
        <f t="shared" si="8"/>
        <v>15.692888000000002</v>
      </c>
      <c r="K37" s="16">
        <f t="shared" si="9"/>
        <v>128.68168159999999</v>
      </c>
      <c r="L37" s="73"/>
      <c r="M37" s="64"/>
    </row>
    <row r="38" spans="1:13" ht="33.75">
      <c r="A38" s="14" t="s">
        <v>136</v>
      </c>
      <c r="B38" s="14" t="s">
        <v>137</v>
      </c>
      <c r="C38" s="17" t="s">
        <v>138</v>
      </c>
      <c r="D38" s="15" t="s">
        <v>110</v>
      </c>
      <c r="E38" s="18">
        <v>1</v>
      </c>
      <c r="F38" s="66">
        <v>87.61</v>
      </c>
      <c r="G38" s="68">
        <v>0.2676</v>
      </c>
      <c r="H38" s="70">
        <f t="shared" si="7"/>
        <v>111.05443600000001</v>
      </c>
      <c r="I38" s="75">
        <f t="shared" si="1"/>
        <v>0</v>
      </c>
      <c r="J38" s="16">
        <f t="shared" si="8"/>
        <v>111.05443600000001</v>
      </c>
      <c r="K38" s="16">
        <f t="shared" si="9"/>
        <v>111.05443600000001</v>
      </c>
      <c r="L38" s="73"/>
      <c r="M38" s="64"/>
    </row>
    <row r="39" spans="1:13" ht="45">
      <c r="A39" s="14" t="s">
        <v>139</v>
      </c>
      <c r="B39" s="14" t="s">
        <v>140</v>
      </c>
      <c r="C39" s="17" t="s">
        <v>141</v>
      </c>
      <c r="D39" s="15" t="s">
        <v>110</v>
      </c>
      <c r="E39" s="18">
        <v>1</v>
      </c>
      <c r="F39" s="66">
        <v>376.63</v>
      </c>
      <c r="G39" s="68">
        <v>0.2676</v>
      </c>
      <c r="H39" s="70">
        <f t="shared" si="7"/>
        <v>477.41618800000003</v>
      </c>
      <c r="I39" s="75">
        <f t="shared" si="1"/>
        <v>0</v>
      </c>
      <c r="J39" s="16">
        <f t="shared" si="8"/>
        <v>477.41618800000003</v>
      </c>
      <c r="K39" s="16">
        <f t="shared" si="9"/>
        <v>477.41618800000003</v>
      </c>
      <c r="L39" s="73"/>
      <c r="M39" s="64"/>
    </row>
    <row r="40" spans="1:13" ht="22.5">
      <c r="A40" s="14" t="s">
        <v>142</v>
      </c>
      <c r="B40" s="14" t="s">
        <v>143</v>
      </c>
      <c r="C40" s="17" t="s">
        <v>144</v>
      </c>
      <c r="D40" s="15" t="s">
        <v>110</v>
      </c>
      <c r="E40" s="18">
        <v>1</v>
      </c>
      <c r="F40" s="66">
        <v>38.5</v>
      </c>
      <c r="G40" s="68">
        <v>0.2676</v>
      </c>
      <c r="H40" s="70">
        <f t="shared" si="7"/>
        <v>48.802600000000005</v>
      </c>
      <c r="I40" s="75">
        <f t="shared" si="1"/>
        <v>0</v>
      </c>
      <c r="J40" s="16">
        <f t="shared" si="8"/>
        <v>48.802600000000005</v>
      </c>
      <c r="K40" s="16">
        <f t="shared" si="9"/>
        <v>48.802600000000005</v>
      </c>
      <c r="L40" s="73"/>
      <c r="M40" s="64"/>
    </row>
    <row r="41" spans="1:13" ht="22.5">
      <c r="A41" s="14" t="s">
        <v>145</v>
      </c>
      <c r="B41" s="14" t="s">
        <v>146</v>
      </c>
      <c r="C41" s="17" t="s">
        <v>147</v>
      </c>
      <c r="D41" s="15" t="s">
        <v>148</v>
      </c>
      <c r="E41" s="18">
        <v>21</v>
      </c>
      <c r="F41" s="66">
        <v>8.32</v>
      </c>
      <c r="G41" s="68">
        <v>0.2676</v>
      </c>
      <c r="H41" s="70">
        <f t="shared" si="7"/>
        <v>10.546432000000001</v>
      </c>
      <c r="I41" s="75">
        <f t="shared" si="1"/>
        <v>0</v>
      </c>
      <c r="J41" s="16">
        <f t="shared" si="8"/>
        <v>10.546432000000001</v>
      </c>
      <c r="K41" s="16">
        <f t="shared" si="9"/>
        <v>221.47507200000001</v>
      </c>
      <c r="L41" s="73"/>
      <c r="M41" s="64"/>
    </row>
    <row r="42" spans="1:13" ht="22.5">
      <c r="A42" s="39" t="s">
        <v>149</v>
      </c>
      <c r="B42" s="40"/>
      <c r="C42" s="63" t="s">
        <v>150</v>
      </c>
      <c r="D42" s="41"/>
      <c r="E42" s="42"/>
      <c r="F42" s="67"/>
      <c r="G42" s="69"/>
      <c r="H42" s="43"/>
      <c r="I42" s="76"/>
      <c r="J42" s="45"/>
      <c r="K42" s="45"/>
      <c r="L42" s="72">
        <f>SUM(K43:K95)</f>
        <v>88583.380237999983</v>
      </c>
      <c r="M42" s="64"/>
    </row>
    <row r="43" spans="1:13" ht="33.75">
      <c r="A43" s="14" t="s">
        <v>151</v>
      </c>
      <c r="B43" s="14" t="s">
        <v>152</v>
      </c>
      <c r="C43" s="17" t="s">
        <v>153</v>
      </c>
      <c r="D43" s="15" t="s">
        <v>110</v>
      </c>
      <c r="E43" s="18">
        <v>2</v>
      </c>
      <c r="F43" s="66">
        <v>496.41</v>
      </c>
      <c r="G43" s="68">
        <v>0.2676</v>
      </c>
      <c r="H43" s="70">
        <f t="shared" ref="H43:H95" si="10">F43*(1+G43)</f>
        <v>629.24931600000002</v>
      </c>
      <c r="I43" s="75">
        <f t="shared" si="1"/>
        <v>0</v>
      </c>
      <c r="J43" s="16">
        <f t="shared" ref="J43:J95" si="11">H43*(1-I43)</f>
        <v>629.24931600000002</v>
      </c>
      <c r="K43" s="16">
        <f t="shared" ref="K43:K95" si="12">E43*J43</f>
        <v>1258.498632</v>
      </c>
      <c r="L43" s="73"/>
      <c r="M43" s="64"/>
    </row>
    <row r="44" spans="1:13" ht="33.75">
      <c r="A44" s="14" t="s">
        <v>154</v>
      </c>
      <c r="B44" s="14" t="s">
        <v>155</v>
      </c>
      <c r="C44" s="17" t="s">
        <v>156</v>
      </c>
      <c r="D44" s="15" t="s">
        <v>110</v>
      </c>
      <c r="E44" s="18">
        <v>1</v>
      </c>
      <c r="F44" s="66">
        <v>942.52</v>
      </c>
      <c r="G44" s="68">
        <v>0.2676</v>
      </c>
      <c r="H44" s="70">
        <f t="shared" si="10"/>
        <v>1194.7383520000001</v>
      </c>
      <c r="I44" s="75">
        <f t="shared" si="1"/>
        <v>0</v>
      </c>
      <c r="J44" s="16">
        <f t="shared" si="11"/>
        <v>1194.7383520000001</v>
      </c>
      <c r="K44" s="16">
        <f t="shared" si="12"/>
        <v>1194.7383520000001</v>
      </c>
      <c r="L44" s="73"/>
      <c r="M44" s="64"/>
    </row>
    <row r="45" spans="1:13" ht="15">
      <c r="A45" s="14" t="s">
        <v>157</v>
      </c>
      <c r="B45" s="14" t="s">
        <v>158</v>
      </c>
      <c r="C45" s="17" t="s">
        <v>159</v>
      </c>
      <c r="D45" s="15" t="s">
        <v>110</v>
      </c>
      <c r="E45" s="18">
        <v>1</v>
      </c>
      <c r="F45" s="66">
        <v>206.64</v>
      </c>
      <c r="G45" s="68">
        <v>0.2676</v>
      </c>
      <c r="H45" s="70">
        <f t="shared" si="10"/>
        <v>261.93686400000001</v>
      </c>
      <c r="I45" s="75">
        <f t="shared" si="1"/>
        <v>0</v>
      </c>
      <c r="J45" s="16">
        <f t="shared" si="11"/>
        <v>261.93686400000001</v>
      </c>
      <c r="K45" s="16">
        <f t="shared" si="12"/>
        <v>261.93686400000001</v>
      </c>
      <c r="L45" s="73"/>
      <c r="M45" s="64"/>
    </row>
    <row r="46" spans="1:13" ht="15">
      <c r="A46" s="14" t="s">
        <v>160</v>
      </c>
      <c r="B46" s="14" t="s">
        <v>161</v>
      </c>
      <c r="C46" s="17" t="s">
        <v>162</v>
      </c>
      <c r="D46" s="15" t="s">
        <v>110</v>
      </c>
      <c r="E46" s="18">
        <v>1</v>
      </c>
      <c r="F46" s="66">
        <v>330.18</v>
      </c>
      <c r="G46" s="68">
        <v>0.2676</v>
      </c>
      <c r="H46" s="70">
        <f t="shared" si="10"/>
        <v>418.53616800000003</v>
      </c>
      <c r="I46" s="75">
        <f t="shared" si="1"/>
        <v>0</v>
      </c>
      <c r="J46" s="16">
        <f t="shared" si="11"/>
        <v>418.53616800000003</v>
      </c>
      <c r="K46" s="16">
        <f t="shared" si="12"/>
        <v>418.53616800000003</v>
      </c>
      <c r="L46" s="73"/>
      <c r="M46" s="64"/>
    </row>
    <row r="47" spans="1:13" ht="78.75">
      <c r="A47" s="14" t="s">
        <v>163</v>
      </c>
      <c r="B47" s="14" t="s">
        <v>164</v>
      </c>
      <c r="C47" s="17" t="s">
        <v>165</v>
      </c>
      <c r="D47" s="15" t="s">
        <v>110</v>
      </c>
      <c r="E47" s="18">
        <v>1</v>
      </c>
      <c r="F47" s="66">
        <v>634.25</v>
      </c>
      <c r="G47" s="68">
        <v>0.2676</v>
      </c>
      <c r="H47" s="70">
        <f t="shared" si="10"/>
        <v>803.97530000000006</v>
      </c>
      <c r="I47" s="75">
        <f t="shared" si="1"/>
        <v>0</v>
      </c>
      <c r="J47" s="16">
        <f t="shared" si="11"/>
        <v>803.97530000000006</v>
      </c>
      <c r="K47" s="16">
        <f t="shared" si="12"/>
        <v>803.97530000000006</v>
      </c>
      <c r="L47" s="73"/>
      <c r="M47" s="64"/>
    </row>
    <row r="48" spans="1:13" ht="33.75">
      <c r="A48" s="14" t="s">
        <v>166</v>
      </c>
      <c r="B48" s="14" t="s">
        <v>167</v>
      </c>
      <c r="C48" s="17" t="s">
        <v>168</v>
      </c>
      <c r="D48" s="15" t="s">
        <v>110</v>
      </c>
      <c r="E48" s="18">
        <v>9</v>
      </c>
      <c r="F48" s="66">
        <v>11.81</v>
      </c>
      <c r="G48" s="68">
        <v>0.2676</v>
      </c>
      <c r="H48" s="70">
        <f t="shared" si="10"/>
        <v>14.970356000000001</v>
      </c>
      <c r="I48" s="75">
        <f t="shared" si="1"/>
        <v>0</v>
      </c>
      <c r="J48" s="16">
        <f t="shared" si="11"/>
        <v>14.970356000000001</v>
      </c>
      <c r="K48" s="16">
        <f t="shared" si="12"/>
        <v>134.733204</v>
      </c>
      <c r="L48" s="73"/>
      <c r="M48" s="64"/>
    </row>
    <row r="49" spans="1:13" ht="33.75">
      <c r="A49" s="14" t="s">
        <v>169</v>
      </c>
      <c r="B49" s="14" t="s">
        <v>170</v>
      </c>
      <c r="C49" s="17" t="s">
        <v>171</v>
      </c>
      <c r="D49" s="15" t="s">
        <v>110</v>
      </c>
      <c r="E49" s="18">
        <v>8</v>
      </c>
      <c r="F49" s="66">
        <v>10.73</v>
      </c>
      <c r="G49" s="68">
        <v>0.2676</v>
      </c>
      <c r="H49" s="70">
        <f t="shared" si="10"/>
        <v>13.601348000000002</v>
      </c>
      <c r="I49" s="75">
        <f t="shared" si="1"/>
        <v>0</v>
      </c>
      <c r="J49" s="16">
        <f t="shared" si="11"/>
        <v>13.601348000000002</v>
      </c>
      <c r="K49" s="16">
        <f t="shared" si="12"/>
        <v>108.81078400000001</v>
      </c>
      <c r="L49" s="73"/>
      <c r="M49" s="64"/>
    </row>
    <row r="50" spans="1:13" ht="78.75">
      <c r="A50" s="14" t="s">
        <v>172</v>
      </c>
      <c r="B50" s="14" t="s">
        <v>173</v>
      </c>
      <c r="C50" s="17" t="s">
        <v>174</v>
      </c>
      <c r="D50" s="15" t="s">
        <v>110</v>
      </c>
      <c r="E50" s="18">
        <v>1</v>
      </c>
      <c r="F50" s="66">
        <v>845.05</v>
      </c>
      <c r="G50" s="68">
        <v>0.2676</v>
      </c>
      <c r="H50" s="70">
        <f t="shared" si="10"/>
        <v>1071.1853799999999</v>
      </c>
      <c r="I50" s="75">
        <f t="shared" si="1"/>
        <v>0</v>
      </c>
      <c r="J50" s="16">
        <f t="shared" si="11"/>
        <v>1071.1853799999999</v>
      </c>
      <c r="K50" s="16">
        <f t="shared" si="12"/>
        <v>1071.1853799999999</v>
      </c>
      <c r="L50" s="73"/>
      <c r="M50" s="64"/>
    </row>
    <row r="51" spans="1:13" ht="22.5">
      <c r="A51" s="14" t="s">
        <v>175</v>
      </c>
      <c r="B51" s="14" t="s">
        <v>176</v>
      </c>
      <c r="C51" s="17" t="s">
        <v>177</v>
      </c>
      <c r="D51" s="15" t="s">
        <v>110</v>
      </c>
      <c r="E51" s="18">
        <v>6</v>
      </c>
      <c r="F51" s="66">
        <v>55.54</v>
      </c>
      <c r="G51" s="68">
        <v>0.2676</v>
      </c>
      <c r="H51" s="70">
        <f t="shared" si="10"/>
        <v>70.402504000000008</v>
      </c>
      <c r="I51" s="75">
        <f t="shared" si="1"/>
        <v>0</v>
      </c>
      <c r="J51" s="16">
        <f t="shared" si="11"/>
        <v>70.402504000000008</v>
      </c>
      <c r="K51" s="16">
        <f t="shared" si="12"/>
        <v>422.41502400000002</v>
      </c>
      <c r="L51" s="73"/>
      <c r="M51" s="64"/>
    </row>
    <row r="52" spans="1:13" ht="22.5">
      <c r="A52" s="14" t="s">
        <v>178</v>
      </c>
      <c r="B52" s="14" t="s">
        <v>179</v>
      </c>
      <c r="C52" s="17" t="s">
        <v>180</v>
      </c>
      <c r="D52" s="15" t="s">
        <v>110</v>
      </c>
      <c r="E52" s="18">
        <v>3</v>
      </c>
      <c r="F52" s="66">
        <v>52.88</v>
      </c>
      <c r="G52" s="68">
        <v>0.2676</v>
      </c>
      <c r="H52" s="70">
        <f t="shared" si="10"/>
        <v>67.030688000000012</v>
      </c>
      <c r="I52" s="75">
        <f t="shared" si="1"/>
        <v>0</v>
      </c>
      <c r="J52" s="16">
        <f t="shared" si="11"/>
        <v>67.030688000000012</v>
      </c>
      <c r="K52" s="16">
        <f t="shared" si="12"/>
        <v>201.09206400000005</v>
      </c>
      <c r="L52" s="73"/>
      <c r="M52" s="64"/>
    </row>
    <row r="53" spans="1:13" ht="22.5">
      <c r="A53" s="14" t="s">
        <v>181</v>
      </c>
      <c r="B53" s="14" t="s">
        <v>182</v>
      </c>
      <c r="C53" s="17" t="s">
        <v>183</v>
      </c>
      <c r="D53" s="15" t="s">
        <v>110</v>
      </c>
      <c r="E53" s="18">
        <v>2</v>
      </c>
      <c r="F53" s="66">
        <v>52.88</v>
      </c>
      <c r="G53" s="68">
        <v>0.2676</v>
      </c>
      <c r="H53" s="70">
        <f t="shared" si="10"/>
        <v>67.030688000000012</v>
      </c>
      <c r="I53" s="75">
        <f t="shared" si="1"/>
        <v>0</v>
      </c>
      <c r="J53" s="16">
        <f t="shared" si="11"/>
        <v>67.030688000000012</v>
      </c>
      <c r="K53" s="16">
        <f t="shared" si="12"/>
        <v>134.06137600000002</v>
      </c>
      <c r="L53" s="73"/>
      <c r="M53" s="64"/>
    </row>
    <row r="54" spans="1:13" ht="33.75">
      <c r="A54" s="14" t="s">
        <v>184</v>
      </c>
      <c r="B54" s="14" t="s">
        <v>185</v>
      </c>
      <c r="C54" s="17" t="s">
        <v>186</v>
      </c>
      <c r="D54" s="15" t="s">
        <v>110</v>
      </c>
      <c r="E54" s="18">
        <v>6</v>
      </c>
      <c r="F54" s="66">
        <v>128.24</v>
      </c>
      <c r="G54" s="68">
        <v>0.2676</v>
      </c>
      <c r="H54" s="70">
        <f t="shared" si="10"/>
        <v>162.55702400000001</v>
      </c>
      <c r="I54" s="75">
        <f t="shared" si="1"/>
        <v>0</v>
      </c>
      <c r="J54" s="16">
        <f t="shared" si="11"/>
        <v>162.55702400000001</v>
      </c>
      <c r="K54" s="16">
        <f t="shared" si="12"/>
        <v>975.34214400000008</v>
      </c>
      <c r="L54" s="73"/>
      <c r="M54" s="64"/>
    </row>
    <row r="55" spans="1:13" ht="33.75">
      <c r="A55" s="14" t="s">
        <v>187</v>
      </c>
      <c r="B55" s="14" t="s">
        <v>188</v>
      </c>
      <c r="C55" s="17" t="s">
        <v>189</v>
      </c>
      <c r="D55" s="15" t="s">
        <v>110</v>
      </c>
      <c r="E55" s="18">
        <v>6</v>
      </c>
      <c r="F55" s="66">
        <v>130.38999999999999</v>
      </c>
      <c r="G55" s="68">
        <v>0.2676</v>
      </c>
      <c r="H55" s="70">
        <f t="shared" si="10"/>
        <v>165.282364</v>
      </c>
      <c r="I55" s="75">
        <f t="shared" si="1"/>
        <v>0</v>
      </c>
      <c r="J55" s="16">
        <f t="shared" si="11"/>
        <v>165.282364</v>
      </c>
      <c r="K55" s="16">
        <f t="shared" si="12"/>
        <v>991.69418399999995</v>
      </c>
      <c r="L55" s="73"/>
      <c r="M55" s="64"/>
    </row>
    <row r="56" spans="1:13" ht="33.75">
      <c r="A56" s="14" t="s">
        <v>190</v>
      </c>
      <c r="B56" s="14" t="s">
        <v>191</v>
      </c>
      <c r="C56" s="17" t="s">
        <v>192</v>
      </c>
      <c r="D56" s="15" t="s">
        <v>67</v>
      </c>
      <c r="E56" s="18">
        <v>1830</v>
      </c>
      <c r="F56" s="66">
        <v>4.76</v>
      </c>
      <c r="G56" s="68">
        <v>0.2676</v>
      </c>
      <c r="H56" s="70">
        <f t="shared" si="10"/>
        <v>6.0337759999999996</v>
      </c>
      <c r="I56" s="75">
        <f t="shared" si="1"/>
        <v>0</v>
      </c>
      <c r="J56" s="16">
        <f t="shared" si="11"/>
        <v>6.0337759999999996</v>
      </c>
      <c r="K56" s="16">
        <f t="shared" si="12"/>
        <v>11041.810079999999</v>
      </c>
      <c r="L56" s="73"/>
      <c r="M56" s="64"/>
    </row>
    <row r="57" spans="1:13" ht="33.75">
      <c r="A57" s="14" t="s">
        <v>193</v>
      </c>
      <c r="B57" s="14" t="s">
        <v>194</v>
      </c>
      <c r="C57" s="17" t="s">
        <v>195</v>
      </c>
      <c r="D57" s="15" t="s">
        <v>67</v>
      </c>
      <c r="E57" s="18">
        <v>250</v>
      </c>
      <c r="F57" s="66">
        <v>6.68</v>
      </c>
      <c r="G57" s="68">
        <v>0.2676</v>
      </c>
      <c r="H57" s="70">
        <f t="shared" si="10"/>
        <v>8.467568</v>
      </c>
      <c r="I57" s="75">
        <f t="shared" si="1"/>
        <v>0</v>
      </c>
      <c r="J57" s="16">
        <f t="shared" si="11"/>
        <v>8.467568</v>
      </c>
      <c r="K57" s="16">
        <f t="shared" si="12"/>
        <v>2116.8919999999998</v>
      </c>
      <c r="L57" s="73"/>
      <c r="M57" s="64"/>
    </row>
    <row r="58" spans="1:13" ht="33.75">
      <c r="A58" s="14" t="s">
        <v>196</v>
      </c>
      <c r="B58" s="14" t="s">
        <v>197</v>
      </c>
      <c r="C58" s="17" t="s">
        <v>198</v>
      </c>
      <c r="D58" s="15" t="s">
        <v>67</v>
      </c>
      <c r="E58" s="18">
        <v>550</v>
      </c>
      <c r="F58" s="66">
        <v>8.98</v>
      </c>
      <c r="G58" s="68">
        <v>0.2676</v>
      </c>
      <c r="H58" s="70">
        <f t="shared" si="10"/>
        <v>11.383048</v>
      </c>
      <c r="I58" s="75">
        <f t="shared" si="1"/>
        <v>0</v>
      </c>
      <c r="J58" s="16">
        <f t="shared" si="11"/>
        <v>11.383048</v>
      </c>
      <c r="K58" s="16">
        <f t="shared" si="12"/>
        <v>6260.6764000000003</v>
      </c>
      <c r="L58" s="73"/>
      <c r="M58" s="64"/>
    </row>
    <row r="59" spans="1:13" ht="33.75">
      <c r="A59" s="14" t="s">
        <v>199</v>
      </c>
      <c r="B59" s="14" t="s">
        <v>200</v>
      </c>
      <c r="C59" s="17" t="s">
        <v>201</v>
      </c>
      <c r="D59" s="15" t="s">
        <v>67</v>
      </c>
      <c r="E59" s="18">
        <v>6</v>
      </c>
      <c r="F59" s="66">
        <v>14.52</v>
      </c>
      <c r="G59" s="68">
        <v>0.2676</v>
      </c>
      <c r="H59" s="70">
        <f t="shared" si="10"/>
        <v>18.405552</v>
      </c>
      <c r="I59" s="75">
        <f t="shared" si="1"/>
        <v>0</v>
      </c>
      <c r="J59" s="16">
        <f t="shared" si="11"/>
        <v>18.405552</v>
      </c>
      <c r="K59" s="16">
        <f t="shared" si="12"/>
        <v>110.433312</v>
      </c>
      <c r="L59" s="73"/>
      <c r="M59" s="64"/>
    </row>
    <row r="60" spans="1:13" ht="33.75">
      <c r="A60" s="14" t="s">
        <v>202</v>
      </c>
      <c r="B60" s="14" t="s">
        <v>203</v>
      </c>
      <c r="C60" s="17" t="s">
        <v>204</v>
      </c>
      <c r="D60" s="15" t="s">
        <v>67</v>
      </c>
      <c r="E60" s="18">
        <v>10</v>
      </c>
      <c r="F60" s="66">
        <v>23.27</v>
      </c>
      <c r="G60" s="68">
        <v>0.2676</v>
      </c>
      <c r="H60" s="70">
        <f t="shared" si="10"/>
        <v>29.497052</v>
      </c>
      <c r="I60" s="75">
        <f t="shared" si="1"/>
        <v>0</v>
      </c>
      <c r="J60" s="16">
        <f t="shared" si="11"/>
        <v>29.497052</v>
      </c>
      <c r="K60" s="16">
        <f t="shared" si="12"/>
        <v>294.97052000000002</v>
      </c>
      <c r="L60" s="73"/>
      <c r="M60" s="64"/>
    </row>
    <row r="61" spans="1:13" ht="33.75">
      <c r="A61" s="14" t="s">
        <v>205</v>
      </c>
      <c r="B61" s="14" t="s">
        <v>206</v>
      </c>
      <c r="C61" s="17" t="s">
        <v>207</v>
      </c>
      <c r="D61" s="15" t="s">
        <v>67</v>
      </c>
      <c r="E61" s="18">
        <v>6</v>
      </c>
      <c r="F61" s="66">
        <v>32.19</v>
      </c>
      <c r="G61" s="68">
        <v>0.2676</v>
      </c>
      <c r="H61" s="70">
        <f t="shared" si="10"/>
        <v>40.804043999999998</v>
      </c>
      <c r="I61" s="75">
        <f t="shared" si="1"/>
        <v>0</v>
      </c>
      <c r="J61" s="16">
        <f t="shared" si="11"/>
        <v>40.804043999999998</v>
      </c>
      <c r="K61" s="16">
        <f t="shared" si="12"/>
        <v>244.82426399999997</v>
      </c>
      <c r="L61" s="73"/>
      <c r="M61" s="64"/>
    </row>
    <row r="62" spans="1:13" ht="33.75">
      <c r="A62" s="14" t="s">
        <v>208</v>
      </c>
      <c r="B62" s="14" t="s">
        <v>209</v>
      </c>
      <c r="C62" s="17" t="s">
        <v>210</v>
      </c>
      <c r="D62" s="15" t="s">
        <v>67</v>
      </c>
      <c r="E62" s="18">
        <v>52</v>
      </c>
      <c r="F62" s="66">
        <v>61.74</v>
      </c>
      <c r="G62" s="68">
        <v>0.2676</v>
      </c>
      <c r="H62" s="70">
        <f t="shared" si="10"/>
        <v>78.261624000000012</v>
      </c>
      <c r="I62" s="75">
        <f t="shared" si="1"/>
        <v>0</v>
      </c>
      <c r="J62" s="16">
        <f t="shared" si="11"/>
        <v>78.261624000000012</v>
      </c>
      <c r="K62" s="16">
        <f t="shared" si="12"/>
        <v>4069.6044480000005</v>
      </c>
      <c r="L62" s="73"/>
      <c r="M62" s="64"/>
    </row>
    <row r="63" spans="1:13" ht="33.75">
      <c r="A63" s="14" t="s">
        <v>211</v>
      </c>
      <c r="B63" s="14" t="s">
        <v>212</v>
      </c>
      <c r="C63" s="17" t="s">
        <v>213</v>
      </c>
      <c r="D63" s="15" t="s">
        <v>67</v>
      </c>
      <c r="E63" s="18">
        <v>52</v>
      </c>
      <c r="F63" s="66">
        <v>81.47</v>
      </c>
      <c r="G63" s="68">
        <v>0.2676</v>
      </c>
      <c r="H63" s="70">
        <f t="shared" si="10"/>
        <v>103.271372</v>
      </c>
      <c r="I63" s="75">
        <f t="shared" si="1"/>
        <v>0</v>
      </c>
      <c r="J63" s="16">
        <f t="shared" si="11"/>
        <v>103.271372</v>
      </c>
      <c r="K63" s="16">
        <f t="shared" si="12"/>
        <v>5370.1113439999999</v>
      </c>
      <c r="L63" s="73"/>
      <c r="M63" s="64"/>
    </row>
    <row r="64" spans="1:13" ht="33.75">
      <c r="A64" s="14" t="s">
        <v>214</v>
      </c>
      <c r="B64" s="14" t="s">
        <v>215</v>
      </c>
      <c r="C64" s="17" t="s">
        <v>216</v>
      </c>
      <c r="D64" s="15" t="s">
        <v>67</v>
      </c>
      <c r="E64" s="18">
        <v>156</v>
      </c>
      <c r="F64" s="66">
        <v>105.37</v>
      </c>
      <c r="G64" s="68">
        <v>0.2676</v>
      </c>
      <c r="H64" s="70">
        <f t="shared" si="10"/>
        <v>133.56701200000001</v>
      </c>
      <c r="I64" s="75">
        <f t="shared" si="1"/>
        <v>0</v>
      </c>
      <c r="J64" s="16">
        <f t="shared" si="11"/>
        <v>133.56701200000001</v>
      </c>
      <c r="K64" s="16">
        <f t="shared" si="12"/>
        <v>20836.453872000002</v>
      </c>
      <c r="L64" s="73"/>
      <c r="M64" s="64"/>
    </row>
    <row r="65" spans="1:13" ht="22.5">
      <c r="A65" s="14" t="s">
        <v>217</v>
      </c>
      <c r="B65" s="14" t="s">
        <v>218</v>
      </c>
      <c r="C65" s="17" t="s">
        <v>219</v>
      </c>
      <c r="D65" s="15" t="s">
        <v>67</v>
      </c>
      <c r="E65" s="18">
        <v>52</v>
      </c>
      <c r="F65" s="66">
        <v>69.67</v>
      </c>
      <c r="G65" s="68">
        <v>0.2676</v>
      </c>
      <c r="H65" s="70">
        <f t="shared" si="10"/>
        <v>88.313692000000003</v>
      </c>
      <c r="I65" s="75">
        <f t="shared" si="1"/>
        <v>0</v>
      </c>
      <c r="J65" s="16">
        <f t="shared" si="11"/>
        <v>88.313692000000003</v>
      </c>
      <c r="K65" s="16">
        <f t="shared" si="12"/>
        <v>4592.3119839999999</v>
      </c>
      <c r="L65" s="73"/>
      <c r="M65" s="64"/>
    </row>
    <row r="66" spans="1:13" ht="33.75">
      <c r="A66" s="14" t="s">
        <v>220</v>
      </c>
      <c r="B66" s="14" t="s">
        <v>221</v>
      </c>
      <c r="C66" s="17" t="s">
        <v>222</v>
      </c>
      <c r="D66" s="15" t="s">
        <v>67</v>
      </c>
      <c r="E66" s="18">
        <v>91</v>
      </c>
      <c r="F66" s="66">
        <v>42.52</v>
      </c>
      <c r="G66" s="68">
        <v>0.2676</v>
      </c>
      <c r="H66" s="70">
        <f t="shared" si="10"/>
        <v>53.89835200000001</v>
      </c>
      <c r="I66" s="75">
        <f t="shared" si="1"/>
        <v>0</v>
      </c>
      <c r="J66" s="16">
        <f t="shared" si="11"/>
        <v>53.89835200000001</v>
      </c>
      <c r="K66" s="16">
        <f t="shared" si="12"/>
        <v>4904.7500320000008</v>
      </c>
      <c r="L66" s="73"/>
      <c r="M66" s="64"/>
    </row>
    <row r="67" spans="1:13" ht="33.75">
      <c r="A67" s="14" t="s">
        <v>223</v>
      </c>
      <c r="B67" s="14" t="s">
        <v>224</v>
      </c>
      <c r="C67" s="17" t="s">
        <v>225</v>
      </c>
      <c r="D67" s="15" t="s">
        <v>110</v>
      </c>
      <c r="E67" s="18">
        <v>9</v>
      </c>
      <c r="F67" s="66">
        <v>26.63</v>
      </c>
      <c r="G67" s="68">
        <v>0.2676</v>
      </c>
      <c r="H67" s="70">
        <f t="shared" si="10"/>
        <v>33.756188000000002</v>
      </c>
      <c r="I67" s="75">
        <f t="shared" si="1"/>
        <v>0</v>
      </c>
      <c r="J67" s="16">
        <f t="shared" si="11"/>
        <v>33.756188000000002</v>
      </c>
      <c r="K67" s="16">
        <f t="shared" si="12"/>
        <v>303.80569200000002</v>
      </c>
      <c r="L67" s="73"/>
      <c r="M67" s="64"/>
    </row>
    <row r="68" spans="1:13" ht="33.75">
      <c r="A68" s="14" t="s">
        <v>226</v>
      </c>
      <c r="B68" s="14" t="s">
        <v>227</v>
      </c>
      <c r="C68" s="17" t="s">
        <v>228</v>
      </c>
      <c r="D68" s="15" t="s">
        <v>110</v>
      </c>
      <c r="E68" s="18">
        <v>54</v>
      </c>
      <c r="F68" s="66">
        <v>24.65</v>
      </c>
      <c r="G68" s="68">
        <v>0.2676</v>
      </c>
      <c r="H68" s="70">
        <f t="shared" si="10"/>
        <v>31.24634</v>
      </c>
      <c r="I68" s="75">
        <f t="shared" si="1"/>
        <v>0</v>
      </c>
      <c r="J68" s="16">
        <f t="shared" si="11"/>
        <v>31.24634</v>
      </c>
      <c r="K68" s="16">
        <f t="shared" si="12"/>
        <v>1687.3023599999999</v>
      </c>
      <c r="L68" s="73"/>
      <c r="M68" s="64"/>
    </row>
    <row r="69" spans="1:13" ht="33.75">
      <c r="A69" s="14" t="s">
        <v>229</v>
      </c>
      <c r="B69" s="14" t="s">
        <v>230</v>
      </c>
      <c r="C69" s="17" t="s">
        <v>231</v>
      </c>
      <c r="D69" s="15" t="s">
        <v>110</v>
      </c>
      <c r="E69" s="18">
        <v>3</v>
      </c>
      <c r="F69" s="66">
        <v>26.46</v>
      </c>
      <c r="G69" s="68">
        <v>0.2676</v>
      </c>
      <c r="H69" s="70">
        <f t="shared" si="10"/>
        <v>33.540696000000004</v>
      </c>
      <c r="I69" s="75">
        <f t="shared" si="1"/>
        <v>0</v>
      </c>
      <c r="J69" s="16">
        <f t="shared" si="11"/>
        <v>33.540696000000004</v>
      </c>
      <c r="K69" s="16">
        <f t="shared" si="12"/>
        <v>100.62208800000002</v>
      </c>
      <c r="L69" s="73"/>
      <c r="M69" s="64"/>
    </row>
    <row r="70" spans="1:13" ht="33.75">
      <c r="A70" s="14" t="s">
        <v>232</v>
      </c>
      <c r="B70" s="14" t="s">
        <v>233</v>
      </c>
      <c r="C70" s="17" t="s">
        <v>234</v>
      </c>
      <c r="D70" s="15" t="s">
        <v>110</v>
      </c>
      <c r="E70" s="18">
        <v>4</v>
      </c>
      <c r="F70" s="66">
        <v>30.57</v>
      </c>
      <c r="G70" s="68">
        <v>0.2676</v>
      </c>
      <c r="H70" s="70">
        <f t="shared" si="10"/>
        <v>38.750532</v>
      </c>
      <c r="I70" s="75">
        <f t="shared" si="1"/>
        <v>0</v>
      </c>
      <c r="J70" s="16">
        <f t="shared" si="11"/>
        <v>38.750532</v>
      </c>
      <c r="K70" s="16">
        <f t="shared" si="12"/>
        <v>155.002128</v>
      </c>
      <c r="L70" s="73"/>
      <c r="M70" s="64"/>
    </row>
    <row r="71" spans="1:13" ht="22.5">
      <c r="A71" s="14" t="s">
        <v>235</v>
      </c>
      <c r="B71" s="14" t="s">
        <v>236</v>
      </c>
      <c r="C71" s="17" t="s">
        <v>237</v>
      </c>
      <c r="D71" s="15" t="s">
        <v>67</v>
      </c>
      <c r="E71" s="18">
        <v>170</v>
      </c>
      <c r="F71" s="66">
        <v>8.0399999999999991</v>
      </c>
      <c r="G71" s="68">
        <v>0.2676</v>
      </c>
      <c r="H71" s="70">
        <f t="shared" si="10"/>
        <v>10.191504</v>
      </c>
      <c r="I71" s="75">
        <f t="shared" si="1"/>
        <v>0</v>
      </c>
      <c r="J71" s="16">
        <f t="shared" si="11"/>
        <v>10.191504</v>
      </c>
      <c r="K71" s="16">
        <f t="shared" si="12"/>
        <v>1732.5556799999999</v>
      </c>
      <c r="L71" s="73"/>
      <c r="M71" s="64"/>
    </row>
    <row r="72" spans="1:13" ht="22.5">
      <c r="A72" s="14" t="s">
        <v>238</v>
      </c>
      <c r="B72" s="14" t="s">
        <v>239</v>
      </c>
      <c r="C72" s="17" t="s">
        <v>240</v>
      </c>
      <c r="D72" s="15" t="s">
        <v>67</v>
      </c>
      <c r="E72" s="18">
        <v>2</v>
      </c>
      <c r="F72" s="66">
        <v>13.04</v>
      </c>
      <c r="G72" s="68">
        <v>0.2676</v>
      </c>
      <c r="H72" s="70">
        <f t="shared" si="10"/>
        <v>16.529503999999999</v>
      </c>
      <c r="I72" s="75">
        <f t="shared" si="1"/>
        <v>0</v>
      </c>
      <c r="J72" s="16">
        <f t="shared" si="11"/>
        <v>16.529503999999999</v>
      </c>
      <c r="K72" s="16">
        <f t="shared" si="12"/>
        <v>33.059007999999999</v>
      </c>
      <c r="L72" s="73"/>
      <c r="M72" s="64"/>
    </row>
    <row r="73" spans="1:13" ht="22.5">
      <c r="A73" s="14" t="s">
        <v>241</v>
      </c>
      <c r="B73" s="14" t="s">
        <v>242</v>
      </c>
      <c r="C73" s="17" t="s">
        <v>243</v>
      </c>
      <c r="D73" s="15" t="s">
        <v>110</v>
      </c>
      <c r="E73" s="18">
        <v>57</v>
      </c>
      <c r="F73" s="66">
        <v>9.59</v>
      </c>
      <c r="G73" s="68">
        <v>0.2676</v>
      </c>
      <c r="H73" s="70">
        <f t="shared" si="10"/>
        <v>12.156284000000001</v>
      </c>
      <c r="I73" s="75">
        <f t="shared" si="1"/>
        <v>0</v>
      </c>
      <c r="J73" s="16">
        <f t="shared" si="11"/>
        <v>12.156284000000001</v>
      </c>
      <c r="K73" s="16">
        <f t="shared" si="12"/>
        <v>692.90818800000011</v>
      </c>
      <c r="L73" s="73"/>
      <c r="M73" s="64"/>
    </row>
    <row r="74" spans="1:13" ht="22.5">
      <c r="A74" s="14" t="s">
        <v>244</v>
      </c>
      <c r="B74" s="14" t="s">
        <v>245</v>
      </c>
      <c r="C74" s="17" t="s">
        <v>246</v>
      </c>
      <c r="D74" s="15" t="s">
        <v>110</v>
      </c>
      <c r="E74" s="18">
        <v>140</v>
      </c>
      <c r="F74" s="66">
        <v>7.01</v>
      </c>
      <c r="G74" s="68">
        <v>0.2676</v>
      </c>
      <c r="H74" s="70">
        <f t="shared" si="10"/>
        <v>8.8858759999999997</v>
      </c>
      <c r="I74" s="75">
        <f t="shared" si="1"/>
        <v>0</v>
      </c>
      <c r="J74" s="16">
        <f t="shared" si="11"/>
        <v>8.8858759999999997</v>
      </c>
      <c r="K74" s="16">
        <f t="shared" si="12"/>
        <v>1244.0226399999999</v>
      </c>
      <c r="L74" s="73"/>
      <c r="M74" s="64"/>
    </row>
    <row r="75" spans="1:13" ht="22.5">
      <c r="A75" s="14" t="s">
        <v>247</v>
      </c>
      <c r="B75" s="14" t="s">
        <v>248</v>
      </c>
      <c r="C75" s="17" t="s">
        <v>249</v>
      </c>
      <c r="D75" s="15" t="s">
        <v>110</v>
      </c>
      <c r="E75" s="18">
        <v>4</v>
      </c>
      <c r="F75" s="66">
        <v>1.63</v>
      </c>
      <c r="G75" s="68">
        <v>0.2676</v>
      </c>
      <c r="H75" s="70">
        <f t="shared" si="10"/>
        <v>2.0661879999999999</v>
      </c>
      <c r="I75" s="75">
        <f t="shared" si="1"/>
        <v>0</v>
      </c>
      <c r="J75" s="16">
        <f t="shared" si="11"/>
        <v>2.0661879999999999</v>
      </c>
      <c r="K75" s="16">
        <f t="shared" si="12"/>
        <v>8.2647519999999997</v>
      </c>
      <c r="L75" s="73"/>
      <c r="M75" s="64"/>
    </row>
    <row r="76" spans="1:13" ht="22.5">
      <c r="A76" s="14" t="s">
        <v>250</v>
      </c>
      <c r="B76" s="14" t="s">
        <v>251</v>
      </c>
      <c r="C76" s="17" t="s">
        <v>252</v>
      </c>
      <c r="D76" s="15" t="s">
        <v>110</v>
      </c>
      <c r="E76" s="18">
        <v>4</v>
      </c>
      <c r="F76" s="66">
        <v>1.43</v>
      </c>
      <c r="G76" s="68">
        <v>0.2676</v>
      </c>
      <c r="H76" s="70">
        <f t="shared" si="10"/>
        <v>1.8126679999999999</v>
      </c>
      <c r="I76" s="75">
        <f t="shared" si="1"/>
        <v>0</v>
      </c>
      <c r="J76" s="16">
        <f t="shared" si="11"/>
        <v>1.8126679999999999</v>
      </c>
      <c r="K76" s="16">
        <f t="shared" si="12"/>
        <v>7.2506719999999998</v>
      </c>
      <c r="L76" s="73"/>
      <c r="M76" s="64"/>
    </row>
    <row r="77" spans="1:13" ht="33.75">
      <c r="A77" s="14" t="s">
        <v>253</v>
      </c>
      <c r="B77" s="14" t="s">
        <v>254</v>
      </c>
      <c r="C77" s="17" t="s">
        <v>255</v>
      </c>
      <c r="D77" s="15" t="s">
        <v>110</v>
      </c>
      <c r="E77" s="18">
        <v>22</v>
      </c>
      <c r="F77" s="66">
        <v>24.31</v>
      </c>
      <c r="G77" s="68">
        <v>0.2676</v>
      </c>
      <c r="H77" s="70">
        <f t="shared" si="10"/>
        <v>30.815356000000001</v>
      </c>
      <c r="I77" s="75">
        <f t="shared" ref="I77:I114" si="13">I$116</f>
        <v>0</v>
      </c>
      <c r="J77" s="16">
        <f t="shared" si="11"/>
        <v>30.815356000000001</v>
      </c>
      <c r="K77" s="16">
        <f t="shared" si="12"/>
        <v>677.93783200000007</v>
      </c>
      <c r="L77" s="73"/>
      <c r="M77" s="64"/>
    </row>
    <row r="78" spans="1:13" ht="33.75">
      <c r="A78" s="14" t="s">
        <v>256</v>
      </c>
      <c r="B78" s="14" t="s">
        <v>257</v>
      </c>
      <c r="C78" s="17" t="s">
        <v>258</v>
      </c>
      <c r="D78" s="15" t="s">
        <v>110</v>
      </c>
      <c r="E78" s="18">
        <v>24</v>
      </c>
      <c r="F78" s="66">
        <v>38.9</v>
      </c>
      <c r="G78" s="68">
        <v>0.2676</v>
      </c>
      <c r="H78" s="70">
        <f t="shared" si="10"/>
        <v>49.309640000000002</v>
      </c>
      <c r="I78" s="75">
        <f t="shared" si="13"/>
        <v>0</v>
      </c>
      <c r="J78" s="16">
        <f t="shared" si="11"/>
        <v>49.309640000000002</v>
      </c>
      <c r="K78" s="16">
        <f t="shared" si="12"/>
        <v>1183.43136</v>
      </c>
      <c r="L78" s="73"/>
      <c r="M78" s="64"/>
    </row>
    <row r="79" spans="1:13" ht="33.75">
      <c r="A79" s="14" t="s">
        <v>259</v>
      </c>
      <c r="B79" s="14" t="s">
        <v>260</v>
      </c>
      <c r="C79" s="17" t="s">
        <v>261</v>
      </c>
      <c r="D79" s="15" t="s">
        <v>110</v>
      </c>
      <c r="E79" s="18">
        <v>1</v>
      </c>
      <c r="F79" s="66">
        <v>27.67</v>
      </c>
      <c r="G79" s="68">
        <v>0.2676</v>
      </c>
      <c r="H79" s="70">
        <f t="shared" si="10"/>
        <v>35.074492000000006</v>
      </c>
      <c r="I79" s="75">
        <f t="shared" si="13"/>
        <v>0</v>
      </c>
      <c r="J79" s="16">
        <f t="shared" si="11"/>
        <v>35.074492000000006</v>
      </c>
      <c r="K79" s="16">
        <f t="shared" si="12"/>
        <v>35.074492000000006</v>
      </c>
      <c r="L79" s="73"/>
      <c r="M79" s="64"/>
    </row>
    <row r="80" spans="1:13" ht="33.75">
      <c r="A80" s="14" t="s">
        <v>262</v>
      </c>
      <c r="B80" s="14" t="s">
        <v>263</v>
      </c>
      <c r="C80" s="17" t="s">
        <v>264</v>
      </c>
      <c r="D80" s="15" t="s">
        <v>110</v>
      </c>
      <c r="E80" s="18">
        <v>1</v>
      </c>
      <c r="F80" s="66">
        <v>29.5</v>
      </c>
      <c r="G80" s="68">
        <v>0.2676</v>
      </c>
      <c r="H80" s="70">
        <f t="shared" si="10"/>
        <v>37.394200000000005</v>
      </c>
      <c r="I80" s="75">
        <f t="shared" si="13"/>
        <v>0</v>
      </c>
      <c r="J80" s="16">
        <f t="shared" si="11"/>
        <v>37.394200000000005</v>
      </c>
      <c r="K80" s="16">
        <f t="shared" si="12"/>
        <v>37.394200000000005</v>
      </c>
      <c r="L80" s="73"/>
      <c r="M80" s="64"/>
    </row>
    <row r="81" spans="1:13" ht="33.75">
      <c r="A81" s="14" t="s">
        <v>265</v>
      </c>
      <c r="B81" s="14" t="s">
        <v>266</v>
      </c>
      <c r="C81" s="17" t="s">
        <v>267</v>
      </c>
      <c r="D81" s="15" t="s">
        <v>110</v>
      </c>
      <c r="E81" s="18">
        <v>1</v>
      </c>
      <c r="F81" s="66">
        <v>36.340000000000003</v>
      </c>
      <c r="G81" s="68">
        <v>0.2676</v>
      </c>
      <c r="H81" s="70">
        <f t="shared" si="10"/>
        <v>46.064584000000004</v>
      </c>
      <c r="I81" s="75">
        <f t="shared" si="13"/>
        <v>0</v>
      </c>
      <c r="J81" s="16">
        <f t="shared" si="11"/>
        <v>46.064584000000004</v>
      </c>
      <c r="K81" s="16">
        <f t="shared" si="12"/>
        <v>46.064584000000004</v>
      </c>
      <c r="L81" s="73"/>
      <c r="M81" s="64"/>
    </row>
    <row r="82" spans="1:13" ht="33.75">
      <c r="A82" s="14" t="s">
        <v>268</v>
      </c>
      <c r="B82" s="14" t="s">
        <v>269</v>
      </c>
      <c r="C82" s="17" t="s">
        <v>270</v>
      </c>
      <c r="D82" s="15" t="s">
        <v>110</v>
      </c>
      <c r="E82" s="18">
        <v>11</v>
      </c>
      <c r="F82" s="66">
        <v>38.17</v>
      </c>
      <c r="G82" s="68">
        <v>0.2676</v>
      </c>
      <c r="H82" s="70">
        <f t="shared" si="10"/>
        <v>48.384292000000002</v>
      </c>
      <c r="I82" s="75">
        <f t="shared" si="13"/>
        <v>0</v>
      </c>
      <c r="J82" s="16">
        <f t="shared" si="11"/>
        <v>48.384292000000002</v>
      </c>
      <c r="K82" s="16">
        <f t="shared" si="12"/>
        <v>532.22721200000001</v>
      </c>
      <c r="L82" s="73"/>
      <c r="M82" s="64"/>
    </row>
    <row r="83" spans="1:13" ht="33.75">
      <c r="A83" s="14" t="s">
        <v>271</v>
      </c>
      <c r="B83" s="14" t="s">
        <v>272</v>
      </c>
      <c r="C83" s="17" t="s">
        <v>273</v>
      </c>
      <c r="D83" s="15" t="s">
        <v>110</v>
      </c>
      <c r="E83" s="18">
        <v>10</v>
      </c>
      <c r="F83" s="66">
        <v>23.05</v>
      </c>
      <c r="G83" s="68">
        <v>0.2676</v>
      </c>
      <c r="H83" s="70">
        <f t="shared" si="10"/>
        <v>29.218180000000004</v>
      </c>
      <c r="I83" s="75">
        <f t="shared" si="13"/>
        <v>0</v>
      </c>
      <c r="J83" s="16">
        <f t="shared" si="11"/>
        <v>29.218180000000004</v>
      </c>
      <c r="K83" s="16">
        <f t="shared" si="12"/>
        <v>292.18180000000007</v>
      </c>
      <c r="L83" s="73"/>
      <c r="M83" s="64"/>
    </row>
    <row r="84" spans="1:13" ht="33.75">
      <c r="A84" s="14" t="s">
        <v>274</v>
      </c>
      <c r="B84" s="14" t="s">
        <v>275</v>
      </c>
      <c r="C84" s="17" t="s">
        <v>276</v>
      </c>
      <c r="D84" s="15" t="s">
        <v>110</v>
      </c>
      <c r="E84" s="18">
        <v>2</v>
      </c>
      <c r="F84" s="66">
        <v>28.62</v>
      </c>
      <c r="G84" s="68">
        <v>0.2676</v>
      </c>
      <c r="H84" s="70">
        <f t="shared" si="10"/>
        <v>36.278712000000006</v>
      </c>
      <c r="I84" s="75">
        <f t="shared" si="13"/>
        <v>0</v>
      </c>
      <c r="J84" s="16">
        <f t="shared" si="11"/>
        <v>36.278712000000006</v>
      </c>
      <c r="K84" s="16">
        <f t="shared" si="12"/>
        <v>72.557424000000012</v>
      </c>
      <c r="L84" s="73"/>
      <c r="M84" s="64"/>
    </row>
    <row r="85" spans="1:13" ht="15">
      <c r="A85" s="14" t="s">
        <v>277</v>
      </c>
      <c r="B85" s="14" t="s">
        <v>278</v>
      </c>
      <c r="C85" s="17" t="s">
        <v>279</v>
      </c>
      <c r="D85" s="15" t="s">
        <v>280</v>
      </c>
      <c r="E85" s="18">
        <v>51</v>
      </c>
      <c r="F85" s="66">
        <v>14.43</v>
      </c>
      <c r="G85" s="68">
        <v>0.2676</v>
      </c>
      <c r="H85" s="70">
        <f t="shared" si="10"/>
        <v>18.291468000000002</v>
      </c>
      <c r="I85" s="75">
        <f t="shared" si="13"/>
        <v>0</v>
      </c>
      <c r="J85" s="16">
        <f t="shared" si="11"/>
        <v>18.291468000000002</v>
      </c>
      <c r="K85" s="16">
        <f t="shared" si="12"/>
        <v>932.86486800000011</v>
      </c>
      <c r="L85" s="73"/>
      <c r="M85" s="64"/>
    </row>
    <row r="86" spans="1:13" ht="22.5">
      <c r="A86" s="14" t="s">
        <v>281</v>
      </c>
      <c r="B86" s="14" t="s">
        <v>282</v>
      </c>
      <c r="C86" s="17" t="s">
        <v>283</v>
      </c>
      <c r="D86" s="15" t="s">
        <v>280</v>
      </c>
      <c r="E86" s="18">
        <v>17</v>
      </c>
      <c r="F86" s="66">
        <v>57.99</v>
      </c>
      <c r="G86" s="68">
        <v>0.2676</v>
      </c>
      <c r="H86" s="70">
        <f t="shared" si="10"/>
        <v>73.508124000000009</v>
      </c>
      <c r="I86" s="75">
        <f t="shared" si="13"/>
        <v>0</v>
      </c>
      <c r="J86" s="16">
        <f t="shared" si="11"/>
        <v>73.508124000000009</v>
      </c>
      <c r="K86" s="16">
        <f t="shared" si="12"/>
        <v>1249.6381080000001</v>
      </c>
      <c r="L86" s="73"/>
      <c r="M86" s="64"/>
    </row>
    <row r="87" spans="1:13" ht="22.5">
      <c r="A87" s="14" t="s">
        <v>284</v>
      </c>
      <c r="B87" s="14" t="s">
        <v>285</v>
      </c>
      <c r="C87" s="17" t="s">
        <v>286</v>
      </c>
      <c r="D87" s="15" t="s">
        <v>280</v>
      </c>
      <c r="E87" s="18">
        <v>34</v>
      </c>
      <c r="F87" s="66">
        <v>68.41</v>
      </c>
      <c r="G87" s="68">
        <v>0.2676</v>
      </c>
      <c r="H87" s="70">
        <f t="shared" si="10"/>
        <v>86.716515999999999</v>
      </c>
      <c r="I87" s="75">
        <f t="shared" si="13"/>
        <v>0</v>
      </c>
      <c r="J87" s="16">
        <f t="shared" si="11"/>
        <v>86.716515999999999</v>
      </c>
      <c r="K87" s="16">
        <f t="shared" si="12"/>
        <v>2948.3615439999999</v>
      </c>
      <c r="L87" s="73"/>
      <c r="M87" s="64"/>
    </row>
    <row r="88" spans="1:13" ht="22.5">
      <c r="A88" s="14" t="s">
        <v>287</v>
      </c>
      <c r="B88" s="14" t="s">
        <v>288</v>
      </c>
      <c r="C88" s="17" t="s">
        <v>289</v>
      </c>
      <c r="D88" s="15" t="s">
        <v>67</v>
      </c>
      <c r="E88" s="18">
        <v>30</v>
      </c>
      <c r="F88" s="66">
        <v>18.5</v>
      </c>
      <c r="G88" s="68">
        <v>0.2676</v>
      </c>
      <c r="H88" s="70">
        <f t="shared" si="10"/>
        <v>23.450600000000001</v>
      </c>
      <c r="I88" s="75">
        <f t="shared" si="13"/>
        <v>0</v>
      </c>
      <c r="J88" s="16">
        <f t="shared" si="11"/>
        <v>23.450600000000001</v>
      </c>
      <c r="K88" s="16">
        <f t="shared" si="12"/>
        <v>703.51800000000003</v>
      </c>
      <c r="L88" s="73"/>
      <c r="M88" s="64"/>
    </row>
    <row r="89" spans="1:13" ht="33.75">
      <c r="A89" s="14" t="s">
        <v>290</v>
      </c>
      <c r="B89" s="14" t="s">
        <v>291</v>
      </c>
      <c r="C89" s="17" t="s">
        <v>292</v>
      </c>
      <c r="D89" s="15" t="s">
        <v>110</v>
      </c>
      <c r="E89" s="18">
        <v>1</v>
      </c>
      <c r="F89" s="66">
        <v>93.93</v>
      </c>
      <c r="G89" s="68">
        <v>0.2676</v>
      </c>
      <c r="H89" s="70">
        <f t="shared" si="10"/>
        <v>119.06566800000002</v>
      </c>
      <c r="I89" s="75">
        <f t="shared" si="13"/>
        <v>0</v>
      </c>
      <c r="J89" s="16">
        <f t="shared" si="11"/>
        <v>119.06566800000002</v>
      </c>
      <c r="K89" s="16">
        <f t="shared" si="12"/>
        <v>119.06566800000002</v>
      </c>
      <c r="L89" s="73"/>
      <c r="M89" s="64"/>
    </row>
    <row r="90" spans="1:13" ht="22.5">
      <c r="A90" s="14" t="s">
        <v>293</v>
      </c>
      <c r="B90" s="14" t="s">
        <v>294</v>
      </c>
      <c r="C90" s="17" t="s">
        <v>295</v>
      </c>
      <c r="D90" s="15" t="s">
        <v>67</v>
      </c>
      <c r="E90" s="18">
        <v>3</v>
      </c>
      <c r="F90" s="66">
        <v>31.46</v>
      </c>
      <c r="G90" s="68">
        <v>0.2676</v>
      </c>
      <c r="H90" s="70">
        <f t="shared" si="10"/>
        <v>39.878696000000005</v>
      </c>
      <c r="I90" s="75">
        <f t="shared" si="13"/>
        <v>0</v>
      </c>
      <c r="J90" s="16">
        <f t="shared" si="11"/>
        <v>39.878696000000005</v>
      </c>
      <c r="K90" s="16">
        <f t="shared" si="12"/>
        <v>119.63608800000002</v>
      </c>
      <c r="L90" s="73"/>
      <c r="M90" s="64"/>
    </row>
    <row r="91" spans="1:13" ht="22.5">
      <c r="A91" s="14" t="s">
        <v>296</v>
      </c>
      <c r="B91" s="14" t="s">
        <v>297</v>
      </c>
      <c r="C91" s="17" t="s">
        <v>298</v>
      </c>
      <c r="D91" s="15" t="s">
        <v>110</v>
      </c>
      <c r="E91" s="18">
        <v>2</v>
      </c>
      <c r="F91" s="66">
        <v>42.7</v>
      </c>
      <c r="G91" s="68">
        <v>0.2676</v>
      </c>
      <c r="H91" s="70">
        <f t="shared" si="10"/>
        <v>54.126520000000006</v>
      </c>
      <c r="I91" s="75">
        <f t="shared" si="13"/>
        <v>0</v>
      </c>
      <c r="J91" s="16">
        <f t="shared" si="11"/>
        <v>54.126520000000006</v>
      </c>
      <c r="K91" s="16">
        <f t="shared" si="12"/>
        <v>108.25304000000001</v>
      </c>
      <c r="L91" s="73"/>
      <c r="M91" s="64"/>
    </row>
    <row r="92" spans="1:13" ht="22.5">
      <c r="A92" s="14" t="s">
        <v>299</v>
      </c>
      <c r="B92" s="14" t="s">
        <v>300</v>
      </c>
      <c r="C92" s="17" t="s">
        <v>301</v>
      </c>
      <c r="D92" s="15" t="s">
        <v>110</v>
      </c>
      <c r="E92" s="18">
        <v>4</v>
      </c>
      <c r="F92" s="66">
        <v>28.15</v>
      </c>
      <c r="G92" s="68">
        <v>0.2676</v>
      </c>
      <c r="H92" s="70">
        <f t="shared" si="10"/>
        <v>35.682940000000002</v>
      </c>
      <c r="I92" s="75">
        <f t="shared" si="13"/>
        <v>0</v>
      </c>
      <c r="J92" s="16">
        <f t="shared" si="11"/>
        <v>35.682940000000002</v>
      </c>
      <c r="K92" s="16">
        <f t="shared" si="12"/>
        <v>142.73176000000001</v>
      </c>
      <c r="L92" s="73"/>
      <c r="M92" s="64"/>
    </row>
    <row r="93" spans="1:13" ht="33.75">
      <c r="A93" s="14" t="s">
        <v>302</v>
      </c>
      <c r="B93" s="14" t="s">
        <v>303</v>
      </c>
      <c r="C93" s="17" t="s">
        <v>304</v>
      </c>
      <c r="D93" s="15" t="s">
        <v>280</v>
      </c>
      <c r="E93" s="18">
        <v>1</v>
      </c>
      <c r="F93" s="66">
        <v>713.23</v>
      </c>
      <c r="G93" s="68">
        <v>0.2676</v>
      </c>
      <c r="H93" s="70">
        <f t="shared" si="10"/>
        <v>904.09034800000006</v>
      </c>
      <c r="I93" s="75">
        <f t="shared" si="13"/>
        <v>0</v>
      </c>
      <c r="J93" s="16">
        <f t="shared" si="11"/>
        <v>904.09034800000006</v>
      </c>
      <c r="K93" s="16">
        <f t="shared" si="12"/>
        <v>904.09034800000006</v>
      </c>
      <c r="L93" s="73"/>
      <c r="M93" s="64"/>
    </row>
    <row r="94" spans="1:13" ht="78.75">
      <c r="A94" s="14" t="s">
        <v>305</v>
      </c>
      <c r="B94" s="14" t="s">
        <v>306</v>
      </c>
      <c r="C94" s="17" t="s">
        <v>307</v>
      </c>
      <c r="D94" s="15" t="s">
        <v>67</v>
      </c>
      <c r="E94" s="18">
        <v>15</v>
      </c>
      <c r="F94" s="66">
        <v>220.48</v>
      </c>
      <c r="G94" s="68">
        <v>0.2676</v>
      </c>
      <c r="H94" s="70">
        <f t="shared" si="10"/>
        <v>279.48044800000002</v>
      </c>
      <c r="I94" s="75">
        <f t="shared" si="13"/>
        <v>0</v>
      </c>
      <c r="J94" s="16">
        <f t="shared" si="11"/>
        <v>279.48044800000002</v>
      </c>
      <c r="K94" s="16">
        <f t="shared" si="12"/>
        <v>4192.2067200000001</v>
      </c>
      <c r="L94" s="73"/>
      <c r="M94" s="64"/>
    </row>
    <row r="95" spans="1:13" ht="78.75">
      <c r="A95" s="14" t="s">
        <v>308</v>
      </c>
      <c r="B95" s="14" t="s">
        <v>309</v>
      </c>
      <c r="C95" s="17" t="s">
        <v>310</v>
      </c>
      <c r="D95" s="15" t="s">
        <v>55</v>
      </c>
      <c r="E95" s="18">
        <v>7.5</v>
      </c>
      <c r="F95" s="66">
        <v>52.75</v>
      </c>
      <c r="G95" s="68">
        <v>0.2676</v>
      </c>
      <c r="H95" s="70">
        <f t="shared" si="10"/>
        <v>66.865899999999996</v>
      </c>
      <c r="I95" s="75">
        <f t="shared" si="13"/>
        <v>0</v>
      </c>
      <c r="J95" s="16">
        <f t="shared" si="11"/>
        <v>66.865899999999996</v>
      </c>
      <c r="K95" s="16">
        <f t="shared" si="12"/>
        <v>501.49424999999997</v>
      </c>
      <c r="L95" s="73"/>
      <c r="M95" s="64"/>
    </row>
    <row r="96" spans="1:13" ht="22.5">
      <c r="A96" s="39" t="s">
        <v>311</v>
      </c>
      <c r="B96" s="40"/>
      <c r="C96" s="63" t="s">
        <v>312</v>
      </c>
      <c r="D96" s="41"/>
      <c r="E96" s="42"/>
      <c r="F96" s="67"/>
      <c r="G96" s="69"/>
      <c r="H96" s="43"/>
      <c r="I96" s="76"/>
      <c r="J96" s="45"/>
      <c r="K96" s="45"/>
      <c r="L96" s="72">
        <f>SUM(K97:K98)</f>
        <v>7539.1099434000007</v>
      </c>
      <c r="M96" s="64"/>
    </row>
    <row r="97" spans="1:13" ht="45">
      <c r="A97" s="14" t="s">
        <v>313</v>
      </c>
      <c r="B97" s="14" t="s">
        <v>314</v>
      </c>
      <c r="C97" s="17" t="s">
        <v>315</v>
      </c>
      <c r="D97" s="15" t="s">
        <v>55</v>
      </c>
      <c r="E97" s="18">
        <v>209.79</v>
      </c>
      <c r="F97" s="66">
        <v>4.1399999999999997</v>
      </c>
      <c r="G97" s="68">
        <v>0.2676</v>
      </c>
      <c r="H97" s="70">
        <f t="shared" ref="H97:H98" si="14">F97*(1+G97)</f>
        <v>5.2478639999999999</v>
      </c>
      <c r="I97" s="75">
        <f t="shared" si="13"/>
        <v>0</v>
      </c>
      <c r="J97" s="16">
        <f t="shared" ref="J97:J98" si="15">H97*(1-I97)</f>
        <v>5.2478639999999999</v>
      </c>
      <c r="K97" s="16">
        <f t="shared" ref="K97:K98" si="16">E97*J97</f>
        <v>1100.94938856</v>
      </c>
      <c r="L97" s="73"/>
      <c r="M97" s="64"/>
    </row>
    <row r="98" spans="1:13" ht="56.25">
      <c r="A98" s="14" t="s">
        <v>316</v>
      </c>
      <c r="B98" s="14" t="s">
        <v>317</v>
      </c>
      <c r="C98" s="17" t="s">
        <v>318</v>
      </c>
      <c r="D98" s="15" t="s">
        <v>55</v>
      </c>
      <c r="E98" s="18">
        <v>209.79</v>
      </c>
      <c r="F98" s="66">
        <v>24.21</v>
      </c>
      <c r="G98" s="68">
        <v>0.2676</v>
      </c>
      <c r="H98" s="70">
        <f t="shared" si="14"/>
        <v>30.688596000000004</v>
      </c>
      <c r="I98" s="75">
        <f t="shared" si="13"/>
        <v>0</v>
      </c>
      <c r="J98" s="16">
        <f t="shared" si="15"/>
        <v>30.688596000000004</v>
      </c>
      <c r="K98" s="16">
        <f t="shared" si="16"/>
        <v>6438.1605548400003</v>
      </c>
      <c r="L98" s="73"/>
      <c r="M98" s="64"/>
    </row>
    <row r="99" spans="1:13" ht="22.5">
      <c r="A99" s="39" t="s">
        <v>319</v>
      </c>
      <c r="B99" s="40"/>
      <c r="C99" s="63" t="s">
        <v>320</v>
      </c>
      <c r="D99" s="41"/>
      <c r="E99" s="42"/>
      <c r="F99" s="67"/>
      <c r="G99" s="69"/>
      <c r="H99" s="43"/>
      <c r="I99" s="76"/>
      <c r="J99" s="45"/>
      <c r="K99" s="45"/>
      <c r="L99" s="72">
        <f>SUM(K100)</f>
        <v>846.21807000000013</v>
      </c>
      <c r="M99" s="64"/>
    </row>
    <row r="100" spans="1:13" ht="45">
      <c r="A100" s="14" t="s">
        <v>321</v>
      </c>
      <c r="B100" s="14" t="s">
        <v>322</v>
      </c>
      <c r="C100" s="17" t="s">
        <v>323</v>
      </c>
      <c r="D100" s="15" t="s">
        <v>55</v>
      </c>
      <c r="E100" s="18">
        <v>17.25</v>
      </c>
      <c r="F100" s="66">
        <v>38.700000000000003</v>
      </c>
      <c r="G100" s="68">
        <v>0.2676</v>
      </c>
      <c r="H100" s="70">
        <f t="shared" ref="H100" si="17">F100*(1+G100)</f>
        <v>49.056120000000007</v>
      </c>
      <c r="I100" s="75">
        <f t="shared" si="13"/>
        <v>0</v>
      </c>
      <c r="J100" s="16">
        <f t="shared" ref="J100" si="18">H100*(1-I100)</f>
        <v>49.056120000000007</v>
      </c>
      <c r="K100" s="16">
        <f t="shared" ref="K100" si="19">E100*J100</f>
        <v>846.21807000000013</v>
      </c>
      <c r="L100" s="73"/>
      <c r="M100" s="64"/>
    </row>
    <row r="101" spans="1:13" ht="22.5">
      <c r="A101" s="39" t="s">
        <v>324</v>
      </c>
      <c r="B101" s="40"/>
      <c r="C101" s="63" t="s">
        <v>325</v>
      </c>
      <c r="D101" s="41"/>
      <c r="E101" s="42"/>
      <c r="F101" s="67"/>
      <c r="G101" s="69"/>
      <c r="H101" s="43"/>
      <c r="I101" s="76"/>
      <c r="J101" s="45"/>
      <c r="K101" s="45"/>
      <c r="L101" s="72">
        <f>SUM(K102:K105)</f>
        <v>57852.301511320002</v>
      </c>
      <c r="M101" s="64"/>
    </row>
    <row r="102" spans="1:13" ht="56.25">
      <c r="A102" s="14" t="s">
        <v>326</v>
      </c>
      <c r="B102" s="14" t="s">
        <v>327</v>
      </c>
      <c r="C102" s="17" t="s">
        <v>328</v>
      </c>
      <c r="D102" s="15" t="s">
        <v>55</v>
      </c>
      <c r="E102" s="18">
        <v>98.21</v>
      </c>
      <c r="F102" s="66">
        <v>37.79</v>
      </c>
      <c r="G102" s="68">
        <v>0.2676</v>
      </c>
      <c r="H102" s="70">
        <f t="shared" ref="H102:H105" si="20">F102*(1+G102)</f>
        <v>47.902604000000004</v>
      </c>
      <c r="I102" s="75">
        <f t="shared" si="13"/>
        <v>0</v>
      </c>
      <c r="J102" s="16">
        <f t="shared" ref="J102:J105" si="21">H102*(1-I102)</f>
        <v>47.902604000000004</v>
      </c>
      <c r="K102" s="16">
        <f t="shared" ref="K102:K105" si="22">E102*J102</f>
        <v>4704.5147388400001</v>
      </c>
      <c r="L102" s="73"/>
      <c r="M102" s="64"/>
    </row>
    <row r="103" spans="1:13" ht="45">
      <c r="A103" s="14" t="s">
        <v>329</v>
      </c>
      <c r="B103" s="14" t="s">
        <v>330</v>
      </c>
      <c r="C103" s="17" t="s">
        <v>331</v>
      </c>
      <c r="D103" s="15" t="s">
        <v>55</v>
      </c>
      <c r="E103" s="18">
        <v>130.63</v>
      </c>
      <c r="F103" s="66">
        <v>47.01</v>
      </c>
      <c r="G103" s="68">
        <v>0.2676</v>
      </c>
      <c r="H103" s="70">
        <f t="shared" si="20"/>
        <v>59.589876000000004</v>
      </c>
      <c r="I103" s="75">
        <f t="shared" si="13"/>
        <v>0</v>
      </c>
      <c r="J103" s="16">
        <f t="shared" si="21"/>
        <v>59.589876000000004</v>
      </c>
      <c r="K103" s="16">
        <f t="shared" si="22"/>
        <v>7784.2255018800006</v>
      </c>
      <c r="L103" s="73"/>
      <c r="M103" s="64"/>
    </row>
    <row r="104" spans="1:13" ht="33.75">
      <c r="A104" s="14" t="s">
        <v>332</v>
      </c>
      <c r="B104" s="14" t="s">
        <v>333</v>
      </c>
      <c r="C104" s="17" t="s">
        <v>334</v>
      </c>
      <c r="D104" s="15" t="s">
        <v>67</v>
      </c>
      <c r="E104" s="18">
        <v>28.65</v>
      </c>
      <c r="F104" s="66">
        <v>21.51</v>
      </c>
      <c r="G104" s="68">
        <v>0.2676</v>
      </c>
      <c r="H104" s="70">
        <f t="shared" si="20"/>
        <v>27.266076000000002</v>
      </c>
      <c r="I104" s="75">
        <f t="shared" si="13"/>
        <v>0</v>
      </c>
      <c r="J104" s="16">
        <f t="shared" si="21"/>
        <v>27.266076000000002</v>
      </c>
      <c r="K104" s="16">
        <f t="shared" si="22"/>
        <v>781.17307740000001</v>
      </c>
      <c r="L104" s="73"/>
      <c r="M104" s="64"/>
    </row>
    <row r="105" spans="1:13" ht="33.75">
      <c r="A105" s="14" t="s">
        <v>335</v>
      </c>
      <c r="B105" s="14" t="s">
        <v>336</v>
      </c>
      <c r="C105" s="17" t="s">
        <v>337</v>
      </c>
      <c r="D105" s="15" t="s">
        <v>55</v>
      </c>
      <c r="E105" s="18">
        <v>223.59</v>
      </c>
      <c r="F105" s="66">
        <v>157.30000000000001</v>
      </c>
      <c r="G105" s="68">
        <v>0.2676</v>
      </c>
      <c r="H105" s="70">
        <f t="shared" si="20"/>
        <v>199.39348000000001</v>
      </c>
      <c r="I105" s="75">
        <f t="shared" si="13"/>
        <v>0</v>
      </c>
      <c r="J105" s="16">
        <f t="shared" si="21"/>
        <v>199.39348000000001</v>
      </c>
      <c r="K105" s="16">
        <f t="shared" si="22"/>
        <v>44582.3881932</v>
      </c>
      <c r="L105" s="73"/>
      <c r="M105" s="64"/>
    </row>
    <row r="106" spans="1:13" ht="22.5">
      <c r="A106" s="39" t="s">
        <v>338</v>
      </c>
      <c r="B106" s="40"/>
      <c r="C106" s="63" t="s">
        <v>339</v>
      </c>
      <c r="D106" s="41"/>
      <c r="E106" s="42"/>
      <c r="F106" s="67"/>
      <c r="G106" s="69"/>
      <c r="H106" s="43"/>
      <c r="I106" s="76"/>
      <c r="J106" s="45"/>
      <c r="K106" s="45"/>
      <c r="L106" s="72">
        <f>SUM(K107:K110)</f>
        <v>21988.417695799999</v>
      </c>
      <c r="M106" s="64"/>
    </row>
    <row r="107" spans="1:13" ht="33.75">
      <c r="A107" s="14" t="s">
        <v>340</v>
      </c>
      <c r="B107" s="14" t="s">
        <v>341</v>
      </c>
      <c r="C107" s="17" t="s">
        <v>342</v>
      </c>
      <c r="D107" s="15" t="s">
        <v>55</v>
      </c>
      <c r="E107" s="18">
        <v>101.41</v>
      </c>
      <c r="F107" s="66">
        <v>15.4</v>
      </c>
      <c r="G107" s="68">
        <v>0.2676</v>
      </c>
      <c r="H107" s="70">
        <f t="shared" ref="H107:H110" si="23">F107*(1+G107)</f>
        <v>19.521040000000003</v>
      </c>
      <c r="I107" s="75">
        <f t="shared" si="13"/>
        <v>0</v>
      </c>
      <c r="J107" s="16">
        <f t="shared" ref="J107:J110" si="24">H107*(1-I107)</f>
        <v>19.521040000000003</v>
      </c>
      <c r="K107" s="16">
        <f t="shared" ref="K107:K110" si="25">E107*J107</f>
        <v>1979.6286664000002</v>
      </c>
      <c r="L107" s="73"/>
      <c r="M107" s="64"/>
    </row>
    <row r="108" spans="1:13" ht="33.75">
      <c r="A108" s="14" t="s">
        <v>343</v>
      </c>
      <c r="B108" s="14" t="s">
        <v>344</v>
      </c>
      <c r="C108" s="17" t="s">
        <v>345</v>
      </c>
      <c r="D108" s="15" t="s">
        <v>55</v>
      </c>
      <c r="E108" s="18">
        <v>961.21</v>
      </c>
      <c r="F108" s="66">
        <v>13.47</v>
      </c>
      <c r="G108" s="68">
        <v>0.2676</v>
      </c>
      <c r="H108" s="70">
        <f t="shared" si="23"/>
        <v>17.074572</v>
      </c>
      <c r="I108" s="75">
        <f t="shared" si="13"/>
        <v>0</v>
      </c>
      <c r="J108" s="16">
        <f t="shared" si="24"/>
        <v>17.074572</v>
      </c>
      <c r="K108" s="16">
        <f t="shared" si="25"/>
        <v>16412.249352120001</v>
      </c>
      <c r="L108" s="73"/>
      <c r="M108" s="64"/>
    </row>
    <row r="109" spans="1:13" ht="22.5">
      <c r="A109" s="14" t="s">
        <v>346</v>
      </c>
      <c r="B109" s="14" t="s">
        <v>347</v>
      </c>
      <c r="C109" s="17" t="s">
        <v>348</v>
      </c>
      <c r="D109" s="15" t="s">
        <v>55</v>
      </c>
      <c r="E109" s="18">
        <v>101.41</v>
      </c>
      <c r="F109" s="66">
        <v>3.05</v>
      </c>
      <c r="G109" s="68">
        <v>0.2676</v>
      </c>
      <c r="H109" s="70">
        <f t="shared" si="23"/>
        <v>3.8661799999999999</v>
      </c>
      <c r="I109" s="75">
        <f t="shared" si="13"/>
        <v>0</v>
      </c>
      <c r="J109" s="16">
        <f t="shared" si="24"/>
        <v>3.8661799999999999</v>
      </c>
      <c r="K109" s="16">
        <f t="shared" si="25"/>
        <v>392.06931379999997</v>
      </c>
      <c r="L109" s="73"/>
      <c r="M109" s="64"/>
    </row>
    <row r="110" spans="1:13" ht="22.5">
      <c r="A110" s="14" t="s">
        <v>349</v>
      </c>
      <c r="B110" s="14" t="s">
        <v>350</v>
      </c>
      <c r="C110" s="17" t="s">
        <v>351</v>
      </c>
      <c r="D110" s="15" t="s">
        <v>55</v>
      </c>
      <c r="E110" s="18">
        <v>961.21</v>
      </c>
      <c r="F110" s="66">
        <v>2.63</v>
      </c>
      <c r="G110" s="68">
        <v>0.2676</v>
      </c>
      <c r="H110" s="70">
        <f t="shared" si="23"/>
        <v>3.3337880000000002</v>
      </c>
      <c r="I110" s="75">
        <f t="shared" si="13"/>
        <v>0</v>
      </c>
      <c r="J110" s="16">
        <f t="shared" si="24"/>
        <v>3.3337880000000002</v>
      </c>
      <c r="K110" s="16">
        <f t="shared" si="25"/>
        <v>3204.4703634800003</v>
      </c>
      <c r="L110" s="73"/>
      <c r="M110" s="64"/>
    </row>
    <row r="111" spans="1:13" ht="22.5">
      <c r="A111" s="39" t="s">
        <v>352</v>
      </c>
      <c r="B111" s="40"/>
      <c r="C111" s="63" t="s">
        <v>353</v>
      </c>
      <c r="D111" s="41"/>
      <c r="E111" s="42"/>
      <c r="F111" s="67"/>
      <c r="G111" s="69"/>
      <c r="H111" s="43"/>
      <c r="I111" s="76"/>
      <c r="J111" s="45"/>
      <c r="K111" s="45"/>
      <c r="L111" s="72">
        <f>SUM(K112)</f>
        <v>15923.844720000003</v>
      </c>
      <c r="M111" s="64"/>
    </row>
    <row r="112" spans="1:13" ht="22.5">
      <c r="A112" s="14" t="s">
        <v>354</v>
      </c>
      <c r="B112" s="14" t="s">
        <v>355</v>
      </c>
      <c r="C112" s="17" t="s">
        <v>356</v>
      </c>
      <c r="D112" s="15" t="s">
        <v>55</v>
      </c>
      <c r="E112" s="18">
        <v>140</v>
      </c>
      <c r="F112" s="66">
        <v>89.73</v>
      </c>
      <c r="G112" s="68">
        <v>0.2676</v>
      </c>
      <c r="H112" s="70">
        <f t="shared" ref="H112" si="26">F112*(1+G112)</f>
        <v>113.74174800000002</v>
      </c>
      <c r="I112" s="75">
        <f t="shared" si="13"/>
        <v>0</v>
      </c>
      <c r="J112" s="16">
        <f t="shared" ref="J112" si="27">H112*(1-I112)</f>
        <v>113.74174800000002</v>
      </c>
      <c r="K112" s="16">
        <f t="shared" ref="K112" si="28">E112*J112</f>
        <v>15923.844720000003</v>
      </c>
      <c r="L112" s="73"/>
      <c r="M112" s="64"/>
    </row>
    <row r="113" spans="1:13" ht="22.5">
      <c r="A113" s="39" t="s">
        <v>357</v>
      </c>
      <c r="B113" s="40"/>
      <c r="C113" s="63" t="s">
        <v>358</v>
      </c>
      <c r="D113" s="41"/>
      <c r="E113" s="42"/>
      <c r="F113" s="67"/>
      <c r="G113" s="69"/>
      <c r="H113" s="43"/>
      <c r="I113" s="76"/>
      <c r="J113" s="45"/>
      <c r="K113" s="45"/>
      <c r="L113" s="72">
        <f>SUM(K114)</f>
        <v>1471.2227006400001</v>
      </c>
      <c r="M113" s="64"/>
    </row>
    <row r="114" spans="1:13" ht="15">
      <c r="A114" s="14" t="s">
        <v>359</v>
      </c>
      <c r="B114" s="14" t="s">
        <v>360</v>
      </c>
      <c r="C114" s="17" t="s">
        <v>361</v>
      </c>
      <c r="D114" s="15" t="s">
        <v>55</v>
      </c>
      <c r="E114" s="18">
        <v>376.83</v>
      </c>
      <c r="F114" s="66">
        <v>3.08</v>
      </c>
      <c r="G114" s="68">
        <v>0.2676</v>
      </c>
      <c r="H114" s="70">
        <f t="shared" ref="H114" si="29">F114*(1+G114)</f>
        <v>3.9042080000000001</v>
      </c>
      <c r="I114" s="75">
        <f t="shared" si="13"/>
        <v>0</v>
      </c>
      <c r="J114" s="16">
        <f t="shared" ref="J114" si="30">H114*(1-I114)</f>
        <v>3.9042080000000001</v>
      </c>
      <c r="K114" s="16">
        <f t="shared" ref="K114" si="31">E114*J114</f>
        <v>1471.2227006400001</v>
      </c>
      <c r="L114" s="61"/>
      <c r="M114" s="64"/>
    </row>
    <row r="115" spans="1:13" ht="15">
      <c r="A115" s="36"/>
      <c r="B115" s="14"/>
      <c r="C115" s="17"/>
      <c r="D115" s="15"/>
      <c r="E115" s="18"/>
      <c r="F115" s="57"/>
      <c r="G115" s="57"/>
      <c r="H115" s="58"/>
      <c r="I115" s="59"/>
      <c r="J115" s="60"/>
      <c r="K115" s="60"/>
      <c r="L115" s="61"/>
      <c r="M115" s="64"/>
    </row>
    <row r="116" spans="1:13" ht="15" customHeight="1">
      <c r="A116" s="112" t="s">
        <v>11</v>
      </c>
      <c r="B116" s="113"/>
      <c r="C116" s="113"/>
      <c r="D116" s="46"/>
      <c r="E116" s="46"/>
      <c r="F116" s="46"/>
      <c r="G116" s="47"/>
      <c r="H116" s="48"/>
      <c r="I116" s="74">
        <v>0</v>
      </c>
      <c r="J116" s="37"/>
      <c r="K116" s="38"/>
      <c r="L116" s="77">
        <f>SUM(L10:L115)</f>
        <v>216741.28812363997</v>
      </c>
      <c r="M116" s="65"/>
    </row>
    <row r="117" spans="1:13" ht="19.5" customHeight="1">
      <c r="A117" s="118" t="s">
        <v>9</v>
      </c>
      <c r="B117" s="118"/>
      <c r="C117" s="118"/>
      <c r="D117" s="118"/>
      <c r="E117" s="118"/>
      <c r="F117" s="119" t="s">
        <v>8</v>
      </c>
      <c r="G117" s="119"/>
      <c r="H117" s="119"/>
      <c r="I117" s="119"/>
      <c r="J117" s="119"/>
      <c r="K117" s="119"/>
      <c r="L117" s="119"/>
      <c r="M117" s="64"/>
    </row>
    <row r="118" spans="1:13" ht="24" customHeight="1">
      <c r="A118" s="119" t="s">
        <v>7</v>
      </c>
      <c r="B118" s="119"/>
      <c r="C118" s="119"/>
      <c r="D118" s="119" t="s">
        <v>36</v>
      </c>
      <c r="E118" s="119"/>
      <c r="F118" s="119"/>
      <c r="G118" s="119"/>
      <c r="H118" s="119"/>
      <c r="I118" s="119"/>
      <c r="J118" s="119"/>
      <c r="K118" s="119"/>
      <c r="L118" s="119"/>
      <c r="M118" s="64"/>
    </row>
    <row r="119" spans="1:13" ht="15">
      <c r="A119" s="120" t="s">
        <v>12</v>
      </c>
      <c r="B119" s="23" t="s">
        <v>362</v>
      </c>
      <c r="C119" s="7"/>
      <c r="D119" s="8"/>
      <c r="E119" s="9"/>
      <c r="F119" s="9"/>
      <c r="G119" s="9"/>
      <c r="H119" s="12"/>
      <c r="I119" s="12"/>
      <c r="J119" s="10"/>
      <c r="K119" s="10"/>
      <c r="M119" s="64"/>
    </row>
    <row r="120" spans="1:13" ht="15">
      <c r="A120" s="121"/>
      <c r="B120" s="25" t="s">
        <v>363</v>
      </c>
      <c r="C120" s="7"/>
      <c r="D120" s="114"/>
      <c r="E120" s="114"/>
      <c r="F120" s="26"/>
      <c r="G120" s="27"/>
      <c r="H120" s="27"/>
      <c r="I120" s="27"/>
      <c r="J120" s="27"/>
      <c r="K120" s="10"/>
      <c r="M120" s="64"/>
    </row>
    <row r="121" spans="1:13" ht="27.75" customHeight="1">
      <c r="A121" s="121"/>
      <c r="B121" s="110" t="s">
        <v>366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64"/>
    </row>
    <row r="122" spans="1:13" ht="15">
      <c r="A122" s="121"/>
      <c r="B122" s="110" t="s">
        <v>364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64"/>
    </row>
    <row r="123" spans="1:13" ht="15">
      <c r="A123" s="121"/>
      <c r="B123" s="110" t="s">
        <v>365</v>
      </c>
      <c r="C123" s="111"/>
      <c r="D123" s="111"/>
      <c r="E123" s="111"/>
      <c r="F123" s="111"/>
      <c r="G123" s="111"/>
      <c r="H123" s="111"/>
      <c r="I123" s="111"/>
      <c r="J123" s="111"/>
      <c r="K123" s="10"/>
      <c r="M123" s="64"/>
    </row>
    <row r="124" spans="1:13" ht="24" customHeight="1">
      <c r="A124" s="121"/>
      <c r="B124" s="123" t="s">
        <v>13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64"/>
    </row>
    <row r="125" spans="1:13" ht="15">
      <c r="A125" s="6"/>
      <c r="B125" s="6"/>
      <c r="C125" s="7"/>
      <c r="D125" s="8"/>
      <c r="E125" s="9"/>
      <c r="F125" s="9"/>
      <c r="G125" s="9"/>
      <c r="H125" s="12"/>
      <c r="I125" s="11"/>
      <c r="J125" s="10"/>
      <c r="K125" s="10"/>
      <c r="M125" s="64"/>
    </row>
    <row r="126" spans="1:13" ht="15">
      <c r="A126" s="6"/>
      <c r="B126" s="6"/>
      <c r="C126" s="7"/>
      <c r="D126" s="8"/>
      <c r="E126" s="9"/>
      <c r="F126" s="9"/>
      <c r="G126" s="9"/>
      <c r="H126" s="12"/>
      <c r="I126" s="11"/>
      <c r="J126" s="10"/>
      <c r="K126" s="10"/>
      <c r="M126" s="64"/>
    </row>
    <row r="127" spans="1:13" ht="15">
      <c r="A127" s="6"/>
      <c r="B127" s="6"/>
      <c r="C127" s="7"/>
      <c r="D127" s="8"/>
      <c r="E127" s="9"/>
      <c r="F127" s="9"/>
      <c r="G127" s="9"/>
      <c r="H127" s="12"/>
      <c r="I127" s="11"/>
      <c r="J127" s="10"/>
      <c r="K127" s="10"/>
      <c r="M127" s="64"/>
    </row>
    <row r="128" spans="1:13" ht="15">
      <c r="A128" s="6"/>
      <c r="B128" s="6"/>
      <c r="C128" s="7"/>
      <c r="D128" s="8"/>
      <c r="E128" s="9"/>
      <c r="F128" s="9"/>
      <c r="G128" s="9"/>
      <c r="H128" s="12"/>
      <c r="I128" s="11"/>
      <c r="J128" s="10"/>
      <c r="K128" s="10"/>
      <c r="M128" s="64"/>
    </row>
    <row r="129" spans="1:13" ht="15">
      <c r="A129" s="6"/>
      <c r="B129" s="6"/>
      <c r="C129" s="7"/>
      <c r="D129" s="8"/>
      <c r="E129" s="9"/>
      <c r="F129" s="9"/>
      <c r="G129" s="9"/>
      <c r="H129" s="12"/>
      <c r="I129" s="11"/>
      <c r="J129" s="10"/>
      <c r="K129" s="10"/>
      <c r="M129" s="64"/>
    </row>
    <row r="130" spans="1:13" ht="15">
      <c r="A130" s="6"/>
      <c r="B130" s="6"/>
      <c r="C130" s="7"/>
      <c r="D130" s="8"/>
      <c r="E130" s="9"/>
      <c r="F130" s="9"/>
      <c r="G130" s="9"/>
      <c r="H130" s="12"/>
      <c r="I130" s="11"/>
      <c r="J130" s="10"/>
      <c r="K130" s="10"/>
      <c r="M130" s="64"/>
    </row>
    <row r="131" spans="1:13" ht="15">
      <c r="A131" s="6"/>
      <c r="B131" s="6"/>
      <c r="C131" s="7"/>
      <c r="D131" s="8"/>
      <c r="E131" s="9"/>
      <c r="F131" s="9"/>
      <c r="G131" s="9"/>
      <c r="H131" s="12"/>
      <c r="I131" s="11"/>
      <c r="J131" s="10"/>
      <c r="K131" s="10"/>
      <c r="M131" s="64"/>
    </row>
    <row r="132" spans="1:13" ht="15">
      <c r="A132" s="6"/>
      <c r="B132" s="6"/>
      <c r="C132" s="7"/>
      <c r="D132" s="8"/>
      <c r="E132" s="9"/>
      <c r="F132" s="9"/>
      <c r="G132" s="9"/>
      <c r="H132" s="12"/>
      <c r="I132" s="11"/>
      <c r="J132" s="10"/>
      <c r="K132" s="10"/>
      <c r="M132" s="64"/>
    </row>
    <row r="133" spans="1:13" ht="15">
      <c r="A133" s="6"/>
      <c r="B133" s="6"/>
      <c r="C133" s="7"/>
      <c r="D133" s="8"/>
      <c r="E133" s="9"/>
      <c r="F133" s="9"/>
      <c r="G133" s="9"/>
      <c r="H133" s="12"/>
      <c r="I133" s="11"/>
      <c r="J133" s="10"/>
      <c r="K133" s="10"/>
      <c r="M133" s="64"/>
    </row>
    <row r="134" spans="1:13" ht="15">
      <c r="A134" s="6"/>
      <c r="B134" s="6"/>
      <c r="C134" s="7"/>
      <c r="D134" s="8"/>
      <c r="E134" s="9"/>
      <c r="F134" s="9"/>
      <c r="G134" s="9"/>
      <c r="H134" s="12"/>
      <c r="I134" s="11"/>
      <c r="J134" s="10"/>
      <c r="K134" s="10"/>
      <c r="M134" s="64"/>
    </row>
    <row r="135" spans="1:13" ht="15">
      <c r="A135" s="6"/>
      <c r="B135" s="6"/>
      <c r="C135" s="7"/>
      <c r="D135" s="8"/>
      <c r="E135" s="9"/>
      <c r="F135" s="9"/>
      <c r="G135" s="9"/>
      <c r="H135" s="12"/>
      <c r="I135" s="11"/>
      <c r="J135" s="10"/>
      <c r="K135" s="10"/>
      <c r="M135" s="64"/>
    </row>
    <row r="136" spans="1:13" ht="15">
      <c r="A136" s="6"/>
      <c r="B136" s="6"/>
      <c r="C136" s="7"/>
      <c r="D136" s="8"/>
      <c r="E136" s="9"/>
      <c r="F136" s="9"/>
      <c r="G136" s="9"/>
      <c r="H136" s="12"/>
      <c r="I136" s="11"/>
      <c r="J136" s="10"/>
      <c r="K136" s="10"/>
    </row>
    <row r="137" spans="1:13" ht="15">
      <c r="A137" s="6"/>
      <c r="B137" s="6"/>
      <c r="C137" s="7"/>
      <c r="D137" s="8"/>
      <c r="E137" s="9"/>
      <c r="F137" s="9"/>
      <c r="G137" s="9"/>
      <c r="H137" s="12"/>
      <c r="I137" s="19"/>
      <c r="J137" s="10"/>
      <c r="K137" s="10"/>
    </row>
    <row r="138" spans="1:13" ht="15">
      <c r="A138" s="6"/>
      <c r="B138" s="6"/>
      <c r="C138" s="7"/>
      <c r="D138" s="8"/>
      <c r="E138" s="9"/>
      <c r="F138" s="9"/>
      <c r="G138" s="9"/>
      <c r="H138" s="12"/>
      <c r="I138" s="19"/>
      <c r="J138" s="10"/>
      <c r="K138" s="10"/>
    </row>
    <row r="139" spans="1:13" ht="15">
      <c r="A139" s="6"/>
      <c r="B139" s="6"/>
      <c r="C139" s="7"/>
      <c r="D139" s="8"/>
      <c r="E139" s="9"/>
      <c r="F139" s="9"/>
      <c r="G139" s="9"/>
      <c r="H139" s="12"/>
      <c r="I139" s="19"/>
      <c r="J139" s="10"/>
      <c r="K139" s="10"/>
    </row>
    <row r="140" spans="1:13" ht="15">
      <c r="A140" s="6"/>
      <c r="B140" s="6"/>
      <c r="C140" s="7"/>
      <c r="D140" s="8"/>
      <c r="E140" s="9"/>
      <c r="F140" s="9"/>
      <c r="G140" s="9"/>
      <c r="H140" s="12"/>
      <c r="I140" s="19"/>
      <c r="J140" s="10"/>
      <c r="K140" s="10"/>
    </row>
    <row r="141" spans="1:13" ht="15">
      <c r="A141" s="6"/>
      <c r="B141" s="6"/>
      <c r="C141" s="7"/>
      <c r="D141" s="8"/>
      <c r="E141" s="9"/>
      <c r="F141" s="9"/>
      <c r="G141" s="9"/>
      <c r="H141" s="12"/>
      <c r="I141" s="19"/>
      <c r="J141" s="10"/>
      <c r="K141" s="10"/>
    </row>
    <row r="142" spans="1:13" ht="15">
      <c r="A142" s="6"/>
      <c r="B142" s="6"/>
      <c r="C142" s="7"/>
      <c r="D142" s="8"/>
      <c r="E142" s="9"/>
      <c r="F142" s="9"/>
      <c r="G142" s="9"/>
      <c r="H142" s="12"/>
      <c r="I142" s="19"/>
      <c r="J142" s="10"/>
      <c r="K142" s="10"/>
    </row>
    <row r="143" spans="1:13" ht="15">
      <c r="A143" s="6"/>
      <c r="B143" s="6"/>
      <c r="C143" s="7"/>
      <c r="D143" s="8"/>
      <c r="E143" s="9"/>
      <c r="F143" s="9"/>
      <c r="G143" s="9"/>
      <c r="H143" s="12"/>
      <c r="I143" s="19"/>
      <c r="J143" s="10"/>
      <c r="K143" s="10"/>
    </row>
    <row r="144" spans="1:13" ht="15">
      <c r="A144" s="6"/>
      <c r="B144" s="6"/>
      <c r="C144" s="7"/>
      <c r="D144" s="8"/>
      <c r="E144" s="9"/>
      <c r="F144" s="9"/>
      <c r="G144" s="9"/>
      <c r="H144" s="12"/>
      <c r="I144" s="19"/>
      <c r="J144" s="10"/>
      <c r="K144" s="10"/>
    </row>
    <row r="145" spans="1:11" ht="15">
      <c r="A145" s="6"/>
      <c r="B145" s="6"/>
      <c r="C145" s="7"/>
      <c r="D145" s="8"/>
      <c r="E145" s="9"/>
      <c r="F145" s="9"/>
      <c r="G145" s="9"/>
      <c r="H145" s="12"/>
      <c r="I145" s="19"/>
      <c r="J145" s="10"/>
      <c r="K145" s="10"/>
    </row>
    <row r="146" spans="1:11" ht="15">
      <c r="A146" s="6"/>
      <c r="B146" s="6"/>
      <c r="C146" s="7"/>
      <c r="D146" s="8"/>
      <c r="E146" s="9"/>
      <c r="F146" s="9"/>
      <c r="G146" s="9"/>
      <c r="H146" s="12"/>
      <c r="I146" s="19"/>
      <c r="J146" s="10"/>
      <c r="K146" s="10"/>
    </row>
    <row r="147" spans="1:11" ht="15">
      <c r="A147" s="6"/>
      <c r="B147" s="6"/>
      <c r="C147" s="7"/>
      <c r="D147" s="8"/>
      <c r="E147" s="9"/>
      <c r="F147" s="9"/>
      <c r="G147" s="9"/>
      <c r="H147" s="12"/>
      <c r="I147" s="19"/>
      <c r="J147" s="10"/>
      <c r="K147" s="10"/>
    </row>
    <row r="148" spans="1:11" ht="15">
      <c r="A148" s="6"/>
      <c r="B148" s="6"/>
      <c r="C148" s="7"/>
      <c r="D148" s="8"/>
      <c r="E148" s="9"/>
      <c r="F148" s="9"/>
      <c r="G148" s="9"/>
      <c r="H148" s="12"/>
      <c r="I148" s="19"/>
      <c r="J148" s="10"/>
      <c r="K148" s="10"/>
    </row>
    <row r="149" spans="1:11" ht="15">
      <c r="A149" s="6"/>
      <c r="B149" s="6"/>
      <c r="C149" s="7"/>
      <c r="D149" s="8"/>
      <c r="E149" s="9"/>
      <c r="F149" s="9"/>
      <c r="G149" s="9"/>
      <c r="H149" s="12"/>
      <c r="I149" s="19"/>
      <c r="J149" s="10"/>
      <c r="K149" s="10"/>
    </row>
    <row r="150" spans="1:11" ht="15">
      <c r="A150" s="6"/>
      <c r="B150" s="6"/>
      <c r="C150" s="7"/>
      <c r="D150" s="8"/>
      <c r="E150" s="9"/>
      <c r="F150" s="9"/>
      <c r="G150" s="9"/>
      <c r="H150" s="12"/>
      <c r="I150" s="19"/>
      <c r="J150" s="10"/>
      <c r="K150" s="10"/>
    </row>
    <row r="151" spans="1:11" ht="15">
      <c r="A151" s="6"/>
      <c r="B151" s="6"/>
      <c r="C151" s="7"/>
      <c r="D151" s="8"/>
      <c r="E151" s="9"/>
      <c r="F151" s="9"/>
      <c r="G151" s="9"/>
      <c r="H151" s="12"/>
      <c r="I151" s="19"/>
      <c r="J151" s="10"/>
      <c r="K151" s="10"/>
    </row>
    <row r="152" spans="1:11" ht="15">
      <c r="A152" s="6"/>
      <c r="B152" s="6"/>
      <c r="C152" s="7"/>
      <c r="D152" s="8"/>
      <c r="E152" s="9"/>
      <c r="F152" s="9"/>
      <c r="G152" s="9"/>
      <c r="H152" s="12"/>
      <c r="I152" s="19"/>
      <c r="J152" s="10"/>
      <c r="K152" s="10"/>
    </row>
    <row r="153" spans="1:11" ht="15">
      <c r="A153" s="6"/>
      <c r="B153" s="6"/>
      <c r="C153" s="7"/>
      <c r="D153" s="8"/>
      <c r="E153" s="9"/>
      <c r="F153" s="9"/>
      <c r="G153" s="9"/>
      <c r="H153" s="12"/>
      <c r="I153" s="19"/>
      <c r="J153" s="10"/>
      <c r="K153" s="10"/>
    </row>
  </sheetData>
  <mergeCells count="30">
    <mergeCell ref="A1:L1"/>
    <mergeCell ref="A2:L2"/>
    <mergeCell ref="A4:L4"/>
    <mergeCell ref="A5:L5"/>
    <mergeCell ref="A6:L6"/>
    <mergeCell ref="L9:L10"/>
    <mergeCell ref="F117:L118"/>
    <mergeCell ref="A119:A124"/>
    <mergeCell ref="A3:L3"/>
    <mergeCell ref="B121:L121"/>
    <mergeCell ref="B122:L122"/>
    <mergeCell ref="B124:L124"/>
    <mergeCell ref="D8:H8"/>
    <mergeCell ref="I8:L8"/>
    <mergeCell ref="A9:A10"/>
    <mergeCell ref="B9:B10"/>
    <mergeCell ref="C9:C10"/>
    <mergeCell ref="D9:D10"/>
    <mergeCell ref="E9:E10"/>
    <mergeCell ref="F9:F10"/>
    <mergeCell ref="G9:G10"/>
    <mergeCell ref="B123:J123"/>
    <mergeCell ref="A116:C116"/>
    <mergeCell ref="D120:E120"/>
    <mergeCell ref="H9:H10"/>
    <mergeCell ref="I9:I10"/>
    <mergeCell ref="J9:K9"/>
    <mergeCell ref="A117:E117"/>
    <mergeCell ref="A118:C118"/>
    <mergeCell ref="D118:E118"/>
  </mergeCells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23069.152835/2021-98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A6" sqref="A6:K6"/>
    </sheetView>
  </sheetViews>
  <sheetFormatPr defaultRowHeight="15"/>
  <cols>
    <col min="1" max="1" width="6.85546875" customWidth="1"/>
    <col min="2" max="2" width="32.28515625" bestFit="1" customWidth="1"/>
    <col min="3" max="3" width="13.42578125" bestFit="1" customWidth="1"/>
    <col min="4" max="4" width="10.85546875" bestFit="1" customWidth="1"/>
    <col min="5" max="7" width="11.7109375" bestFit="1" customWidth="1"/>
    <col min="8" max="10" width="13" bestFit="1" customWidth="1"/>
    <col min="11" max="11" width="14.28515625" customWidth="1"/>
  </cols>
  <sheetData>
    <row r="1" spans="1:17" ht="15.75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56"/>
      <c r="M1" s="56"/>
      <c r="N1" s="56"/>
      <c r="O1" s="56"/>
      <c r="P1" s="56"/>
      <c r="Q1" s="56"/>
    </row>
    <row r="2" spans="1:17" ht="15.7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56"/>
      <c r="M2" s="56"/>
      <c r="N2" s="56"/>
      <c r="O2" s="56"/>
      <c r="P2" s="56"/>
      <c r="Q2" s="56"/>
    </row>
    <row r="3" spans="1:17" ht="15.75">
      <c r="A3" s="122" t="s">
        <v>382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28"/>
      <c r="M3" s="28"/>
      <c r="N3" s="28"/>
      <c r="O3" s="28"/>
      <c r="P3" s="28"/>
      <c r="Q3" s="28"/>
    </row>
    <row r="4" spans="1:17">
      <c r="A4" s="131" t="s">
        <v>27</v>
      </c>
      <c r="B4" s="131"/>
      <c r="C4" s="131"/>
      <c r="D4" s="131"/>
      <c r="E4" s="131"/>
      <c r="F4" s="131"/>
      <c r="G4" s="131"/>
      <c r="H4" s="131"/>
      <c r="I4" s="131"/>
      <c r="J4" s="131"/>
      <c r="K4" s="29"/>
      <c r="L4" s="29"/>
      <c r="M4" s="29"/>
    </row>
    <row r="5" spans="1:17" ht="31.5" customHeight="1">
      <c r="A5" s="132" t="s">
        <v>383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30"/>
      <c r="M5" s="30"/>
    </row>
    <row r="6" spans="1:17">
      <c r="A6" s="133" t="s">
        <v>49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96"/>
      <c r="M6" s="31"/>
    </row>
    <row r="7" spans="1:17" ht="17.25" thickBot="1">
      <c r="A7" s="167"/>
      <c r="B7" s="168"/>
      <c r="C7" s="168"/>
      <c r="D7" s="168"/>
      <c r="E7" s="168"/>
      <c r="F7" s="168"/>
      <c r="G7" s="168"/>
      <c r="H7" s="168"/>
      <c r="I7" s="168"/>
      <c r="J7" s="168"/>
    </row>
    <row r="8" spans="1:17" ht="15.75" thickTop="1">
      <c r="A8" s="169" t="s">
        <v>0</v>
      </c>
      <c r="B8" s="171" t="s">
        <v>38</v>
      </c>
      <c r="C8" s="171" t="s">
        <v>39</v>
      </c>
      <c r="D8" s="171" t="s">
        <v>40</v>
      </c>
      <c r="E8" s="173" t="s">
        <v>41</v>
      </c>
      <c r="F8" s="174"/>
      <c r="G8" s="174"/>
      <c r="H8" s="174"/>
      <c r="I8" s="174"/>
      <c r="J8" s="174"/>
      <c r="K8" s="175" t="s">
        <v>42</v>
      </c>
      <c r="L8" s="52"/>
      <c r="M8" s="52"/>
    </row>
    <row r="9" spans="1:17">
      <c r="A9" s="170"/>
      <c r="B9" s="172"/>
      <c r="C9" s="172"/>
      <c r="D9" s="172"/>
      <c r="E9" s="98" t="s">
        <v>21</v>
      </c>
      <c r="F9" s="98" t="s">
        <v>22</v>
      </c>
      <c r="G9" s="98" t="s">
        <v>23</v>
      </c>
      <c r="H9" s="98" t="s">
        <v>369</v>
      </c>
      <c r="I9" s="98" t="s">
        <v>370</v>
      </c>
      <c r="J9" s="98" t="s">
        <v>371</v>
      </c>
      <c r="K9" s="176"/>
      <c r="L9" s="52"/>
      <c r="M9" s="52"/>
    </row>
    <row r="10" spans="1:17">
      <c r="A10" s="156" t="s">
        <v>14</v>
      </c>
      <c r="B10" s="160" t="s">
        <v>372</v>
      </c>
      <c r="C10" s="164">
        <f>Orçamento!$L$11</f>
        <v>19478.00928984</v>
      </c>
      <c r="D10" s="135">
        <f>C10/C$40</f>
        <v>8.9867553424932953E-2</v>
      </c>
      <c r="E10" s="93">
        <f>$C10*E12</f>
        <v>13961.837058957311</v>
      </c>
      <c r="F10" s="93">
        <f>$C10*F12</f>
        <v>4491.6289422371037</v>
      </c>
      <c r="G10" s="94"/>
      <c r="H10" s="94"/>
      <c r="I10" s="94"/>
      <c r="J10" s="93">
        <f>$C10*J12</f>
        <v>1024.543288645584</v>
      </c>
      <c r="K10" s="177">
        <f>$C$40-SUM(E10:J10)</f>
        <v>197263.27883379997</v>
      </c>
      <c r="L10" s="52"/>
      <c r="M10" s="52"/>
    </row>
    <row r="11" spans="1:17" ht="6.95" customHeight="1">
      <c r="A11" s="156"/>
      <c r="B11" s="160"/>
      <c r="C11" s="164"/>
      <c r="D11" s="135"/>
      <c r="E11" s="53"/>
      <c r="F11" s="53"/>
      <c r="G11" s="86"/>
      <c r="H11" s="86"/>
      <c r="I11" s="86"/>
      <c r="J11" s="53"/>
      <c r="K11" s="177"/>
      <c r="L11" s="52"/>
      <c r="M11" s="52"/>
    </row>
    <row r="12" spans="1:17" ht="15" customHeight="1">
      <c r="A12" s="157"/>
      <c r="B12" s="161"/>
      <c r="C12" s="165"/>
      <c r="D12" s="136"/>
      <c r="E12" s="78">
        <v>0.71679999999999999</v>
      </c>
      <c r="F12" s="78">
        <v>0.2306</v>
      </c>
      <c r="G12" s="85"/>
      <c r="H12" s="85"/>
      <c r="I12" s="85"/>
      <c r="J12" s="78">
        <v>5.2600000000000001E-2</v>
      </c>
      <c r="K12" s="178"/>
      <c r="L12" s="52"/>
      <c r="M12" s="52"/>
    </row>
    <row r="13" spans="1:17" ht="15" customHeight="1">
      <c r="A13" s="155" t="s">
        <v>15</v>
      </c>
      <c r="B13" s="159" t="s">
        <v>373</v>
      </c>
      <c r="C13" s="163">
        <f>Orçamento!$L$31</f>
        <v>216.35396800000001</v>
      </c>
      <c r="D13" s="134">
        <f>C13/C$40</f>
        <v>9.9821298412040892E-4</v>
      </c>
      <c r="E13" s="87"/>
      <c r="F13" s="54">
        <f>$C13*F15</f>
        <v>216.35396800000001</v>
      </c>
      <c r="G13" s="87"/>
      <c r="H13" s="87"/>
      <c r="I13" s="87"/>
      <c r="J13" s="87"/>
      <c r="K13" s="179">
        <f>$K10-SUM(E13:J13)</f>
        <v>197046.92486579996</v>
      </c>
      <c r="L13" s="52"/>
      <c r="M13" s="52"/>
    </row>
    <row r="14" spans="1:17" ht="6.95" customHeight="1">
      <c r="A14" s="156"/>
      <c r="B14" s="160"/>
      <c r="C14" s="164"/>
      <c r="D14" s="135"/>
      <c r="E14" s="86"/>
      <c r="F14" s="79"/>
      <c r="G14" s="90"/>
      <c r="H14" s="90"/>
      <c r="I14" s="90"/>
      <c r="J14" s="90"/>
      <c r="K14" s="177"/>
      <c r="L14" s="52"/>
      <c r="M14" s="52"/>
    </row>
    <row r="15" spans="1:17">
      <c r="A15" s="157"/>
      <c r="B15" s="161"/>
      <c r="C15" s="165"/>
      <c r="D15" s="136"/>
      <c r="E15" s="88"/>
      <c r="F15" s="81">
        <v>1</v>
      </c>
      <c r="G15" s="89"/>
      <c r="H15" s="89"/>
      <c r="I15" s="89"/>
      <c r="J15" s="89"/>
      <c r="K15" s="178"/>
      <c r="L15" s="52"/>
      <c r="M15" s="52"/>
    </row>
    <row r="16" spans="1:17">
      <c r="A16" s="155" t="s">
        <v>16</v>
      </c>
      <c r="B16" s="159" t="s">
        <v>374</v>
      </c>
      <c r="C16" s="163">
        <f>Orçamento!$L$33</f>
        <v>2842.4299866400006</v>
      </c>
      <c r="D16" s="134">
        <f>C16/C$40</f>
        <v>1.3114390946216661E-2</v>
      </c>
      <c r="E16" s="87"/>
      <c r="F16" s="54">
        <f>$C16*F18</f>
        <v>1790.7308915832004</v>
      </c>
      <c r="G16" s="91"/>
      <c r="H16" s="91"/>
      <c r="I16" s="54">
        <f>$C16*I18</f>
        <v>1051.6990950568002</v>
      </c>
      <c r="J16" s="91"/>
      <c r="K16" s="179">
        <f t="shared" ref="K16" si="0">$K13-SUM(E16:J16)</f>
        <v>194204.49487915996</v>
      </c>
      <c r="L16" s="52"/>
      <c r="M16" s="52"/>
    </row>
    <row r="17" spans="1:13" ht="6.95" customHeight="1">
      <c r="A17" s="156"/>
      <c r="B17" s="160"/>
      <c r="C17" s="164"/>
      <c r="D17" s="135"/>
      <c r="E17" s="86"/>
      <c r="F17" s="53"/>
      <c r="G17" s="86"/>
      <c r="H17" s="86"/>
      <c r="I17" s="53"/>
      <c r="J17" s="86"/>
      <c r="K17" s="177"/>
      <c r="L17" s="52"/>
      <c r="M17" s="52"/>
    </row>
    <row r="18" spans="1:13">
      <c r="A18" s="157"/>
      <c r="B18" s="161"/>
      <c r="C18" s="165"/>
      <c r="D18" s="136"/>
      <c r="E18" s="88"/>
      <c r="F18" s="78">
        <v>0.63</v>
      </c>
      <c r="G18" s="85"/>
      <c r="H18" s="85"/>
      <c r="I18" s="78">
        <v>0.37</v>
      </c>
      <c r="J18" s="88"/>
      <c r="K18" s="178"/>
      <c r="L18" s="52"/>
      <c r="M18" s="52"/>
    </row>
    <row r="19" spans="1:13">
      <c r="A19" s="155" t="s">
        <v>17</v>
      </c>
      <c r="B19" s="159" t="s">
        <v>375</v>
      </c>
      <c r="C19" s="163">
        <f>Orçamento!$L$42</f>
        <v>88583.380237999983</v>
      </c>
      <c r="D19" s="134">
        <f>C19/C$40</f>
        <v>0.40870560936902633</v>
      </c>
      <c r="E19" s="54">
        <f>$C19*E21</f>
        <v>22145.845059499996</v>
      </c>
      <c r="F19" s="54">
        <f>$C19*F21</f>
        <v>22145.845059499996</v>
      </c>
      <c r="G19" s="87"/>
      <c r="H19" s="54">
        <f>$C19*H21</f>
        <v>22145.845059499996</v>
      </c>
      <c r="I19" s="87"/>
      <c r="J19" s="54">
        <f>$C19*J21</f>
        <v>22145.845059499996</v>
      </c>
      <c r="K19" s="179">
        <f t="shared" ref="K19" si="1">$K16-SUM(E19:J19)</f>
        <v>105621.11464115998</v>
      </c>
      <c r="L19" s="52"/>
      <c r="M19" s="52"/>
    </row>
    <row r="20" spans="1:13" ht="6.95" customHeight="1">
      <c r="A20" s="156"/>
      <c r="B20" s="160"/>
      <c r="C20" s="164"/>
      <c r="D20" s="135"/>
      <c r="E20" s="80"/>
      <c r="F20" s="53"/>
      <c r="G20" s="86"/>
      <c r="H20" s="53"/>
      <c r="I20" s="86"/>
      <c r="J20" s="53"/>
      <c r="K20" s="177"/>
      <c r="L20" s="52"/>
      <c r="M20" s="52"/>
    </row>
    <row r="21" spans="1:13">
      <c r="A21" s="157"/>
      <c r="B21" s="161"/>
      <c r="C21" s="165"/>
      <c r="D21" s="136"/>
      <c r="E21" s="82">
        <v>0.25</v>
      </c>
      <c r="F21" s="78">
        <v>0.25</v>
      </c>
      <c r="G21" s="85"/>
      <c r="H21" s="78">
        <v>0.25</v>
      </c>
      <c r="I21" s="85"/>
      <c r="J21" s="78">
        <v>0.25</v>
      </c>
      <c r="K21" s="178"/>
      <c r="L21" s="52"/>
      <c r="M21" s="52"/>
    </row>
    <row r="22" spans="1:13">
      <c r="A22" s="155" t="s">
        <v>18</v>
      </c>
      <c r="B22" s="159" t="s">
        <v>376</v>
      </c>
      <c r="C22" s="163">
        <f>Orçamento!$L$96</f>
        <v>7539.1099434000007</v>
      </c>
      <c r="D22" s="134">
        <f>C22/C$40</f>
        <v>3.4783912233184285E-2</v>
      </c>
      <c r="E22" s="92"/>
      <c r="F22" s="87"/>
      <c r="G22" s="54">
        <f>$C22*G24</f>
        <v>7539.1099434000007</v>
      </c>
      <c r="H22" s="87"/>
      <c r="I22" s="87"/>
      <c r="J22" s="87"/>
      <c r="K22" s="179">
        <f t="shared" ref="K22" si="2">$K19-SUM(E22:J22)</f>
        <v>98082.00469775997</v>
      </c>
      <c r="L22" s="52"/>
      <c r="M22" s="52"/>
    </row>
    <row r="23" spans="1:13" ht="6.95" customHeight="1">
      <c r="A23" s="156"/>
      <c r="B23" s="160"/>
      <c r="C23" s="164"/>
      <c r="D23" s="135"/>
      <c r="E23" s="94"/>
      <c r="F23" s="94"/>
      <c r="G23" s="80"/>
      <c r="H23" s="94"/>
      <c r="I23" s="94"/>
      <c r="J23" s="86"/>
      <c r="K23" s="177"/>
      <c r="L23" s="52"/>
      <c r="M23" s="52"/>
    </row>
    <row r="24" spans="1:13">
      <c r="A24" s="157"/>
      <c r="B24" s="161"/>
      <c r="C24" s="165"/>
      <c r="D24" s="136"/>
      <c r="E24" s="93"/>
      <c r="F24" s="93"/>
      <c r="G24" s="82">
        <v>1</v>
      </c>
      <c r="H24" s="93"/>
      <c r="I24" s="93"/>
      <c r="J24" s="88"/>
      <c r="K24" s="178"/>
      <c r="L24" s="52"/>
      <c r="M24" s="52"/>
    </row>
    <row r="25" spans="1:13">
      <c r="A25" s="155" t="s">
        <v>19</v>
      </c>
      <c r="B25" s="159" t="s">
        <v>377</v>
      </c>
      <c r="C25" s="163">
        <f>Orçamento!$L$99</f>
        <v>846.21807000000013</v>
      </c>
      <c r="D25" s="134">
        <f>C25/C$40</f>
        <v>3.9042772022157375E-3</v>
      </c>
      <c r="E25" s="92"/>
      <c r="F25" s="92"/>
      <c r="G25" s="54">
        <f>$C25*G27</f>
        <v>846.21807000000013</v>
      </c>
      <c r="H25" s="92"/>
      <c r="I25" s="92"/>
      <c r="J25" s="87"/>
      <c r="K25" s="179">
        <f t="shared" ref="K25" si="3">$K22-SUM(E25:J25)</f>
        <v>97235.786627759968</v>
      </c>
      <c r="L25" s="52"/>
      <c r="M25" s="52"/>
    </row>
    <row r="26" spans="1:13" ht="6.95" customHeight="1">
      <c r="A26" s="156"/>
      <c r="B26" s="160"/>
      <c r="C26" s="164"/>
      <c r="D26" s="135"/>
      <c r="E26" s="94"/>
      <c r="F26" s="94"/>
      <c r="G26" s="83"/>
      <c r="H26" s="94"/>
      <c r="I26" s="94"/>
      <c r="J26" s="86"/>
      <c r="K26" s="177"/>
      <c r="L26" s="52"/>
      <c r="M26" s="52"/>
    </row>
    <row r="27" spans="1:13">
      <c r="A27" s="157"/>
      <c r="B27" s="161"/>
      <c r="C27" s="165"/>
      <c r="D27" s="136"/>
      <c r="E27" s="95"/>
      <c r="F27" s="93"/>
      <c r="G27" s="82">
        <v>1</v>
      </c>
      <c r="H27" s="93"/>
      <c r="I27" s="93"/>
      <c r="J27" s="88"/>
      <c r="K27" s="178"/>
      <c r="L27" s="52"/>
      <c r="M27" s="52"/>
    </row>
    <row r="28" spans="1:13">
      <c r="A28" s="155" t="s">
        <v>367</v>
      </c>
      <c r="B28" s="159" t="s">
        <v>378</v>
      </c>
      <c r="C28" s="163">
        <f>Orçamento!$L$101</f>
        <v>57852.301511320002</v>
      </c>
      <c r="D28" s="134">
        <f>C28/C$40</f>
        <v>0.26691869376691246</v>
      </c>
      <c r="E28" s="84"/>
      <c r="F28" s="92"/>
      <c r="G28" s="54">
        <f t="shared" ref="G28:J28" si="4">$C28*G30</f>
        <v>14463.07537783</v>
      </c>
      <c r="H28" s="54">
        <f t="shared" si="4"/>
        <v>14463.07537783</v>
      </c>
      <c r="I28" s="54">
        <f t="shared" si="4"/>
        <v>14463.07537783</v>
      </c>
      <c r="J28" s="54">
        <f t="shared" si="4"/>
        <v>14463.07537783</v>
      </c>
      <c r="K28" s="179">
        <f t="shared" ref="K28" si="5">$K25-SUM(E28:J28)</f>
        <v>39383.485116439966</v>
      </c>
      <c r="L28" s="52"/>
      <c r="M28" s="52"/>
    </row>
    <row r="29" spans="1:13" ht="6.95" customHeight="1">
      <c r="A29" s="156"/>
      <c r="B29" s="160"/>
      <c r="C29" s="164"/>
      <c r="D29" s="135"/>
      <c r="E29" s="94"/>
      <c r="F29" s="94"/>
      <c r="G29" s="80"/>
      <c r="H29" s="80"/>
      <c r="I29" s="80"/>
      <c r="J29" s="53"/>
      <c r="K29" s="177"/>
      <c r="L29" s="52"/>
      <c r="M29" s="52"/>
    </row>
    <row r="30" spans="1:13">
      <c r="A30" s="157"/>
      <c r="B30" s="161"/>
      <c r="C30" s="165"/>
      <c r="D30" s="136"/>
      <c r="E30" s="93"/>
      <c r="F30" s="93"/>
      <c r="G30" s="82">
        <v>0.25</v>
      </c>
      <c r="H30" s="82">
        <v>0.25</v>
      </c>
      <c r="I30" s="82">
        <v>0.25</v>
      </c>
      <c r="J30" s="78">
        <v>0.25</v>
      </c>
      <c r="K30" s="178"/>
      <c r="L30" s="52"/>
      <c r="M30" s="52"/>
    </row>
    <row r="31" spans="1:13">
      <c r="A31" s="155" t="s">
        <v>20</v>
      </c>
      <c r="B31" s="159" t="s">
        <v>379</v>
      </c>
      <c r="C31" s="163">
        <f>Orçamento!$L$106</f>
        <v>21988.417695799999</v>
      </c>
      <c r="D31" s="134">
        <f>C31/C$40</f>
        <v>0.10145006466537523</v>
      </c>
      <c r="E31" s="92"/>
      <c r="F31" s="92"/>
      <c r="G31" s="92"/>
      <c r="H31" s="92"/>
      <c r="I31" s="54">
        <f t="shared" ref="I31:J31" si="6">$C31*I33</f>
        <v>3610.49818565036</v>
      </c>
      <c r="J31" s="54">
        <f t="shared" si="6"/>
        <v>18377.919510149637</v>
      </c>
      <c r="K31" s="179">
        <f t="shared" ref="K31" si="7">$K28-SUM(E31:J31)</f>
        <v>17395.067420639971</v>
      </c>
      <c r="L31" s="52"/>
      <c r="M31" s="52"/>
    </row>
    <row r="32" spans="1:13" ht="6.95" customHeight="1">
      <c r="A32" s="156"/>
      <c r="B32" s="160"/>
      <c r="C32" s="164"/>
      <c r="D32" s="135"/>
      <c r="E32" s="94"/>
      <c r="F32" s="86"/>
      <c r="G32" s="86"/>
      <c r="H32" s="86"/>
      <c r="I32" s="53"/>
      <c r="J32" s="53"/>
      <c r="K32" s="177"/>
      <c r="L32" s="52"/>
      <c r="M32" s="52"/>
    </row>
    <row r="33" spans="1:13">
      <c r="A33" s="157"/>
      <c r="B33" s="161"/>
      <c r="C33" s="165"/>
      <c r="D33" s="136"/>
      <c r="E33" s="93"/>
      <c r="F33" s="88"/>
      <c r="G33" s="88"/>
      <c r="H33" s="88"/>
      <c r="I33" s="78">
        <v>0.16420000000000001</v>
      </c>
      <c r="J33" s="78">
        <v>0.83579999999999999</v>
      </c>
      <c r="K33" s="178"/>
      <c r="L33" s="52"/>
      <c r="M33" s="52"/>
    </row>
    <row r="34" spans="1:13">
      <c r="A34" s="155" t="s">
        <v>43</v>
      </c>
      <c r="B34" s="159" t="s">
        <v>380</v>
      </c>
      <c r="C34" s="163">
        <f>Orçamento!$L$111</f>
        <v>15923.844720000003</v>
      </c>
      <c r="D34" s="134">
        <f>C34/C$40</f>
        <v>7.3469364595250775E-2</v>
      </c>
      <c r="E34" s="92"/>
      <c r="F34" s="87"/>
      <c r="G34" s="87"/>
      <c r="H34" s="87"/>
      <c r="I34" s="54">
        <f>$C34*I36</f>
        <v>15923.844720000003</v>
      </c>
      <c r="J34" s="87"/>
      <c r="K34" s="179">
        <f t="shared" ref="K34" si="8">$K31-SUM(E34:J34)</f>
        <v>1471.222700639968</v>
      </c>
      <c r="L34" s="52"/>
      <c r="M34" s="52"/>
    </row>
    <row r="35" spans="1:13" ht="6.95" customHeight="1">
      <c r="A35" s="156"/>
      <c r="B35" s="160"/>
      <c r="C35" s="164"/>
      <c r="D35" s="135"/>
      <c r="E35" s="94"/>
      <c r="F35" s="94"/>
      <c r="G35" s="94"/>
      <c r="H35" s="94"/>
      <c r="I35" s="80"/>
      <c r="J35" s="86"/>
      <c r="K35" s="177"/>
      <c r="L35" s="52"/>
      <c r="M35" s="52"/>
    </row>
    <row r="36" spans="1:13">
      <c r="A36" s="157"/>
      <c r="B36" s="161"/>
      <c r="C36" s="165"/>
      <c r="D36" s="136"/>
      <c r="E36" s="93"/>
      <c r="F36" s="93"/>
      <c r="G36" s="93"/>
      <c r="H36" s="93"/>
      <c r="I36" s="82">
        <v>1</v>
      </c>
      <c r="J36" s="88"/>
      <c r="K36" s="178"/>
      <c r="L36" s="52"/>
      <c r="M36" s="52"/>
    </row>
    <row r="37" spans="1:13">
      <c r="A37" s="155" t="s">
        <v>368</v>
      </c>
      <c r="B37" s="159" t="s">
        <v>381</v>
      </c>
      <c r="C37" s="163">
        <f>Orçamento!$L$113</f>
        <v>1471.2227006400001</v>
      </c>
      <c r="D37" s="134">
        <f>C37/C$40</f>
        <v>6.7879208127652252E-3</v>
      </c>
      <c r="E37" s="92"/>
      <c r="F37" s="92"/>
      <c r="G37" s="92"/>
      <c r="H37" s="92"/>
      <c r="I37" s="92"/>
      <c r="J37" s="54">
        <f>$C37*J39</f>
        <v>1471.2227006400001</v>
      </c>
      <c r="K37" s="179">
        <f t="shared" ref="K37" si="9">$K34-SUM(E37:J37)</f>
        <v>-3.205968823749572E-11</v>
      </c>
      <c r="L37" s="52"/>
      <c r="M37" s="52"/>
    </row>
    <row r="38" spans="1:13" ht="6.95" customHeight="1">
      <c r="A38" s="156"/>
      <c r="B38" s="160"/>
      <c r="C38" s="164"/>
      <c r="D38" s="135"/>
      <c r="E38" s="94"/>
      <c r="F38" s="94"/>
      <c r="G38" s="94"/>
      <c r="H38" s="94"/>
      <c r="I38" s="94"/>
      <c r="J38" s="53"/>
      <c r="K38" s="177"/>
      <c r="L38" s="52"/>
      <c r="M38" s="52"/>
    </row>
    <row r="39" spans="1:13">
      <c r="A39" s="158"/>
      <c r="B39" s="162"/>
      <c r="C39" s="166"/>
      <c r="D39" s="137"/>
      <c r="E39" s="103"/>
      <c r="F39" s="103"/>
      <c r="G39" s="103"/>
      <c r="H39" s="103"/>
      <c r="I39" s="103"/>
      <c r="J39" s="104">
        <v>1</v>
      </c>
      <c r="K39" s="180"/>
      <c r="L39" s="52"/>
      <c r="M39" s="52"/>
    </row>
    <row r="40" spans="1:13">
      <c r="A40" s="105"/>
      <c r="B40" s="99" t="s">
        <v>44</v>
      </c>
      <c r="C40" s="100">
        <f>SUM(C10:C39)</f>
        <v>216741.28812363997</v>
      </c>
      <c r="D40" s="101">
        <f>SUM(D10:D39)</f>
        <v>1</v>
      </c>
      <c r="E40" s="102"/>
      <c r="F40" s="102"/>
      <c r="G40" s="102"/>
      <c r="H40" s="102"/>
      <c r="I40" s="102"/>
      <c r="J40" s="102"/>
      <c r="K40" s="138"/>
      <c r="L40" s="52"/>
      <c r="M40" s="52"/>
    </row>
    <row r="41" spans="1:13">
      <c r="A41" s="106"/>
      <c r="B41" s="141" t="s">
        <v>45</v>
      </c>
      <c r="C41" s="141"/>
      <c r="D41" s="141"/>
      <c r="E41" s="54">
        <f>E37+E34+E31+E28+E25+E22+E19+E16+E13+E10</f>
        <v>36107.682118457305</v>
      </c>
      <c r="F41" s="54">
        <f t="shared" ref="F41:J41" si="10">F37+F34+F31+F28+F25+F22+F19+F16+F13+F10</f>
        <v>28644.5588613203</v>
      </c>
      <c r="G41" s="54">
        <f t="shared" si="10"/>
        <v>22848.40339123</v>
      </c>
      <c r="H41" s="54">
        <f t="shared" si="10"/>
        <v>36608.920437329994</v>
      </c>
      <c r="I41" s="54">
        <f t="shared" si="10"/>
        <v>35049.117378537165</v>
      </c>
      <c r="J41" s="54">
        <f t="shared" si="10"/>
        <v>57482.605936765212</v>
      </c>
      <c r="K41" s="139"/>
      <c r="L41" s="52"/>
      <c r="M41" s="52"/>
    </row>
    <row r="42" spans="1:13">
      <c r="A42" s="106"/>
      <c r="B42" s="142" t="s">
        <v>24</v>
      </c>
      <c r="C42" s="142"/>
      <c r="D42" s="142"/>
      <c r="E42" s="32">
        <f>E41</f>
        <v>36107.682118457305</v>
      </c>
      <c r="F42" s="32">
        <f>E42+F41</f>
        <v>64752.240979777605</v>
      </c>
      <c r="G42" s="32">
        <f t="shared" ref="G42:J42" si="11">F42+G41</f>
        <v>87600.644371007598</v>
      </c>
      <c r="H42" s="32">
        <f t="shared" si="11"/>
        <v>124209.5648083376</v>
      </c>
      <c r="I42" s="32">
        <f t="shared" si="11"/>
        <v>159258.68218687476</v>
      </c>
      <c r="J42" s="32">
        <f t="shared" si="11"/>
        <v>216741.28812363997</v>
      </c>
      <c r="K42" s="139"/>
      <c r="L42" s="52"/>
      <c r="M42" s="52"/>
    </row>
    <row r="43" spans="1:13">
      <c r="A43" s="107"/>
      <c r="B43" s="142" t="s">
        <v>25</v>
      </c>
      <c r="C43" s="142"/>
      <c r="D43" s="142"/>
      <c r="E43" s="55">
        <f>E41/$C$40</f>
        <v>0.1665934646372485</v>
      </c>
      <c r="F43" s="55">
        <f t="shared" ref="F43:J43" si="12">F41/$C$40</f>
        <v>0.13216013944228303</v>
      </c>
      <c r="G43" s="55">
        <f t="shared" si="12"/>
        <v>0.10541786287712814</v>
      </c>
      <c r="H43" s="55">
        <f t="shared" si="12"/>
        <v>0.1689060757839847</v>
      </c>
      <c r="I43" s="55">
        <f t="shared" si="12"/>
        <v>0.16170946330513369</v>
      </c>
      <c r="J43" s="55">
        <f t="shared" si="12"/>
        <v>0.26521299395422199</v>
      </c>
      <c r="K43" s="139"/>
      <c r="L43" s="52"/>
      <c r="M43" s="52"/>
    </row>
    <row r="44" spans="1:13" ht="15.75" thickBot="1">
      <c r="A44" s="108"/>
      <c r="B44" s="143" t="s">
        <v>26</v>
      </c>
      <c r="C44" s="143"/>
      <c r="D44" s="143"/>
      <c r="E44" s="109">
        <f>E43</f>
        <v>0.1665934646372485</v>
      </c>
      <c r="F44" s="109">
        <f>E44+F43</f>
        <v>0.29875360407953155</v>
      </c>
      <c r="G44" s="109">
        <f t="shared" ref="G44:J44" si="13">F44+G43</f>
        <v>0.40417146695665968</v>
      </c>
      <c r="H44" s="109">
        <f t="shared" si="13"/>
        <v>0.57307754274064437</v>
      </c>
      <c r="I44" s="109">
        <f t="shared" si="13"/>
        <v>0.73478700604577807</v>
      </c>
      <c r="J44" s="109">
        <f t="shared" si="13"/>
        <v>1</v>
      </c>
      <c r="K44" s="140"/>
      <c r="L44" s="52"/>
      <c r="M44" s="52"/>
    </row>
    <row r="45" spans="1:13" ht="33" customHeight="1" thickTop="1">
      <c r="A45" s="144" t="s">
        <v>9</v>
      </c>
      <c r="B45" s="145"/>
      <c r="C45" s="145"/>
      <c r="D45" s="145"/>
      <c r="E45" s="145"/>
      <c r="F45" s="146"/>
      <c r="G45" s="147"/>
      <c r="H45" s="147"/>
      <c r="I45" s="147"/>
      <c r="J45" s="147"/>
      <c r="K45" s="148"/>
    </row>
    <row r="46" spans="1:13" ht="33" customHeight="1">
      <c r="A46" s="152" t="s">
        <v>7</v>
      </c>
      <c r="B46" s="153"/>
      <c r="C46" s="153"/>
      <c r="D46" s="51"/>
      <c r="E46" s="50" t="s">
        <v>36</v>
      </c>
      <c r="F46" s="149"/>
      <c r="G46" s="150"/>
      <c r="H46" s="150"/>
      <c r="I46" s="150"/>
      <c r="J46" s="150"/>
      <c r="K46" s="151"/>
    </row>
    <row r="47" spans="1:13">
      <c r="A47" s="97" t="s">
        <v>12</v>
      </c>
      <c r="B47" s="25"/>
      <c r="C47" s="24"/>
      <c r="D47" s="24"/>
      <c r="E47" s="7"/>
      <c r="F47" s="8"/>
      <c r="G47" s="8"/>
      <c r="H47" s="8"/>
      <c r="I47" s="8"/>
      <c r="J47" s="9"/>
      <c r="K47" s="12"/>
      <c r="L47" s="12"/>
      <c r="M47" s="10"/>
    </row>
    <row r="48" spans="1:13" ht="26.25" customHeight="1">
      <c r="A48" s="22"/>
      <c r="B48" s="154" t="s">
        <v>46</v>
      </c>
      <c r="C48" s="154"/>
      <c r="D48" s="154"/>
      <c r="E48" s="154"/>
      <c r="F48" s="154"/>
      <c r="G48" s="154"/>
      <c r="H48" s="154"/>
      <c r="I48" s="154"/>
      <c r="J48" s="154"/>
      <c r="K48" s="154"/>
      <c r="L48" s="27"/>
      <c r="M48" s="27"/>
    </row>
    <row r="49" spans="1:13">
      <c r="A49" s="6"/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</row>
    <row r="50" spans="1:13">
      <c r="A50" s="6"/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3">
      <c r="A51" s="13"/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>
      <c r="A52" s="6"/>
      <c r="M52" s="10"/>
    </row>
  </sheetData>
  <mergeCells count="75">
    <mergeCell ref="K25:K27"/>
    <mergeCell ref="K28:K30"/>
    <mergeCell ref="K31:K33"/>
    <mergeCell ref="K34:K36"/>
    <mergeCell ref="K37:K39"/>
    <mergeCell ref="K10:K12"/>
    <mergeCell ref="K13:K15"/>
    <mergeCell ref="K16:K18"/>
    <mergeCell ref="K19:K21"/>
    <mergeCell ref="K22:K24"/>
    <mergeCell ref="D10:D12"/>
    <mergeCell ref="D13:D15"/>
    <mergeCell ref="D16:D18"/>
    <mergeCell ref="D19:D21"/>
    <mergeCell ref="D22:D24"/>
    <mergeCell ref="A4:J4"/>
    <mergeCell ref="A1:K1"/>
    <mergeCell ref="A2:K2"/>
    <mergeCell ref="A3:K3"/>
    <mergeCell ref="A5:K5"/>
    <mergeCell ref="A6:K6"/>
    <mergeCell ref="A7:J7"/>
    <mergeCell ref="A8:A9"/>
    <mergeCell ref="B8:B9"/>
    <mergeCell ref="C8:C9"/>
    <mergeCell ref="D8:D9"/>
    <mergeCell ref="E8:J8"/>
    <mergeCell ref="K8:K9"/>
    <mergeCell ref="A10:A12"/>
    <mergeCell ref="A13:A15"/>
    <mergeCell ref="B10:B12"/>
    <mergeCell ref="B13:B15"/>
    <mergeCell ref="C10:C12"/>
    <mergeCell ref="C13:C15"/>
    <mergeCell ref="A16:A18"/>
    <mergeCell ref="A19:A21"/>
    <mergeCell ref="B16:B18"/>
    <mergeCell ref="B19:B21"/>
    <mergeCell ref="C16:C18"/>
    <mergeCell ref="C19:C21"/>
    <mergeCell ref="A22:A24"/>
    <mergeCell ref="A25:A27"/>
    <mergeCell ref="B22:B24"/>
    <mergeCell ref="B25:B27"/>
    <mergeCell ref="C22:C24"/>
    <mergeCell ref="C25:C27"/>
    <mergeCell ref="A28:A30"/>
    <mergeCell ref="A31:A33"/>
    <mergeCell ref="B28:B30"/>
    <mergeCell ref="B31:B33"/>
    <mergeCell ref="C28:C30"/>
    <mergeCell ref="C31:C33"/>
    <mergeCell ref="B34:B36"/>
    <mergeCell ref="B37:B39"/>
    <mergeCell ref="C34:C36"/>
    <mergeCell ref="C37:C39"/>
    <mergeCell ref="D25:D27"/>
    <mergeCell ref="D28:D30"/>
    <mergeCell ref="D31:D33"/>
    <mergeCell ref="D34:D36"/>
    <mergeCell ref="D37:D39"/>
    <mergeCell ref="B49:M49"/>
    <mergeCell ref="B50:M50"/>
    <mergeCell ref="B51:M51"/>
    <mergeCell ref="K40:K44"/>
    <mergeCell ref="B41:D41"/>
    <mergeCell ref="B42:D42"/>
    <mergeCell ref="B43:D43"/>
    <mergeCell ref="B44:D44"/>
    <mergeCell ref="A45:E45"/>
    <mergeCell ref="F45:K46"/>
    <mergeCell ref="A46:C46"/>
    <mergeCell ref="B48:K48"/>
    <mergeCell ref="A34:A36"/>
    <mergeCell ref="A37:A39"/>
  </mergeCells>
  <printOptions horizontalCentered="1"/>
  <pageMargins left="0" right="0" top="0.59055118110236227" bottom="0.59055118110236227" header="0.11811023622047245" footer="0.11811023622047245"/>
  <pageSetup paperSize="9" scale="80" orientation="landscape" r:id="rId1"/>
  <headerFooter>
    <oddHeader>&amp;RFls.:________
Processo n.º 23069.152835/2021-98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Cronograma!Area_de_impressao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Jr</cp:lastModifiedBy>
  <cp:lastPrinted>2021-03-27T16:07:06Z</cp:lastPrinted>
  <dcterms:created xsi:type="dcterms:W3CDTF">2009-04-27T20:33:58Z</dcterms:created>
  <dcterms:modified xsi:type="dcterms:W3CDTF">2021-03-28T14:23:55Z</dcterms:modified>
</cp:coreProperties>
</file>