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10" yWindow="1335" windowWidth="11475" windowHeight="9750" activeTab="1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Cronograma!$A$1:$M$56</definedName>
    <definedName name="_xlnm.Print_Area" localSheetId="0">Orçamento!$A$1:$N$240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Orçamento!$4:$10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J16" i="2" l="1"/>
  <c r="I16" i="2"/>
  <c r="J231" i="2"/>
  <c r="K231" i="2" s="1"/>
  <c r="L231" i="2" s="1"/>
  <c r="I231" i="2"/>
  <c r="J230" i="2"/>
  <c r="I230" i="2"/>
  <c r="K230" i="2" s="1"/>
  <c r="L230" i="2" s="1"/>
  <c r="J229" i="2"/>
  <c r="I229" i="2"/>
  <c r="J228" i="2"/>
  <c r="I228" i="2"/>
  <c r="K228" i="2" s="1"/>
  <c r="L228" i="2" s="1"/>
  <c r="J227" i="2"/>
  <c r="I227" i="2"/>
  <c r="K227" i="2" s="1"/>
  <c r="L227" i="2" s="1"/>
  <c r="K226" i="2"/>
  <c r="L226" i="2" s="1"/>
  <c r="J226" i="2"/>
  <c r="I226" i="2"/>
  <c r="J224" i="2"/>
  <c r="I224" i="2"/>
  <c r="K224" i="2" s="1"/>
  <c r="L224" i="2" s="1"/>
  <c r="M223" i="2" s="1"/>
  <c r="N223" i="2" s="1"/>
  <c r="C44" i="4" s="1"/>
  <c r="K45" i="4" s="1"/>
  <c r="J222" i="2"/>
  <c r="I222" i="2"/>
  <c r="J221" i="2"/>
  <c r="I221" i="2"/>
  <c r="K221" i="2" s="1"/>
  <c r="L221" i="2" s="1"/>
  <c r="J220" i="2"/>
  <c r="I220" i="2"/>
  <c r="J219" i="2"/>
  <c r="K219" i="2" s="1"/>
  <c r="L219" i="2" s="1"/>
  <c r="I219" i="2"/>
  <c r="J217" i="2"/>
  <c r="I217" i="2"/>
  <c r="K217" i="2" s="1"/>
  <c r="L217" i="2" s="1"/>
  <c r="J216" i="2"/>
  <c r="I216" i="2"/>
  <c r="J215" i="2"/>
  <c r="I215" i="2"/>
  <c r="K215" i="2" s="1"/>
  <c r="L215" i="2" s="1"/>
  <c r="J214" i="2"/>
  <c r="I214" i="2"/>
  <c r="K214" i="2" s="1"/>
  <c r="L214" i="2" s="1"/>
  <c r="J213" i="2"/>
  <c r="I213" i="2"/>
  <c r="J212" i="2"/>
  <c r="I212" i="2"/>
  <c r="K212" i="2" s="1"/>
  <c r="L212" i="2" s="1"/>
  <c r="K211" i="2"/>
  <c r="L211" i="2" s="1"/>
  <c r="J211" i="2"/>
  <c r="I211" i="2"/>
  <c r="J209" i="2"/>
  <c r="I209" i="2"/>
  <c r="K209" i="2" s="1"/>
  <c r="L209" i="2" s="1"/>
  <c r="M208" i="2" s="1"/>
  <c r="N208" i="2" s="1"/>
  <c r="C38" i="4" s="1"/>
  <c r="J207" i="2"/>
  <c r="K207" i="2" s="1"/>
  <c r="L207" i="2" s="1"/>
  <c r="I207" i="2"/>
  <c r="J206" i="2"/>
  <c r="I206" i="2"/>
  <c r="K206" i="2" s="1"/>
  <c r="L206" i="2" s="1"/>
  <c r="J205" i="2"/>
  <c r="I205" i="2"/>
  <c r="J204" i="2"/>
  <c r="K204" i="2" s="1"/>
  <c r="L204" i="2" s="1"/>
  <c r="I204" i="2"/>
  <c r="J203" i="2"/>
  <c r="I203" i="2"/>
  <c r="K203" i="2" s="1"/>
  <c r="L203" i="2" s="1"/>
  <c r="J201" i="2"/>
  <c r="I201" i="2"/>
  <c r="J200" i="2"/>
  <c r="I200" i="2"/>
  <c r="K200" i="2" s="1"/>
  <c r="L200" i="2" s="1"/>
  <c r="J199" i="2"/>
  <c r="I199" i="2"/>
  <c r="K199" i="2" s="1"/>
  <c r="L199" i="2" s="1"/>
  <c r="K198" i="2"/>
  <c r="L198" i="2" s="1"/>
  <c r="J198" i="2"/>
  <c r="I198" i="2"/>
  <c r="J197" i="2"/>
  <c r="I197" i="2"/>
  <c r="K197" i="2" s="1"/>
  <c r="L197" i="2" s="1"/>
  <c r="J196" i="2"/>
  <c r="I196" i="2"/>
  <c r="J194" i="2"/>
  <c r="I194" i="2"/>
  <c r="K194" i="2" s="1"/>
  <c r="L194" i="2" s="1"/>
  <c r="J193" i="2"/>
  <c r="I193" i="2"/>
  <c r="J192" i="2"/>
  <c r="I192" i="2"/>
  <c r="K192" i="2" s="1"/>
  <c r="L192" i="2" s="1"/>
  <c r="J190" i="2"/>
  <c r="I190" i="2"/>
  <c r="J189" i="2"/>
  <c r="I189" i="2"/>
  <c r="K189" i="2" s="1"/>
  <c r="L189" i="2" s="1"/>
  <c r="J188" i="2"/>
  <c r="I188" i="2"/>
  <c r="K188" i="2" s="1"/>
  <c r="L188" i="2" s="1"/>
  <c r="K187" i="2"/>
  <c r="L187" i="2" s="1"/>
  <c r="J187" i="2"/>
  <c r="I187" i="2"/>
  <c r="J186" i="2"/>
  <c r="I186" i="2"/>
  <c r="K186" i="2" s="1"/>
  <c r="L186" i="2" s="1"/>
  <c r="J185" i="2"/>
  <c r="I185" i="2"/>
  <c r="J184" i="2"/>
  <c r="K184" i="2" s="1"/>
  <c r="L184" i="2" s="1"/>
  <c r="I184" i="2"/>
  <c r="J183" i="2"/>
  <c r="I183" i="2"/>
  <c r="K183" i="2" s="1"/>
  <c r="L183" i="2" s="1"/>
  <c r="J182" i="2"/>
  <c r="I182" i="2"/>
  <c r="J181" i="2"/>
  <c r="I181" i="2"/>
  <c r="K181" i="2" s="1"/>
  <c r="L181" i="2" s="1"/>
  <c r="J180" i="2"/>
  <c r="I180" i="2"/>
  <c r="K180" i="2" s="1"/>
  <c r="L180" i="2" s="1"/>
  <c r="K179" i="2"/>
  <c r="L179" i="2" s="1"/>
  <c r="J179" i="2"/>
  <c r="I179" i="2"/>
  <c r="J178" i="2"/>
  <c r="I178" i="2"/>
  <c r="K178" i="2" s="1"/>
  <c r="L178" i="2" s="1"/>
  <c r="J177" i="2"/>
  <c r="I177" i="2"/>
  <c r="J176" i="2"/>
  <c r="K176" i="2" s="1"/>
  <c r="L176" i="2" s="1"/>
  <c r="I176" i="2"/>
  <c r="J175" i="2"/>
  <c r="I175" i="2"/>
  <c r="K175" i="2" s="1"/>
  <c r="L175" i="2" s="1"/>
  <c r="J174" i="2"/>
  <c r="I174" i="2"/>
  <c r="J173" i="2"/>
  <c r="I173" i="2"/>
  <c r="K173" i="2" s="1"/>
  <c r="L173" i="2" s="1"/>
  <c r="J172" i="2"/>
  <c r="I172" i="2"/>
  <c r="K172" i="2" s="1"/>
  <c r="L172" i="2" s="1"/>
  <c r="K171" i="2"/>
  <c r="L171" i="2" s="1"/>
  <c r="J171" i="2"/>
  <c r="I171" i="2"/>
  <c r="J170" i="2"/>
  <c r="I170" i="2"/>
  <c r="K170" i="2" s="1"/>
  <c r="L170" i="2" s="1"/>
  <c r="J169" i="2"/>
  <c r="I169" i="2"/>
  <c r="K169" i="2" s="1"/>
  <c r="L169" i="2" s="1"/>
  <c r="K168" i="2"/>
  <c r="L168" i="2" s="1"/>
  <c r="J168" i="2"/>
  <c r="I168" i="2"/>
  <c r="J167" i="2"/>
  <c r="I167" i="2"/>
  <c r="K167" i="2" s="1"/>
  <c r="L167" i="2" s="1"/>
  <c r="J166" i="2"/>
  <c r="I166" i="2"/>
  <c r="J165" i="2"/>
  <c r="K165" i="2" s="1"/>
  <c r="L165" i="2" s="1"/>
  <c r="I165" i="2"/>
  <c r="J164" i="2"/>
  <c r="I164" i="2"/>
  <c r="K164" i="2" s="1"/>
  <c r="L164" i="2" s="1"/>
  <c r="J163" i="2"/>
  <c r="I163" i="2"/>
  <c r="J161" i="2"/>
  <c r="I161" i="2"/>
  <c r="K161" i="2" s="1"/>
  <c r="L161" i="2" s="1"/>
  <c r="J160" i="2"/>
  <c r="I160" i="2"/>
  <c r="J159" i="2"/>
  <c r="I159" i="2"/>
  <c r="K159" i="2" s="1"/>
  <c r="L159" i="2" s="1"/>
  <c r="J158" i="2"/>
  <c r="I158" i="2"/>
  <c r="J157" i="2"/>
  <c r="I157" i="2"/>
  <c r="K157" i="2" s="1"/>
  <c r="L157" i="2" s="1"/>
  <c r="J156" i="2"/>
  <c r="I156" i="2"/>
  <c r="J155" i="2"/>
  <c r="I155" i="2"/>
  <c r="K155" i="2" s="1"/>
  <c r="L155" i="2" s="1"/>
  <c r="J154" i="2"/>
  <c r="I154" i="2"/>
  <c r="J153" i="2"/>
  <c r="I153" i="2"/>
  <c r="K153" i="2" s="1"/>
  <c r="L153" i="2" s="1"/>
  <c r="J152" i="2"/>
  <c r="I152" i="2"/>
  <c r="J151" i="2"/>
  <c r="I151" i="2"/>
  <c r="K151" i="2" s="1"/>
  <c r="L151" i="2" s="1"/>
  <c r="J150" i="2"/>
  <c r="I150" i="2"/>
  <c r="J149" i="2"/>
  <c r="I149" i="2"/>
  <c r="K149" i="2" s="1"/>
  <c r="L149" i="2" s="1"/>
  <c r="J148" i="2"/>
  <c r="I148" i="2"/>
  <c r="J147" i="2"/>
  <c r="I147" i="2"/>
  <c r="K147" i="2" s="1"/>
  <c r="L147" i="2" s="1"/>
  <c r="J146" i="2"/>
  <c r="I146" i="2"/>
  <c r="J145" i="2"/>
  <c r="I145" i="2"/>
  <c r="K145" i="2" s="1"/>
  <c r="L145" i="2" s="1"/>
  <c r="J144" i="2"/>
  <c r="I144" i="2"/>
  <c r="J143" i="2"/>
  <c r="I143" i="2"/>
  <c r="K143" i="2" s="1"/>
  <c r="L143" i="2" s="1"/>
  <c r="J142" i="2"/>
  <c r="I142" i="2"/>
  <c r="J141" i="2"/>
  <c r="I141" i="2"/>
  <c r="K141" i="2" s="1"/>
  <c r="L141" i="2" s="1"/>
  <c r="J140" i="2"/>
  <c r="I140" i="2"/>
  <c r="J139" i="2"/>
  <c r="I139" i="2"/>
  <c r="K139" i="2" s="1"/>
  <c r="L139" i="2" s="1"/>
  <c r="J138" i="2"/>
  <c r="I138" i="2"/>
  <c r="J135" i="2"/>
  <c r="I135" i="2"/>
  <c r="K135" i="2" s="1"/>
  <c r="L135" i="2" s="1"/>
  <c r="J134" i="2"/>
  <c r="I134" i="2"/>
  <c r="J133" i="2"/>
  <c r="K133" i="2" s="1"/>
  <c r="L133" i="2" s="1"/>
  <c r="I133" i="2"/>
  <c r="J132" i="2"/>
  <c r="I132" i="2"/>
  <c r="K132" i="2" s="1"/>
  <c r="L132" i="2" s="1"/>
  <c r="J131" i="2"/>
  <c r="I131" i="2"/>
  <c r="J130" i="2"/>
  <c r="I130" i="2"/>
  <c r="K130" i="2" s="1"/>
  <c r="L130" i="2" s="1"/>
  <c r="J128" i="2"/>
  <c r="I128" i="2"/>
  <c r="J127" i="2"/>
  <c r="I127" i="2"/>
  <c r="K127" i="2" s="1"/>
  <c r="L127" i="2" s="1"/>
  <c r="J126" i="2"/>
  <c r="I126" i="2"/>
  <c r="J125" i="2"/>
  <c r="I125" i="2"/>
  <c r="K125" i="2" s="1"/>
  <c r="L125" i="2" s="1"/>
  <c r="J124" i="2"/>
  <c r="I124" i="2"/>
  <c r="J123" i="2"/>
  <c r="I123" i="2"/>
  <c r="K123" i="2" s="1"/>
  <c r="L123" i="2" s="1"/>
  <c r="J122" i="2"/>
  <c r="I122" i="2"/>
  <c r="J121" i="2"/>
  <c r="I121" i="2"/>
  <c r="K121" i="2" s="1"/>
  <c r="L121" i="2" s="1"/>
  <c r="J120" i="2"/>
  <c r="I120" i="2"/>
  <c r="J118" i="2"/>
  <c r="I118" i="2"/>
  <c r="K118" i="2" s="1"/>
  <c r="L118" i="2" s="1"/>
  <c r="J117" i="2"/>
  <c r="I117" i="2"/>
  <c r="J116" i="2"/>
  <c r="I116" i="2"/>
  <c r="K116" i="2" s="1"/>
  <c r="L116" i="2" s="1"/>
  <c r="J115" i="2"/>
  <c r="I115" i="2"/>
  <c r="J114" i="2"/>
  <c r="I114" i="2"/>
  <c r="K114" i="2" s="1"/>
  <c r="L114" i="2" s="1"/>
  <c r="J113" i="2"/>
  <c r="I113" i="2"/>
  <c r="J111" i="2"/>
  <c r="K111" i="2" s="1"/>
  <c r="L111" i="2" s="1"/>
  <c r="I111" i="2"/>
  <c r="J110" i="2"/>
  <c r="I110" i="2"/>
  <c r="K110" i="2" s="1"/>
  <c r="L110" i="2" s="1"/>
  <c r="J109" i="2"/>
  <c r="I109" i="2"/>
  <c r="J108" i="2"/>
  <c r="I108" i="2"/>
  <c r="K108" i="2" s="1"/>
  <c r="L108" i="2" s="1"/>
  <c r="J107" i="2"/>
  <c r="I107" i="2"/>
  <c r="K107" i="2" s="1"/>
  <c r="L107" i="2" s="1"/>
  <c r="J103" i="2"/>
  <c r="K103" i="2" s="1"/>
  <c r="L103" i="2" s="1"/>
  <c r="I103" i="2"/>
  <c r="J102" i="2"/>
  <c r="I102" i="2"/>
  <c r="K102" i="2" s="1"/>
  <c r="L102" i="2" s="1"/>
  <c r="J101" i="2"/>
  <c r="I101" i="2"/>
  <c r="J100" i="2"/>
  <c r="I100" i="2"/>
  <c r="K100" i="2" s="1"/>
  <c r="L100" i="2" s="1"/>
  <c r="J99" i="2"/>
  <c r="I99" i="2"/>
  <c r="K99" i="2" s="1"/>
  <c r="L99" i="2" s="1"/>
  <c r="K98" i="2"/>
  <c r="L98" i="2" s="1"/>
  <c r="J98" i="2"/>
  <c r="I98" i="2"/>
  <c r="J97" i="2"/>
  <c r="I97" i="2"/>
  <c r="K97" i="2" s="1"/>
  <c r="L97" i="2" s="1"/>
  <c r="J96" i="2"/>
  <c r="I96" i="2"/>
  <c r="J95" i="2"/>
  <c r="K95" i="2" s="1"/>
  <c r="L95" i="2" s="1"/>
  <c r="I95" i="2"/>
  <c r="J94" i="2"/>
  <c r="I94" i="2"/>
  <c r="K94" i="2" s="1"/>
  <c r="L94" i="2" s="1"/>
  <c r="J93" i="2"/>
  <c r="I93" i="2"/>
  <c r="J92" i="2"/>
  <c r="I92" i="2"/>
  <c r="K92" i="2" s="1"/>
  <c r="L92" i="2" s="1"/>
  <c r="J91" i="2"/>
  <c r="I91" i="2"/>
  <c r="K91" i="2" s="1"/>
  <c r="L91" i="2" s="1"/>
  <c r="K89" i="2"/>
  <c r="L89" i="2" s="1"/>
  <c r="J89" i="2"/>
  <c r="I89" i="2"/>
  <c r="J88" i="2"/>
  <c r="I88" i="2"/>
  <c r="K88" i="2" s="1"/>
  <c r="L88" i="2" s="1"/>
  <c r="J87" i="2"/>
  <c r="I87" i="2"/>
  <c r="J86" i="2"/>
  <c r="K86" i="2" s="1"/>
  <c r="L86" i="2" s="1"/>
  <c r="I86" i="2"/>
  <c r="J85" i="2"/>
  <c r="I85" i="2"/>
  <c r="K85" i="2" s="1"/>
  <c r="L85" i="2" s="1"/>
  <c r="J84" i="2"/>
  <c r="I84" i="2"/>
  <c r="J83" i="2"/>
  <c r="I83" i="2"/>
  <c r="K83" i="2" s="1"/>
  <c r="L83" i="2" s="1"/>
  <c r="J82" i="2"/>
  <c r="I82" i="2"/>
  <c r="K82" i="2" s="1"/>
  <c r="L82" i="2" s="1"/>
  <c r="K81" i="2"/>
  <c r="L81" i="2" s="1"/>
  <c r="J81" i="2"/>
  <c r="I81" i="2"/>
  <c r="J80" i="2"/>
  <c r="I80" i="2"/>
  <c r="K80" i="2" s="1"/>
  <c r="L80" i="2" s="1"/>
  <c r="J79" i="2"/>
  <c r="I79" i="2"/>
  <c r="K79" i="2" s="1"/>
  <c r="L79" i="2" s="1"/>
  <c r="K78" i="2"/>
  <c r="L78" i="2" s="1"/>
  <c r="J78" i="2"/>
  <c r="I78" i="2"/>
  <c r="J77" i="2"/>
  <c r="I77" i="2"/>
  <c r="K77" i="2" s="1"/>
  <c r="L77" i="2" s="1"/>
  <c r="J75" i="2"/>
  <c r="I75" i="2"/>
  <c r="J74" i="2"/>
  <c r="I74" i="2"/>
  <c r="K74" i="2" s="1"/>
  <c r="L74" i="2" s="1"/>
  <c r="J73" i="2"/>
  <c r="I73" i="2"/>
  <c r="J72" i="2"/>
  <c r="I72" i="2"/>
  <c r="K72" i="2" s="1"/>
  <c r="L72" i="2" s="1"/>
  <c r="J71" i="2"/>
  <c r="I71" i="2"/>
  <c r="J70" i="2"/>
  <c r="I70" i="2"/>
  <c r="K70" i="2" s="1"/>
  <c r="L70" i="2" s="1"/>
  <c r="J69" i="2"/>
  <c r="I69" i="2"/>
  <c r="J67" i="2"/>
  <c r="K67" i="2" s="1"/>
  <c r="L67" i="2" s="1"/>
  <c r="I67" i="2"/>
  <c r="J66" i="2"/>
  <c r="I66" i="2"/>
  <c r="K66" i="2" s="1"/>
  <c r="L66" i="2" s="1"/>
  <c r="J65" i="2"/>
  <c r="I65" i="2"/>
  <c r="J64" i="2"/>
  <c r="I64" i="2"/>
  <c r="K64" i="2" s="1"/>
  <c r="L64" i="2" s="1"/>
  <c r="J62" i="2"/>
  <c r="I62" i="2"/>
  <c r="K62" i="2" s="1"/>
  <c r="L62" i="2" s="1"/>
  <c r="K61" i="2"/>
  <c r="L61" i="2" s="1"/>
  <c r="J61" i="2"/>
  <c r="I61" i="2"/>
  <c r="J59" i="2"/>
  <c r="I59" i="2"/>
  <c r="K59" i="2" s="1"/>
  <c r="L59" i="2" s="1"/>
  <c r="J58" i="2"/>
  <c r="I58" i="2"/>
  <c r="J57" i="2"/>
  <c r="I57" i="2"/>
  <c r="K57" i="2" s="1"/>
  <c r="L57" i="2" s="1"/>
  <c r="J54" i="2"/>
  <c r="I54" i="2"/>
  <c r="J53" i="2"/>
  <c r="I53" i="2"/>
  <c r="K53" i="2" s="1"/>
  <c r="L53" i="2" s="1"/>
  <c r="J52" i="2"/>
  <c r="I52" i="2"/>
  <c r="J51" i="2"/>
  <c r="I51" i="2"/>
  <c r="K51" i="2" s="1"/>
  <c r="L51" i="2" s="1"/>
  <c r="J50" i="2"/>
  <c r="I50" i="2"/>
  <c r="J49" i="2"/>
  <c r="I49" i="2"/>
  <c r="K49" i="2" s="1"/>
  <c r="L49" i="2" s="1"/>
  <c r="J48" i="2"/>
  <c r="I48" i="2"/>
  <c r="J47" i="2"/>
  <c r="I47" i="2"/>
  <c r="K47" i="2" s="1"/>
  <c r="L47" i="2" s="1"/>
  <c r="J44" i="2"/>
  <c r="I44" i="2"/>
  <c r="J43" i="2"/>
  <c r="I43" i="2"/>
  <c r="K43" i="2" s="1"/>
  <c r="L43" i="2" s="1"/>
  <c r="J41" i="2"/>
  <c r="I41" i="2"/>
  <c r="K41" i="2" s="1"/>
  <c r="L41" i="2" s="1"/>
  <c r="K40" i="2"/>
  <c r="L40" i="2" s="1"/>
  <c r="J40" i="2"/>
  <c r="I40" i="2"/>
  <c r="J39" i="2"/>
  <c r="I39" i="2"/>
  <c r="K39" i="2" s="1"/>
  <c r="L39" i="2" s="1"/>
  <c r="J38" i="2"/>
  <c r="I38" i="2"/>
  <c r="J37" i="2"/>
  <c r="K37" i="2" s="1"/>
  <c r="L37" i="2" s="1"/>
  <c r="I37" i="2"/>
  <c r="J36" i="2"/>
  <c r="I36" i="2"/>
  <c r="K36" i="2" s="1"/>
  <c r="L36" i="2" s="1"/>
  <c r="J35" i="2"/>
  <c r="I35" i="2"/>
  <c r="J34" i="2"/>
  <c r="I34" i="2"/>
  <c r="K34" i="2" s="1"/>
  <c r="L34" i="2" s="1"/>
  <c r="J33" i="2"/>
  <c r="I33" i="2"/>
  <c r="K33" i="2" s="1"/>
  <c r="L33" i="2" s="1"/>
  <c r="K32" i="2"/>
  <c r="L32" i="2" s="1"/>
  <c r="J32" i="2"/>
  <c r="I32" i="2"/>
  <c r="J31" i="2"/>
  <c r="I31" i="2"/>
  <c r="K31" i="2" s="1"/>
  <c r="L31" i="2" s="1"/>
  <c r="J30" i="2"/>
  <c r="I30" i="2"/>
  <c r="J29" i="2"/>
  <c r="K29" i="2" s="1"/>
  <c r="L29" i="2" s="1"/>
  <c r="I29" i="2"/>
  <c r="J28" i="2"/>
  <c r="I28" i="2"/>
  <c r="K28" i="2" s="1"/>
  <c r="L28" i="2" s="1"/>
  <c r="J27" i="2"/>
  <c r="I27" i="2"/>
  <c r="J26" i="2"/>
  <c r="I26" i="2"/>
  <c r="K26" i="2" s="1"/>
  <c r="L26" i="2" s="1"/>
  <c r="J25" i="2"/>
  <c r="I25" i="2"/>
  <c r="K25" i="2" s="1"/>
  <c r="L25" i="2" s="1"/>
  <c r="K24" i="2"/>
  <c r="L24" i="2" s="1"/>
  <c r="J24" i="2"/>
  <c r="I24" i="2"/>
  <c r="J23" i="2"/>
  <c r="I23" i="2"/>
  <c r="K23" i="2" s="1"/>
  <c r="L23" i="2" s="1"/>
  <c r="J22" i="2"/>
  <c r="I22" i="2"/>
  <c r="J20" i="2"/>
  <c r="I20" i="2"/>
  <c r="K20" i="2" s="1"/>
  <c r="L20" i="2" s="1"/>
  <c r="J19" i="2"/>
  <c r="I19" i="2"/>
  <c r="J18" i="2"/>
  <c r="I18" i="2"/>
  <c r="K18" i="2" s="1"/>
  <c r="L18" i="2" s="1"/>
  <c r="J15" i="2"/>
  <c r="I15" i="2"/>
  <c r="J14" i="2"/>
  <c r="K14" i="2" s="1"/>
  <c r="L14" i="2" s="1"/>
  <c r="I14" i="2"/>
  <c r="J13" i="2"/>
  <c r="I13" i="2"/>
  <c r="K13" i="2" s="1"/>
  <c r="L13" i="2" s="1"/>
  <c r="J12" i="2"/>
  <c r="I12" i="2"/>
  <c r="M60" i="2" l="1"/>
  <c r="K12" i="2"/>
  <c r="L12" i="2" s="1"/>
  <c r="K15" i="2"/>
  <c r="L15" i="2" s="1"/>
  <c r="K19" i="2"/>
  <c r="L19" i="2" s="1"/>
  <c r="M17" i="2" s="1"/>
  <c r="N17" i="2" s="1"/>
  <c r="C12" i="4" s="1"/>
  <c r="K22" i="2"/>
  <c r="L22" i="2" s="1"/>
  <c r="K27" i="2"/>
  <c r="L27" i="2" s="1"/>
  <c r="K30" i="2"/>
  <c r="L30" i="2" s="1"/>
  <c r="K35" i="2"/>
  <c r="L35" i="2" s="1"/>
  <c r="M21" i="2" s="1"/>
  <c r="N21" i="2" s="1"/>
  <c r="C14" i="4" s="1"/>
  <c r="G15" i="4" s="1"/>
  <c r="K38" i="2"/>
  <c r="L38" i="2" s="1"/>
  <c r="K44" i="2"/>
  <c r="L44" i="2" s="1"/>
  <c r="M42" i="2" s="1"/>
  <c r="N42" i="2" s="1"/>
  <c r="C16" i="4" s="1"/>
  <c r="G17" i="4" s="1"/>
  <c r="K48" i="2"/>
  <c r="L48" i="2" s="1"/>
  <c r="K50" i="2"/>
  <c r="L50" i="2" s="1"/>
  <c r="M46" i="2" s="1"/>
  <c r="N45" i="2" s="1"/>
  <c r="C18" i="4" s="1"/>
  <c r="H19" i="4" s="1"/>
  <c r="K52" i="2"/>
  <c r="L52" i="2" s="1"/>
  <c r="K54" i="2"/>
  <c r="L54" i="2" s="1"/>
  <c r="K58" i="2"/>
  <c r="L58" i="2" s="1"/>
  <c r="M56" i="2" s="1"/>
  <c r="K69" i="2"/>
  <c r="L69" i="2" s="1"/>
  <c r="M68" i="2" s="1"/>
  <c r="N68" i="2" s="1"/>
  <c r="C24" i="4" s="1"/>
  <c r="J25" i="4" s="1"/>
  <c r="K71" i="2"/>
  <c r="L71" i="2" s="1"/>
  <c r="K73" i="2"/>
  <c r="L73" i="2" s="1"/>
  <c r="K75" i="2"/>
  <c r="L75" i="2" s="1"/>
  <c r="K84" i="2"/>
  <c r="L84" i="2" s="1"/>
  <c r="M76" i="2" s="1"/>
  <c r="N76" i="2" s="1"/>
  <c r="C26" i="4" s="1"/>
  <c r="K87" i="2"/>
  <c r="L87" i="2" s="1"/>
  <c r="K93" i="2"/>
  <c r="L93" i="2" s="1"/>
  <c r="M90" i="2" s="1"/>
  <c r="N90" i="2" s="1"/>
  <c r="C28" i="4" s="1"/>
  <c r="K96" i="2"/>
  <c r="L96" i="2" s="1"/>
  <c r="K101" i="2"/>
  <c r="L101" i="2" s="1"/>
  <c r="K113" i="2"/>
  <c r="L113" i="2" s="1"/>
  <c r="K115" i="2"/>
  <c r="L115" i="2" s="1"/>
  <c r="K117" i="2"/>
  <c r="L117" i="2" s="1"/>
  <c r="K120" i="2"/>
  <c r="L120" i="2" s="1"/>
  <c r="M119" i="2" s="1"/>
  <c r="K122" i="2"/>
  <c r="L122" i="2" s="1"/>
  <c r="K124" i="2"/>
  <c r="L124" i="2" s="1"/>
  <c r="K126" i="2"/>
  <c r="L126" i="2" s="1"/>
  <c r="K128" i="2"/>
  <c r="L128" i="2" s="1"/>
  <c r="K131" i="2"/>
  <c r="L131" i="2" s="1"/>
  <c r="M129" i="2" s="1"/>
  <c r="K134" i="2"/>
  <c r="L134" i="2" s="1"/>
  <c r="K138" i="2"/>
  <c r="L138" i="2" s="1"/>
  <c r="M137" i="2" s="1"/>
  <c r="K140" i="2"/>
  <c r="L140" i="2" s="1"/>
  <c r="K142" i="2"/>
  <c r="L142" i="2" s="1"/>
  <c r="K144" i="2"/>
  <c r="L144" i="2" s="1"/>
  <c r="K146" i="2"/>
  <c r="L146" i="2" s="1"/>
  <c r="K148" i="2"/>
  <c r="L148" i="2" s="1"/>
  <c r="K150" i="2"/>
  <c r="L150" i="2" s="1"/>
  <c r="K152" i="2"/>
  <c r="L152" i="2" s="1"/>
  <c r="K154" i="2"/>
  <c r="L154" i="2" s="1"/>
  <c r="K156" i="2"/>
  <c r="L156" i="2" s="1"/>
  <c r="K158" i="2"/>
  <c r="L158" i="2" s="1"/>
  <c r="K160" i="2"/>
  <c r="L160" i="2" s="1"/>
  <c r="K163" i="2"/>
  <c r="L163" i="2" s="1"/>
  <c r="K166" i="2"/>
  <c r="L166" i="2" s="1"/>
  <c r="M162" i="2" s="1"/>
  <c r="K174" i="2"/>
  <c r="L174" i="2" s="1"/>
  <c r="K177" i="2"/>
  <c r="L177" i="2" s="1"/>
  <c r="K182" i="2"/>
  <c r="L182" i="2" s="1"/>
  <c r="K185" i="2"/>
  <c r="L185" i="2" s="1"/>
  <c r="K190" i="2"/>
  <c r="L190" i="2" s="1"/>
  <c r="K193" i="2"/>
  <c r="L193" i="2" s="1"/>
  <c r="M191" i="2" s="1"/>
  <c r="N191" i="2" s="1"/>
  <c r="C32" i="4" s="1"/>
  <c r="L33" i="4" s="1"/>
  <c r="K196" i="2"/>
  <c r="L196" i="2" s="1"/>
  <c r="K201" i="2"/>
  <c r="L201" i="2" s="1"/>
  <c r="K205" i="2"/>
  <c r="L205" i="2" s="1"/>
  <c r="K220" i="2"/>
  <c r="L220" i="2" s="1"/>
  <c r="M218" i="2" s="1"/>
  <c r="N218" i="2" s="1"/>
  <c r="C42" i="4" s="1"/>
  <c r="K222" i="2"/>
  <c r="L222" i="2" s="1"/>
  <c r="K229" i="2"/>
  <c r="L229" i="2" s="1"/>
  <c r="M225" i="2" s="1"/>
  <c r="N225" i="2" s="1"/>
  <c r="C46" i="4" s="1"/>
  <c r="L47" i="4" s="1"/>
  <c r="K16" i="2"/>
  <c r="L16" i="2" s="1"/>
  <c r="M11" i="2" s="1"/>
  <c r="N11" i="2" s="1"/>
  <c r="C10" i="4" s="1"/>
  <c r="E11" i="4" s="1"/>
  <c r="K65" i="2"/>
  <c r="L65" i="2" s="1"/>
  <c r="M63" i="2" s="1"/>
  <c r="N63" i="2" s="1"/>
  <c r="C22" i="4" s="1"/>
  <c r="J23" i="4" s="1"/>
  <c r="K109" i="2"/>
  <c r="L109" i="2" s="1"/>
  <c r="K213" i="2"/>
  <c r="L213" i="2" s="1"/>
  <c r="M210" i="2" s="1"/>
  <c r="N210" i="2" s="1"/>
  <c r="C40" i="4" s="1"/>
  <c r="K41" i="4" s="1"/>
  <c r="K216" i="2"/>
  <c r="L216" i="2" s="1"/>
  <c r="L39" i="4"/>
  <c r="K39" i="4"/>
  <c r="M202" i="2"/>
  <c r="N202" i="2" s="1"/>
  <c r="C36" i="4" s="1"/>
  <c r="M106" i="2"/>
  <c r="L25" i="4"/>
  <c r="N55" i="2"/>
  <c r="C20" i="4" s="1"/>
  <c r="I21" i="4" s="1"/>
  <c r="F11" i="4"/>
  <c r="F49" i="4" s="1"/>
  <c r="K25" i="4"/>
  <c r="L37" i="4"/>
  <c r="L45" i="4"/>
  <c r="K37" i="4"/>
  <c r="K27" i="4" l="1"/>
  <c r="J27" i="4"/>
  <c r="I27" i="4"/>
  <c r="L27" i="4"/>
  <c r="H27" i="4"/>
  <c r="L13" i="4"/>
  <c r="G13" i="4"/>
  <c r="H13" i="4"/>
  <c r="H49" i="4" s="1"/>
  <c r="J13" i="4"/>
  <c r="K13" i="4"/>
  <c r="I13" i="4"/>
  <c r="J29" i="4"/>
  <c r="H29" i="4"/>
  <c r="K29" i="4"/>
  <c r="I29" i="4"/>
  <c r="G25" i="4"/>
  <c r="H25" i="4"/>
  <c r="N104" i="2"/>
  <c r="C30" i="4" s="1"/>
  <c r="H31" i="4" s="1"/>
  <c r="M195" i="2"/>
  <c r="N195" i="2" s="1"/>
  <c r="C34" i="4" s="1"/>
  <c r="I25" i="4"/>
  <c r="M112" i="2"/>
  <c r="L43" i="4"/>
  <c r="K43" i="4"/>
  <c r="J41" i="4"/>
  <c r="K31" i="4"/>
  <c r="J31" i="4"/>
  <c r="K35" i="4" l="1"/>
  <c r="K49" i="4" s="1"/>
  <c r="K51" i="4" s="1"/>
  <c r="L35" i="4"/>
  <c r="L49" i="4" s="1"/>
  <c r="L51" i="4" s="1"/>
  <c r="G49" i="4"/>
  <c r="G51" i="4" s="1"/>
  <c r="C48" i="4"/>
  <c r="I31" i="4"/>
  <c r="I49" i="4" s="1"/>
  <c r="I51" i="4" s="1"/>
  <c r="F51" i="4"/>
  <c r="D28" i="4"/>
  <c r="D38" i="4"/>
  <c r="D32" i="4"/>
  <c r="D42" i="4"/>
  <c r="D34" i="4"/>
  <c r="M11" i="4"/>
  <c r="M13" i="4" s="1"/>
  <c r="M15" i="4" s="1"/>
  <c r="M17" i="4" s="1"/>
  <c r="M19" i="4" s="1"/>
  <c r="M21" i="4" s="1"/>
  <c r="M23" i="4" s="1"/>
  <c r="M25" i="4" s="1"/>
  <c r="M27" i="4" s="1"/>
  <c r="M29" i="4" s="1"/>
  <c r="M31" i="4" s="1"/>
  <c r="M33" i="4" s="1"/>
  <c r="M35" i="4" s="1"/>
  <c r="M37" i="4" s="1"/>
  <c r="M39" i="4" s="1"/>
  <c r="M41" i="4" s="1"/>
  <c r="M43" i="4" s="1"/>
  <c r="M45" i="4" s="1"/>
  <c r="M47" i="4" s="1"/>
  <c r="J49" i="4"/>
  <c r="J51" i="4" s="1"/>
  <c r="E49" i="4"/>
  <c r="E51" i="4" s="1"/>
  <c r="D22" i="4"/>
  <c r="D44" i="4" l="1"/>
  <c r="D46" i="4"/>
  <c r="D36" i="4"/>
  <c r="D30" i="4"/>
  <c r="D40" i="4"/>
  <c r="H51" i="4"/>
  <c r="D10" i="4"/>
  <c r="D14" i="4"/>
  <c r="D26" i="4"/>
  <c r="D18" i="4"/>
  <c r="D16" i="4"/>
  <c r="D24" i="4"/>
  <c r="D12" i="4"/>
  <c r="D20" i="4"/>
  <c r="E52" i="4"/>
  <c r="E50" i="4"/>
  <c r="F50" i="4" s="1"/>
  <c r="G50" i="4" s="1"/>
  <c r="H50" i="4" s="1"/>
  <c r="I50" i="4" s="1"/>
  <c r="J50" i="4" s="1"/>
  <c r="K50" i="4" s="1"/>
  <c r="L50" i="4" s="1"/>
  <c r="D48" i="4" l="1"/>
  <c r="F52" i="4"/>
  <c r="G52" i="4" s="1"/>
  <c r="H52" i="4" s="1"/>
  <c r="I52" i="4" s="1"/>
  <c r="J52" i="4" s="1"/>
  <c r="K52" i="4" s="1"/>
  <c r="L52" i="4" s="1"/>
  <c r="M232" i="2"/>
</calcChain>
</file>

<file path=xl/sharedStrings.xml><?xml version="1.0" encoding="utf-8"?>
<sst xmlns="http://schemas.openxmlformats.org/spreadsheetml/2006/main" count="980" uniqueCount="535">
  <si>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</si>
  <si>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</si>
  <si>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</si>
  <si>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</si>
  <si>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</si>
  <si>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</si>
  <si>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</si>
  <si>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</si>
  <si>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</si>
  <si>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</si>
  <si>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</si>
  <si>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</si>
  <si>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</si>
  <si>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</si>
  <si>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</si>
  <si>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01</t>
  </si>
  <si>
    <t>02</t>
  </si>
  <si>
    <t>03</t>
  </si>
  <si>
    <t>04</t>
  </si>
  <si>
    <t>05</t>
  </si>
  <si>
    <t>06</t>
  </si>
  <si>
    <t>08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</si>
  <si>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</si>
  <si>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</si>
  <si>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>MÊS 1</t>
  </si>
  <si>
    <t>MÊS 2</t>
  </si>
  <si>
    <t>MÊS 3</t>
  </si>
  <si>
    <t>VALOR ACUMULADO</t>
  </si>
  <si>
    <t>% MENSAL</t>
  </si>
  <si>
    <t>% ACUMULADO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</si>
  <si>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</si>
  <si>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</si>
  <si>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</si>
  <si>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</si>
  <si>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</si>
  <si>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</si>
  <si>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</si>
  <si>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</si>
  <si>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</si>
  <si>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1.1</t>
  </si>
  <si>
    <t>1.2</t>
  </si>
  <si>
    <t>2.1</t>
  </si>
  <si>
    <t>CREA/CAU:</t>
  </si>
  <si>
    <t>VALOR PROPOSTO</t>
  </si>
  <si>
    <t>DISCRIMINAÇÃO DO SERVIÇO</t>
  </si>
  <si>
    <t>VALOR (R$)</t>
  </si>
  <si>
    <t>%</t>
  </si>
  <si>
    <t>MÊS</t>
  </si>
  <si>
    <t>SALDO (R$)</t>
  </si>
  <si>
    <t>09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</si>
  <si>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</si>
  <si>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</si>
  <si>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</si>
  <si>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1.3</t>
  </si>
  <si>
    <t>1.4</t>
  </si>
  <si>
    <t>1.5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</si>
  <si>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</si>
  <si>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</si>
  <si>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</si>
  <si>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</si>
  <si>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</si>
  <si>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</si>
  <si>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</si>
  <si>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</si>
  <si>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</si>
  <si>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</si>
  <si>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</si>
  <si>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</si>
  <si>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</si>
  <si>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</si>
  <si>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</si>
  <si>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</si>
  <si>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</si>
  <si>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</si>
  <si>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</si>
  <si>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</si>
  <si>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</si>
  <si>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</si>
  <si>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</si>
  <si>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</si>
  <si>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</si>
  <si>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</si>
  <si>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</si>
  <si>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</si>
  <si>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</si>
  <si>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</si>
  <si>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</si>
  <si>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</si>
  <si>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6.1</t>
  </si>
  <si>
    <t>6.1.1</t>
  </si>
  <si>
    <t>6.1.2</t>
  </si>
  <si>
    <t>6.1.3</t>
  </si>
  <si>
    <t>6.2</t>
  </si>
  <si>
    <t>6.2.1</t>
  </si>
  <si>
    <t>6.2.2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</si>
  <si>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</si>
  <si>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</si>
  <si>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</si>
  <si>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</si>
  <si>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</si>
  <si>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</si>
  <si>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</si>
  <si>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</si>
  <si>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</si>
  <si>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</si>
  <si>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</si>
  <si>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</si>
  <si>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</si>
  <si>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</si>
  <si>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</si>
  <si>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</si>
  <si>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</si>
  <si>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</si>
  <si>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</si>
  <si>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</si>
  <si>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</si>
  <si>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</si>
  <si>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</si>
  <si>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</si>
  <si>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</si>
  <si>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</si>
  <si>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</si>
  <si>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</si>
  <si>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</si>
  <si>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</si>
  <si>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</si>
  <si>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</si>
  <si>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</si>
  <si>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</si>
  <si>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</si>
  <si>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</si>
  <si>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</si>
  <si>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11.1</t>
  </si>
  <si>
    <t>11.1.1</t>
  </si>
  <si>
    <t>11.1.1.1</t>
  </si>
  <si>
    <t>11.1.1.2</t>
  </si>
  <si>
    <t>11.1.1.3</t>
  </si>
  <si>
    <t>11.1.1.4</t>
  </si>
  <si>
    <t>11.1.1.5</t>
  </si>
  <si>
    <t>11.1.2</t>
  </si>
  <si>
    <t>11.1.2.1</t>
  </si>
  <si>
    <t>11.1.2.2</t>
  </si>
  <si>
    <t>11.1.2.3</t>
  </si>
  <si>
    <t>11.1.2.4</t>
  </si>
  <si>
    <t>11.1.2.5</t>
  </si>
  <si>
    <t>11.1.2.6</t>
  </si>
  <si>
    <t>11.1.3</t>
  </si>
  <si>
    <t>11.1.3.1</t>
  </si>
  <si>
    <t>11.1.3.2</t>
  </si>
  <si>
    <t>11.1.3.3</t>
  </si>
  <si>
    <t>11.1.3.4</t>
  </si>
  <si>
    <t>11.1.3.5</t>
  </si>
  <si>
    <t>11.1.3.6</t>
  </si>
  <si>
    <t>11.1.3.7</t>
  </si>
  <si>
    <t>11.1.3.8</t>
  </si>
  <si>
    <t>11.1.3.9</t>
  </si>
  <si>
    <t>11.2</t>
  </si>
  <si>
    <t>11.2.1.1</t>
  </si>
  <si>
    <t>11.2.1.2</t>
  </si>
  <si>
    <t>11.2.1.3</t>
  </si>
  <si>
    <t>11.2.1.4</t>
  </si>
  <si>
    <t>11.2.1.5</t>
  </si>
  <si>
    <t>11.2.1.6</t>
  </si>
  <si>
    <t>11.3</t>
  </si>
  <si>
    <t>11.3.1</t>
  </si>
  <si>
    <t>11.3.1.1</t>
  </si>
  <si>
    <t>11.3.1.2</t>
  </si>
  <si>
    <t>11.3.1.3</t>
  </si>
  <si>
    <t>11.3.1.4</t>
  </si>
  <si>
    <t>11.3.1.5</t>
  </si>
  <si>
    <t>11.3.1.6</t>
  </si>
  <si>
    <t>11.3.1.7</t>
  </si>
  <si>
    <t>11.3.1.8</t>
  </si>
  <si>
    <t>11.3.1.9</t>
  </si>
  <si>
    <t>11.3.1.10</t>
  </si>
  <si>
    <t>11.3.1.11</t>
  </si>
  <si>
    <t>11.3.1.12</t>
  </si>
  <si>
    <t>11.3.1.13</t>
  </si>
  <si>
    <t>11.3.1.14</t>
  </si>
  <si>
    <t>11.3.1.15</t>
  </si>
  <si>
    <t>11.3.1.16</t>
  </si>
  <si>
    <t>11.3.1.17</t>
  </si>
  <si>
    <t>11.3.1.18</t>
  </si>
  <si>
    <t>11.3.1.19</t>
  </si>
  <si>
    <t>11.3.1.20</t>
  </si>
  <si>
    <t>11.3.1.21</t>
  </si>
  <si>
    <t>11.3.1.22</t>
  </si>
  <si>
    <t>11.3.1.23</t>
  </si>
  <si>
    <t>11.3.1.24</t>
  </si>
  <si>
    <t>11.3.2</t>
  </si>
  <si>
    <t>11.3.2.1</t>
  </si>
  <si>
    <t>11.3.2.2</t>
  </si>
  <si>
    <t>11.3.2.3</t>
  </si>
  <si>
    <t>11.3.2.4</t>
  </si>
  <si>
    <t>11.3.2.5</t>
  </si>
  <si>
    <t>11.3.2.6</t>
  </si>
  <si>
    <t>11.3.2.7</t>
  </si>
  <si>
    <t>11.3.2.8</t>
  </si>
  <si>
    <t>11.3.2.9</t>
  </si>
  <si>
    <t>11.3.2.10</t>
  </si>
  <si>
    <t>11.3.2.11</t>
  </si>
  <si>
    <t>11.3.2.12</t>
  </si>
  <si>
    <t>11.3.2.13</t>
  </si>
  <si>
    <t>11.3.2.14</t>
  </si>
  <si>
    <t>11.3.2.15</t>
  </si>
  <si>
    <t>11.3.2.16</t>
  </si>
  <si>
    <t>11.3.2.17</t>
  </si>
  <si>
    <t>11.3.2.18</t>
  </si>
  <si>
    <t>11.3.2.19</t>
  </si>
  <si>
    <t>11.3.2.20</t>
  </si>
  <si>
    <t>11.3.2.21</t>
  </si>
  <si>
    <t>11.3.2.22</t>
  </si>
  <si>
    <t>11.3.2.23</t>
  </si>
  <si>
    <t>11.3.2.24</t>
  </si>
  <si>
    <t>11.3.2.25</t>
  </si>
  <si>
    <t>11.3.2.26</t>
  </si>
  <si>
    <t>11.3.2.27</t>
  </si>
  <si>
    <t>11.3.2.28</t>
  </si>
  <si>
    <t>12.1</t>
  </si>
  <si>
    <t>12.2</t>
  </si>
  <si>
    <t>12.3</t>
  </si>
  <si>
    <t>13.1</t>
  </si>
  <si>
    <t>13.2</t>
  </si>
  <si>
    <t>13.3</t>
  </si>
  <si>
    <t>13.4</t>
  </si>
  <si>
    <t>13.5</t>
  </si>
  <si>
    <t>13.6</t>
  </si>
  <si>
    <t>14.1</t>
  </si>
  <si>
    <t>14.2</t>
  </si>
  <si>
    <t>14.3</t>
  </si>
  <si>
    <t>14.4</t>
  </si>
  <si>
    <t>14.5</t>
  </si>
  <si>
    <t>15.1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</si>
  <si>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</si>
  <si>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</si>
  <si>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</si>
  <si>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</si>
  <si>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</si>
  <si>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</si>
  <si>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</si>
  <si>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</si>
  <si>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</si>
  <si>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</si>
  <si>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>17.4</t>
  </si>
  <si>
    <t>18.1</t>
  </si>
  <si>
    <t>19.1</t>
  </si>
  <si>
    <t>19.2</t>
  </si>
  <si>
    <t>19.3</t>
  </si>
  <si>
    <t>19.4</t>
  </si>
  <si>
    <t>19.5</t>
  </si>
  <si>
    <t>19.6</t>
  </si>
  <si>
    <t>EMOP</t>
  </si>
  <si>
    <t>01.050.0353-A</t>
  </si>
  <si>
    <t>PROJETO EXECUTIVO DE ARQUITETURA CONSIDERANDO O PROJETO BÁSICO EXISTENTE, PARA PRÉDIOS ESCOLARES E/OU ADMINISTRATIVOS DE ATÉ 500M² APRESENTADO EM AUTOCAD INCLUSIVE AS LEGALIZAÇÕES PERTINENTES E A COODERNAÇÃO E COMPATIBILIZAÇÃO COM OS PROJETOS COMPLEMENTARES</t>
  </si>
  <si>
    <t>M²</t>
  </si>
  <si>
    <t>SCO</t>
  </si>
  <si>
    <t>SE24.60.0050</t>
  </si>
  <si>
    <t>FORNECIMENTO DE PROJETO EXECUTIVO DE INSTALACAO DE ESGOTO SANITARIO E AGUAS PLUVIAIS EM AUTOCAD APROVADO PELA CONCESSIONARIA, EM PREDIOS ESCOLARES E ADMINISTRATIVOS COM ATE 500M2 DE AREA.</t>
  </si>
  <si>
    <t>SE24.65.0050</t>
  </si>
  <si>
    <t>FORNECIMENTO DE PROJETO EXECUTIVO DE INSTALACAO DE AGUA EM AUTOCAD APROVADO NA CONCESSIONARIA EM PREDIOS ESCOLARES E ADMINISTRATIVOS, COM ATE 500M2 DE AREA.</t>
  </si>
  <si>
    <t>SE24.45.0050</t>
  </si>
  <si>
    <t>FORNECIMENTO DE PROJETO EXECUTIVO DE INSTALACAO DE GAS EM AUTOCAD APROVADO NA CONCESSIONARIA EM PREDIOS ESCOLARES E ADMINISTRATIVOS COM ATE 500M2 DE AREA.</t>
  </si>
  <si>
    <t>SBC</t>
  </si>
  <si>
    <t>PROJETO "AS BUILT" ARQUITETURA</t>
  </si>
  <si>
    <t>GERENCIAMENTO DE OBRAS / FISCALIZAÇÃO</t>
  </si>
  <si>
    <t/>
  </si>
  <si>
    <t>SINAPI</t>
  </si>
  <si>
    <t>ENGENHEIRO CIVIL DE OBRA PLENO COM ENCARGOS COMPLEMENTARES</t>
  </si>
  <si>
    <t>H</t>
  </si>
  <si>
    <t>ENCARREGADO GERAL DE OBRAS COM ENCARGOS COMPLEMENTARES</t>
  </si>
  <si>
    <t>MES</t>
  </si>
  <si>
    <t>CREA</t>
  </si>
  <si>
    <t>ART (ANOTAÇÃO DE RESPONSABILIDADE TÉCNICA)</t>
  </si>
  <si>
    <t>UNID</t>
  </si>
  <si>
    <t>SERVIÇOS TÉCNICOS PRELIMINARES</t>
  </si>
  <si>
    <t>74209/1</t>
  </si>
  <si>
    <t>PLACA DE OBRA EM CHAPA DE ACO GALVANIZADO</t>
  </si>
  <si>
    <t>M2</t>
  </si>
  <si>
    <t>EXECUÇÃO DE DEPÓSITO EM CANTEIRO DE OBRA EM CHAPA DE MADEIRA COMPENSADA, NÃO INCLUSO MOBILIÁRIO. AF_04/2016</t>
  </si>
  <si>
    <t>74220/1</t>
  </si>
  <si>
    <t>TAPUME DE CHAPA DE MADEIRA COMPENSADA, E= 6MM, COM PINTURA A CAL E REAPROVEITAMENTO DE 2X</t>
  </si>
  <si>
    <t>TC04.15.0100</t>
  </si>
  <si>
    <t>RETIRADA DE ENTULHO DE OBRA EM CACAMBA DE ACO COM 5M3 DE CAPACIDADE, INCLUSIVE CARREGAMENTO DO CONTAINER, TRANSPORTE E DESCARGA, EXCLUSIVE TARIFA DE DISPOSICAO FINAL</t>
  </si>
  <si>
    <t>M³</t>
  </si>
  <si>
    <t>DEMOLIÇÃO DE ALVENARIA DE BLOCO FURADO, DE FORMA MANUAL, SEM REAPROVEITAMENTO. AF_12/2017</t>
  </si>
  <si>
    <t>M3</t>
  </si>
  <si>
    <t>DEMOLIÇÃO DE PILARES E VIGAS EM CONCRETO ARMADO, DE FORMA MANUAL, SEM REAPROVEITAMENTO. AF_12/2017</t>
  </si>
  <si>
    <t>DEMOLIÇÃO DE LAJES, DE FORMA MANUAL, SEM REAPROVEITAMENTO. AF_12/2017</t>
  </si>
  <si>
    <t>REMOÇÃO DE PORTAS, DE FORMA MANUAL, SEM REAPROVEITAMENTO. AF_12/2017</t>
  </si>
  <si>
    <t>REMOÇÃO DE JANELAS, DE FORMA MANUAL, SEM REAPROVEITAMENTO. AF_12/2017</t>
  </si>
  <si>
    <t>REMOÇÃO DE TELHAS, DE FIBROCIMENTO, METÁLICA E CERÂMICA, DE FORMA MANUAL, SEM REAPROVEITAMENTO. AF_12/2017</t>
  </si>
  <si>
    <t>REMOÇÃO DE TRAMA DE MADEIRA PARA COBERTURA, DE FORMA MANUAL, SEM REAPROVEITAMENTO. AF_12/2017</t>
  </si>
  <si>
    <t>REMOÇÃO DE TESOURAS DE MADEIRA, COM VÃO MAIOR OU IGUAL A 8M, DE FORMA MANUAL, SEM REAPROVEITAMENTO. AF_12/2017</t>
  </si>
  <si>
    <t>UN</t>
  </si>
  <si>
    <t>REMOÇÃO DE INTERRUPTORES/TOMADAS ELÉTRICAS, DE FORMA MANUAL, SEM REAPROVEITAMENTO. AF_12/2017</t>
  </si>
  <si>
    <t>REMOÇÃO DE LUMINÁRIAS, DE FORMA MANUAL, SEM REAPROVEITAMENTO. AF_12/2017</t>
  </si>
  <si>
    <t>REMOÇÃO DE CABOS ELÉTRICOS, DE FORMA MANUAL, SEM REAPROVEITAMENTO. AF_12/2017</t>
  </si>
  <si>
    <t>M</t>
  </si>
  <si>
    <t>REMOÇÃO DE ACESSÓRIOS, DE FORMA MANUAL, SEM REAPROVEITAMENTO. AF_12/2017</t>
  </si>
  <si>
    <t>REMOÇÃO DE TUBULAÇÕES (TUBOS E CONEXÕES) DE ÁGUA FRIA, DE FORMA MANUAL, SEM REAPROVEITAMENTO. AF_12/2017</t>
  </si>
  <si>
    <t>TRANSPORTE HORIZONTAL MANUAL, DE SACOS DE 30 KG (UNIDADE: KGXKM). AF_07/2019</t>
  </si>
  <si>
    <t>KGXKM</t>
  </si>
  <si>
    <t>SINAPI-I</t>
  </si>
  <si>
    <t>LOCACAO DE ANDAIME METALICO TUBULAR DE ENCAIXE, TIPO DE TORRE, COM LARGURA DE 1 ATE 1,5 M E ALTURA DE *1,00* M</t>
  </si>
  <si>
    <t xml:space="preserve">MXMES </t>
  </si>
  <si>
    <t>MONTAGEM E DESMONTAGEM DE ANDAIME TUBULAR TIPO TORRE (EXCLUSIVE ANDAIME E LIMPEZA). AF_11/2017</t>
  </si>
  <si>
    <t>MOVIMENTO DE TERRA</t>
  </si>
  <si>
    <t>ESCAVAÇÃO MANUAL DE VALA COM PROFUNDIDADE MENOR OU IGUAL A 1,30 M. AF_03/2016</t>
  </si>
  <si>
    <t>ATERRO COM AREIA COM ADENSAMENTO HIDRAULICO</t>
  </si>
  <si>
    <t>INFRAESTRUTURA</t>
  </si>
  <si>
    <t>FUNDAÇÃO SIMPLES</t>
  </si>
  <si>
    <t>LASTRO DE CONCRETO MAGRO, APLICADO EM BLOCOS DE COROAMENTO OU SAPATAS, ESPESSURA DE 5 CM. AF_08/2017</t>
  </si>
  <si>
    <t>ARMAÇÃO DE BLOCO, VIGA BALDRAME OU SAPATA UTILIZANDO AÇO CA-50 DE 6,3 MM - MONTAGEM. AF_06/2017</t>
  </si>
  <si>
    <t>KG</t>
  </si>
  <si>
    <t>ARMAÇÃO DE BLOCO, VIGA BALDRAME OU SAPATA UTILIZANDO AÇO CA-50 DE 8 MM - MONTAGEM. AF_06/2017</t>
  </si>
  <si>
    <t>ARMAÇÃO DE BLOCO, VIGA BALDRAME OU SAPATA UTILIZANDO AÇO CA-50 DE 10 MM - MONTAGEM. AF_06/2017</t>
  </si>
  <si>
    <t>CONCRETO FCK = 25MPA, TRAÇO 1:2,3:2,7 (CIMENTO/ AREIA MÉDIA/ BRITA 1)  - PREPARO MECÂNICO COM BETONEIRA 600 L. AF_07/2016</t>
  </si>
  <si>
    <t>FABRICAÇÃO, MONTAGEM E DESMONTAGEM DE FÔRMA PARA BLOCO DE COROAMENTO, EM MADEIRA SERRADA, E=25 MM, 2 UTILIZAÇÕES. AF_06/2017</t>
  </si>
  <si>
    <t>ESCAVAÇÃO MANUAL PARA BLOCO DE COROAMENTO OU SAPATA, COM PREVISÃO DE FÔRMA. AF_06/2017</t>
  </si>
  <si>
    <t>FORNECIMENTO/INSTALACAO LONA PLASTICA PRETA, PARA IMPERMEABILIZACAO, ESPESSURA 150 MICRAS.</t>
  </si>
  <si>
    <t>SUPERESTRUTURA</t>
  </si>
  <si>
    <t>ESTRUTURAS DA CAIXA D'ÁGUA</t>
  </si>
  <si>
    <t xml:space="preserve">composição </t>
  </si>
  <si>
    <t>ESTRUTURA EM ACO PERIMETRAL PARA SUSTENTACAO LAJE</t>
  </si>
  <si>
    <t>m2</t>
  </si>
  <si>
    <t>LAJE PRE-MOLD BETA 12 P/3,5KN/M2 VAO 4,1M INCL VIGOTAS TIJOLOS ARMADURA NEGATIVA CAPEAMENTO 3CM CONCRETO 15MPA ESCORAMENTO MATERIAIS E MAO DE OBRA.</t>
  </si>
  <si>
    <t>CONCRETAGEM DE VIGAS E LAJES, FCK=25 MPA, PARA QUALQUER TIPO DE LAJE COM BALDES EM EDIFICAÇÃO TÉRREA, COM ÁREA MÉDIA DE LAJES MENOR OU IGUAL A 20 M² - PREPARO, LANÇAMENTO, ADENSAMENTO E ACABAMENTO.</t>
  </si>
  <si>
    <t>m3</t>
  </si>
  <si>
    <t>PORTAS E JANELAS</t>
  </si>
  <si>
    <t>VERGA PRÉ-MOLDADA PARA PORTAS COM ATÉ 1,5 M DE VÃO. AF_03/2016</t>
  </si>
  <si>
    <t>VERGA PRÉ-MOLDADA PARA JANELAS COM ATÉ 1,5 M DE VÃO. AF_03/2016</t>
  </si>
  <si>
    <t>ALVENARIA / VEDAÇÃO / DIVISÓRIA</t>
  </si>
  <si>
    <t>ALVENARIA DE VEDAÇÃO DE BLOCOS CERÂMICOS FURADOS NA VERTICAL DE 14X19X39CM (ESPESSURA 14CM) DE PAREDES COM ÁREA LÍQUIDA MAIOR OU IGUAL A 6M² SEM VÃOS E ARGAMASSA DE ASSENTAMENTO COM PREPARO MANUAL. AF_06/2014</t>
  </si>
  <si>
    <t>PAREDE COM PLACAS DE GESSO ACARTONADO (DRYWALL), PARA USO INTERNO, COM DUAS FACES DUPLAS E ESTRUTURA METÁLICA COM GUIAS SIMPLES, COM VÃOS. AF_06/2017_P</t>
  </si>
  <si>
    <t>PAREDE COM PLACAS DE GESSO ACARTONADO (DRYWALL), PARA USO INTERNO, COM DUAS FACES DUPLAS E ESTRUTURA METÁLICA COM GUIAS SIMPLES, SEM VÃOS. AF_06/2017_P</t>
  </si>
  <si>
    <t>INSTALAÇÃO DE REFORÇO METÁLICO EM PAREDE DRYWALL. AF_06/2017</t>
  </si>
  <si>
    <t>COBERTURAS</t>
  </si>
  <si>
    <t>TELHAMENTO COM TELHA METÁLICA TERMOACÚSTICA E = 30 MM, COM ATÉ 2 ÁGUAS, INCLUSO IÇAMENTO. AF_07/2019</t>
  </si>
  <si>
    <t>COMPOSIÇÃO</t>
  </si>
  <si>
    <t xml:space="preserve">TRAMA DE AÇO COMPOSTA POR TERÇAS PARA TELHADOS DE ATÉ 2 ÁGUAS PARA TELHA ONDULADA DE FIBROCIMENTO, METÁLICA, PLÁSTICA OU TERMOACÚSTICA, INCLUSO TRANSPORTE VERTICAL E SISTEMA DE PINTURA.  </t>
  </si>
  <si>
    <t>RUFO EM CHAPA DE AÇO GALVANIZADO NÚMERO 24, CORTE DE 25 CM, INCLUSO TRANSPORTE VERTICAL. AF_07/2019</t>
  </si>
  <si>
    <t>CHAPIM DE CONCRETO APARENTE COM ACABAMENTO DESEMPENADO, FORMA DE COMPENSADO PLASTIFICADO (MADEIRIT) DE 14 X 10 CM, FUNDIDO NO LOCAL.</t>
  </si>
  <si>
    <t>CI04.55.0250</t>
  </si>
  <si>
    <t>ESTRUTURA EM ALUMINIO EM CLARABOIA PARA CHAPA DE POLICARBONATO. FORNECIMENTO E COLOCACAO (MARQUISE)</t>
  </si>
  <si>
    <t>ES44.20.0056</t>
  </si>
  <si>
    <t>PLACA DE POLICARBONATO EM CRISTAL COMPACTO, EM PLACAS DE (2,44X1,22X0,006)M. FORNECIMENTO SEM INSTALACAO (MARQUISE)</t>
  </si>
  <si>
    <t>14.003.0161-A</t>
  </si>
  <si>
    <t>CAIXILHO FIXO DE ALUMINIO ANODIZADO EM BRONZE OU PRETO, SERIE M² , EM VENEZIANA. FORNECIMENTO E COLOCAÇÃO (VENEZIANA DA COBERTURA)</t>
  </si>
  <si>
    <t xml:space="preserve"> ESQUADRIAS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</si>
  <si>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</si>
  <si>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PORTA DE MADEIRA PARA PINTURA, SEMI-OCA (LEVE OU MÉDIA), 90X210CM, ESPESSURA DE 3,5CM, INCLUSO DOBRADIÇAS - FORNECIMENTO E INSTALAÇÃO. AF_08/2015</t>
  </si>
  <si>
    <t>ADUELA / MARCO / BATENTE PARA PORTA DE 90X210CM, FIXAÇÃO COM ARGAMASSA, PADRÃO MÉDIO - FORNECIMENTO E INSTALAÇÃO. AF_08/2015_P</t>
  </si>
  <si>
    <t>ALIZAR / GUARNIÇÃO DE 5X1,5CM PARA PORTA DE 90X210CM FIXADO COM PREGOS, PADRÃO MÉDIO - FORNECIMENTO E INSTALAÇÃO. AF_08/2015</t>
  </si>
  <si>
    <t>ES09.99.0150</t>
  </si>
  <si>
    <t>CAIXILHO FIXO, EM MADEIRA MACICA APARELHADA, MODULADO, COM 3CM DE ESPESSURA, PARA APLICACAO DE VIDRO, EXCLUSIVE A GUARNICAO. FORNECIMENTO E INSTALACAO. (BANDEIRA PORTAS PM02 E PM03)</t>
  </si>
  <si>
    <t>PORTA DE MADEIRA PARA PINTURA, SEMI-OCA (LEVE OU MÉDIA), 80X210CM, ESPESSURA DE 3,5CM, INCLUSO DOBRADIÇAS - FORNECIMENTO E INSTALAÇÃO. AF_08/2015</t>
  </si>
  <si>
    <t>BARRA ANTIPANICO DUPLA, CEGA LADO OPOSTO, COR CINZA</t>
  </si>
  <si>
    <t>PAR</t>
  </si>
  <si>
    <t>ES09.05.0050</t>
  </si>
  <si>
    <t xml:space="preserve">ADUELA DE MADEIRA APARELHADA DE (13 X 3)CM, COM REBAIXO. FORNECIMENTO E INSTALAÇÃO </t>
  </si>
  <si>
    <t>ES09.05.0100</t>
  </si>
  <si>
    <t xml:space="preserve">ALIZAR DE MADEIRA APARELHADA, DE (5 X 2)CM. FORNECIMENTO E INSTALAÇÃO </t>
  </si>
  <si>
    <t>FECHADURA DE EMBUTIR PARA PORTA EXTERNA / ENTRADA, MAQUINA 55 MM, COM CILINDRO, MACANETA ALAVANCA E ESPELHO EM METAL CROMADO - NIVEL SEGURANCA MEDIO - COMPLETA</t>
  </si>
  <si>
    <t xml:space="preserve">CJ    </t>
  </si>
  <si>
    <t>JANELA DE ALUMÍNIO MAXIM-AR, FIXAÇÃO COM PARAFUSO SOBRE CONTRAMARCO (EXCLUSIVE CONTRAMARCO), COM VIDROS, PADRONIZADA. AF_07/2016</t>
  </si>
  <si>
    <t>CAIXILHO FIXO, DE ALUMINIO, PARA VIDRO</t>
  </si>
  <si>
    <t>PORTINHOLA DE ABRIR EM ALUMINIO DE 60 X 80 CM, VENEZIANA VENTILADA (CAIXA D´AGUA)</t>
  </si>
  <si>
    <t>INSTALAÇÕES HIDRÁULICAS E SANITÁRIAS</t>
  </si>
  <si>
    <t>(COMPOSIÇÃO REPRESENTATIVA) DO SERVIÇO DE INSTALAÇÃO DE TUBOS DE PVC, SÉRIE R, ÁGUA PLUVIAL, DN 150 MM (INSTALADO EM CONDUTORES VERTICAIS), INCLUSIVE CONEXÕES, CORTES E FIXAÇÕES, PARA PRÉDIOS. AF_10/2015</t>
  </si>
  <si>
    <t>CAIXA DE AREIA 40X40X40CM EM ALVENARIA - EXECUÇÃO</t>
  </si>
  <si>
    <t>CAIXA D´ÁGUA EM POLIETILENO, 2000 LITROS, COM ACESSÓRIOS</t>
  </si>
  <si>
    <t>TUBO DE PVC PARA REDE COLETORA DE ESGOTO DE PAREDE MACIÇA, DN 200 MM, JUNTA ELÁSTICA, INSTALADO EM LOCAL COM NÍVEL ALTO DE INTERFERÊNCIAS - FORNECIMENTO E ASSENTAMENTO. AF_06/2015</t>
  </si>
  <si>
    <t>REATERRO MANUAL APILOADO COM SOQUETE. AF_10/2017</t>
  </si>
  <si>
    <t>PISO EM CONCRETO 20MPA PREPARO MECANICO, ESPESSURA 7 CM, COM ARMACAO EM TELA SOLDADA</t>
  </si>
  <si>
    <t>TAMPA DE CONCRETO ARMADO 60X60X5CM PARA CAIXA</t>
  </si>
  <si>
    <t>CALHA EM CHAPA DE AÇO GALVANIZADO NÚMERO 24, DESENVOLVIMENTO DE 50 CM, INCLUSO TRANSPORTE VERTICAL. AF_07/2019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</si>
  <si>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</si>
  <si>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CAIXA SIFONADA, PVC, DN 100 X 100 X 50 MM, JUNTA ELÁSTICA, FORNECIDA E INSTALADA EM RAMAL DE DESCARGA OU EM RAMAL DE ESGOTO SANITÁRIO. AF_12/2014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</si>
  <si>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</si>
  <si>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INSTALAÇÕES ELÉTRICAS</t>
  </si>
  <si>
    <t>QUADROS DE DISTRIBUIÇÃO</t>
  </si>
  <si>
    <t>QDG</t>
  </si>
  <si>
    <t>QUADRO DE DISTRIBUICAO DE ENERGIA EM CHAPA DE ACO GALVANIZADO, PARA 12 DISJUNTORES TERMOMAGNETICOS MONOPOLARES, COM BARRAMENTO TRIFASICO E NEUTRO - FORNECIMENTO E INSTALACAO</t>
  </si>
  <si>
    <t>Composição</t>
  </si>
  <si>
    <t>DISJUNTOR TERMOMAGNÉTICO DIN 63A CURVA C 10kA - FORNECIMENTO E INSTALAÇÃO</t>
  </si>
  <si>
    <t>DISJUNTOR TERMOMAGNÉTICO DIN 125A CURVA C 10kA - FORNECIMENTO E INSTALAÇÃO</t>
  </si>
  <si>
    <t>DISJUNTOR TERMOMAGNÉTICO DIN 125A CURVA C 15kA - FORNECIMENTO E INSTALAÇÃO</t>
  </si>
  <si>
    <t>DISPOSITIVO DPS CLASSE II, 1 POLO, 275 V, 90 KA (TIPO AC)</t>
  </si>
  <si>
    <t>QDLT-01</t>
  </si>
  <si>
    <t>74131/5</t>
  </si>
  <si>
    <t>QUADRO DE DISTRIBUICAO DE ENERGIA DE EMBUTIR, EM CHAPA METALICA, PARA 24 DISJUNTORES TERMOMAGNETICOS MONOPOLARES, COM BARRAMENTO TRIFASICO E NEUTRO, FORNECIMENTO E INSTALACAO</t>
  </si>
  <si>
    <t>DISJUNTOR MONOPOLAR TIPO DIN, CORRENTE NOMINAL DE 16A - FORNECIMENTO E INSTALAÇÃO. AF_04/2016</t>
  </si>
  <si>
    <t>DISJUNTOR MONOPOLAR TIPO DIN, CORRENTE NOMINAL DE 20A - FORNECIMENTO E INSTALAÇÃO. AF_04/2016</t>
  </si>
  <si>
    <t>DISJUNTOR BIPOLAR TIPO DIN, CORRENTE NOMINAL DE 32A - FORNECIMENTO E INSTALAÇÃO. AF_04/2016</t>
  </si>
  <si>
    <t>CABO DE COBRE FLEXÍVEL ISOLADO, 16 MM², ANTI-CHAMA 0,6/1,0 KV, PARA DISTRIBUIÇÃO - FORNECIMENTO E INSTALAÇÃO. AF_12/2015</t>
  </si>
  <si>
    <t>QDLT-02</t>
  </si>
  <si>
    <t>74131/6</t>
  </si>
  <si>
    <t>QUADRO DE DISTRIBUICAO DE ENERGIA DE EMBUTIR, EM CHAPA METALICA, PARA 32 DISJUNTORES TERMOMAGNETICOS MONOPOLARES, COM BARRAMENTO TRIFASICO E NEUTRO, FORNECIMENTO E INSTALACAO</t>
  </si>
  <si>
    <t>DISJUNTOR BIPOLAR TIPO DIN, CORRENTE NOMINAL DE 25A - FORNECIMENTO E INSTALAÇÃO. AF_04/2016</t>
  </si>
  <si>
    <t>DISJUNTOR BIPOLAR TIPO DIN, CORRENTE NOMINAL DE 50A - FORNECIMENTO E INSTALAÇÃO. AF_04/2016</t>
  </si>
  <si>
    <t>CABO DE COBRE FLEXÍVEL ISOLADO, 25 MM², ANTI-CHAMA 0,6/1,0 KV, PARA DISTRIBUIÇÃO - FORNECIMENTO E INSTALAÇÃO. AF_12/2015</t>
  </si>
  <si>
    <t>CABO DE COBRE FLEXÍVEL ISOLADO, 35 MM², ANTI-CHAMA 0,6/1,0 KV, PARA DISTRIBUIÇÃO - FORNECIMENTO E INSTALAÇÃO. AF_12/2015</t>
  </si>
  <si>
    <t>ALIMENTADOR EXTERNO</t>
  </si>
  <si>
    <t>73798/3</t>
  </si>
  <si>
    <t>DUTO ESPIRAL FLEXIVEL SINGELO PEAD D=75MM(3") REVESTIDO COM PVC COM FIO GUIA DE ACO GALVANIZADO, LANCADO DIRETO NO SOLO, INCL CONEXOES</t>
  </si>
  <si>
    <t>CABO DE COBRE FLEXÍVEL ISOLADO, 70 MM², ANTI-CHAMA 450/750 V, PARA DISTRIBUIÇÃO - FORNECIMENTO E INSTALAÇÃO. AF_12/2015</t>
  </si>
  <si>
    <t>TERMINAL A COMPRESSÕA EM COBRE ESTANHADO PARA CABO DE 35mm² - FORNECIMENTO E INSTALAÇÃO</t>
  </si>
  <si>
    <t>TERMINAL A COMPRESSÕA EM COBRE ESTANHADO PARA CABO DE 70mm² - FORNECIMENTO E INSTALAÇÃO</t>
  </si>
  <si>
    <t>74130/10</t>
  </si>
  <si>
    <t>DISJUNTOR TERMOMAGNETICO TRIPOLAR EM CAIXA MOLDADA 175 A 225A 240V, FORNECIMENTO E INSTALACAO</t>
  </si>
  <si>
    <t>ILUMINAÇÃO E TOMADAS</t>
  </si>
  <si>
    <t>SALA DE AULA</t>
  </si>
  <si>
    <t>ELETRODUTO RÍGIDO ROSCÁVEL, PVC, DN 25 MM (3/4"), PARA CIRCUITOS TERMINAIS, INSTALADO EM FORRO - FORNECIMENTO E INSTALAÇÃO. AF_12/2015</t>
  </si>
  <si>
    <t>ELETRODUTO RÍGIDO ROSCÁVEL, PVC, DN 25 MM (3/4"), PARA CIRCUITOS TERMINAIS, INSTALADO EM PAREDE - FORNECIMENTO E INSTALAÇÃO. AF_12/2015</t>
  </si>
  <si>
    <t>CONEXÃO (PLUGUE) MACHO - FEMEA 2P + T</t>
  </si>
  <si>
    <t>LUMINÁRIA DE EMERGÊNCIA - FORNECIMENTO E INSTALAÇÃO. AF_11/2017</t>
  </si>
  <si>
    <t>CABO DE COBRE FLEXÍVEL 2X1,50mm². FORNECIMENTO E INTALAÇÃO</t>
  </si>
  <si>
    <t>PERFILADO PERFURADO 19x38x3000mm EM CHAPA 22 - FORNECIMENTO E INSTALAÇÃO</t>
  </si>
  <si>
    <t>CAIXA PARA TOMADA 2P+T PARA PEFILADO 19X38mm - FORNECIMENTO E INSTALAÇÃO</t>
  </si>
  <si>
    <t>INTERRUPTOR SIMPLES (3 MÓDULOS), 10A/250V, INCLUINDO SUPORTE E PLACA - FORNECIMENTO E INSTALAÇÃO. AF_12/2015</t>
  </si>
  <si>
    <t>INTERRUPTOR SIMPLES (1 MÓDULO), 10A/250V, INCLUINDO SUPORTE E PLACA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</si>
  <si>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</si>
  <si>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</si>
  <si>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</si>
  <si>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SAÍDA LATERAL SIMPLES DE PERFILADO 19x38 PARA ELETRODUTO 1" - FORNECIMENTO E INSTALAÇÃO</t>
  </si>
  <si>
    <t>SAÍDA LATERAL SIMPLES DE PERFILADO 19x38 PARA ELETRODUTO 3/4" - FORNECIMENTO E INSTALAÇÃO</t>
  </si>
  <si>
    <t>CURVA 90 GRAUS PARA ELETRODUTO, PVC, ROSCÁVEL, DN 25 MM (3/4"), PARA CIRCUITOS TERMINAIS, INSTALADA EM PAREDE - FORNECIMENTO E INSTALAÇÃO. AF_12/2015</t>
  </si>
  <si>
    <t>CAIXA, EM PVC, DE 4" X 2", DE EMBUTIR PARA ELETRODUTO RÍGIDO ATÉ 1" - FORNECIMENTO E INSTALAÇÃO</t>
  </si>
  <si>
    <t>CAIXA, EM PVC, DE 4" X 2", DE SOBREPOR PARA ELETRODUTO RÍGIDO ATÉ 3/4" A 1" - FORNECIMENTO E INSTALAÇÃO</t>
  </si>
  <si>
    <t>JUNÇÃO PLANA COM 04 FUROS PARA PERFILADO 19x38mm - FORNECIMENTO E INSTALAÇÃO</t>
  </si>
  <si>
    <t>LUVA PARA ELETRODUTO, PVC, ROSCÁVEL, DN 25 MM (3/4"), PARA CIRCUITOS TERMINAIS, INSTALADA EM FORRO - FORNECIMENTO E INSTALAÇÃO. AF_12/2015</t>
  </si>
  <si>
    <t>LUMINÁRIA COMPLETA PARA LÂMPADA TUBULAR DE LED T8, BRANCA ALETADA NA COR BRANCA COM 02 LÂMPADA TUBULARES DE LED DE 18W - FORNECIMENTO E INSTALAÇÃO</t>
  </si>
  <si>
    <t>CURVA 90 GRAUS PARA ELETRODUTO, PVC, ROSCÁVEL, DN 60 MM (2") - FORNECIMENTO E INSTALAÇÃO. AF_12/2015</t>
  </si>
  <si>
    <t>ELETRODUTO RÍGIDO ROSCÁVEL, PVC, DN 60 MM (2") - FORNECIMENTO E INSTALAÇÃO. AF_12/2015</t>
  </si>
  <si>
    <t>CURVA 90 GRAUS PARA ELETRODUTO, PVC, ROSCÁVEL, DN 32 MM (1"), PARA CIRCUITOS TERMINAIS, INSTALADA EM PAREDE - FORNECIMENTO E INSTALAÇÃO. AF_12/2015</t>
  </si>
  <si>
    <t>TOMADA BAIXA DE EMBUTIR (1 MÓDULO), 2P+T 20 A, INCLUINDO SUPORTE E PLACA - FORNECIMENTO E INSTALAÇÃO. AF_12/2015</t>
  </si>
  <si>
    <t>LURA</t>
  </si>
  <si>
    <t>CABO DE COBRE FLEXÍVEL ISOLADO, 10 MM², ANTI-CHAMA 450/750 V, PARA CIRCUITOS TERMINAIS - FORNECIMENTO E INSTALAÇÃO. AF_12/2015</t>
  </si>
  <si>
    <t>LUVA PARA ELETRODUTO, PVC, ROSCÁVEL, DN 32 MM (1"), PARA CIRCUITOS TERMINAIS, INSTALADA EM FORRO - FORNECIMENTO E INSTALAÇÃO. AF_12/2015</t>
  </si>
  <si>
    <t>TOMADA INDUSTRIAL 3P+T DE 63A IP 67 200/250V - FORNECIMENTO E INSTALAÇÃO</t>
  </si>
  <si>
    <t>TOMADA INDUSTRIAL 2P+T DE 32A IP 44 200/250V - FORNECIMENTO E INSTALAÇÃO</t>
  </si>
  <si>
    <t>PLUGUE INDUSTRIAL 2P+T 32A 200/250V IP 44 - FORNECIMENTO E INSTALAÇÃO</t>
  </si>
  <si>
    <t>PLUGUE INDUSTRIAL 3P+T 32A 200/250V IP 67 - FORNECIMENTO E INSTALAÇÃO</t>
  </si>
  <si>
    <t>INSTALAÇÕES DE PREVENÇÃO E COMBATE A INCÊNDIOS</t>
  </si>
  <si>
    <t>73775/2</t>
  </si>
  <si>
    <t>EXTINTOR INCENDIO AGUA-PRESSURIZADA 10L INCL SUPORTE PAREDE CARGA COMPLETA FORNECIMENTO E COLOCACAO</t>
  </si>
  <si>
    <t>EXTINTOR INCENDIO TP PO QUIMICO 6KG - FORNECIMENTO E INSTALACAO</t>
  </si>
  <si>
    <t>PLACA DE SINALIZACAO DE SEGURANCA CONTRA INCENDIO, FOTOLUMINESCENTE, RETANGULAR, *13 X 26* CM, EM PVC *2* MM ANTI-CHAMAS (SIMBOLOS, CORES E PICTOGRAMAS CONFORME NBR 13434)</t>
  </si>
  <si>
    <t>INSTALAÇÕES ESPECIAIS (GASES, SOM, ALARME, CFTV, DENTRE OUTROS)</t>
  </si>
  <si>
    <t>COTAÇÃO</t>
  </si>
  <si>
    <t>J</t>
  </si>
  <si>
    <t>Central GLP com 02 Botijão P13 de Baixa Pressão</t>
  </si>
  <si>
    <t>K</t>
  </si>
  <si>
    <t>Tubo multicamadas de 22 mm de diâmetro</t>
  </si>
  <si>
    <t>L</t>
  </si>
  <si>
    <t>Válvulas de esfera (válvula de serviço)</t>
  </si>
  <si>
    <t>Conector</t>
  </si>
  <si>
    <t>N</t>
  </si>
  <si>
    <t>Tê</t>
  </si>
  <si>
    <t>O</t>
  </si>
  <si>
    <t>Mão-de-obra (profissional técnico em mecânica)</t>
  </si>
  <si>
    <t>AR CONDICIONADO</t>
  </si>
  <si>
    <t>15.005.0201-A</t>
  </si>
  <si>
    <t>INSTALAÇÃO E ASSENTAMENTO DE AR CONDICIONADO TIPO SPLIT DE 12.000 BTU´S COM 1 EVAPORADOR (VIDE FORNECIMENTO DO APARELHO NA FAMILIA 18.030) INCLUSIVE ACESSÓRIOS DE FIXAÇÃO, EXCLUSIVE ALIMENTAÇÃO ELETRICA E INTERLIGAÇÃO AO CONDENSADOR/EVAPORADOR (VIDE ITEM 15.005.0255)</t>
  </si>
  <si>
    <t>15.005.0207-A</t>
  </si>
  <si>
    <t>INSTALAÇÃO E ASSENTAMENTO DE AR CONDICIONADO TIPO SPLIT DE 36.000 BTU´S COM 1 EVAPORADOR (VIDE FORNECIMENTO DO APARELHO NA FAMILIA 18.030) INCLUSIVE ACESSÓRIOS DE FIXAÇÃO, EXCLUSIVE ALIMENTAÇÃO ELETRICA E INTERLIGAÇÃO AO CONDENSADOR/EVAPORADOR (VIDE ITEM 15.005.0255)</t>
  </si>
  <si>
    <t>!EM PROCESSO DE DESATIVACAO! AR-CONDICIONADO FRIO SPLIT HI-WALL (PAREDE) 12000 BTU/H</t>
  </si>
  <si>
    <t>!EM PROCESSO DE DESATIVACAO! AR-CONDICIONADO FRIO SPLIT PISO-TETO 36000 BTU/H</t>
  </si>
  <si>
    <t>RETTIRADA E REMOÇÃO DE EQUIPAMENTOS DE AR CONDICIONADO</t>
  </si>
  <si>
    <t>REVESTIMENTO</t>
  </si>
  <si>
    <t>MASSA ÚNICA, PARA RECEBIMENTO DE PINTURA, EM ARGAMASSA TRAÇO 1:2:8, PREPARO MANUAL, APLICADA MANUALMENTE EM FACES INTERNAS DE PAREDES, ESPESSURA DE 10MM, COM EXECUÇÃO DE TALISCAS. AF_06/2014</t>
  </si>
  <si>
    <t>PISO</t>
  </si>
  <si>
    <t>PISO INDUSTRIAL ALTA RESISTENCIA, ESPESSURA 12MM, INCLUSO JUNTAS DE DILATACAO PLASTICAS E POLIMENTO MECANIZADO</t>
  </si>
  <si>
    <t>CONTRAPISO EM ARGAMASSA PRONTA, PREPARO MANUAL, APLICADO EM ÁREAS SECAS SOBRE LAJE, NÃO ADERIDO, ESPESSURA 4CM. AF_06/2014</t>
  </si>
  <si>
    <t>COMPOSIÇÃO ORIGINAL SINAPI: LASTRO COM MATERIAL GRANULAR, APLICADO EM PISOS OU RADIERS, ESPESSURA DE *10 CM*. AF_08/2017</t>
  </si>
  <si>
    <t>RODAPE EM MADEIRA, ALTURA 7CM, FIXADO COM COLA</t>
  </si>
  <si>
    <t>73850/1</t>
  </si>
  <si>
    <t>RODAPE EM MARMORITE, ALTURA 10CM</t>
  </si>
  <si>
    <t>PEITORIL EM MARMORE BRANCO, LARGURA DE 15CM, ASSENTADO COM ARGAMASSA TRACO 1:4 (CIMENTO E AREIA MEDIA), PREPARO MANUAL DA ARGAMASSA</t>
  </si>
  <si>
    <t>EXECUÇÃO DE PASSEIO (CALÇADA) OU PISO DE CONCRETO COM CONCRETO MOLDADO IN LOCO, FEITO EM OBRA, ACABAMENTO CONVENCIONAL, NÃO ARMADO. AF_07/2016</t>
  </si>
  <si>
    <t>PINTURA</t>
  </si>
  <si>
    <t>APLICAÇÃO DE FUNDO SELADOR ACRÍLICO EM PAREDES, UMA DEMÃO. AF_06/2014</t>
  </si>
  <si>
    <t>APLICAÇÃO E LIXAMENTO DE MASSA LÁTEX EM PAREDES, UMA DEMÃO. AF_06/2014</t>
  </si>
  <si>
    <t>APLICAÇÃO MANUAL DE PINTURA COM TINTA LÁTEX ACRÍLICA EM PAREDES, DUAS DEMÃOS. AF_06/2014</t>
  </si>
  <si>
    <t>73739/1</t>
  </si>
  <si>
    <t>PINTURA ESMALTE ACETINADO EM MADEIRA, DUAS DEMAOS</t>
  </si>
  <si>
    <t>FORRO</t>
  </si>
  <si>
    <t>FORRO DE FIBRA MINERAL EM PLACAS DE 1250 X 625 MM, E = 15 MM, BORDA RETA, COM PINTURA ANTIMOFO, APOIADO EM PERFIL DE ACO GALVANIZADO COM 24 MM DE BASE - INSTALADO</t>
  </si>
  <si>
    <t xml:space="preserve">M2    </t>
  </si>
  <si>
    <t>SERVIÇOS COMPLEMENTARES</t>
  </si>
  <si>
    <t>LIMPEZA DE PISO CERÂMICO OU PORCELANATO COM VASSOURA A SECO. AF_04/2019</t>
  </si>
  <si>
    <t>LIMPEZA DE PISO CERÂMICO OU PORCELANATO COM PANO ÚMIDO. AF_04/2019</t>
  </si>
  <si>
    <t>LIMPEZA DE REVESTIMENTO CERÂMICO EM PAREDE COM PANO ÚMIDO AF_04/2019</t>
  </si>
  <si>
    <t>SC 29.15.0250</t>
  </si>
  <si>
    <t>LIMPEZA DE PEITORIS.(DESONERADO)</t>
  </si>
  <si>
    <t>SC 29.15.0500</t>
  </si>
  <si>
    <t>LIMPEZA DE VIDROS, POR AREA DE SUPERFICIE (1 LADO).(DESONERADO)</t>
  </si>
  <si>
    <t>LIMPEZA DE PORTA DE MADEIRA. AF_04/2019</t>
  </si>
  <si>
    <t>PROJETOS</t>
  </si>
  <si>
    <t>ANEXO V-A DO EDITAL DE LICITAÇÃO POR RDC ELETRÔNICO N.º 04/2020/AD</t>
  </si>
  <si>
    <t>OBRA: Reforma do galpão da Faculdade de Farmácia.</t>
  </si>
  <si>
    <t>LOCAL: Rua Doutor Mário Viana, 523 – Santa Rosa, Niterói - RJ, CEP 24241-002.</t>
  </si>
  <si>
    <t>1 - PROJETOS</t>
  </si>
  <si>
    <t>2 - GERENCIAMENTO DE OBRAS / FISCALIZAÇÃO</t>
  </si>
  <si>
    <t>3 - SERVIÇOS TÉCNICOS PRELIMINARES</t>
  </si>
  <si>
    <t>4 - MOVIMENTO DE TERRA</t>
  </si>
  <si>
    <t>5- INFRAESTRUTURA</t>
  </si>
  <si>
    <t>6- SUPERESTRUTURA</t>
  </si>
  <si>
    <t>7 - ALVENARIA / VEDAÇÃO / DIVISÓRIA</t>
  </si>
  <si>
    <t>8 - COBERTURA</t>
  </si>
  <si>
    <t>9 - ESQUADRIAS</t>
  </si>
  <si>
    <t>10 - INSTALAÇÕES HIDRÁULICAS E SANITÁRIAS</t>
  </si>
  <si>
    <t>11 - INSTALAÇÕES ELÉTRICAS</t>
  </si>
  <si>
    <t>12 - INSTALAÇÕES DE PREVENÇÃO E COMBATE A INCÊNDIOS</t>
  </si>
  <si>
    <t>13 - INSTALAÇÕES ESPECIAIS (GASES, SOM, ALARME, CFTV, DENTRE OUTROS)</t>
  </si>
  <si>
    <t>14 - AR CONDICIONADO</t>
  </si>
  <si>
    <t>15 - REVESTIMENTO</t>
  </si>
  <si>
    <t>16 -PISO</t>
  </si>
  <si>
    <t>17 - PINTURA</t>
  </si>
  <si>
    <t>18 - FORRO</t>
  </si>
  <si>
    <t>19 - SERVIÇOS COMPLEMENTARES</t>
  </si>
  <si>
    <t>MÊS 4</t>
  </si>
  <si>
    <t>MÊS 5</t>
  </si>
  <si>
    <t>MÊS 6</t>
  </si>
  <si>
    <t>MÊS 7</t>
  </si>
  <si>
    <t>MÊS 8</t>
  </si>
  <si>
    <t>07</t>
  </si>
  <si>
    <t>Responsável legal pela empresa (assinatura e carimbo com CGC)</t>
  </si>
  <si>
    <t>Responsável legal pela empresa(assinatura e carimbo com CGC)</t>
  </si>
  <si>
    <t>Responsável Técnico pelo Orçamento(assinatura e carimbo CREA/CAU)</t>
  </si>
  <si>
    <t>ANEXO V-B DO EDITAL DE LICITAÇÃO POR RDC ELETRÔNICO N.º 04/2020/AD</t>
  </si>
  <si>
    <t>MODELO DE PLANILHA DE CRONOGRAMA FÍSICO E FINANCEIRO</t>
  </si>
  <si>
    <t xml:space="preserve"> - Referência SINAPI (desonerado): Set/2019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</si>
  <si>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</t>
    </r>
    <r>
      <rPr>
        <sz val="9"/>
        <color indexed="10"/>
        <rFont val="Verdana"/>
        <family val="2"/>
      </rPr>
      <t>Set/2019</t>
    </r>
  </si>
  <si>
    <t xml:space="preserve"> - Incluso BDI sobre preço unitário para serviços de projetos: 23,54 % e para obras de : 29,79 %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</si>
</sst>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d\.m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color rgb="FF333399"/>
      <name val="Verdana"/>
      <family val="2"/>
    </font>
    <font>
      <b/>
      <sz val="10"/>
      <color rgb="FF000000"/>
      <name val="Verdana"/>
      <family val="2"/>
    </font>
    <font>
      <b/>
      <sz val="13"/>
      <color rgb="FF0066CC"/>
      <name val="Arial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rgb="FFA5A5A5"/>
      </patternFill>
    </fill>
    <fill>
      <patternFill patternType="solid">
        <fgColor theme="2"/>
        <b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FF"/>
      </patternFill>
    </fill>
    <fill>
      <patternFill patternType="solid">
        <fgColor theme="3" tint="0.59999389629810485"/>
        <bgColor rgb="FF8EB4E3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/>
      <diagonal/>
    </border>
  </borders>
  <cellStyleXfs count="7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26" fillId="6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165" fontId="27" fillId="0" borderId="0" applyFill="0" applyBorder="0" applyAlignment="0" applyProtection="0"/>
    <xf numFmtId="0" fontId="28" fillId="0" borderId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9" fillId="3" borderId="1" applyNumberFormat="0" applyAlignment="0" applyProtection="0"/>
    <xf numFmtId="0" fontId="18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10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4" borderId="7" applyNumberFormat="0" applyFont="0" applyAlignment="0" applyProtection="0"/>
    <xf numFmtId="0" fontId="21" fillId="2" borderId="8" applyNumberFormat="0" applyAlignment="0" applyProtection="0"/>
    <xf numFmtId="9" fontId="3" fillId="0" borderId="0" applyFont="0" applyFill="0" applyBorder="0" applyAlignment="0" applyProtection="0"/>
    <xf numFmtId="9" fontId="27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7" fillId="0" borderId="0" applyFill="0" applyBorder="0" applyAlignment="0" applyProtection="0"/>
    <xf numFmtId="164" fontId="27" fillId="0" borderId="0" applyFill="0" applyBorder="0" applyAlignment="0" applyProtection="0"/>
    <xf numFmtId="166" fontId="2" fillId="0" borderId="0"/>
    <xf numFmtId="16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7" fillId="0" borderId="0"/>
    <xf numFmtId="0" fontId="22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44" fontId="7" fillId="0" borderId="0" xfId="38" applyFont="1" applyFill="1" applyBorder="1"/>
    <xf numFmtId="44" fontId="6" fillId="0" borderId="0" xfId="38" applyFont="1"/>
    <xf numFmtId="4" fontId="4" fillId="0" borderId="0" xfId="0" applyNumberFormat="1" applyFont="1"/>
    <xf numFmtId="0" fontId="11" fillId="0" borderId="0" xfId="0" applyFont="1" applyBorder="1" applyAlignment="1">
      <alignment vertical="distributed" wrapText="1"/>
    </xf>
    <xf numFmtId="0" fontId="6" fillId="17" borderId="10" xfId="0" applyFont="1" applyFill="1" applyBorder="1" applyAlignment="1" applyProtection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 applyProtection="1">
      <alignment horizontal="left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44" fontId="7" fillId="0" borderId="0" xfId="38" applyFont="1"/>
    <xf numFmtId="44" fontId="4" fillId="0" borderId="0" xfId="38" applyFont="1"/>
    <xf numFmtId="44" fontId="5" fillId="0" borderId="0" xfId="38" applyFont="1"/>
    <xf numFmtId="4" fontId="40" fillId="0" borderId="0" xfId="0" applyNumberFormat="1" applyFont="1"/>
    <xf numFmtId="0" fontId="6" fillId="18" borderId="10" xfId="0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center"/>
    </xf>
    <xf numFmtId="4" fontId="42" fillId="0" borderId="0" xfId="0" applyNumberFormat="1" applyFont="1" applyAlignment="1">
      <alignment vertical="center"/>
    </xf>
    <xf numFmtId="0" fontId="36" fillId="0" borderId="0" xfId="0" applyFont="1" applyBorder="1" applyAlignment="1">
      <alignment vertical="distributed" wrapText="1"/>
    </xf>
    <xf numFmtId="4" fontId="43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7" fillId="0" borderId="0" xfId="0" applyFont="1" applyBorder="1" applyAlignment="1"/>
    <xf numFmtId="0" fontId="39" fillId="0" borderId="0" xfId="0" applyFont="1" applyAlignment="1">
      <alignment vertical="center" wrapText="1"/>
    </xf>
    <xf numFmtId="0" fontId="38" fillId="0" borderId="0" xfId="0" applyFont="1" applyBorder="1" applyAlignment="1"/>
    <xf numFmtId="4" fontId="45" fillId="0" borderId="16" xfId="0" applyNumberFormat="1" applyFont="1" applyBorder="1" applyAlignment="1">
      <alignment horizontal="center"/>
    </xf>
    <xf numFmtId="4" fontId="46" fillId="19" borderId="16" xfId="0" applyNumberFormat="1" applyFont="1" applyFill="1" applyBorder="1" applyAlignment="1">
      <alignment horizontal="center"/>
    </xf>
    <xf numFmtId="168" fontId="6" fillId="17" borderId="10" xfId="6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44" fontId="50" fillId="18" borderId="10" xfId="38" applyFont="1" applyFill="1" applyBorder="1" applyAlignment="1">
      <alignment horizontal="center" vertical="center" wrapText="1"/>
    </xf>
    <xf numFmtId="0" fontId="6" fillId="18" borderId="10" xfId="0" applyFont="1" applyFill="1" applyBorder="1" applyAlignment="1" applyProtection="1">
      <alignment horizontal="center" vertical="center" wrapText="1"/>
    </xf>
    <xf numFmtId="2" fontId="6" fillId="18" borderId="10" xfId="0" applyNumberFormat="1" applyFont="1" applyFill="1" applyBorder="1" applyAlignment="1" applyProtection="1">
      <alignment horizontal="left" vertical="center" wrapText="1"/>
    </xf>
    <xf numFmtId="0" fontId="6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2" fontId="6" fillId="21" borderId="10" xfId="0" applyNumberFormat="1" applyFont="1" applyFill="1" applyBorder="1" applyAlignment="1">
      <alignment horizontal="center" vertical="center" wrapText="1"/>
    </xf>
    <xf numFmtId="4" fontId="43" fillId="18" borderId="10" xfId="0" applyNumberFormat="1" applyFont="1" applyFill="1" applyBorder="1" applyAlignment="1">
      <alignment horizontal="right" vertical="center"/>
    </xf>
    <xf numFmtId="2" fontId="51" fillId="21" borderId="10" xfId="0" applyNumberFormat="1" applyFont="1" applyFill="1" applyBorder="1" applyAlignment="1">
      <alignment horizontal="right"/>
    </xf>
    <xf numFmtId="44" fontId="51" fillId="21" borderId="10" xfId="38" applyFont="1" applyFill="1" applyBorder="1"/>
    <xf numFmtId="44" fontId="52" fillId="21" borderId="10" xfId="38" applyFont="1" applyFill="1" applyBorder="1"/>
    <xf numFmtId="0" fontId="51" fillId="21" borderId="10" xfId="0" applyFont="1" applyFill="1" applyBorder="1"/>
    <xf numFmtId="0" fontId="6" fillId="0" borderId="10" xfId="0" applyFont="1" applyBorder="1"/>
    <xf numFmtId="10" fontId="6" fillId="0" borderId="10" xfId="60" applyNumberFormat="1" applyFont="1" applyBorder="1" applyAlignment="1">
      <alignment horizontal="right"/>
    </xf>
    <xf numFmtId="2" fontId="6" fillId="0" borderId="10" xfId="38" applyNumberFormat="1" applyFont="1" applyBorder="1"/>
    <xf numFmtId="0" fontId="6" fillId="21" borderId="10" xfId="0" applyFont="1" applyFill="1" applyBorder="1"/>
    <xf numFmtId="0" fontId="6" fillId="0" borderId="15" xfId="0" applyFont="1" applyBorder="1" applyAlignment="1"/>
    <xf numFmtId="4" fontId="6" fillId="0" borderId="10" xfId="0" applyNumberFormat="1" applyFont="1" applyBorder="1" applyAlignment="1">
      <alignment vertical="center"/>
    </xf>
    <xf numFmtId="0" fontId="33" fillId="0" borderId="0" xfId="0" applyFont="1" applyBorder="1"/>
    <xf numFmtId="0" fontId="1" fillId="0" borderId="0" xfId="0" applyFont="1"/>
    <xf numFmtId="0" fontId="1" fillId="0" borderId="16" xfId="0" applyFont="1" applyBorder="1" applyAlignment="1">
      <alignment horizontal="center"/>
    </xf>
    <xf numFmtId="4" fontId="1" fillId="19" borderId="16" xfId="0" applyNumberFormat="1" applyFont="1" applyFill="1" applyBorder="1" applyAlignment="1">
      <alignment horizontal="center"/>
    </xf>
    <xf numFmtId="10" fontId="1" fillId="19" borderId="16" xfId="0" applyNumberFormat="1" applyFont="1" applyFill="1" applyBorder="1" applyAlignment="1">
      <alignment horizontal="center"/>
    </xf>
    <xf numFmtId="4" fontId="42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168" fontId="6" fillId="0" borderId="10" xfId="6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10" fontId="6" fillId="0" borderId="10" xfId="6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 horizontal="left" vertical="center" wrapText="1"/>
    </xf>
    <xf numFmtId="2" fontId="6" fillId="0" borderId="10" xfId="38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10" fontId="6" fillId="0" borderId="10" xfId="6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43" fillId="21" borderId="10" xfId="0" applyNumberFormat="1" applyFont="1" applyFill="1" applyBorder="1" applyAlignment="1">
      <alignment horizontal="right" vertical="center"/>
    </xf>
    <xf numFmtId="10" fontId="6" fillId="21" borderId="10" xfId="60" applyNumberFormat="1" applyFont="1" applyFill="1" applyBorder="1" applyAlignment="1">
      <alignment horizontal="right"/>
    </xf>
    <xf numFmtId="2" fontId="6" fillId="21" borderId="10" xfId="38" applyNumberFormat="1" applyFont="1" applyFill="1" applyBorder="1"/>
    <xf numFmtId="168" fontId="6" fillId="21" borderId="10" xfId="60" applyNumberFormat="1" applyFont="1" applyFill="1" applyBorder="1" applyAlignment="1">
      <alignment horizontal="center" vertical="center" wrapText="1"/>
    </xf>
    <xf numFmtId="4" fontId="6" fillId="21" borderId="10" xfId="0" applyNumberFormat="1" applyFont="1" applyFill="1" applyBorder="1" applyAlignment="1">
      <alignment vertical="center"/>
    </xf>
    <xf numFmtId="0" fontId="6" fillId="23" borderId="10" xfId="0" applyFont="1" applyFill="1" applyBorder="1" applyAlignment="1" applyProtection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2" fontId="6" fillId="23" borderId="10" xfId="0" applyNumberFormat="1" applyFont="1" applyFill="1" applyBorder="1" applyAlignment="1">
      <alignment horizontal="center" vertical="center" wrapText="1"/>
    </xf>
    <xf numFmtId="4" fontId="43" fillId="23" borderId="10" xfId="0" applyNumberFormat="1" applyFont="1" applyFill="1" applyBorder="1" applyAlignment="1">
      <alignment horizontal="right" vertical="center"/>
    </xf>
    <xf numFmtId="10" fontId="6" fillId="23" borderId="10" xfId="60" applyNumberFormat="1" applyFont="1" applyFill="1" applyBorder="1" applyAlignment="1">
      <alignment horizontal="right"/>
    </xf>
    <xf numFmtId="2" fontId="6" fillId="23" borderId="10" xfId="38" applyNumberFormat="1" applyFont="1" applyFill="1" applyBorder="1"/>
    <xf numFmtId="168" fontId="6" fillId="23" borderId="10" xfId="60" applyNumberFormat="1" applyFont="1" applyFill="1" applyBorder="1" applyAlignment="1">
      <alignment horizontal="center" vertical="center" wrapText="1"/>
    </xf>
    <xf numFmtId="4" fontId="6" fillId="23" borderId="10" xfId="0" applyNumberFormat="1" applyFont="1" applyFill="1" applyBorder="1" applyAlignment="1">
      <alignment vertical="center"/>
    </xf>
    <xf numFmtId="0" fontId="6" fillId="23" borderId="10" xfId="0" applyFont="1" applyFill="1" applyBorder="1"/>
    <xf numFmtId="2" fontId="7" fillId="21" borderId="10" xfId="0" applyNumberFormat="1" applyFont="1" applyFill="1" applyBorder="1" applyAlignment="1" applyProtection="1">
      <alignment horizontal="left" vertical="center" wrapText="1"/>
    </xf>
    <xf numFmtId="2" fontId="7" fillId="23" borderId="10" xfId="0" applyNumberFormat="1" applyFont="1" applyFill="1" applyBorder="1" applyAlignment="1" applyProtection="1">
      <alignment horizontal="left" vertical="center" wrapText="1"/>
    </xf>
    <xf numFmtId="168" fontId="7" fillId="21" borderId="10" xfId="60" applyNumberFormat="1" applyFont="1" applyFill="1" applyBorder="1" applyAlignment="1">
      <alignment horizontal="right" vertical="center"/>
    </xf>
    <xf numFmtId="4" fontId="7" fillId="21" borderId="10" xfId="0" applyNumberFormat="1" applyFont="1" applyFill="1" applyBorder="1" applyAlignment="1">
      <alignment vertical="center"/>
    </xf>
    <xf numFmtId="4" fontId="6" fillId="23" borderId="10" xfId="0" applyNumberFormat="1" applyFont="1" applyFill="1" applyBorder="1"/>
    <xf numFmtId="4" fontId="7" fillId="23" borderId="10" xfId="0" applyNumberFormat="1" applyFont="1" applyFill="1" applyBorder="1" applyAlignment="1">
      <alignment vertical="center"/>
    </xf>
    <xf numFmtId="0" fontId="6" fillId="18" borderId="10" xfId="0" applyFont="1" applyFill="1" applyBorder="1"/>
    <xf numFmtId="10" fontId="6" fillId="18" borderId="10" xfId="60" applyNumberFormat="1" applyFont="1" applyFill="1" applyBorder="1" applyAlignment="1">
      <alignment horizontal="right"/>
    </xf>
    <xf numFmtId="2" fontId="6" fillId="18" borderId="10" xfId="38" applyNumberFormat="1" applyFont="1" applyFill="1" applyBorder="1"/>
    <xf numFmtId="168" fontId="6" fillId="18" borderId="10" xfId="60" applyNumberFormat="1" applyFont="1" applyFill="1" applyBorder="1" applyAlignment="1">
      <alignment horizontal="center" vertical="center" wrapText="1"/>
    </xf>
    <xf numFmtId="4" fontId="6" fillId="18" borderId="10" xfId="0" applyNumberFormat="1" applyFont="1" applyFill="1" applyBorder="1" applyAlignment="1">
      <alignment vertical="center"/>
    </xf>
    <xf numFmtId="2" fontId="7" fillId="18" borderId="10" xfId="0" applyNumberFormat="1" applyFont="1" applyFill="1" applyBorder="1" applyAlignment="1" applyProtection="1">
      <alignment horizontal="left" vertical="center" wrapText="1"/>
    </xf>
    <xf numFmtId="0" fontId="44" fillId="2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9" fontId="55" fillId="0" borderId="10" xfId="0" applyNumberFormat="1" applyFont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49" fontId="44" fillId="24" borderId="10" xfId="0" applyNumberFormat="1" applyFont="1" applyFill="1" applyBorder="1" applyAlignment="1">
      <alignment horizontal="center" vertical="center" wrapText="1"/>
    </xf>
    <xf numFmtId="169" fontId="44" fillId="24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Border="1" applyAlignment="1">
      <alignment horizontal="center" vertical="center"/>
    </xf>
    <xf numFmtId="0" fontId="43" fillId="22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vertical="center" wrapText="1"/>
    </xf>
    <xf numFmtId="10" fontId="7" fillId="21" borderId="10" xfId="60" applyNumberFormat="1" applyFont="1" applyFill="1" applyBorder="1" applyAlignment="1">
      <alignment horizontal="center" vertical="center" wrapText="1"/>
    </xf>
    <xf numFmtId="0" fontId="4" fillId="21" borderId="10" xfId="0" applyFont="1" applyFill="1" applyBorder="1"/>
    <xf numFmtId="10" fontId="1" fillId="0" borderId="16" xfId="0" applyNumberFormat="1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4" fontId="45" fillId="17" borderId="16" xfId="0" applyNumberFormat="1" applyFont="1" applyFill="1" applyBorder="1" applyAlignment="1">
      <alignment horizontal="center"/>
    </xf>
    <xf numFmtId="4" fontId="1" fillId="17" borderId="16" xfId="0" applyNumberFormat="1" applyFont="1" applyFill="1" applyBorder="1" applyAlignment="1">
      <alignment horizontal="center"/>
    </xf>
    <xf numFmtId="10" fontId="1" fillId="26" borderId="16" xfId="0" applyNumberFormat="1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4" fontId="1" fillId="27" borderId="16" xfId="0" applyNumberFormat="1" applyFont="1" applyFill="1" applyBorder="1" applyAlignment="1">
      <alignment horizontal="center"/>
    </xf>
    <xf numFmtId="10" fontId="1" fillId="28" borderId="16" xfId="0" applyNumberFormat="1" applyFont="1" applyFill="1" applyBorder="1" applyAlignment="1">
      <alignment horizontal="center"/>
    </xf>
    <xf numFmtId="0" fontId="37" fillId="19" borderId="0" xfId="0" applyFont="1" applyFill="1" applyBorder="1" applyAlignment="1"/>
    <xf numFmtId="4" fontId="45" fillId="25" borderId="16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10" fontId="1" fillId="20" borderId="18" xfId="0" applyNumberFormat="1" applyFont="1" applyFill="1" applyBorder="1" applyAlignment="1">
      <alignment horizontal="center"/>
    </xf>
    <xf numFmtId="10" fontId="1" fillId="0" borderId="18" xfId="0" applyNumberFormat="1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4" fontId="8" fillId="19" borderId="18" xfId="0" applyNumberFormat="1" applyFont="1" applyFill="1" applyBorder="1" applyAlignment="1">
      <alignment horizontal="center" vertical="center"/>
    </xf>
    <xf numFmtId="10" fontId="8" fillId="19" borderId="18" xfId="78" applyNumberFormat="1" applyFont="1" applyFill="1" applyBorder="1" applyAlignment="1">
      <alignment horizontal="center" vertical="center"/>
    </xf>
    <xf numFmtId="0" fontId="0" fillId="0" borderId="18" xfId="0" applyBorder="1"/>
    <xf numFmtId="4" fontId="1" fillId="19" borderId="17" xfId="0" applyNumberFormat="1" applyFont="1" applyFill="1" applyBorder="1" applyAlignment="1">
      <alignment horizontal="center"/>
    </xf>
    <xf numFmtId="4" fontId="45" fillId="0" borderId="17" xfId="0" applyNumberFormat="1" applyFont="1" applyBorder="1" applyAlignment="1">
      <alignment horizontal="center"/>
    </xf>
    <xf numFmtId="0" fontId="1" fillId="0" borderId="25" xfId="0" applyFont="1" applyBorder="1"/>
    <xf numFmtId="4" fontId="1" fillId="0" borderId="27" xfId="0" applyNumberFormat="1" applyFont="1" applyBorder="1"/>
    <xf numFmtId="0" fontId="1" fillId="0" borderId="27" xfId="0" applyFont="1" applyBorder="1"/>
    <xf numFmtId="4" fontId="1" fillId="0" borderId="23" xfId="0" applyNumberFormat="1" applyFont="1" applyBorder="1"/>
    <xf numFmtId="10" fontId="46" fillId="19" borderId="29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/>
    <xf numFmtId="44" fontId="50" fillId="18" borderId="10" xfId="38" applyFont="1" applyFill="1" applyBorder="1" applyAlignment="1">
      <alignment horizontal="center" vertical="center" wrapText="1"/>
    </xf>
    <xf numFmtId="4" fontId="7" fillId="21" borderId="10" xfId="38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center" textRotation="255"/>
    </xf>
    <xf numFmtId="0" fontId="53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7" fillId="19" borderId="0" xfId="0" applyFont="1" applyFill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36" fillId="0" borderId="0" xfId="0" quotePrefix="1" applyFont="1" applyBorder="1" applyAlignment="1">
      <alignment horizontal="left" vertical="distributed" wrapText="1"/>
    </xf>
    <xf numFmtId="0" fontId="50" fillId="18" borderId="11" xfId="0" applyFont="1" applyFill="1" applyBorder="1" applyAlignment="1">
      <alignment horizontal="center" vertical="center" wrapText="1"/>
    </xf>
    <xf numFmtId="0" fontId="50" fillId="18" borderId="12" xfId="0" applyFont="1" applyFill="1" applyBorder="1" applyAlignment="1">
      <alignment horizontal="center" vertical="center" wrapText="1"/>
    </xf>
    <xf numFmtId="0" fontId="50" fillId="18" borderId="13" xfId="0" applyFont="1" applyFill="1" applyBorder="1" applyAlignment="1">
      <alignment horizontal="center" vertical="center" wrapText="1"/>
    </xf>
    <xf numFmtId="4" fontId="50" fillId="18" borderId="10" xfId="38" applyNumberFormat="1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0" fontId="50" fillId="18" borderId="10" xfId="0" applyFont="1" applyFill="1" applyBorder="1" applyAlignment="1" applyProtection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2" fontId="50" fillId="18" borderId="10" xfId="0" applyNumberFormat="1" applyFont="1" applyFill="1" applyBorder="1" applyAlignment="1">
      <alignment horizontal="center" vertical="center"/>
    </xf>
    <xf numFmtId="2" fontId="50" fillId="18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42" fillId="0" borderId="0" xfId="0" applyFont="1" applyAlignment="1"/>
    <xf numFmtId="0" fontId="7" fillId="21" borderId="10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/>
    </xf>
    <xf numFmtId="0" fontId="36" fillId="0" borderId="0" xfId="0" quotePrefix="1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19" borderId="24" xfId="0" applyFont="1" applyFill="1" applyBorder="1" applyAlignment="1">
      <alignment horizontal="center"/>
    </xf>
    <xf numFmtId="0" fontId="8" fillId="19" borderId="18" xfId="0" applyFont="1" applyFill="1" applyBorder="1" applyAlignment="1">
      <alignment horizontal="center"/>
    </xf>
    <xf numFmtId="0" fontId="8" fillId="19" borderId="26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10" fontId="8" fillId="19" borderId="26" xfId="0" applyNumberFormat="1" applyFont="1" applyFill="1" applyBorder="1" applyAlignment="1">
      <alignment horizontal="center"/>
    </xf>
    <xf numFmtId="10" fontId="8" fillId="19" borderId="16" xfId="0" applyNumberFormat="1" applyFont="1" applyFill="1" applyBorder="1" applyAlignment="1">
      <alignment horizontal="center"/>
    </xf>
    <xf numFmtId="10" fontId="48" fillId="19" borderId="16" xfId="78" applyNumberFormat="1" applyFont="1" applyFill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48" fillId="19" borderId="17" xfId="78" applyNumberFormat="1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8" fillId="19" borderId="26" xfId="0" applyNumberFormat="1" applyFont="1" applyFill="1" applyBorder="1" applyAlignment="1">
      <alignment horizontal="center" vertical="center" wrapText="1"/>
    </xf>
    <xf numFmtId="0" fontId="34" fillId="0" borderId="26" xfId="0" applyFont="1" applyBorder="1"/>
    <xf numFmtId="0" fontId="43" fillId="0" borderId="16" xfId="0" applyFont="1" applyBorder="1" applyAlignment="1">
      <alignment horizontal="left" vertical="center" wrapText="1"/>
    </xf>
    <xf numFmtId="0" fontId="6" fillId="0" borderId="16" xfId="0" applyFont="1" applyBorder="1"/>
    <xf numFmtId="4" fontId="48" fillId="19" borderId="16" xfId="0" applyNumberFormat="1" applyFont="1" applyFill="1" applyBorder="1" applyAlignment="1">
      <alignment horizontal="center" vertical="center"/>
    </xf>
    <xf numFmtId="0" fontId="34" fillId="0" borderId="16" xfId="0" applyFont="1" applyBorder="1"/>
    <xf numFmtId="0" fontId="47" fillId="19" borderId="0" xfId="0" applyFont="1" applyFill="1" applyBorder="1" applyAlignment="1">
      <alignment horizontal="center"/>
    </xf>
    <xf numFmtId="0" fontId="33" fillId="0" borderId="0" xfId="0" applyFont="1" applyBorder="1"/>
    <xf numFmtId="0" fontId="54" fillId="19" borderId="19" xfId="0" applyFont="1" applyFill="1" applyBorder="1" applyAlignment="1">
      <alignment horizontal="center" vertical="center"/>
    </xf>
    <xf numFmtId="0" fontId="54" fillId="19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49" fontId="8" fillId="19" borderId="24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4" fontId="48" fillId="19" borderId="18" xfId="0" applyNumberFormat="1" applyFont="1" applyFill="1" applyBorder="1" applyAlignment="1">
      <alignment horizontal="center" vertical="center"/>
    </xf>
    <xf numFmtId="10" fontId="48" fillId="19" borderId="18" xfId="78" applyNumberFormat="1" applyFont="1" applyFill="1" applyBorder="1" applyAlignment="1">
      <alignment horizontal="center" vertical="center"/>
    </xf>
    <xf numFmtId="0" fontId="6" fillId="0" borderId="17" xfId="0" applyFont="1" applyBorder="1"/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10" fontId="8" fillId="19" borderId="28" xfId="0" applyNumberFormat="1" applyFont="1" applyFill="1" applyBorder="1" applyAlignment="1">
      <alignment horizontal="center"/>
    </xf>
    <xf numFmtId="10" fontId="8" fillId="19" borderId="29" xfId="0" applyNumberFormat="1" applyFont="1" applyFill="1" applyBorder="1" applyAlignment="1">
      <alignment horizont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e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view="pageLayout" zoomScaleNormal="100" workbookViewId="0">
      <selection sqref="A1:N1"/>
    </sheetView>
  </sheetViews>
  <sheetFormatPr defaultRowHeight="15.75" x14ac:dyDescent="0.25"/>
  <cols>
    <col min="1" max="1" width="9.5703125" style="1" customWidth="1"/>
    <col min="2" max="2" width="13.42578125" style="1" customWidth="1"/>
    <col min="3" max="3" width="10.7109375" style="1" customWidth="1"/>
    <col min="4" max="4" width="45.28515625" style="2" customWidth="1"/>
    <col min="5" max="5" width="7.140625" style="3" customWidth="1"/>
    <col min="6" max="6" width="8.42578125" style="5" bestFit="1" customWidth="1"/>
    <col min="7" max="7" width="10.42578125" style="5" customWidth="1"/>
    <col min="8" max="8" width="8.5703125" style="5" bestFit="1" customWidth="1"/>
    <col min="9" max="9" width="10.140625" style="20" bestFit="1" customWidth="1"/>
    <col min="10" max="10" width="10.42578125" style="21" customWidth="1"/>
    <col min="11" max="11" width="10.7109375" style="4" bestFit="1" customWidth="1"/>
    <col min="12" max="13" width="11.28515625" style="4" bestFit="1" customWidth="1"/>
    <col min="14" max="14" width="12.85546875" style="4" customWidth="1"/>
    <col min="15" max="16384" width="9.140625" style="4"/>
  </cols>
  <sheetData>
    <row r="1" spans="1:14" ht="15" x14ac:dyDescent="0.2">
      <c r="A1" s="144" t="s">
        <v>499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5" x14ac:dyDescent="0.2">
      <c r="A2" s="145" t="s">
        <v>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5" x14ac:dyDescent="0.2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5" x14ac:dyDescent="0.2">
      <c r="A4" s="146" t="s">
        <v>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23.25" customHeight="1" x14ac:dyDescent="0.2">
      <c r="A5" s="147" t="s">
        <v>500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 x14ac:dyDescent="0.2">
      <c r="A6" s="148" t="s">
        <v>501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5" x14ac:dyDescent="0.2">
      <c r="A7" s="4"/>
      <c r="B7" s="4"/>
      <c r="C7" s="4"/>
      <c r="D7" s="4"/>
      <c r="E7" s="4"/>
      <c r="F7" s="4"/>
      <c r="G7" s="4"/>
      <c r="H7" s="4"/>
      <c r="I7" s="55"/>
      <c r="J7" s="55"/>
      <c r="K7" s="55"/>
      <c r="L7" s="10"/>
    </row>
    <row r="8" spans="1:14" ht="15.75" customHeight="1" x14ac:dyDescent="0.2">
      <c r="A8" s="38"/>
      <c r="B8" s="38"/>
      <c r="C8" s="38"/>
      <c r="D8" s="39"/>
      <c r="E8" s="151" t="s">
        <v>30</v>
      </c>
      <c r="F8" s="152"/>
      <c r="G8" s="152"/>
      <c r="H8" s="152"/>
      <c r="I8" s="153"/>
      <c r="J8" s="154" t="s">
        <v>43</v>
      </c>
      <c r="K8" s="154"/>
      <c r="L8" s="154"/>
      <c r="M8" s="154"/>
      <c r="N8" s="154"/>
    </row>
    <row r="9" spans="1:14" ht="15" x14ac:dyDescent="0.2">
      <c r="A9" s="155" t="s">
        <v>0</v>
      </c>
      <c r="B9" s="155" t="s">
        <v>14</v>
      </c>
      <c r="C9" s="156" t="s">
        <v>31</v>
      </c>
      <c r="D9" s="157" t="s">
        <v>1</v>
      </c>
      <c r="E9" s="158" t="s">
        <v>3</v>
      </c>
      <c r="F9" s="158" t="s">
        <v>4</v>
      </c>
      <c r="G9" s="157" t="s">
        <v>32</v>
      </c>
      <c r="H9" s="157" t="s">
        <v>33</v>
      </c>
      <c r="I9" s="157" t="s">
        <v>34</v>
      </c>
      <c r="J9" s="159" t="s">
        <v>35</v>
      </c>
      <c r="K9" s="139" t="s">
        <v>36</v>
      </c>
      <c r="L9" s="139"/>
      <c r="M9" s="139"/>
      <c r="N9" s="139" t="s">
        <v>37</v>
      </c>
    </row>
    <row r="10" spans="1:14" ht="15" x14ac:dyDescent="0.2">
      <c r="A10" s="155"/>
      <c r="B10" s="155"/>
      <c r="C10" s="156"/>
      <c r="D10" s="157"/>
      <c r="E10" s="158"/>
      <c r="F10" s="158"/>
      <c r="G10" s="157"/>
      <c r="H10" s="157"/>
      <c r="I10" s="157"/>
      <c r="J10" s="159"/>
      <c r="K10" s="40" t="s">
        <v>5</v>
      </c>
      <c r="L10" s="40" t="s">
        <v>38</v>
      </c>
      <c r="M10" s="40" t="s">
        <v>10</v>
      </c>
      <c r="N10" s="139"/>
    </row>
    <row r="11" spans="1:14" ht="15" x14ac:dyDescent="0.2">
      <c r="A11" s="101">
        <v>1</v>
      </c>
      <c r="B11" s="43"/>
      <c r="C11" s="43"/>
      <c r="D11" s="89" t="s">
        <v>498</v>
      </c>
      <c r="E11" s="44"/>
      <c r="F11" s="45"/>
      <c r="G11" s="47"/>
      <c r="H11" s="47"/>
      <c r="I11" s="48"/>
      <c r="J11" s="49"/>
      <c r="K11" s="50"/>
      <c r="L11" s="50"/>
      <c r="M11" s="79">
        <f>SUM(L12:L16)</f>
        <v>22212.461115000006</v>
      </c>
      <c r="N11" s="92">
        <f>M11</f>
        <v>22212.461115000006</v>
      </c>
    </row>
    <row r="12" spans="1:14" ht="90" x14ac:dyDescent="0.2">
      <c r="A12" s="102" t="s">
        <v>39</v>
      </c>
      <c r="B12" s="63" t="s">
        <v>251</v>
      </c>
      <c r="C12" s="63" t="s">
        <v>252</v>
      </c>
      <c r="D12" s="70" t="s">
        <v>253</v>
      </c>
      <c r="E12" s="64" t="s">
        <v>254</v>
      </c>
      <c r="F12" s="65">
        <v>175.5</v>
      </c>
      <c r="G12" s="72">
        <v>68.14</v>
      </c>
      <c r="H12" s="73">
        <v>0.2354</v>
      </c>
      <c r="I12" s="71">
        <f>G12*(1+H12)</f>
        <v>84.180156000000011</v>
      </c>
      <c r="J12" s="67">
        <f>$J$232</f>
        <v>0</v>
      </c>
      <c r="K12" s="66">
        <f>I12*(1-J12)</f>
        <v>84.180156000000011</v>
      </c>
      <c r="L12" s="68">
        <f>K12*F12</f>
        <v>14773.617378000003</v>
      </c>
      <c r="M12" s="74"/>
      <c r="N12" s="51"/>
    </row>
    <row r="13" spans="1:14" ht="56.25" x14ac:dyDescent="0.2">
      <c r="A13" s="102" t="s">
        <v>40</v>
      </c>
      <c r="B13" s="15" t="s">
        <v>255</v>
      </c>
      <c r="C13" s="15" t="s">
        <v>256</v>
      </c>
      <c r="D13" s="17" t="s">
        <v>257</v>
      </c>
      <c r="E13" s="16" t="s">
        <v>254</v>
      </c>
      <c r="F13" s="18">
        <v>175.5</v>
      </c>
      <c r="G13" s="29">
        <v>7.84</v>
      </c>
      <c r="H13" s="73">
        <v>0.2354</v>
      </c>
      <c r="I13" s="71">
        <f t="shared" ref="I13:I15" si="0">G13*(1+H13)</f>
        <v>9.6855360000000008</v>
      </c>
      <c r="J13" s="67">
        <f t="shared" ref="J13:J16" si="1">$J$232</f>
        <v>0</v>
      </c>
      <c r="K13" s="66">
        <f t="shared" ref="K13:K15" si="2">I13*(1-J13)</f>
        <v>9.6855360000000008</v>
      </c>
      <c r="L13" s="68">
        <f t="shared" ref="L13:L15" si="3">K13*F13</f>
        <v>1699.8115680000001</v>
      </c>
      <c r="M13" s="51"/>
      <c r="N13" s="51"/>
    </row>
    <row r="14" spans="1:14" ht="45" x14ac:dyDescent="0.2">
      <c r="A14" s="102" t="s">
        <v>53</v>
      </c>
      <c r="B14" s="15" t="s">
        <v>255</v>
      </c>
      <c r="C14" s="15" t="s">
        <v>258</v>
      </c>
      <c r="D14" s="17" t="s">
        <v>259</v>
      </c>
      <c r="E14" s="16" t="s">
        <v>254</v>
      </c>
      <c r="F14" s="18">
        <v>175.5</v>
      </c>
      <c r="G14" s="29">
        <v>13.17</v>
      </c>
      <c r="H14" s="73">
        <v>0.2354</v>
      </c>
      <c r="I14" s="71">
        <f t="shared" si="0"/>
        <v>16.270218</v>
      </c>
      <c r="J14" s="67">
        <f t="shared" si="1"/>
        <v>0</v>
      </c>
      <c r="K14" s="66">
        <f t="shared" si="2"/>
        <v>16.270218</v>
      </c>
      <c r="L14" s="68">
        <f t="shared" si="3"/>
        <v>2855.4232590000001</v>
      </c>
      <c r="M14" s="51"/>
      <c r="N14" s="51"/>
    </row>
    <row r="15" spans="1:14" ht="45" x14ac:dyDescent="0.2">
      <c r="A15" s="102" t="s">
        <v>54</v>
      </c>
      <c r="B15" s="15" t="s">
        <v>255</v>
      </c>
      <c r="C15" s="15" t="s">
        <v>260</v>
      </c>
      <c r="D15" s="17" t="s">
        <v>261</v>
      </c>
      <c r="E15" s="16" t="s">
        <v>254</v>
      </c>
      <c r="F15" s="18">
        <v>175.5</v>
      </c>
      <c r="G15" s="29">
        <v>4.3</v>
      </c>
      <c r="H15" s="73">
        <v>0.2354</v>
      </c>
      <c r="I15" s="71">
        <f t="shared" si="0"/>
        <v>5.3122199999999999</v>
      </c>
      <c r="J15" s="67">
        <f t="shared" si="1"/>
        <v>0</v>
      </c>
      <c r="K15" s="66">
        <f t="shared" si="2"/>
        <v>5.3122199999999999</v>
      </c>
      <c r="L15" s="68">
        <f t="shared" si="3"/>
        <v>932.29461000000003</v>
      </c>
      <c r="M15" s="51"/>
      <c r="N15" s="51"/>
    </row>
    <row r="16" spans="1:14" ht="15" x14ac:dyDescent="0.2">
      <c r="A16" s="102" t="s">
        <v>55</v>
      </c>
      <c r="B16" s="15" t="s">
        <v>262</v>
      </c>
      <c r="C16" s="15">
        <v>89</v>
      </c>
      <c r="D16" s="17" t="s">
        <v>263</v>
      </c>
      <c r="E16" s="16" t="s">
        <v>254</v>
      </c>
      <c r="F16" s="18">
        <v>175.5</v>
      </c>
      <c r="G16" s="29">
        <v>9</v>
      </c>
      <c r="H16" s="73">
        <v>0.2354</v>
      </c>
      <c r="I16" s="71">
        <f t="shared" ref="I16" si="4">G16*(1+H16)</f>
        <v>11.118600000000001</v>
      </c>
      <c r="J16" s="67">
        <f t="shared" si="1"/>
        <v>0</v>
      </c>
      <c r="K16" s="66">
        <f t="shared" ref="K16" si="5">I16*(1-J16)</f>
        <v>11.118600000000001</v>
      </c>
      <c r="L16" s="68">
        <f t="shared" ref="L16" si="6">K16*F16</f>
        <v>1951.3143000000002</v>
      </c>
      <c r="M16" s="51"/>
      <c r="N16" s="51"/>
    </row>
    <row r="17" spans="1:14" ht="22.5" x14ac:dyDescent="0.2">
      <c r="A17" s="101">
        <v>2</v>
      </c>
      <c r="B17" s="43"/>
      <c r="C17" s="43"/>
      <c r="D17" s="89" t="s">
        <v>264</v>
      </c>
      <c r="E17" s="44" t="s">
        <v>265</v>
      </c>
      <c r="F17" s="45"/>
      <c r="G17" s="75" t="s">
        <v>265</v>
      </c>
      <c r="H17" s="76"/>
      <c r="I17" s="77"/>
      <c r="J17" s="78"/>
      <c r="K17" s="75"/>
      <c r="L17" s="79"/>
      <c r="M17" s="79">
        <f>SUM(L18:L20)</f>
        <v>78528.686718000012</v>
      </c>
      <c r="N17" s="92">
        <f>M17</f>
        <v>78528.686718000012</v>
      </c>
    </row>
    <row r="18" spans="1:14" ht="22.5" x14ac:dyDescent="0.2">
      <c r="A18" s="102" t="s">
        <v>41</v>
      </c>
      <c r="B18" s="15" t="s">
        <v>266</v>
      </c>
      <c r="C18" s="15">
        <v>90778</v>
      </c>
      <c r="D18" s="17" t="s">
        <v>267</v>
      </c>
      <c r="E18" s="16" t="s">
        <v>268</v>
      </c>
      <c r="F18" s="18">
        <v>240</v>
      </c>
      <c r="G18" s="29">
        <v>89.73</v>
      </c>
      <c r="H18" s="69">
        <v>0.2979</v>
      </c>
      <c r="I18" s="71">
        <f t="shared" ref="I18" si="7">G18*(1+H18)</f>
        <v>116.46056700000001</v>
      </c>
      <c r="J18" s="67">
        <f t="shared" ref="J18:J44" si="8">$J$232</f>
        <v>0</v>
      </c>
      <c r="K18" s="66">
        <f t="shared" ref="K18" si="9">I18*(1-J18)</f>
        <v>116.46056700000001</v>
      </c>
      <c r="L18" s="68">
        <f t="shared" ref="L18" si="10">K18*F18</f>
        <v>27950.536080000002</v>
      </c>
      <c r="M18" s="51"/>
      <c r="N18" s="51"/>
    </row>
    <row r="19" spans="1:14" ht="22.5" x14ac:dyDescent="0.2">
      <c r="A19" s="102" t="s">
        <v>56</v>
      </c>
      <c r="B19" s="15" t="s">
        <v>266</v>
      </c>
      <c r="C19" s="15">
        <v>93572</v>
      </c>
      <c r="D19" s="17" t="s">
        <v>269</v>
      </c>
      <c r="E19" s="16" t="s">
        <v>270</v>
      </c>
      <c r="F19" s="18">
        <v>6</v>
      </c>
      <c r="G19" s="29">
        <v>6457.12</v>
      </c>
      <c r="H19" s="69">
        <v>0.2979</v>
      </c>
      <c r="I19" s="71">
        <f t="shared" ref="I19:I20" si="11">G19*(1+H19)</f>
        <v>8380.6960479999998</v>
      </c>
      <c r="J19" s="67">
        <f t="shared" si="8"/>
        <v>0</v>
      </c>
      <c r="K19" s="66">
        <f t="shared" ref="K19:K20" si="12">I19*(1-J19)</f>
        <v>8380.6960479999998</v>
      </c>
      <c r="L19" s="68">
        <f t="shared" ref="L19:L20" si="13">K19*F19</f>
        <v>50284.176288000002</v>
      </c>
      <c r="M19" s="51"/>
      <c r="N19" s="51"/>
    </row>
    <row r="20" spans="1:14" ht="22.5" x14ac:dyDescent="0.2">
      <c r="A20" s="103">
        <v>43526</v>
      </c>
      <c r="B20" s="15" t="s">
        <v>271</v>
      </c>
      <c r="C20" s="15"/>
      <c r="D20" s="17" t="s">
        <v>272</v>
      </c>
      <c r="E20" s="16" t="s">
        <v>273</v>
      </c>
      <c r="F20" s="18">
        <v>1</v>
      </c>
      <c r="G20" s="29">
        <v>226.5</v>
      </c>
      <c r="H20" s="69">
        <v>0.2979</v>
      </c>
      <c r="I20" s="71">
        <f t="shared" si="11"/>
        <v>293.97435000000002</v>
      </c>
      <c r="J20" s="67">
        <f t="shared" si="8"/>
        <v>0</v>
      </c>
      <c r="K20" s="66">
        <f t="shared" si="12"/>
        <v>293.97435000000002</v>
      </c>
      <c r="L20" s="68">
        <f t="shared" si="13"/>
        <v>293.97435000000002</v>
      </c>
      <c r="M20" s="51"/>
      <c r="N20" s="51"/>
    </row>
    <row r="21" spans="1:14" ht="15" x14ac:dyDescent="0.2">
      <c r="A21" s="101">
        <v>3</v>
      </c>
      <c r="B21" s="80"/>
      <c r="C21" s="80"/>
      <c r="D21" s="90" t="s">
        <v>274</v>
      </c>
      <c r="E21" s="81" t="s">
        <v>265</v>
      </c>
      <c r="F21" s="82"/>
      <c r="G21" s="83" t="s">
        <v>265</v>
      </c>
      <c r="H21" s="84"/>
      <c r="I21" s="85"/>
      <c r="J21" s="86"/>
      <c r="K21" s="83"/>
      <c r="L21" s="87"/>
      <c r="M21" s="87">
        <f>SUM(L22:L41)</f>
        <v>30673.089902529999</v>
      </c>
      <c r="N21" s="94">
        <f>M21</f>
        <v>30673.089902529999</v>
      </c>
    </row>
    <row r="22" spans="1:14" ht="22.5" x14ac:dyDescent="0.2">
      <c r="A22" s="102" t="s">
        <v>57</v>
      </c>
      <c r="B22" s="15" t="s">
        <v>266</v>
      </c>
      <c r="C22" s="15" t="s">
        <v>275</v>
      </c>
      <c r="D22" s="17" t="s">
        <v>276</v>
      </c>
      <c r="E22" s="16" t="s">
        <v>277</v>
      </c>
      <c r="F22" s="18">
        <v>3.15</v>
      </c>
      <c r="G22" s="29">
        <v>388.36</v>
      </c>
      <c r="H22" s="69">
        <v>0.2979</v>
      </c>
      <c r="I22" s="71">
        <f t="shared" ref="I22:I41" si="14">G22*(1+H22)</f>
        <v>504.05244400000004</v>
      </c>
      <c r="J22" s="67">
        <f t="shared" si="8"/>
        <v>0</v>
      </c>
      <c r="K22" s="66">
        <f t="shared" ref="K22:K41" si="15">I22*(1-J22)</f>
        <v>504.05244400000004</v>
      </c>
      <c r="L22" s="68">
        <f t="shared" ref="L22:L41" si="16">K22*F22</f>
        <v>1587.7651986000001</v>
      </c>
      <c r="M22" s="51"/>
      <c r="N22" s="51"/>
    </row>
    <row r="23" spans="1:14" ht="33.75" x14ac:dyDescent="0.2">
      <c r="A23" s="102" t="s">
        <v>58</v>
      </c>
      <c r="B23" s="15" t="s">
        <v>266</v>
      </c>
      <c r="C23" s="15">
        <v>93584</v>
      </c>
      <c r="D23" s="17" t="s">
        <v>278</v>
      </c>
      <c r="E23" s="16" t="s">
        <v>277</v>
      </c>
      <c r="F23" s="18">
        <v>9</v>
      </c>
      <c r="G23" s="29">
        <v>608.91999999999996</v>
      </c>
      <c r="H23" s="69">
        <v>0.2979</v>
      </c>
      <c r="I23" s="71">
        <f t="shared" si="14"/>
        <v>790.31726800000001</v>
      </c>
      <c r="J23" s="67">
        <f t="shared" si="8"/>
        <v>0</v>
      </c>
      <c r="K23" s="66">
        <f t="shared" si="15"/>
        <v>790.31726800000001</v>
      </c>
      <c r="L23" s="68">
        <f t="shared" si="16"/>
        <v>7112.8554119999999</v>
      </c>
      <c r="M23" s="51"/>
      <c r="N23" s="51"/>
    </row>
    <row r="24" spans="1:14" ht="33.75" x14ac:dyDescent="0.2">
      <c r="A24" s="102" t="s">
        <v>59</v>
      </c>
      <c r="B24" s="15" t="s">
        <v>266</v>
      </c>
      <c r="C24" s="15" t="s">
        <v>279</v>
      </c>
      <c r="D24" s="17" t="s">
        <v>280</v>
      </c>
      <c r="E24" s="16" t="s">
        <v>277</v>
      </c>
      <c r="F24" s="18">
        <v>52.78</v>
      </c>
      <c r="G24" s="29">
        <v>61.24</v>
      </c>
      <c r="H24" s="69">
        <v>0.2979</v>
      </c>
      <c r="I24" s="71">
        <f t="shared" si="14"/>
        <v>79.483395999999999</v>
      </c>
      <c r="J24" s="67">
        <f t="shared" si="8"/>
        <v>0</v>
      </c>
      <c r="K24" s="66">
        <f t="shared" si="15"/>
        <v>79.483395999999999</v>
      </c>
      <c r="L24" s="68">
        <f t="shared" si="16"/>
        <v>4195.1336408799998</v>
      </c>
      <c r="M24" s="51"/>
      <c r="N24" s="51"/>
    </row>
    <row r="25" spans="1:14" ht="56.25" x14ac:dyDescent="0.2">
      <c r="A25" s="102" t="s">
        <v>60</v>
      </c>
      <c r="B25" s="15" t="s">
        <v>255</v>
      </c>
      <c r="C25" s="15" t="s">
        <v>281</v>
      </c>
      <c r="D25" s="17" t="s">
        <v>282</v>
      </c>
      <c r="E25" s="16" t="s">
        <v>283</v>
      </c>
      <c r="F25" s="18">
        <v>28.95</v>
      </c>
      <c r="G25" s="29">
        <v>56.82</v>
      </c>
      <c r="H25" s="69">
        <v>0.2979</v>
      </c>
      <c r="I25" s="71">
        <f t="shared" si="14"/>
        <v>73.746678000000003</v>
      </c>
      <c r="J25" s="67">
        <f t="shared" si="8"/>
        <v>0</v>
      </c>
      <c r="K25" s="66">
        <f t="shared" si="15"/>
        <v>73.746678000000003</v>
      </c>
      <c r="L25" s="68">
        <f t="shared" si="16"/>
        <v>2134.9663280999998</v>
      </c>
      <c r="M25" s="51"/>
      <c r="N25" s="51"/>
    </row>
    <row r="26" spans="1:14" ht="33.75" x14ac:dyDescent="0.2">
      <c r="A26" s="102" t="s">
        <v>61</v>
      </c>
      <c r="B26" s="15" t="s">
        <v>266</v>
      </c>
      <c r="C26" s="15">
        <v>97622</v>
      </c>
      <c r="D26" s="17" t="s">
        <v>284</v>
      </c>
      <c r="E26" s="16" t="s">
        <v>285</v>
      </c>
      <c r="F26" s="18">
        <v>7.07</v>
      </c>
      <c r="G26" s="29">
        <v>51.8</v>
      </c>
      <c r="H26" s="69">
        <v>0.2979</v>
      </c>
      <c r="I26" s="71">
        <f t="shared" si="14"/>
        <v>67.231219999999993</v>
      </c>
      <c r="J26" s="67">
        <f t="shared" si="8"/>
        <v>0</v>
      </c>
      <c r="K26" s="66">
        <f t="shared" si="15"/>
        <v>67.231219999999993</v>
      </c>
      <c r="L26" s="68">
        <f t="shared" si="16"/>
        <v>475.32472539999998</v>
      </c>
      <c r="M26" s="51"/>
      <c r="N26" s="51"/>
    </row>
    <row r="27" spans="1:14" ht="33.75" x14ac:dyDescent="0.2">
      <c r="A27" s="102" t="s">
        <v>62</v>
      </c>
      <c r="B27" s="15" t="s">
        <v>266</v>
      </c>
      <c r="C27" s="15">
        <v>97626</v>
      </c>
      <c r="D27" s="17" t="s">
        <v>286</v>
      </c>
      <c r="E27" s="16" t="s">
        <v>285</v>
      </c>
      <c r="F27" s="18">
        <v>1.59</v>
      </c>
      <c r="G27" s="29">
        <v>537.11</v>
      </c>
      <c r="H27" s="69">
        <v>0.2979</v>
      </c>
      <c r="I27" s="71">
        <f t="shared" si="14"/>
        <v>697.11506900000006</v>
      </c>
      <c r="J27" s="67">
        <f t="shared" si="8"/>
        <v>0</v>
      </c>
      <c r="K27" s="66">
        <f t="shared" si="15"/>
        <v>697.11506900000006</v>
      </c>
      <c r="L27" s="68">
        <f t="shared" si="16"/>
        <v>1108.4129597100002</v>
      </c>
      <c r="M27" s="51"/>
      <c r="N27" s="51"/>
    </row>
    <row r="28" spans="1:14" ht="22.5" x14ac:dyDescent="0.2">
      <c r="A28" s="102" t="s">
        <v>63</v>
      </c>
      <c r="B28" s="15" t="s">
        <v>266</v>
      </c>
      <c r="C28" s="15">
        <v>97628</v>
      </c>
      <c r="D28" s="17" t="s">
        <v>287</v>
      </c>
      <c r="E28" s="16" t="s">
        <v>285</v>
      </c>
      <c r="F28" s="18">
        <v>4.83</v>
      </c>
      <c r="G28" s="29">
        <v>256.02999999999997</v>
      </c>
      <c r="H28" s="69">
        <v>0.2979</v>
      </c>
      <c r="I28" s="71">
        <f t="shared" si="14"/>
        <v>332.30133699999999</v>
      </c>
      <c r="J28" s="67">
        <f t="shared" si="8"/>
        <v>0</v>
      </c>
      <c r="K28" s="66">
        <f t="shared" si="15"/>
        <v>332.30133699999999</v>
      </c>
      <c r="L28" s="68">
        <f t="shared" si="16"/>
        <v>1605.01545771</v>
      </c>
      <c r="M28" s="51"/>
      <c r="N28" s="51"/>
    </row>
    <row r="29" spans="1:14" ht="22.5" x14ac:dyDescent="0.2">
      <c r="A29" s="102" t="s">
        <v>64</v>
      </c>
      <c r="B29" s="15" t="s">
        <v>266</v>
      </c>
      <c r="C29" s="15">
        <v>97644</v>
      </c>
      <c r="D29" s="17" t="s">
        <v>288</v>
      </c>
      <c r="E29" s="16" t="s">
        <v>277</v>
      </c>
      <c r="F29" s="18">
        <v>6.34</v>
      </c>
      <c r="G29" s="29">
        <v>8.43</v>
      </c>
      <c r="H29" s="69">
        <v>0.2979</v>
      </c>
      <c r="I29" s="71">
        <f t="shared" si="14"/>
        <v>10.941297</v>
      </c>
      <c r="J29" s="67">
        <f t="shared" si="8"/>
        <v>0</v>
      </c>
      <c r="K29" s="66">
        <f t="shared" si="15"/>
        <v>10.941297</v>
      </c>
      <c r="L29" s="68">
        <f t="shared" si="16"/>
        <v>69.36782298</v>
      </c>
      <c r="M29" s="51"/>
      <c r="N29" s="51"/>
    </row>
    <row r="30" spans="1:14" ht="22.5" x14ac:dyDescent="0.2">
      <c r="A30" s="102" t="s">
        <v>65</v>
      </c>
      <c r="B30" s="15" t="s">
        <v>266</v>
      </c>
      <c r="C30" s="15">
        <v>97645</v>
      </c>
      <c r="D30" s="17" t="s">
        <v>289</v>
      </c>
      <c r="E30" s="16" t="s">
        <v>277</v>
      </c>
      <c r="F30" s="18">
        <v>4.8600000000000003</v>
      </c>
      <c r="G30" s="29">
        <v>24.38</v>
      </c>
      <c r="H30" s="69">
        <v>0.2979</v>
      </c>
      <c r="I30" s="71">
        <f t="shared" si="14"/>
        <v>31.642802</v>
      </c>
      <c r="J30" s="67">
        <f t="shared" si="8"/>
        <v>0</v>
      </c>
      <c r="K30" s="66">
        <f t="shared" si="15"/>
        <v>31.642802</v>
      </c>
      <c r="L30" s="68">
        <f t="shared" si="16"/>
        <v>153.78401772000001</v>
      </c>
      <c r="M30" s="51"/>
      <c r="N30" s="51"/>
    </row>
    <row r="31" spans="1:14" ht="33.75" x14ac:dyDescent="0.2">
      <c r="A31" s="102" t="s">
        <v>66</v>
      </c>
      <c r="B31" s="15" t="s">
        <v>266</v>
      </c>
      <c r="C31" s="15">
        <v>97647</v>
      </c>
      <c r="D31" s="17" t="s">
        <v>290</v>
      </c>
      <c r="E31" s="16" t="s">
        <v>277</v>
      </c>
      <c r="F31" s="18">
        <v>199.38</v>
      </c>
      <c r="G31" s="29">
        <v>3.03</v>
      </c>
      <c r="H31" s="69">
        <v>0.2979</v>
      </c>
      <c r="I31" s="71">
        <f t="shared" si="14"/>
        <v>3.9326369999999997</v>
      </c>
      <c r="J31" s="67">
        <f t="shared" si="8"/>
        <v>0</v>
      </c>
      <c r="K31" s="66">
        <f t="shared" si="15"/>
        <v>3.9326369999999997</v>
      </c>
      <c r="L31" s="68">
        <f t="shared" si="16"/>
        <v>784.08916505999991</v>
      </c>
      <c r="M31" s="51"/>
      <c r="N31" s="51"/>
    </row>
    <row r="32" spans="1:14" ht="33.75" x14ac:dyDescent="0.2">
      <c r="A32" s="102" t="s">
        <v>67</v>
      </c>
      <c r="B32" s="15" t="s">
        <v>266</v>
      </c>
      <c r="C32" s="15">
        <v>97650</v>
      </c>
      <c r="D32" s="17" t="s">
        <v>291</v>
      </c>
      <c r="E32" s="16" t="s">
        <v>277</v>
      </c>
      <c r="F32" s="18">
        <v>199.38</v>
      </c>
      <c r="G32" s="29">
        <v>6.54</v>
      </c>
      <c r="H32" s="69">
        <v>0.2979</v>
      </c>
      <c r="I32" s="71">
        <f t="shared" si="14"/>
        <v>8.4882660000000012</v>
      </c>
      <c r="J32" s="67">
        <f t="shared" si="8"/>
        <v>0</v>
      </c>
      <c r="K32" s="66">
        <f t="shared" si="15"/>
        <v>8.4882660000000012</v>
      </c>
      <c r="L32" s="68">
        <f t="shared" si="16"/>
        <v>1692.3904750800002</v>
      </c>
      <c r="M32" s="51"/>
      <c r="N32" s="51"/>
    </row>
    <row r="33" spans="1:14" ht="33.75" x14ac:dyDescent="0.2">
      <c r="A33" s="102" t="s">
        <v>68</v>
      </c>
      <c r="B33" s="15" t="s">
        <v>266</v>
      </c>
      <c r="C33" s="15">
        <v>97652</v>
      </c>
      <c r="D33" s="17" t="s">
        <v>292</v>
      </c>
      <c r="E33" s="16" t="s">
        <v>293</v>
      </c>
      <c r="F33" s="18">
        <v>5</v>
      </c>
      <c r="G33" s="29">
        <v>164.02</v>
      </c>
      <c r="H33" s="69">
        <v>0.2979</v>
      </c>
      <c r="I33" s="71">
        <f t="shared" si="14"/>
        <v>212.88155800000001</v>
      </c>
      <c r="J33" s="67">
        <f t="shared" si="8"/>
        <v>0</v>
      </c>
      <c r="K33" s="66">
        <f t="shared" si="15"/>
        <v>212.88155800000001</v>
      </c>
      <c r="L33" s="68">
        <f t="shared" si="16"/>
        <v>1064.40779</v>
      </c>
      <c r="M33" s="51"/>
      <c r="N33" s="51"/>
    </row>
    <row r="34" spans="1:14" ht="33.75" x14ac:dyDescent="0.2">
      <c r="A34" s="102" t="s">
        <v>69</v>
      </c>
      <c r="B34" s="15" t="s">
        <v>266</v>
      </c>
      <c r="C34" s="15">
        <v>97660</v>
      </c>
      <c r="D34" s="17" t="s">
        <v>294</v>
      </c>
      <c r="E34" s="16" t="s">
        <v>293</v>
      </c>
      <c r="F34" s="18">
        <v>2</v>
      </c>
      <c r="G34" s="29">
        <v>0.6</v>
      </c>
      <c r="H34" s="69">
        <v>0.2979</v>
      </c>
      <c r="I34" s="71">
        <f t="shared" si="14"/>
        <v>0.77873999999999999</v>
      </c>
      <c r="J34" s="67">
        <f t="shared" si="8"/>
        <v>0</v>
      </c>
      <c r="K34" s="66">
        <f t="shared" si="15"/>
        <v>0.77873999999999999</v>
      </c>
      <c r="L34" s="68">
        <f t="shared" si="16"/>
        <v>1.55748</v>
      </c>
      <c r="M34" s="51"/>
      <c r="N34" s="51"/>
    </row>
    <row r="35" spans="1:14" ht="22.5" x14ac:dyDescent="0.2">
      <c r="A35" s="102" t="s">
        <v>70</v>
      </c>
      <c r="B35" s="15" t="s">
        <v>266</v>
      </c>
      <c r="C35" s="15">
        <v>97665</v>
      </c>
      <c r="D35" s="17" t="s">
        <v>295</v>
      </c>
      <c r="E35" s="16" t="s">
        <v>293</v>
      </c>
      <c r="F35" s="18">
        <v>4</v>
      </c>
      <c r="G35" s="29">
        <v>1.17</v>
      </c>
      <c r="H35" s="69">
        <v>0.2979</v>
      </c>
      <c r="I35" s="71">
        <f t="shared" si="14"/>
        <v>1.518543</v>
      </c>
      <c r="J35" s="67">
        <f t="shared" si="8"/>
        <v>0</v>
      </c>
      <c r="K35" s="66">
        <f t="shared" si="15"/>
        <v>1.518543</v>
      </c>
      <c r="L35" s="68">
        <f t="shared" si="16"/>
        <v>6.0741719999999999</v>
      </c>
      <c r="M35" s="51"/>
      <c r="N35" s="51"/>
    </row>
    <row r="36" spans="1:14" ht="33.75" x14ac:dyDescent="0.2">
      <c r="A36" s="102" t="s">
        <v>71</v>
      </c>
      <c r="B36" s="15" t="s">
        <v>266</v>
      </c>
      <c r="C36" s="15">
        <v>97661</v>
      </c>
      <c r="D36" s="17" t="s">
        <v>296</v>
      </c>
      <c r="E36" s="16" t="s">
        <v>297</v>
      </c>
      <c r="F36" s="18">
        <v>500</v>
      </c>
      <c r="G36" s="29">
        <v>0.61</v>
      </c>
      <c r="H36" s="69">
        <v>0.2979</v>
      </c>
      <c r="I36" s="71">
        <f t="shared" si="14"/>
        <v>0.79171900000000006</v>
      </c>
      <c r="J36" s="67">
        <f t="shared" si="8"/>
        <v>0</v>
      </c>
      <c r="K36" s="66">
        <f t="shared" si="15"/>
        <v>0.79171900000000006</v>
      </c>
      <c r="L36" s="68">
        <f t="shared" si="16"/>
        <v>395.85950000000003</v>
      </c>
      <c r="M36" s="51"/>
      <c r="N36" s="51"/>
    </row>
    <row r="37" spans="1:14" ht="22.5" x14ac:dyDescent="0.2">
      <c r="A37" s="102" t="s">
        <v>72</v>
      </c>
      <c r="B37" s="15" t="s">
        <v>266</v>
      </c>
      <c r="C37" s="15">
        <v>97664</v>
      </c>
      <c r="D37" s="17" t="s">
        <v>298</v>
      </c>
      <c r="E37" s="16" t="s">
        <v>293</v>
      </c>
      <c r="F37" s="18">
        <v>45</v>
      </c>
      <c r="G37" s="29">
        <v>1.38</v>
      </c>
      <c r="H37" s="69">
        <v>0.2979</v>
      </c>
      <c r="I37" s="71">
        <f t="shared" si="14"/>
        <v>1.791102</v>
      </c>
      <c r="J37" s="67">
        <f t="shared" si="8"/>
        <v>0</v>
      </c>
      <c r="K37" s="66">
        <f t="shared" si="15"/>
        <v>1.791102</v>
      </c>
      <c r="L37" s="68">
        <f t="shared" si="16"/>
        <v>80.599589999999992</v>
      </c>
      <c r="M37" s="51"/>
      <c r="N37" s="51"/>
    </row>
    <row r="38" spans="1:14" ht="33.75" x14ac:dyDescent="0.2">
      <c r="A38" s="102" t="s">
        <v>73</v>
      </c>
      <c r="B38" s="15" t="s">
        <v>266</v>
      </c>
      <c r="C38" s="15">
        <v>97662</v>
      </c>
      <c r="D38" s="17" t="s">
        <v>299</v>
      </c>
      <c r="E38" s="16" t="s">
        <v>297</v>
      </c>
      <c r="F38" s="18">
        <v>29</v>
      </c>
      <c r="G38" s="29">
        <v>0.44</v>
      </c>
      <c r="H38" s="69">
        <v>0.2979</v>
      </c>
      <c r="I38" s="71">
        <f t="shared" si="14"/>
        <v>0.57107600000000003</v>
      </c>
      <c r="J38" s="67">
        <f t="shared" si="8"/>
        <v>0</v>
      </c>
      <c r="K38" s="66">
        <f t="shared" si="15"/>
        <v>0.57107600000000003</v>
      </c>
      <c r="L38" s="68">
        <f t="shared" si="16"/>
        <v>16.561204</v>
      </c>
      <c r="M38" s="51"/>
      <c r="N38" s="51"/>
    </row>
    <row r="39" spans="1:14" ht="22.5" x14ac:dyDescent="0.2">
      <c r="A39" s="102" t="s">
        <v>74</v>
      </c>
      <c r="B39" s="15" t="s">
        <v>266</v>
      </c>
      <c r="C39" s="15">
        <v>100196</v>
      </c>
      <c r="D39" s="17" t="s">
        <v>300</v>
      </c>
      <c r="E39" s="16" t="s">
        <v>301</v>
      </c>
      <c r="F39" s="18">
        <v>2135.31</v>
      </c>
      <c r="G39" s="29">
        <v>1.21</v>
      </c>
      <c r="H39" s="69">
        <v>0.2979</v>
      </c>
      <c r="I39" s="71">
        <f t="shared" si="14"/>
        <v>1.570459</v>
      </c>
      <c r="J39" s="67">
        <f t="shared" si="8"/>
        <v>0</v>
      </c>
      <c r="K39" s="66">
        <f t="shared" si="15"/>
        <v>1.570459</v>
      </c>
      <c r="L39" s="68">
        <f t="shared" si="16"/>
        <v>3353.4168072900002</v>
      </c>
      <c r="M39" s="51"/>
      <c r="N39" s="51"/>
    </row>
    <row r="40" spans="1:14" ht="33.75" x14ac:dyDescent="0.2">
      <c r="A40" s="102" t="s">
        <v>75</v>
      </c>
      <c r="B40" s="15" t="s">
        <v>302</v>
      </c>
      <c r="C40" s="15">
        <v>10527</v>
      </c>
      <c r="D40" s="17" t="s">
        <v>303</v>
      </c>
      <c r="E40" s="16" t="s">
        <v>304</v>
      </c>
      <c r="F40" s="18">
        <v>180</v>
      </c>
      <c r="G40" s="29">
        <v>17</v>
      </c>
      <c r="H40" s="69">
        <v>0.2979</v>
      </c>
      <c r="I40" s="71">
        <f t="shared" si="14"/>
        <v>22.064299999999999</v>
      </c>
      <c r="J40" s="67">
        <f t="shared" si="8"/>
        <v>0</v>
      </c>
      <c r="K40" s="66">
        <f t="shared" si="15"/>
        <v>22.064299999999999</v>
      </c>
      <c r="L40" s="68">
        <f t="shared" si="16"/>
        <v>3971.5740000000001</v>
      </c>
      <c r="M40" s="51"/>
      <c r="N40" s="51"/>
    </row>
    <row r="41" spans="1:14" ht="33.75" x14ac:dyDescent="0.2">
      <c r="A41" s="102" t="s">
        <v>76</v>
      </c>
      <c r="B41" s="15" t="s">
        <v>266</v>
      </c>
      <c r="C41" s="15">
        <v>97064</v>
      </c>
      <c r="D41" s="17" t="s">
        <v>305</v>
      </c>
      <c r="E41" s="16" t="s">
        <v>297</v>
      </c>
      <c r="F41" s="18">
        <v>36</v>
      </c>
      <c r="G41" s="29">
        <v>18.489999999999998</v>
      </c>
      <c r="H41" s="69">
        <v>0.2979</v>
      </c>
      <c r="I41" s="71">
        <f t="shared" si="14"/>
        <v>23.998170999999999</v>
      </c>
      <c r="J41" s="67">
        <f t="shared" si="8"/>
        <v>0</v>
      </c>
      <c r="K41" s="66">
        <f t="shared" si="15"/>
        <v>23.998170999999999</v>
      </c>
      <c r="L41" s="68">
        <f t="shared" si="16"/>
        <v>863.93415600000003</v>
      </c>
      <c r="M41" s="51"/>
      <c r="N41" s="51"/>
    </row>
    <row r="42" spans="1:14" ht="15" x14ac:dyDescent="0.2">
      <c r="A42" s="101">
        <v>4</v>
      </c>
      <c r="B42" s="80"/>
      <c r="C42" s="80"/>
      <c r="D42" s="90" t="s">
        <v>306</v>
      </c>
      <c r="E42" s="81" t="s">
        <v>265</v>
      </c>
      <c r="F42" s="82"/>
      <c r="G42" s="83" t="s">
        <v>265</v>
      </c>
      <c r="H42" s="84"/>
      <c r="I42" s="85"/>
      <c r="J42" s="86"/>
      <c r="K42" s="83"/>
      <c r="L42" s="87"/>
      <c r="M42" s="87">
        <f>SUM(L43:L44)</f>
        <v>727.46775839999998</v>
      </c>
      <c r="N42" s="94">
        <f>M42</f>
        <v>727.46775839999998</v>
      </c>
    </row>
    <row r="43" spans="1:14" ht="33.75" x14ac:dyDescent="0.2">
      <c r="A43" s="102" t="s">
        <v>77</v>
      </c>
      <c r="B43" s="15" t="s">
        <v>266</v>
      </c>
      <c r="C43" s="15">
        <v>93358</v>
      </c>
      <c r="D43" s="17" t="s">
        <v>307</v>
      </c>
      <c r="E43" s="16" t="s">
        <v>285</v>
      </c>
      <c r="F43" s="18">
        <v>4.8</v>
      </c>
      <c r="G43" s="29">
        <v>78.52</v>
      </c>
      <c r="H43" s="69">
        <v>0.2979</v>
      </c>
      <c r="I43" s="71">
        <f t="shared" ref="I43:I44" si="17">G43*(1+H43)</f>
        <v>101.911108</v>
      </c>
      <c r="J43" s="67">
        <f t="shared" si="8"/>
        <v>0</v>
      </c>
      <c r="K43" s="66">
        <f t="shared" ref="K43:K44" si="18">I43*(1-J43)</f>
        <v>101.911108</v>
      </c>
      <c r="L43" s="68">
        <f t="shared" ref="L43:L44" si="19">K43*F43</f>
        <v>489.17331839999997</v>
      </c>
      <c r="M43" s="51"/>
      <c r="N43" s="51"/>
    </row>
    <row r="44" spans="1:14" ht="22.5" x14ac:dyDescent="0.2">
      <c r="A44" s="102" t="s">
        <v>78</v>
      </c>
      <c r="B44" s="15" t="s">
        <v>266</v>
      </c>
      <c r="C44" s="15">
        <v>79482</v>
      </c>
      <c r="D44" s="17" t="s">
        <v>308</v>
      </c>
      <c r="E44" s="16" t="s">
        <v>285</v>
      </c>
      <c r="F44" s="18">
        <v>2.4</v>
      </c>
      <c r="G44" s="29">
        <v>76.5</v>
      </c>
      <c r="H44" s="69">
        <v>0.2979</v>
      </c>
      <c r="I44" s="71">
        <f t="shared" si="17"/>
        <v>99.289349999999999</v>
      </c>
      <c r="J44" s="67">
        <f t="shared" si="8"/>
        <v>0</v>
      </c>
      <c r="K44" s="66">
        <f t="shared" si="18"/>
        <v>99.289349999999999</v>
      </c>
      <c r="L44" s="68">
        <f t="shared" si="19"/>
        <v>238.29443999999998</v>
      </c>
      <c r="M44" s="51"/>
      <c r="N44" s="51"/>
    </row>
    <row r="45" spans="1:14" ht="15" x14ac:dyDescent="0.2">
      <c r="A45" s="101">
        <v>5</v>
      </c>
      <c r="B45" s="80"/>
      <c r="C45" s="80"/>
      <c r="D45" s="90" t="s">
        <v>309</v>
      </c>
      <c r="E45" s="81" t="s">
        <v>265</v>
      </c>
      <c r="F45" s="82"/>
      <c r="G45" s="83" t="s">
        <v>265</v>
      </c>
      <c r="H45" s="84"/>
      <c r="I45" s="85"/>
      <c r="J45" s="86"/>
      <c r="K45" s="83"/>
      <c r="L45" s="87"/>
      <c r="M45" s="87"/>
      <c r="N45" s="94">
        <f>SUM(M46)</f>
        <v>13452.829544600001</v>
      </c>
    </row>
    <row r="46" spans="1:14" ht="15" x14ac:dyDescent="0.2">
      <c r="A46" s="104" t="s">
        <v>79</v>
      </c>
      <c r="B46" s="41"/>
      <c r="C46" s="41"/>
      <c r="D46" s="42" t="s">
        <v>310</v>
      </c>
      <c r="E46" s="23"/>
      <c r="F46" s="24"/>
      <c r="G46" s="46"/>
      <c r="H46" s="96"/>
      <c r="I46" s="97"/>
      <c r="J46" s="98"/>
      <c r="K46" s="46"/>
      <c r="L46" s="99"/>
      <c r="M46" s="99">
        <f>SUM(L47:L54)</f>
        <v>13452.829544600001</v>
      </c>
      <c r="N46" s="51"/>
    </row>
    <row r="47" spans="1:14" ht="33.75" x14ac:dyDescent="0.2">
      <c r="A47" s="102" t="s">
        <v>80</v>
      </c>
      <c r="B47" s="15" t="s">
        <v>266</v>
      </c>
      <c r="C47" s="15">
        <v>96619</v>
      </c>
      <c r="D47" s="17" t="s">
        <v>311</v>
      </c>
      <c r="E47" s="16" t="s">
        <v>277</v>
      </c>
      <c r="F47" s="18">
        <v>0.05</v>
      </c>
      <c r="G47" s="29">
        <v>22.62</v>
      </c>
      <c r="H47" s="69">
        <v>0.2979</v>
      </c>
      <c r="I47" s="71">
        <f t="shared" ref="I47:I54" si="20">G47*(1+H47)</f>
        <v>29.358498000000001</v>
      </c>
      <c r="J47" s="67">
        <f t="shared" ref="J47:J54" si="21">$J$232</f>
        <v>0</v>
      </c>
      <c r="K47" s="66">
        <f t="shared" ref="K47:K54" si="22">I47*(1-J47)</f>
        <v>29.358498000000001</v>
      </c>
      <c r="L47" s="68">
        <f t="shared" ref="L47:L54" si="23">K47*F47</f>
        <v>1.4679249000000001</v>
      </c>
      <c r="M47" s="51"/>
      <c r="N47" s="51"/>
    </row>
    <row r="48" spans="1:14" ht="33.75" x14ac:dyDescent="0.2">
      <c r="A48" s="102" t="s">
        <v>81</v>
      </c>
      <c r="B48" s="15" t="s">
        <v>266</v>
      </c>
      <c r="C48" s="15">
        <v>96544</v>
      </c>
      <c r="D48" s="17" t="s">
        <v>312</v>
      </c>
      <c r="E48" s="16" t="s">
        <v>313</v>
      </c>
      <c r="F48" s="18">
        <v>97.4</v>
      </c>
      <c r="G48" s="29">
        <v>12.03</v>
      </c>
      <c r="H48" s="69">
        <v>0.2979</v>
      </c>
      <c r="I48" s="71">
        <f t="shared" si="20"/>
        <v>15.613737</v>
      </c>
      <c r="J48" s="67">
        <f t="shared" si="21"/>
        <v>0</v>
      </c>
      <c r="K48" s="66">
        <f t="shared" si="22"/>
        <v>15.613737</v>
      </c>
      <c r="L48" s="68">
        <f t="shared" si="23"/>
        <v>1520.7779838000001</v>
      </c>
      <c r="M48" s="51"/>
      <c r="N48" s="51"/>
    </row>
    <row r="49" spans="1:14" ht="33.75" x14ac:dyDescent="0.2">
      <c r="A49" s="102" t="s">
        <v>82</v>
      </c>
      <c r="B49" s="15" t="s">
        <v>266</v>
      </c>
      <c r="C49" s="15">
        <v>96545</v>
      </c>
      <c r="D49" s="17" t="s">
        <v>314</v>
      </c>
      <c r="E49" s="16" t="s">
        <v>313</v>
      </c>
      <c r="F49" s="18">
        <v>9.5</v>
      </c>
      <c r="G49" s="29">
        <v>11.18</v>
      </c>
      <c r="H49" s="69">
        <v>0.2979</v>
      </c>
      <c r="I49" s="71">
        <f t="shared" si="20"/>
        <v>14.510522</v>
      </c>
      <c r="J49" s="67">
        <f t="shared" si="21"/>
        <v>0</v>
      </c>
      <c r="K49" s="66">
        <f t="shared" si="22"/>
        <v>14.510522</v>
      </c>
      <c r="L49" s="68">
        <f t="shared" si="23"/>
        <v>137.84995900000001</v>
      </c>
      <c r="M49" s="51"/>
      <c r="N49" s="51"/>
    </row>
    <row r="50" spans="1:14" ht="33.75" x14ac:dyDescent="0.2">
      <c r="A50" s="102" t="s">
        <v>83</v>
      </c>
      <c r="B50" s="15" t="s">
        <v>266</v>
      </c>
      <c r="C50" s="15">
        <v>96546</v>
      </c>
      <c r="D50" s="17" t="s">
        <v>315</v>
      </c>
      <c r="E50" s="16" t="s">
        <v>313</v>
      </c>
      <c r="F50" s="18">
        <v>169.2</v>
      </c>
      <c r="G50" s="29">
        <v>9.0299999999999994</v>
      </c>
      <c r="H50" s="69">
        <v>0.2979</v>
      </c>
      <c r="I50" s="71">
        <f t="shared" si="20"/>
        <v>11.720037</v>
      </c>
      <c r="J50" s="67">
        <f t="shared" si="21"/>
        <v>0</v>
      </c>
      <c r="K50" s="66">
        <f t="shared" si="22"/>
        <v>11.720037</v>
      </c>
      <c r="L50" s="68">
        <f t="shared" si="23"/>
        <v>1983.0302603999999</v>
      </c>
      <c r="M50" s="51"/>
      <c r="N50" s="51"/>
    </row>
    <row r="51" spans="1:14" ht="33.75" x14ac:dyDescent="0.2">
      <c r="A51" s="102" t="s">
        <v>84</v>
      </c>
      <c r="B51" s="15" t="s">
        <v>266</v>
      </c>
      <c r="C51" s="15">
        <v>94971</v>
      </c>
      <c r="D51" s="17" t="s">
        <v>316</v>
      </c>
      <c r="E51" s="16" t="s">
        <v>285</v>
      </c>
      <c r="F51" s="18">
        <v>4.4000000000000004</v>
      </c>
      <c r="G51" s="29">
        <v>282.44</v>
      </c>
      <c r="H51" s="69">
        <v>0.2979</v>
      </c>
      <c r="I51" s="71">
        <f t="shared" si="20"/>
        <v>366.57887600000004</v>
      </c>
      <c r="J51" s="67">
        <f t="shared" si="21"/>
        <v>0</v>
      </c>
      <c r="K51" s="66">
        <f t="shared" si="22"/>
        <v>366.57887600000004</v>
      </c>
      <c r="L51" s="68">
        <f t="shared" si="23"/>
        <v>1612.9470544000003</v>
      </c>
      <c r="M51" s="51"/>
      <c r="N51" s="51"/>
    </row>
    <row r="52" spans="1:14" ht="45" x14ac:dyDescent="0.2">
      <c r="A52" s="136" t="s">
        <v>85</v>
      </c>
      <c r="B52" s="15" t="s">
        <v>266</v>
      </c>
      <c r="C52" s="15">
        <v>96531</v>
      </c>
      <c r="D52" s="17" t="s">
        <v>317</v>
      </c>
      <c r="E52" s="16" t="s">
        <v>277</v>
      </c>
      <c r="F52" s="18">
        <v>70.900000000000006</v>
      </c>
      <c r="G52" s="29">
        <v>85.69</v>
      </c>
      <c r="H52" s="69">
        <v>0.2979</v>
      </c>
      <c r="I52" s="71">
        <f t="shared" si="20"/>
        <v>111.217051</v>
      </c>
      <c r="J52" s="67">
        <f t="shared" si="21"/>
        <v>0</v>
      </c>
      <c r="K52" s="66">
        <f t="shared" si="22"/>
        <v>111.217051</v>
      </c>
      <c r="L52" s="68">
        <f t="shared" si="23"/>
        <v>7885.2889159000006</v>
      </c>
      <c r="M52" s="51"/>
      <c r="N52" s="51"/>
    </row>
    <row r="53" spans="1:14" ht="33.75" x14ac:dyDescent="0.2">
      <c r="A53" s="102" t="s">
        <v>86</v>
      </c>
      <c r="B53" s="15" t="s">
        <v>266</v>
      </c>
      <c r="C53" s="15">
        <v>96523</v>
      </c>
      <c r="D53" s="17" t="s">
        <v>318</v>
      </c>
      <c r="E53" s="16" t="s">
        <v>285</v>
      </c>
      <c r="F53" s="18">
        <v>2.6</v>
      </c>
      <c r="G53" s="29">
        <v>90.53</v>
      </c>
      <c r="H53" s="69">
        <v>0.2979</v>
      </c>
      <c r="I53" s="71">
        <f t="shared" si="20"/>
        <v>117.49888700000001</v>
      </c>
      <c r="J53" s="67">
        <f t="shared" si="21"/>
        <v>0</v>
      </c>
      <c r="K53" s="66">
        <f t="shared" si="22"/>
        <v>117.49888700000001</v>
      </c>
      <c r="L53" s="68">
        <f t="shared" si="23"/>
        <v>305.49710620000002</v>
      </c>
      <c r="M53" s="51"/>
      <c r="N53" s="51"/>
    </row>
    <row r="54" spans="1:14" ht="33.75" x14ac:dyDescent="0.2">
      <c r="A54" s="102" t="s">
        <v>87</v>
      </c>
      <c r="B54" s="15" t="s">
        <v>266</v>
      </c>
      <c r="C54" s="15">
        <v>68053</v>
      </c>
      <c r="D54" s="17" t="s">
        <v>319</v>
      </c>
      <c r="E54" s="16" t="s">
        <v>277</v>
      </c>
      <c r="F54" s="18">
        <v>0.8</v>
      </c>
      <c r="G54" s="29">
        <v>5.75</v>
      </c>
      <c r="H54" s="69">
        <v>0.2979</v>
      </c>
      <c r="I54" s="71">
        <f t="shared" si="20"/>
        <v>7.4629250000000003</v>
      </c>
      <c r="J54" s="67">
        <f t="shared" si="21"/>
        <v>0</v>
      </c>
      <c r="K54" s="66">
        <f t="shared" si="22"/>
        <v>7.4629250000000003</v>
      </c>
      <c r="L54" s="68">
        <f t="shared" si="23"/>
        <v>5.9703400000000002</v>
      </c>
      <c r="M54" s="51"/>
      <c r="N54" s="51"/>
    </row>
    <row r="55" spans="1:14" ht="15" x14ac:dyDescent="0.2">
      <c r="A55" s="101">
        <v>6</v>
      </c>
      <c r="B55" s="80"/>
      <c r="C55" s="80"/>
      <c r="D55" s="90" t="s">
        <v>320</v>
      </c>
      <c r="E55" s="81" t="s">
        <v>265</v>
      </c>
      <c r="F55" s="82"/>
      <c r="G55" s="83" t="s">
        <v>265</v>
      </c>
      <c r="H55" s="84"/>
      <c r="I55" s="85"/>
      <c r="J55" s="86"/>
      <c r="K55" s="83"/>
      <c r="L55" s="87"/>
      <c r="M55" s="93"/>
      <c r="N55" s="94">
        <f>SUM(M56:M60)</f>
        <v>9357.0962255016475</v>
      </c>
    </row>
    <row r="56" spans="1:14" ht="15" x14ac:dyDescent="0.2">
      <c r="A56" s="104" t="s">
        <v>88</v>
      </c>
      <c r="B56" s="41"/>
      <c r="C56" s="41"/>
      <c r="D56" s="42" t="s">
        <v>321</v>
      </c>
      <c r="E56" s="23"/>
      <c r="F56" s="24"/>
      <c r="G56" s="46"/>
      <c r="H56" s="96"/>
      <c r="I56" s="97"/>
      <c r="J56" s="98"/>
      <c r="K56" s="46"/>
      <c r="L56" s="99"/>
      <c r="M56" s="99">
        <f>SUM(L57:L59)</f>
        <v>9112.9080216016482</v>
      </c>
      <c r="N56" s="51"/>
    </row>
    <row r="57" spans="1:14" ht="22.5" x14ac:dyDescent="0.2">
      <c r="A57" s="136" t="s">
        <v>89</v>
      </c>
      <c r="B57" s="63" t="s">
        <v>322</v>
      </c>
      <c r="C57" s="63">
        <v>36</v>
      </c>
      <c r="D57" s="70" t="s">
        <v>323</v>
      </c>
      <c r="E57" s="64" t="s">
        <v>324</v>
      </c>
      <c r="F57" s="65">
        <v>6.15</v>
      </c>
      <c r="G57" s="66">
        <v>981.34013723999999</v>
      </c>
      <c r="H57" s="73">
        <v>0.2979</v>
      </c>
      <c r="I57" s="71">
        <f t="shared" ref="I57:I59" si="24">G57*(1+H57)</f>
        <v>1273.6813641237961</v>
      </c>
      <c r="J57" s="67">
        <f t="shared" ref="J57:J59" si="25">$J$232</f>
        <v>0</v>
      </c>
      <c r="K57" s="66">
        <f t="shared" ref="K57:K59" si="26">I57*(1-J57)</f>
        <v>1273.6813641237961</v>
      </c>
      <c r="L57" s="68">
        <f t="shared" ref="L57:L59" si="27">K57*F57</f>
        <v>7833.1403893613469</v>
      </c>
      <c r="M57" s="137"/>
      <c r="N57" s="138"/>
    </row>
    <row r="58" spans="1:14" ht="45" x14ac:dyDescent="0.2">
      <c r="A58" s="136" t="s">
        <v>90</v>
      </c>
      <c r="B58" s="63" t="s">
        <v>322</v>
      </c>
      <c r="C58" s="63">
        <v>37</v>
      </c>
      <c r="D58" s="70" t="s">
        <v>325</v>
      </c>
      <c r="E58" s="64" t="s">
        <v>277</v>
      </c>
      <c r="F58" s="65">
        <v>6.15</v>
      </c>
      <c r="G58" s="66">
        <v>85.190299999999993</v>
      </c>
      <c r="H58" s="73">
        <v>0.2979</v>
      </c>
      <c r="I58" s="71">
        <f t="shared" si="24"/>
        <v>110.56849036999999</v>
      </c>
      <c r="J58" s="67">
        <f t="shared" si="25"/>
        <v>0</v>
      </c>
      <c r="K58" s="66">
        <f t="shared" si="26"/>
        <v>110.56849036999999</v>
      </c>
      <c r="L58" s="68">
        <f t="shared" si="27"/>
        <v>679.99621577549999</v>
      </c>
      <c r="M58" s="137"/>
      <c r="N58" s="138"/>
    </row>
    <row r="59" spans="1:14" ht="56.25" x14ac:dyDescent="0.2">
      <c r="A59" s="136" t="s">
        <v>91</v>
      </c>
      <c r="B59" s="63" t="s">
        <v>322</v>
      </c>
      <c r="C59" s="63">
        <v>38</v>
      </c>
      <c r="D59" s="70" t="s">
        <v>326</v>
      </c>
      <c r="E59" s="64" t="s">
        <v>327</v>
      </c>
      <c r="F59" s="65">
        <v>0.8</v>
      </c>
      <c r="G59" s="66">
        <v>577.63638999999989</v>
      </c>
      <c r="H59" s="73">
        <v>0.2979</v>
      </c>
      <c r="I59" s="71">
        <f t="shared" si="24"/>
        <v>749.71427058099994</v>
      </c>
      <c r="J59" s="67">
        <f t="shared" si="25"/>
        <v>0</v>
      </c>
      <c r="K59" s="66">
        <f t="shared" si="26"/>
        <v>749.71427058099994</v>
      </c>
      <c r="L59" s="68">
        <f t="shared" si="27"/>
        <v>599.77141646479993</v>
      </c>
      <c r="M59" s="137"/>
      <c r="N59" s="138"/>
    </row>
    <row r="60" spans="1:14" ht="15" x14ac:dyDescent="0.2">
      <c r="A60" s="104" t="s">
        <v>92</v>
      </c>
      <c r="B60" s="41"/>
      <c r="C60" s="41"/>
      <c r="D60" s="100" t="s">
        <v>328</v>
      </c>
      <c r="E60" s="23"/>
      <c r="F60" s="24"/>
      <c r="G60" s="46"/>
      <c r="H60" s="96"/>
      <c r="I60" s="97"/>
      <c r="J60" s="98"/>
      <c r="K60" s="46"/>
      <c r="L60" s="99"/>
      <c r="M60" s="99">
        <f>SUM(L61:L62)</f>
        <v>244.18820390000002</v>
      </c>
      <c r="N60" s="51"/>
    </row>
    <row r="61" spans="1:14" ht="22.5" x14ac:dyDescent="0.2">
      <c r="A61" s="136" t="s">
        <v>93</v>
      </c>
      <c r="B61" s="63" t="s">
        <v>266</v>
      </c>
      <c r="C61" s="63">
        <v>93184</v>
      </c>
      <c r="D61" s="70" t="s">
        <v>329</v>
      </c>
      <c r="E61" s="64" t="s">
        <v>297</v>
      </c>
      <c r="F61" s="65">
        <v>4.3</v>
      </c>
      <c r="G61" s="66">
        <v>20.07</v>
      </c>
      <c r="H61" s="73">
        <v>0.2979</v>
      </c>
      <c r="I61" s="71">
        <f t="shared" ref="I61:I62" si="28">G61*(1+H61)</f>
        <v>26.048853000000001</v>
      </c>
      <c r="J61" s="67">
        <f t="shared" ref="J61:J62" si="29">$J$232</f>
        <v>0</v>
      </c>
      <c r="K61" s="66">
        <f t="shared" ref="K61:K62" si="30">I61*(1-J61)</f>
        <v>26.048853000000001</v>
      </c>
      <c r="L61" s="68">
        <f t="shared" ref="L61:L62" si="31">K61*F61</f>
        <v>112.0100679</v>
      </c>
      <c r="M61" s="138"/>
      <c r="N61" s="51"/>
    </row>
    <row r="62" spans="1:14" ht="22.5" x14ac:dyDescent="0.2">
      <c r="A62" s="136" t="s">
        <v>94</v>
      </c>
      <c r="B62" s="63" t="s">
        <v>266</v>
      </c>
      <c r="C62" s="63">
        <v>93182</v>
      </c>
      <c r="D62" s="70" t="s">
        <v>330</v>
      </c>
      <c r="E62" s="64" t="s">
        <v>297</v>
      </c>
      <c r="F62" s="65">
        <v>4</v>
      </c>
      <c r="G62" s="66">
        <v>25.46</v>
      </c>
      <c r="H62" s="73">
        <v>0.2979</v>
      </c>
      <c r="I62" s="71">
        <f t="shared" si="28"/>
        <v>33.044534000000006</v>
      </c>
      <c r="J62" s="67">
        <f t="shared" si="29"/>
        <v>0</v>
      </c>
      <c r="K62" s="66">
        <f t="shared" si="30"/>
        <v>33.044534000000006</v>
      </c>
      <c r="L62" s="68">
        <f t="shared" si="31"/>
        <v>132.17813600000002</v>
      </c>
      <c r="M62" s="138"/>
      <c r="N62" s="51"/>
    </row>
    <row r="63" spans="1:14" ht="15" x14ac:dyDescent="0.2">
      <c r="A63" s="101">
        <v>7</v>
      </c>
      <c r="B63" s="80"/>
      <c r="C63" s="80"/>
      <c r="D63" s="90" t="s">
        <v>331</v>
      </c>
      <c r="E63" s="81" t="s">
        <v>265</v>
      </c>
      <c r="F63" s="82"/>
      <c r="G63" s="83" t="s">
        <v>265</v>
      </c>
      <c r="H63" s="84"/>
      <c r="I63" s="85"/>
      <c r="J63" s="86"/>
      <c r="K63" s="83"/>
      <c r="L63" s="87"/>
      <c r="M63" s="87">
        <f>SUM(L64:L67)</f>
        <v>16575.194583260003</v>
      </c>
      <c r="N63" s="94">
        <f>M63</f>
        <v>16575.194583260003</v>
      </c>
    </row>
    <row r="64" spans="1:14" ht="67.5" x14ac:dyDescent="0.2">
      <c r="A64" s="102" t="s">
        <v>95</v>
      </c>
      <c r="B64" s="15" t="s">
        <v>266</v>
      </c>
      <c r="C64" s="15">
        <v>87480</v>
      </c>
      <c r="D64" s="17" t="s">
        <v>332</v>
      </c>
      <c r="E64" s="16" t="s">
        <v>277</v>
      </c>
      <c r="F64" s="18">
        <v>96.26</v>
      </c>
      <c r="G64" s="29">
        <v>50.87</v>
      </c>
      <c r="H64" s="73">
        <v>0.2979</v>
      </c>
      <c r="I64" s="71">
        <f t="shared" ref="I64:I67" si="32">G64*(1+H64)</f>
        <v>66.024173000000005</v>
      </c>
      <c r="J64" s="67">
        <f t="shared" ref="J64:J67" si="33">$J$232</f>
        <v>0</v>
      </c>
      <c r="K64" s="66">
        <f t="shared" ref="K64:K67" si="34">I64*(1-J64)</f>
        <v>66.024173000000005</v>
      </c>
      <c r="L64" s="68">
        <f t="shared" ref="L64:L67" si="35">K64*F64</f>
        <v>6355.4868929800004</v>
      </c>
      <c r="M64" s="51"/>
      <c r="N64" s="51"/>
    </row>
    <row r="65" spans="1:14" ht="45" x14ac:dyDescent="0.2">
      <c r="A65" s="102" t="s">
        <v>96</v>
      </c>
      <c r="B65" s="15" t="s">
        <v>266</v>
      </c>
      <c r="C65" s="15">
        <v>96367</v>
      </c>
      <c r="D65" s="17" t="s">
        <v>333</v>
      </c>
      <c r="E65" s="16" t="s">
        <v>277</v>
      </c>
      <c r="F65" s="18">
        <v>5.43</v>
      </c>
      <c r="G65" s="29">
        <v>145.96</v>
      </c>
      <c r="H65" s="73">
        <v>0.2979</v>
      </c>
      <c r="I65" s="71">
        <f t="shared" si="32"/>
        <v>189.44148400000003</v>
      </c>
      <c r="J65" s="67">
        <f t="shared" si="33"/>
        <v>0</v>
      </c>
      <c r="K65" s="66">
        <f t="shared" si="34"/>
        <v>189.44148400000003</v>
      </c>
      <c r="L65" s="68">
        <f t="shared" si="35"/>
        <v>1028.66725812</v>
      </c>
      <c r="M65" s="51"/>
      <c r="N65" s="51"/>
    </row>
    <row r="66" spans="1:14" ht="45" x14ac:dyDescent="0.2">
      <c r="A66" s="102" t="s">
        <v>97</v>
      </c>
      <c r="B66" s="15" t="s">
        <v>266</v>
      </c>
      <c r="C66" s="15">
        <v>96366</v>
      </c>
      <c r="D66" s="17" t="s">
        <v>334</v>
      </c>
      <c r="E66" s="16" t="s">
        <v>277</v>
      </c>
      <c r="F66" s="18">
        <v>51.38</v>
      </c>
      <c r="G66" s="29">
        <v>137.08000000000001</v>
      </c>
      <c r="H66" s="73">
        <v>0.2979</v>
      </c>
      <c r="I66" s="71">
        <f t="shared" si="32"/>
        <v>177.91613200000003</v>
      </c>
      <c r="J66" s="67">
        <f t="shared" si="33"/>
        <v>0</v>
      </c>
      <c r="K66" s="66">
        <f t="shared" si="34"/>
        <v>177.91613200000003</v>
      </c>
      <c r="L66" s="68">
        <f t="shared" si="35"/>
        <v>9141.3308621600027</v>
      </c>
      <c r="M66" s="51"/>
      <c r="N66" s="51"/>
    </row>
    <row r="67" spans="1:14" ht="22.5" x14ac:dyDescent="0.2">
      <c r="A67" s="102" t="s">
        <v>98</v>
      </c>
      <c r="B67" s="15" t="s">
        <v>266</v>
      </c>
      <c r="C67" s="15">
        <v>96373</v>
      </c>
      <c r="D67" s="17" t="s">
        <v>335</v>
      </c>
      <c r="E67" s="16" t="s">
        <v>297</v>
      </c>
      <c r="F67" s="18">
        <v>5</v>
      </c>
      <c r="G67" s="29">
        <v>7.66</v>
      </c>
      <c r="H67" s="73">
        <v>0.2979</v>
      </c>
      <c r="I67" s="71">
        <f t="shared" si="32"/>
        <v>9.9419140000000006</v>
      </c>
      <c r="J67" s="67">
        <f t="shared" si="33"/>
        <v>0</v>
      </c>
      <c r="K67" s="66">
        <f t="shared" si="34"/>
        <v>9.9419140000000006</v>
      </c>
      <c r="L67" s="68">
        <f t="shared" si="35"/>
        <v>49.709569999999999</v>
      </c>
      <c r="M67" s="51"/>
      <c r="N67" s="51"/>
    </row>
    <row r="68" spans="1:14" ht="15" x14ac:dyDescent="0.2">
      <c r="A68" s="101">
        <v>8</v>
      </c>
      <c r="B68" s="80"/>
      <c r="C68" s="80"/>
      <c r="D68" s="90" t="s">
        <v>336</v>
      </c>
      <c r="E68" s="81" t="s">
        <v>265</v>
      </c>
      <c r="F68" s="82"/>
      <c r="G68" s="83" t="s">
        <v>265</v>
      </c>
      <c r="H68" s="84"/>
      <c r="I68" s="85"/>
      <c r="J68" s="86"/>
      <c r="K68" s="83"/>
      <c r="L68" s="87"/>
      <c r="M68" s="87">
        <f>SUM(L69:L75)</f>
        <v>233407.62061039498</v>
      </c>
      <c r="N68" s="94">
        <f>M68</f>
        <v>233407.62061039498</v>
      </c>
    </row>
    <row r="69" spans="1:14" ht="33.75" x14ac:dyDescent="0.2">
      <c r="A69" s="102" t="s">
        <v>99</v>
      </c>
      <c r="B69" s="15" t="s">
        <v>266</v>
      </c>
      <c r="C69" s="15">
        <v>94216</v>
      </c>
      <c r="D69" s="17" t="s">
        <v>337</v>
      </c>
      <c r="E69" s="16" t="s">
        <v>277</v>
      </c>
      <c r="F69" s="18">
        <v>175.5</v>
      </c>
      <c r="G69" s="29">
        <v>210.71</v>
      </c>
      <c r="H69" s="73">
        <v>0.2979</v>
      </c>
      <c r="I69" s="71">
        <f t="shared" ref="I69:I75" si="36">G69*(1+H69)</f>
        <v>273.48050900000004</v>
      </c>
      <c r="J69" s="67">
        <f t="shared" ref="J69:J75" si="37">$J$232</f>
        <v>0</v>
      </c>
      <c r="K69" s="66">
        <f t="shared" ref="K69:K75" si="38">I69*(1-J69)</f>
        <v>273.48050900000004</v>
      </c>
      <c r="L69" s="68">
        <f t="shared" ref="L69:L75" si="39">K69*F69</f>
        <v>47995.829329500004</v>
      </c>
      <c r="M69" s="51"/>
      <c r="N69" s="51"/>
    </row>
    <row r="70" spans="1:14" ht="56.25" x14ac:dyDescent="0.2">
      <c r="A70" s="102" t="s">
        <v>100</v>
      </c>
      <c r="B70" s="15" t="s">
        <v>338</v>
      </c>
      <c r="C70" s="15">
        <v>32</v>
      </c>
      <c r="D70" s="17" t="s">
        <v>339</v>
      </c>
      <c r="E70" s="16" t="s">
        <v>254</v>
      </c>
      <c r="F70" s="18">
        <v>175.5</v>
      </c>
      <c r="G70" s="29">
        <v>720.91448123999999</v>
      </c>
      <c r="H70" s="73">
        <v>0.2979</v>
      </c>
      <c r="I70" s="71">
        <f t="shared" si="36"/>
        <v>935.67490520139597</v>
      </c>
      <c r="J70" s="67">
        <f t="shared" si="37"/>
        <v>0</v>
      </c>
      <c r="K70" s="66">
        <f t="shared" si="38"/>
        <v>935.67490520139597</v>
      </c>
      <c r="L70" s="68">
        <f t="shared" si="39"/>
        <v>164210.94586284499</v>
      </c>
      <c r="M70" s="51"/>
      <c r="N70" s="51"/>
    </row>
    <row r="71" spans="1:14" ht="33.75" x14ac:dyDescent="0.2">
      <c r="A71" s="102" t="s">
        <v>101</v>
      </c>
      <c r="B71" s="15" t="s">
        <v>266</v>
      </c>
      <c r="C71" s="15">
        <v>94231</v>
      </c>
      <c r="D71" s="17" t="s">
        <v>340</v>
      </c>
      <c r="E71" s="16" t="s">
        <v>297</v>
      </c>
      <c r="F71" s="18">
        <v>37.49</v>
      </c>
      <c r="G71" s="29">
        <v>39.090000000000003</v>
      </c>
      <c r="H71" s="73">
        <v>0.2979</v>
      </c>
      <c r="I71" s="71">
        <f t="shared" si="36"/>
        <v>50.734911000000004</v>
      </c>
      <c r="J71" s="67">
        <f t="shared" si="37"/>
        <v>0</v>
      </c>
      <c r="K71" s="66">
        <f t="shared" si="38"/>
        <v>50.734911000000004</v>
      </c>
      <c r="L71" s="68">
        <f t="shared" si="39"/>
        <v>1902.0518133900002</v>
      </c>
      <c r="M71" s="51"/>
      <c r="N71" s="51"/>
    </row>
    <row r="72" spans="1:14" ht="45" x14ac:dyDescent="0.2">
      <c r="A72" s="102" t="s">
        <v>102</v>
      </c>
      <c r="B72" s="15" t="s">
        <v>266</v>
      </c>
      <c r="C72" s="15">
        <v>71623</v>
      </c>
      <c r="D72" s="17" t="s">
        <v>341</v>
      </c>
      <c r="E72" s="16" t="s">
        <v>254</v>
      </c>
      <c r="F72" s="18">
        <v>14.98</v>
      </c>
      <c r="G72" s="29">
        <v>30.22</v>
      </c>
      <c r="H72" s="73">
        <v>0.2979</v>
      </c>
      <c r="I72" s="71">
        <f t="shared" si="36"/>
        <v>39.222538</v>
      </c>
      <c r="J72" s="67">
        <f t="shared" si="37"/>
        <v>0</v>
      </c>
      <c r="K72" s="66">
        <f t="shared" si="38"/>
        <v>39.222538</v>
      </c>
      <c r="L72" s="68">
        <f t="shared" si="39"/>
        <v>587.55361923999999</v>
      </c>
      <c r="M72" s="51"/>
      <c r="N72" s="51"/>
    </row>
    <row r="73" spans="1:14" ht="33.75" x14ac:dyDescent="0.2">
      <c r="A73" s="102" t="s">
        <v>103</v>
      </c>
      <c r="B73" s="15" t="s">
        <v>255</v>
      </c>
      <c r="C73" s="15" t="s">
        <v>342</v>
      </c>
      <c r="D73" s="17" t="s">
        <v>343</v>
      </c>
      <c r="E73" s="16" t="s">
        <v>254</v>
      </c>
      <c r="F73" s="18">
        <v>8.74</v>
      </c>
      <c r="G73" s="29">
        <v>271.89999999999998</v>
      </c>
      <c r="H73" s="73">
        <v>0.2979</v>
      </c>
      <c r="I73" s="71">
        <f t="shared" si="36"/>
        <v>352.89900999999998</v>
      </c>
      <c r="J73" s="67">
        <f t="shared" si="37"/>
        <v>0</v>
      </c>
      <c r="K73" s="66">
        <f t="shared" si="38"/>
        <v>352.89900999999998</v>
      </c>
      <c r="L73" s="68">
        <f t="shared" si="39"/>
        <v>3084.3373474</v>
      </c>
      <c r="M73" s="51"/>
      <c r="N73" s="51"/>
    </row>
    <row r="74" spans="1:14" ht="45" x14ac:dyDescent="0.2">
      <c r="A74" s="102" t="s">
        <v>104</v>
      </c>
      <c r="B74" s="15" t="s">
        <v>255</v>
      </c>
      <c r="C74" s="15" t="s">
        <v>344</v>
      </c>
      <c r="D74" s="17" t="s">
        <v>345</v>
      </c>
      <c r="E74" s="16" t="s">
        <v>254</v>
      </c>
      <c r="F74" s="18">
        <v>8.74</v>
      </c>
      <c r="G74" s="29">
        <v>267.64</v>
      </c>
      <c r="H74" s="73">
        <v>0.2979</v>
      </c>
      <c r="I74" s="71">
        <f t="shared" si="36"/>
        <v>347.369956</v>
      </c>
      <c r="J74" s="67">
        <f t="shared" si="37"/>
        <v>0</v>
      </c>
      <c r="K74" s="66">
        <f t="shared" si="38"/>
        <v>347.369956</v>
      </c>
      <c r="L74" s="68">
        <f t="shared" si="39"/>
        <v>3036.0134154400002</v>
      </c>
      <c r="M74" s="51"/>
      <c r="N74" s="51"/>
    </row>
    <row r="75" spans="1:14" ht="45" x14ac:dyDescent="0.2">
      <c r="A75" s="102" t="s">
        <v>105</v>
      </c>
      <c r="B75" s="15" t="s">
        <v>251</v>
      </c>
      <c r="C75" s="15" t="s">
        <v>346</v>
      </c>
      <c r="D75" s="17" t="s">
        <v>347</v>
      </c>
      <c r="E75" s="16" t="s">
        <v>254</v>
      </c>
      <c r="F75" s="18">
        <v>23.62</v>
      </c>
      <c r="G75" s="29">
        <v>410.71</v>
      </c>
      <c r="H75" s="73">
        <v>0.2979</v>
      </c>
      <c r="I75" s="71">
        <f t="shared" si="36"/>
        <v>533.06050900000002</v>
      </c>
      <c r="J75" s="67">
        <f t="shared" si="37"/>
        <v>0</v>
      </c>
      <c r="K75" s="66">
        <f t="shared" si="38"/>
        <v>533.06050900000002</v>
      </c>
      <c r="L75" s="68">
        <f t="shared" si="39"/>
        <v>12590.889222580001</v>
      </c>
      <c r="M75" s="51"/>
      <c r="N75" s="51"/>
    </row>
    <row r="76" spans="1:14" ht="15" x14ac:dyDescent="0.2">
      <c r="A76" s="101">
        <v>9</v>
      </c>
      <c r="B76" s="80"/>
      <c r="C76" s="80"/>
      <c r="D76" s="90" t="s">
        <v>348</v>
      </c>
      <c r="E76" s="81" t="s">
        <v>265</v>
      </c>
      <c r="F76" s="82"/>
      <c r="G76" s="83" t="s">
        <v>265</v>
      </c>
      <c r="H76" s="84"/>
      <c r="I76" s="85"/>
      <c r="J76" s="86"/>
      <c r="K76" s="83"/>
      <c r="L76" s="87"/>
      <c r="M76" s="87">
        <f>SUM(L77:L89)</f>
        <v>8277.7004147600001</v>
      </c>
      <c r="N76" s="94">
        <f>M76</f>
        <v>8277.7004147600001</v>
      </c>
    </row>
    <row r="77" spans="1:14" ht="78.75" x14ac:dyDescent="0.2">
      <c r="A77" s="102" t="s">
        <v>106</v>
      </c>
      <c r="B77" s="15" t="s">
        <v>266</v>
      </c>
      <c r="C77" s="15">
        <v>90843</v>
      </c>
      <c r="D77" s="17" t="s">
        <v>349</v>
      </c>
      <c r="E77" s="16" t="s">
        <v>293</v>
      </c>
      <c r="F77" s="18">
        <v>1</v>
      </c>
      <c r="G77" s="29">
        <v>797.91</v>
      </c>
      <c r="H77" s="73">
        <v>0.2979</v>
      </c>
      <c r="I77" s="71">
        <f t="shared" ref="I77:I89" si="40">G77*(1+H77)</f>
        <v>1035.607389</v>
      </c>
      <c r="J77" s="67">
        <f t="shared" ref="J77:J89" si="41">$J$232</f>
        <v>0</v>
      </c>
      <c r="K77" s="66">
        <f t="shared" ref="K77:K89" si="42">I77*(1-J77)</f>
        <v>1035.607389</v>
      </c>
      <c r="L77" s="68">
        <f t="shared" ref="L77:L89" si="43">K77*F77</f>
        <v>1035.607389</v>
      </c>
      <c r="M77" s="51"/>
      <c r="N77" s="51"/>
    </row>
    <row r="78" spans="1:14" ht="45" x14ac:dyDescent="0.2">
      <c r="A78" s="102" t="s">
        <v>107</v>
      </c>
      <c r="B78" s="15" t="s">
        <v>266</v>
      </c>
      <c r="C78" s="15">
        <v>90823</v>
      </c>
      <c r="D78" s="17" t="s">
        <v>350</v>
      </c>
      <c r="E78" s="16" t="s">
        <v>293</v>
      </c>
      <c r="F78" s="18">
        <v>1</v>
      </c>
      <c r="G78" s="29">
        <v>333.49</v>
      </c>
      <c r="H78" s="73">
        <v>0.2979</v>
      </c>
      <c r="I78" s="71">
        <f t="shared" si="40"/>
        <v>432.83667100000002</v>
      </c>
      <c r="J78" s="67">
        <f t="shared" si="41"/>
        <v>0</v>
      </c>
      <c r="K78" s="66">
        <f t="shared" si="42"/>
        <v>432.83667100000002</v>
      </c>
      <c r="L78" s="68">
        <f t="shared" si="43"/>
        <v>432.83667100000002</v>
      </c>
      <c r="M78" s="51"/>
      <c r="N78" s="51"/>
    </row>
    <row r="79" spans="1:14" ht="45" x14ac:dyDescent="0.2">
      <c r="A79" s="102" t="s">
        <v>108</v>
      </c>
      <c r="B79" s="15" t="s">
        <v>266</v>
      </c>
      <c r="C79" s="15">
        <v>90818</v>
      </c>
      <c r="D79" s="17" t="s">
        <v>351</v>
      </c>
      <c r="E79" s="16" t="s">
        <v>293</v>
      </c>
      <c r="F79" s="18">
        <v>1</v>
      </c>
      <c r="G79" s="29">
        <v>316.60000000000002</v>
      </c>
      <c r="H79" s="73">
        <v>0.2979</v>
      </c>
      <c r="I79" s="71">
        <f t="shared" si="40"/>
        <v>410.91514000000006</v>
      </c>
      <c r="J79" s="67">
        <f t="shared" si="41"/>
        <v>0</v>
      </c>
      <c r="K79" s="66">
        <f t="shared" si="42"/>
        <v>410.91514000000006</v>
      </c>
      <c r="L79" s="68">
        <f t="shared" si="43"/>
        <v>410.91514000000006</v>
      </c>
      <c r="M79" s="51"/>
      <c r="N79" s="51"/>
    </row>
    <row r="80" spans="1:14" ht="45" x14ac:dyDescent="0.2">
      <c r="A80" s="102" t="s">
        <v>109</v>
      </c>
      <c r="B80" s="15" t="s">
        <v>266</v>
      </c>
      <c r="C80" s="15">
        <v>90829</v>
      </c>
      <c r="D80" s="17" t="s">
        <v>352</v>
      </c>
      <c r="E80" s="16" t="s">
        <v>293</v>
      </c>
      <c r="F80" s="18">
        <v>1</v>
      </c>
      <c r="G80" s="29">
        <v>34.19</v>
      </c>
      <c r="H80" s="73">
        <v>0.2979</v>
      </c>
      <c r="I80" s="71">
        <f t="shared" si="40"/>
        <v>44.375200999999997</v>
      </c>
      <c r="J80" s="67">
        <f t="shared" si="41"/>
        <v>0</v>
      </c>
      <c r="K80" s="66">
        <f t="shared" si="42"/>
        <v>44.375200999999997</v>
      </c>
      <c r="L80" s="68">
        <f t="shared" si="43"/>
        <v>44.375200999999997</v>
      </c>
      <c r="M80" s="51"/>
      <c r="N80" s="51"/>
    </row>
    <row r="81" spans="1:14" ht="56.25" x14ac:dyDescent="0.2">
      <c r="A81" s="102" t="s">
        <v>110</v>
      </c>
      <c r="B81" s="15" t="s">
        <v>255</v>
      </c>
      <c r="C81" s="15" t="s">
        <v>353</v>
      </c>
      <c r="D81" s="17" t="s">
        <v>354</v>
      </c>
      <c r="E81" s="16" t="s">
        <v>254</v>
      </c>
      <c r="F81" s="18">
        <v>0.88</v>
      </c>
      <c r="G81" s="29">
        <v>206.31</v>
      </c>
      <c r="H81" s="73">
        <v>0.2979</v>
      </c>
      <c r="I81" s="71">
        <f t="shared" si="40"/>
        <v>267.76974899999999</v>
      </c>
      <c r="J81" s="67">
        <f t="shared" si="41"/>
        <v>0</v>
      </c>
      <c r="K81" s="66">
        <f t="shared" si="42"/>
        <v>267.76974899999999</v>
      </c>
      <c r="L81" s="68">
        <f t="shared" si="43"/>
        <v>235.63737911999999</v>
      </c>
      <c r="M81" s="51"/>
      <c r="N81" s="51"/>
    </row>
    <row r="82" spans="1:14" ht="45" x14ac:dyDescent="0.2">
      <c r="A82" s="102" t="s">
        <v>111</v>
      </c>
      <c r="B82" s="15" t="s">
        <v>266</v>
      </c>
      <c r="C82" s="15">
        <v>90822</v>
      </c>
      <c r="D82" s="17" t="s">
        <v>355</v>
      </c>
      <c r="E82" s="16" t="s">
        <v>293</v>
      </c>
      <c r="F82" s="18">
        <v>2</v>
      </c>
      <c r="G82" s="29">
        <v>317.67</v>
      </c>
      <c r="H82" s="73">
        <v>0.2979</v>
      </c>
      <c r="I82" s="71">
        <f t="shared" si="40"/>
        <v>412.30389300000002</v>
      </c>
      <c r="J82" s="67">
        <f t="shared" si="41"/>
        <v>0</v>
      </c>
      <c r="K82" s="66">
        <f t="shared" si="42"/>
        <v>412.30389300000002</v>
      </c>
      <c r="L82" s="68">
        <f t="shared" si="43"/>
        <v>824.60778600000003</v>
      </c>
      <c r="M82" s="51"/>
      <c r="N82" s="51"/>
    </row>
    <row r="83" spans="1:14" ht="22.5" x14ac:dyDescent="0.2">
      <c r="A83" s="102" t="s">
        <v>112</v>
      </c>
      <c r="B83" s="15" t="s">
        <v>302</v>
      </c>
      <c r="C83" s="15">
        <v>39621</v>
      </c>
      <c r="D83" s="17" t="s">
        <v>356</v>
      </c>
      <c r="E83" s="16" t="s">
        <v>357</v>
      </c>
      <c r="F83" s="18">
        <v>1</v>
      </c>
      <c r="G83" s="29">
        <v>1418.04</v>
      </c>
      <c r="H83" s="73">
        <v>0.2979</v>
      </c>
      <c r="I83" s="71">
        <f t="shared" si="40"/>
        <v>1840.4741160000001</v>
      </c>
      <c r="J83" s="67">
        <f t="shared" si="41"/>
        <v>0</v>
      </c>
      <c r="K83" s="66">
        <f t="shared" si="42"/>
        <v>1840.4741160000001</v>
      </c>
      <c r="L83" s="68">
        <f t="shared" si="43"/>
        <v>1840.4741160000001</v>
      </c>
      <c r="M83" s="51"/>
      <c r="N83" s="51"/>
    </row>
    <row r="84" spans="1:14" ht="33.75" x14ac:dyDescent="0.2">
      <c r="A84" s="102" t="s">
        <v>113</v>
      </c>
      <c r="B84" s="15" t="s">
        <v>255</v>
      </c>
      <c r="C84" s="15" t="s">
        <v>358</v>
      </c>
      <c r="D84" s="17" t="s">
        <v>359</v>
      </c>
      <c r="E84" s="16" t="s">
        <v>297</v>
      </c>
      <c r="F84" s="18">
        <v>6.6</v>
      </c>
      <c r="G84" s="29">
        <v>32.19</v>
      </c>
      <c r="H84" s="73">
        <v>0.2979</v>
      </c>
      <c r="I84" s="71">
        <f t="shared" si="40"/>
        <v>41.779401</v>
      </c>
      <c r="J84" s="67">
        <f t="shared" si="41"/>
        <v>0</v>
      </c>
      <c r="K84" s="66">
        <f t="shared" si="42"/>
        <v>41.779401</v>
      </c>
      <c r="L84" s="68">
        <f t="shared" si="43"/>
        <v>275.74404659999999</v>
      </c>
      <c r="M84" s="51"/>
      <c r="N84" s="51"/>
    </row>
    <row r="85" spans="1:14" ht="22.5" x14ac:dyDescent="0.2">
      <c r="A85" s="102" t="s">
        <v>114</v>
      </c>
      <c r="B85" s="15" t="s">
        <v>255</v>
      </c>
      <c r="C85" s="15" t="s">
        <v>360</v>
      </c>
      <c r="D85" s="17" t="s">
        <v>361</v>
      </c>
      <c r="E85" s="16" t="s">
        <v>297</v>
      </c>
      <c r="F85" s="18">
        <v>6.6</v>
      </c>
      <c r="G85" s="29">
        <v>7.23</v>
      </c>
      <c r="H85" s="73">
        <v>0.2979</v>
      </c>
      <c r="I85" s="71">
        <f t="shared" si="40"/>
        <v>9.3838170000000005</v>
      </c>
      <c r="J85" s="67">
        <f t="shared" si="41"/>
        <v>0</v>
      </c>
      <c r="K85" s="66">
        <f t="shared" si="42"/>
        <v>9.3838170000000005</v>
      </c>
      <c r="L85" s="68">
        <f t="shared" si="43"/>
        <v>61.933192200000001</v>
      </c>
      <c r="M85" s="51"/>
      <c r="N85" s="51"/>
    </row>
    <row r="86" spans="1:14" ht="56.25" x14ac:dyDescent="0.2">
      <c r="A86" s="102" t="s">
        <v>115</v>
      </c>
      <c r="B86" s="15" t="s">
        <v>302</v>
      </c>
      <c r="C86" s="15">
        <v>3081</v>
      </c>
      <c r="D86" s="17" t="s">
        <v>362</v>
      </c>
      <c r="E86" s="16" t="s">
        <v>363</v>
      </c>
      <c r="F86" s="18">
        <v>1</v>
      </c>
      <c r="G86" s="29">
        <v>78.209999999999994</v>
      </c>
      <c r="H86" s="73">
        <v>0.2979</v>
      </c>
      <c r="I86" s="71">
        <f t="shared" si="40"/>
        <v>101.508759</v>
      </c>
      <c r="J86" s="67">
        <f t="shared" si="41"/>
        <v>0</v>
      </c>
      <c r="K86" s="66">
        <f t="shared" si="42"/>
        <v>101.508759</v>
      </c>
      <c r="L86" s="68">
        <f t="shared" si="43"/>
        <v>101.508759</v>
      </c>
      <c r="M86" s="51"/>
      <c r="N86" s="51"/>
    </row>
    <row r="87" spans="1:14" ht="45" x14ac:dyDescent="0.2">
      <c r="A87" s="102" t="s">
        <v>116</v>
      </c>
      <c r="B87" s="15" t="s">
        <v>266</v>
      </c>
      <c r="C87" s="15">
        <v>94569</v>
      </c>
      <c r="D87" s="17" t="s">
        <v>364</v>
      </c>
      <c r="E87" s="16" t="s">
        <v>277</v>
      </c>
      <c r="F87" s="18">
        <v>4.16</v>
      </c>
      <c r="G87" s="29">
        <v>389.31</v>
      </c>
      <c r="H87" s="73">
        <v>0.2979</v>
      </c>
      <c r="I87" s="71">
        <f t="shared" si="40"/>
        <v>505.28544900000003</v>
      </c>
      <c r="J87" s="67">
        <f t="shared" si="41"/>
        <v>0</v>
      </c>
      <c r="K87" s="66">
        <f t="shared" si="42"/>
        <v>505.28544900000003</v>
      </c>
      <c r="L87" s="68">
        <f t="shared" si="43"/>
        <v>2101.9874678400001</v>
      </c>
      <c r="M87" s="51"/>
      <c r="N87" s="51"/>
    </row>
    <row r="88" spans="1:14" ht="15" x14ac:dyDescent="0.2">
      <c r="A88" s="102" t="s">
        <v>117</v>
      </c>
      <c r="B88" s="15" t="s">
        <v>266</v>
      </c>
      <c r="C88" s="15">
        <v>85010</v>
      </c>
      <c r="D88" s="17" t="s">
        <v>365</v>
      </c>
      <c r="E88" s="16" t="s">
        <v>277</v>
      </c>
      <c r="F88" s="18">
        <v>1.84</v>
      </c>
      <c r="G88" s="29">
        <v>285</v>
      </c>
      <c r="H88" s="73">
        <v>0.2979</v>
      </c>
      <c r="I88" s="71">
        <f t="shared" si="40"/>
        <v>369.9015</v>
      </c>
      <c r="J88" s="67">
        <f t="shared" si="41"/>
        <v>0</v>
      </c>
      <c r="K88" s="66">
        <f t="shared" si="42"/>
        <v>369.9015</v>
      </c>
      <c r="L88" s="68">
        <f t="shared" si="43"/>
        <v>680.61876000000007</v>
      </c>
      <c r="M88" s="51"/>
      <c r="N88" s="51"/>
    </row>
    <row r="89" spans="1:14" ht="22.5" x14ac:dyDescent="0.2">
      <c r="A89" s="102" t="s">
        <v>118</v>
      </c>
      <c r="B89" s="15" t="s">
        <v>338</v>
      </c>
      <c r="C89" s="15">
        <v>31</v>
      </c>
      <c r="D89" s="17" t="s">
        <v>366</v>
      </c>
      <c r="E89" s="16" t="s">
        <v>273</v>
      </c>
      <c r="F89" s="18">
        <v>1</v>
      </c>
      <c r="G89" s="29">
        <v>178.33</v>
      </c>
      <c r="H89" s="73">
        <v>0.2979</v>
      </c>
      <c r="I89" s="71">
        <f t="shared" si="40"/>
        <v>231.45450700000004</v>
      </c>
      <c r="J89" s="67">
        <f t="shared" si="41"/>
        <v>0</v>
      </c>
      <c r="K89" s="66">
        <f t="shared" si="42"/>
        <v>231.45450700000004</v>
      </c>
      <c r="L89" s="68">
        <f t="shared" si="43"/>
        <v>231.45450700000004</v>
      </c>
      <c r="M89" s="51"/>
      <c r="N89" s="51"/>
    </row>
    <row r="90" spans="1:14" ht="15" x14ac:dyDescent="0.2">
      <c r="A90" s="101">
        <v>10</v>
      </c>
      <c r="B90" s="80"/>
      <c r="C90" s="80"/>
      <c r="D90" s="90" t="s">
        <v>367</v>
      </c>
      <c r="E90" s="81" t="s">
        <v>265</v>
      </c>
      <c r="F90" s="82"/>
      <c r="G90" s="83" t="s">
        <v>265</v>
      </c>
      <c r="H90" s="84"/>
      <c r="I90" s="85"/>
      <c r="J90" s="86"/>
      <c r="K90" s="83"/>
      <c r="L90" s="87"/>
      <c r="M90" s="87">
        <f>SUM(L91:L103)</f>
        <v>19923.085508617605</v>
      </c>
      <c r="N90" s="94">
        <f>M90</f>
        <v>19923.085508617605</v>
      </c>
    </row>
    <row r="91" spans="1:14" ht="67.5" x14ac:dyDescent="0.2">
      <c r="A91" s="102" t="s">
        <v>119</v>
      </c>
      <c r="B91" s="15" t="s">
        <v>266</v>
      </c>
      <c r="C91" s="15">
        <v>91791</v>
      </c>
      <c r="D91" s="17" t="s">
        <v>368</v>
      </c>
      <c r="E91" s="16" t="s">
        <v>297</v>
      </c>
      <c r="F91" s="18">
        <v>4.82</v>
      </c>
      <c r="G91" s="29">
        <v>62.04</v>
      </c>
      <c r="H91" s="73">
        <v>0.2979</v>
      </c>
      <c r="I91" s="71">
        <f t="shared" ref="I91:I103" si="44">G91*(1+H91)</f>
        <v>80.521715999999998</v>
      </c>
      <c r="J91" s="67">
        <f t="shared" ref="J91:J103" si="45">$J$232</f>
        <v>0</v>
      </c>
      <c r="K91" s="66">
        <f t="shared" ref="K91:K103" si="46">I91*(1-J91)</f>
        <v>80.521715999999998</v>
      </c>
      <c r="L91" s="68">
        <f t="shared" ref="L91:L103" si="47">K91*F91</f>
        <v>388.11467112000003</v>
      </c>
      <c r="M91" s="51"/>
      <c r="N91" s="51"/>
    </row>
    <row r="92" spans="1:14" ht="22.5" x14ac:dyDescent="0.2">
      <c r="A92" s="102" t="s">
        <v>120</v>
      </c>
      <c r="B92" s="15" t="s">
        <v>266</v>
      </c>
      <c r="C92" s="15">
        <v>72285</v>
      </c>
      <c r="D92" s="17" t="s">
        <v>369</v>
      </c>
      <c r="E92" s="16" t="s">
        <v>293</v>
      </c>
      <c r="F92" s="18">
        <v>4</v>
      </c>
      <c r="G92" s="29">
        <v>89.06</v>
      </c>
      <c r="H92" s="73">
        <v>0.2979</v>
      </c>
      <c r="I92" s="71">
        <f t="shared" si="44"/>
        <v>115.590974</v>
      </c>
      <c r="J92" s="67">
        <f t="shared" si="45"/>
        <v>0</v>
      </c>
      <c r="K92" s="66">
        <f t="shared" si="46"/>
        <v>115.590974</v>
      </c>
      <c r="L92" s="68">
        <f t="shared" si="47"/>
        <v>462.36389600000001</v>
      </c>
      <c r="M92" s="51"/>
      <c r="N92" s="51"/>
    </row>
    <row r="93" spans="1:14" ht="22.5" x14ac:dyDescent="0.2">
      <c r="A93" s="102" t="s">
        <v>121</v>
      </c>
      <c r="B93" s="15" t="s">
        <v>338</v>
      </c>
      <c r="C93" s="15">
        <v>30</v>
      </c>
      <c r="D93" s="17" t="s">
        <v>370</v>
      </c>
      <c r="E93" s="16" t="s">
        <v>273</v>
      </c>
      <c r="F93" s="18">
        <v>1</v>
      </c>
      <c r="G93" s="29">
        <v>1080.73</v>
      </c>
      <c r="H93" s="73">
        <v>0.2979</v>
      </c>
      <c r="I93" s="71">
        <f t="shared" si="44"/>
        <v>1402.6794670000002</v>
      </c>
      <c r="J93" s="67">
        <f t="shared" si="45"/>
        <v>0</v>
      </c>
      <c r="K93" s="66">
        <f t="shared" si="46"/>
        <v>1402.6794670000002</v>
      </c>
      <c r="L93" s="68">
        <f t="shared" si="47"/>
        <v>1402.6794670000002</v>
      </c>
      <c r="M93" s="51"/>
      <c r="N93" s="51"/>
    </row>
    <row r="94" spans="1:14" ht="56.25" x14ac:dyDescent="0.2">
      <c r="A94" s="102" t="s">
        <v>122</v>
      </c>
      <c r="B94" s="15" t="s">
        <v>266</v>
      </c>
      <c r="C94" s="15">
        <v>90711</v>
      </c>
      <c r="D94" s="17" t="s">
        <v>371</v>
      </c>
      <c r="E94" s="16" t="s">
        <v>297</v>
      </c>
      <c r="F94" s="18">
        <v>54</v>
      </c>
      <c r="G94" s="29">
        <v>72.84</v>
      </c>
      <c r="H94" s="73">
        <v>0.2979</v>
      </c>
      <c r="I94" s="71">
        <f t="shared" si="44"/>
        <v>94.53903600000001</v>
      </c>
      <c r="J94" s="67">
        <f t="shared" si="45"/>
        <v>0</v>
      </c>
      <c r="K94" s="66">
        <f t="shared" si="46"/>
        <v>94.53903600000001</v>
      </c>
      <c r="L94" s="68">
        <f t="shared" si="47"/>
        <v>5105.1079440000003</v>
      </c>
      <c r="M94" s="51"/>
      <c r="N94" s="51"/>
    </row>
    <row r="95" spans="1:14" ht="33.75" x14ac:dyDescent="0.2">
      <c r="A95" s="102" t="s">
        <v>123</v>
      </c>
      <c r="B95" s="15" t="s">
        <v>266</v>
      </c>
      <c r="C95" s="15">
        <v>93358</v>
      </c>
      <c r="D95" s="17" t="s">
        <v>307</v>
      </c>
      <c r="E95" s="16" t="s">
        <v>285</v>
      </c>
      <c r="F95" s="18">
        <v>9.4400000000000013</v>
      </c>
      <c r="G95" s="29">
        <v>78.52</v>
      </c>
      <c r="H95" s="73">
        <v>0.2979</v>
      </c>
      <c r="I95" s="71">
        <f t="shared" si="44"/>
        <v>101.911108</v>
      </c>
      <c r="J95" s="67">
        <f t="shared" si="45"/>
        <v>0</v>
      </c>
      <c r="K95" s="66">
        <f t="shared" si="46"/>
        <v>101.911108</v>
      </c>
      <c r="L95" s="68">
        <f t="shared" si="47"/>
        <v>962.04085952000014</v>
      </c>
      <c r="M95" s="51"/>
      <c r="N95" s="51"/>
    </row>
    <row r="96" spans="1:14" ht="22.5" x14ac:dyDescent="0.2">
      <c r="A96" s="102" t="s">
        <v>124</v>
      </c>
      <c r="B96" s="15" t="s">
        <v>266</v>
      </c>
      <c r="C96" s="15">
        <v>96995</v>
      </c>
      <c r="D96" s="17" t="s">
        <v>372</v>
      </c>
      <c r="E96" s="16" t="s">
        <v>285</v>
      </c>
      <c r="F96" s="18">
        <v>7.5874000000000006</v>
      </c>
      <c r="G96" s="29">
        <v>47.61</v>
      </c>
      <c r="H96" s="73">
        <v>0.2979</v>
      </c>
      <c r="I96" s="71">
        <f t="shared" si="44"/>
        <v>61.793019000000001</v>
      </c>
      <c r="J96" s="67">
        <f t="shared" si="45"/>
        <v>0</v>
      </c>
      <c r="K96" s="66">
        <f t="shared" si="46"/>
        <v>61.793019000000001</v>
      </c>
      <c r="L96" s="68">
        <f t="shared" si="47"/>
        <v>468.84835236060002</v>
      </c>
      <c r="M96" s="51"/>
      <c r="N96" s="51"/>
    </row>
    <row r="97" spans="1:14" ht="22.5" x14ac:dyDescent="0.2">
      <c r="A97" s="102" t="s">
        <v>125</v>
      </c>
      <c r="B97" s="15" t="s">
        <v>266</v>
      </c>
      <c r="C97" s="15">
        <v>97628</v>
      </c>
      <c r="D97" s="17" t="s">
        <v>287</v>
      </c>
      <c r="E97" s="16" t="s">
        <v>285</v>
      </c>
      <c r="F97" s="18">
        <v>3.9410000000000007</v>
      </c>
      <c r="G97" s="29">
        <v>256.02999999999997</v>
      </c>
      <c r="H97" s="73">
        <v>0.2979</v>
      </c>
      <c r="I97" s="71">
        <f t="shared" si="44"/>
        <v>332.30133699999999</v>
      </c>
      <c r="J97" s="67">
        <f t="shared" si="45"/>
        <v>0</v>
      </c>
      <c r="K97" s="66">
        <f t="shared" si="46"/>
        <v>332.30133699999999</v>
      </c>
      <c r="L97" s="68">
        <f t="shared" si="47"/>
        <v>1309.5995691170001</v>
      </c>
      <c r="M97" s="51"/>
      <c r="N97" s="51"/>
    </row>
    <row r="98" spans="1:14" ht="33.75" x14ac:dyDescent="0.2">
      <c r="A98" s="102" t="s">
        <v>126</v>
      </c>
      <c r="B98" s="15" t="s">
        <v>266</v>
      </c>
      <c r="C98" s="15">
        <v>72183</v>
      </c>
      <c r="D98" s="17" t="s">
        <v>373</v>
      </c>
      <c r="E98" s="16" t="s">
        <v>277</v>
      </c>
      <c r="F98" s="18">
        <v>56.300000000000004</v>
      </c>
      <c r="G98" s="29">
        <v>85.95</v>
      </c>
      <c r="H98" s="73">
        <v>0.2979</v>
      </c>
      <c r="I98" s="71">
        <f t="shared" si="44"/>
        <v>111.55450500000001</v>
      </c>
      <c r="J98" s="67">
        <f t="shared" si="45"/>
        <v>0</v>
      </c>
      <c r="K98" s="66">
        <f t="shared" si="46"/>
        <v>111.55450500000001</v>
      </c>
      <c r="L98" s="68">
        <f t="shared" si="47"/>
        <v>6280.518631500001</v>
      </c>
      <c r="M98" s="51"/>
      <c r="N98" s="51"/>
    </row>
    <row r="99" spans="1:14" ht="22.5" x14ac:dyDescent="0.2">
      <c r="A99" s="102" t="s">
        <v>127</v>
      </c>
      <c r="B99" s="15" t="s">
        <v>266</v>
      </c>
      <c r="C99" s="15">
        <v>6171</v>
      </c>
      <c r="D99" s="17" t="s">
        <v>374</v>
      </c>
      <c r="E99" s="16" t="s">
        <v>293</v>
      </c>
      <c r="F99" s="18">
        <v>4</v>
      </c>
      <c r="G99" s="29">
        <v>24.21</v>
      </c>
      <c r="H99" s="73">
        <v>0.2979</v>
      </c>
      <c r="I99" s="71">
        <f t="shared" si="44"/>
        <v>31.422159000000004</v>
      </c>
      <c r="J99" s="67">
        <f t="shared" si="45"/>
        <v>0</v>
      </c>
      <c r="K99" s="66">
        <f t="shared" si="46"/>
        <v>31.422159000000004</v>
      </c>
      <c r="L99" s="68">
        <f t="shared" si="47"/>
        <v>125.68863600000002</v>
      </c>
      <c r="M99" s="51"/>
      <c r="N99" s="51"/>
    </row>
    <row r="100" spans="1:14" ht="33.75" x14ac:dyDescent="0.2">
      <c r="A100" s="102" t="s">
        <v>128</v>
      </c>
      <c r="B100" s="15" t="s">
        <v>266</v>
      </c>
      <c r="C100" s="15">
        <v>94228</v>
      </c>
      <c r="D100" s="17" t="s">
        <v>375</v>
      </c>
      <c r="E100" s="16" t="s">
        <v>297</v>
      </c>
      <c r="F100" s="18">
        <v>24</v>
      </c>
      <c r="G100" s="29">
        <v>67.459999999999994</v>
      </c>
      <c r="H100" s="73">
        <v>0.2979</v>
      </c>
      <c r="I100" s="71">
        <f t="shared" si="44"/>
        <v>87.556333999999993</v>
      </c>
      <c r="J100" s="67">
        <f t="shared" si="45"/>
        <v>0</v>
      </c>
      <c r="K100" s="66">
        <f t="shared" si="46"/>
        <v>87.556333999999993</v>
      </c>
      <c r="L100" s="68">
        <f t="shared" si="47"/>
        <v>2101.3520159999998</v>
      </c>
      <c r="M100" s="51"/>
      <c r="N100" s="51"/>
    </row>
    <row r="101" spans="1:14" ht="78.75" x14ac:dyDescent="0.2">
      <c r="A101" s="102" t="s">
        <v>129</v>
      </c>
      <c r="B101" s="15" t="s">
        <v>266</v>
      </c>
      <c r="C101" s="15">
        <v>91793</v>
      </c>
      <c r="D101" s="17" t="s">
        <v>376</v>
      </c>
      <c r="E101" s="16" t="s">
        <v>297</v>
      </c>
      <c r="F101" s="18">
        <v>5</v>
      </c>
      <c r="G101" s="29">
        <v>71.91</v>
      </c>
      <c r="H101" s="73">
        <v>0.2979</v>
      </c>
      <c r="I101" s="71">
        <f t="shared" si="44"/>
        <v>93.331988999999993</v>
      </c>
      <c r="J101" s="67">
        <f t="shared" si="45"/>
        <v>0</v>
      </c>
      <c r="K101" s="66">
        <f t="shared" si="46"/>
        <v>93.331988999999993</v>
      </c>
      <c r="L101" s="68">
        <f t="shared" si="47"/>
        <v>466.65994499999999</v>
      </c>
      <c r="M101" s="51"/>
      <c r="N101" s="51"/>
    </row>
    <row r="102" spans="1:14" ht="45" x14ac:dyDescent="0.2">
      <c r="A102" s="102" t="s">
        <v>130</v>
      </c>
      <c r="B102" s="15" t="s">
        <v>266</v>
      </c>
      <c r="C102" s="15">
        <v>89707</v>
      </c>
      <c r="D102" s="17" t="s">
        <v>377</v>
      </c>
      <c r="E102" s="16" t="s">
        <v>293</v>
      </c>
      <c r="F102" s="18">
        <v>1</v>
      </c>
      <c r="G102" s="29">
        <v>28.59</v>
      </c>
      <c r="H102" s="73">
        <v>0.2979</v>
      </c>
      <c r="I102" s="71">
        <f t="shared" si="44"/>
        <v>37.106960999999998</v>
      </c>
      <c r="J102" s="67">
        <f t="shared" si="45"/>
        <v>0</v>
      </c>
      <c r="K102" s="66">
        <f t="shared" si="46"/>
        <v>37.106960999999998</v>
      </c>
      <c r="L102" s="68">
        <f t="shared" si="47"/>
        <v>37.106960999999998</v>
      </c>
      <c r="M102" s="51"/>
      <c r="N102" s="51"/>
    </row>
    <row r="103" spans="1:14" ht="67.5" x14ac:dyDescent="0.2">
      <c r="A103" s="102" t="s">
        <v>131</v>
      </c>
      <c r="B103" s="15" t="s">
        <v>266</v>
      </c>
      <c r="C103" s="15">
        <v>91786</v>
      </c>
      <c r="D103" s="17" t="s">
        <v>378</v>
      </c>
      <c r="E103" s="16" t="s">
        <v>297</v>
      </c>
      <c r="F103" s="18">
        <v>29</v>
      </c>
      <c r="G103" s="29">
        <v>21.6</v>
      </c>
      <c r="H103" s="73">
        <v>0.2979</v>
      </c>
      <c r="I103" s="71">
        <f t="shared" si="44"/>
        <v>28.034640000000003</v>
      </c>
      <c r="J103" s="67">
        <f t="shared" si="45"/>
        <v>0</v>
      </c>
      <c r="K103" s="66">
        <f t="shared" si="46"/>
        <v>28.034640000000003</v>
      </c>
      <c r="L103" s="68">
        <f t="shared" si="47"/>
        <v>813.00456000000008</v>
      </c>
      <c r="M103" s="51"/>
      <c r="N103" s="51"/>
    </row>
    <row r="104" spans="1:14" ht="15" x14ac:dyDescent="0.2">
      <c r="A104" s="101">
        <v>11</v>
      </c>
      <c r="B104" s="80"/>
      <c r="C104" s="80"/>
      <c r="D104" s="90" t="s">
        <v>379</v>
      </c>
      <c r="E104" s="81" t="s">
        <v>265</v>
      </c>
      <c r="F104" s="82"/>
      <c r="G104" s="83" t="s">
        <v>265</v>
      </c>
      <c r="H104" s="84"/>
      <c r="I104" s="85"/>
      <c r="J104" s="86"/>
      <c r="K104" s="83"/>
      <c r="L104" s="87"/>
      <c r="M104" s="88"/>
      <c r="N104" s="94">
        <f>SUM(M106:M162)</f>
        <v>41004.254918692248</v>
      </c>
    </row>
    <row r="105" spans="1:14" ht="15" x14ac:dyDescent="0.2">
      <c r="A105" s="104" t="s">
        <v>132</v>
      </c>
      <c r="B105" s="41"/>
      <c r="C105" s="41"/>
      <c r="D105" s="42" t="s">
        <v>380</v>
      </c>
      <c r="E105" s="16" t="s">
        <v>265</v>
      </c>
      <c r="F105" s="18"/>
      <c r="G105" s="29" t="s">
        <v>265</v>
      </c>
      <c r="H105" s="52"/>
      <c r="I105" s="53"/>
      <c r="J105" s="37"/>
      <c r="K105" s="29"/>
      <c r="L105" s="56"/>
      <c r="M105" s="51"/>
      <c r="N105" s="51"/>
    </row>
    <row r="106" spans="1:14" ht="15" x14ac:dyDescent="0.2">
      <c r="A106" s="105" t="s">
        <v>133</v>
      </c>
      <c r="B106" s="41"/>
      <c r="C106" s="41"/>
      <c r="D106" s="42" t="s">
        <v>381</v>
      </c>
      <c r="E106" s="23" t="s">
        <v>265</v>
      </c>
      <c r="F106" s="24"/>
      <c r="G106" s="46" t="s">
        <v>265</v>
      </c>
      <c r="H106" s="96"/>
      <c r="I106" s="97"/>
      <c r="J106" s="98"/>
      <c r="K106" s="46"/>
      <c r="L106" s="99"/>
      <c r="M106" s="99">
        <f>SUM(L107:L111)</f>
        <v>2256.39473714</v>
      </c>
      <c r="N106" s="51"/>
    </row>
    <row r="107" spans="1:14" ht="56.25" x14ac:dyDescent="0.2">
      <c r="A107" s="102" t="s">
        <v>134</v>
      </c>
      <c r="B107" s="15" t="s">
        <v>266</v>
      </c>
      <c r="C107" s="15">
        <v>83463</v>
      </c>
      <c r="D107" s="17" t="s">
        <v>382</v>
      </c>
      <c r="E107" s="16" t="s">
        <v>293</v>
      </c>
      <c r="F107" s="18">
        <v>1</v>
      </c>
      <c r="G107" s="29">
        <v>234.23</v>
      </c>
      <c r="H107" s="73">
        <v>0.2979</v>
      </c>
      <c r="I107" s="71">
        <f t="shared" ref="I107:I111" si="48">G107*(1+H107)</f>
        <v>304.00711699999999</v>
      </c>
      <c r="J107" s="67">
        <f t="shared" ref="J107:J111" si="49">$J$232</f>
        <v>0</v>
      </c>
      <c r="K107" s="66">
        <f t="shared" ref="K107:K111" si="50">I107*(1-J107)</f>
        <v>304.00711699999999</v>
      </c>
      <c r="L107" s="68">
        <f t="shared" ref="L107:L111" si="51">K107*F107</f>
        <v>304.00711699999999</v>
      </c>
      <c r="M107" s="51"/>
      <c r="N107" s="51"/>
    </row>
    <row r="108" spans="1:14" ht="22.5" x14ac:dyDescent="0.2">
      <c r="A108" s="102" t="s">
        <v>135</v>
      </c>
      <c r="B108" s="15" t="s">
        <v>383</v>
      </c>
      <c r="C108" s="15">
        <v>1</v>
      </c>
      <c r="D108" s="17" t="s">
        <v>384</v>
      </c>
      <c r="E108" s="16" t="s">
        <v>273</v>
      </c>
      <c r="F108" s="18">
        <v>1</v>
      </c>
      <c r="G108" s="29">
        <v>89.137320000000017</v>
      </c>
      <c r="H108" s="73">
        <v>0.2979</v>
      </c>
      <c r="I108" s="71">
        <f t="shared" si="48"/>
        <v>115.69132762800002</v>
      </c>
      <c r="J108" s="67">
        <f t="shared" si="49"/>
        <v>0</v>
      </c>
      <c r="K108" s="66">
        <f t="shared" si="50"/>
        <v>115.69132762800002</v>
      </c>
      <c r="L108" s="68">
        <f t="shared" si="51"/>
        <v>115.69132762800002</v>
      </c>
      <c r="M108" s="51"/>
      <c r="N108" s="51"/>
    </row>
    <row r="109" spans="1:14" ht="22.5" x14ac:dyDescent="0.2">
      <c r="A109" s="102" t="s">
        <v>136</v>
      </c>
      <c r="B109" s="15" t="s">
        <v>383</v>
      </c>
      <c r="C109" s="15">
        <v>2</v>
      </c>
      <c r="D109" s="17" t="s">
        <v>385</v>
      </c>
      <c r="E109" s="16" t="s">
        <v>273</v>
      </c>
      <c r="F109" s="18">
        <v>1</v>
      </c>
      <c r="G109" s="29">
        <v>346.47731999999996</v>
      </c>
      <c r="H109" s="73">
        <v>0.2979</v>
      </c>
      <c r="I109" s="71">
        <f t="shared" si="48"/>
        <v>449.69291362799999</v>
      </c>
      <c r="J109" s="67">
        <f t="shared" si="49"/>
        <v>0</v>
      </c>
      <c r="K109" s="66">
        <f t="shared" si="50"/>
        <v>449.69291362799999</v>
      </c>
      <c r="L109" s="68">
        <f t="shared" si="51"/>
        <v>449.69291362799999</v>
      </c>
      <c r="M109" s="51"/>
      <c r="N109" s="51"/>
    </row>
    <row r="110" spans="1:14" ht="22.5" x14ac:dyDescent="0.2">
      <c r="A110" s="102" t="s">
        <v>137</v>
      </c>
      <c r="B110" s="15" t="s">
        <v>383</v>
      </c>
      <c r="C110" s="15">
        <v>3</v>
      </c>
      <c r="D110" s="17" t="s">
        <v>386</v>
      </c>
      <c r="E110" s="16" t="s">
        <v>273</v>
      </c>
      <c r="F110" s="18">
        <v>1</v>
      </c>
      <c r="G110" s="29">
        <v>346.47731999999996</v>
      </c>
      <c r="H110" s="73">
        <v>0.2979</v>
      </c>
      <c r="I110" s="71">
        <f t="shared" si="48"/>
        <v>449.69291362799999</v>
      </c>
      <c r="J110" s="67">
        <f t="shared" si="49"/>
        <v>0</v>
      </c>
      <c r="K110" s="66">
        <f t="shared" si="50"/>
        <v>449.69291362799999</v>
      </c>
      <c r="L110" s="68">
        <f t="shared" si="51"/>
        <v>449.69291362799999</v>
      </c>
      <c r="M110" s="51"/>
      <c r="N110" s="51"/>
    </row>
    <row r="111" spans="1:14" ht="22.5" x14ac:dyDescent="0.2">
      <c r="A111" s="102" t="s">
        <v>138</v>
      </c>
      <c r="B111" s="15" t="s">
        <v>383</v>
      </c>
      <c r="C111" s="15">
        <v>4</v>
      </c>
      <c r="D111" s="17" t="s">
        <v>387</v>
      </c>
      <c r="E111" s="16" t="s">
        <v>273</v>
      </c>
      <c r="F111" s="18">
        <v>4</v>
      </c>
      <c r="G111" s="29">
        <v>180.54365999999999</v>
      </c>
      <c r="H111" s="73">
        <v>0.2979</v>
      </c>
      <c r="I111" s="71">
        <f t="shared" si="48"/>
        <v>234.32761631399998</v>
      </c>
      <c r="J111" s="67">
        <f t="shared" si="49"/>
        <v>0</v>
      </c>
      <c r="K111" s="66">
        <f t="shared" si="50"/>
        <v>234.32761631399998</v>
      </c>
      <c r="L111" s="68">
        <f t="shared" si="51"/>
        <v>937.31046525599993</v>
      </c>
      <c r="M111" s="51"/>
      <c r="N111" s="51"/>
    </row>
    <row r="112" spans="1:14" ht="15" x14ac:dyDescent="0.2">
      <c r="A112" s="105" t="s">
        <v>139</v>
      </c>
      <c r="B112" s="41"/>
      <c r="C112" s="41"/>
      <c r="D112" s="42" t="s">
        <v>388</v>
      </c>
      <c r="E112" s="23" t="s">
        <v>265</v>
      </c>
      <c r="F112" s="24"/>
      <c r="G112" s="46" t="s">
        <v>265</v>
      </c>
      <c r="H112" s="96"/>
      <c r="I112" s="97"/>
      <c r="J112" s="98"/>
      <c r="K112" s="46"/>
      <c r="L112" s="99"/>
      <c r="M112" s="99">
        <f>SUM(L113:L118)</f>
        <v>1179.2814406280002</v>
      </c>
      <c r="N112" s="51"/>
    </row>
    <row r="113" spans="1:14" ht="56.25" x14ac:dyDescent="0.2">
      <c r="A113" s="102" t="s">
        <v>140</v>
      </c>
      <c r="B113" s="15" t="s">
        <v>266</v>
      </c>
      <c r="C113" s="15" t="s">
        <v>389</v>
      </c>
      <c r="D113" s="17" t="s">
        <v>390</v>
      </c>
      <c r="E113" s="16" t="s">
        <v>293</v>
      </c>
      <c r="F113" s="18">
        <v>1</v>
      </c>
      <c r="G113" s="29">
        <v>366.43</v>
      </c>
      <c r="H113" s="73">
        <v>0.2979</v>
      </c>
      <c r="I113" s="71">
        <f t="shared" ref="I113:I118" si="52">G113*(1+H113)</f>
        <v>475.58949700000005</v>
      </c>
      <c r="J113" s="67">
        <f t="shared" ref="J113:J118" si="53">$J$232</f>
        <v>0</v>
      </c>
      <c r="K113" s="66">
        <f t="shared" ref="K113:K118" si="54">I113*(1-J113)</f>
        <v>475.58949700000005</v>
      </c>
      <c r="L113" s="68">
        <f t="shared" ref="L113:L118" si="55">K113*F113</f>
        <v>475.58949700000005</v>
      </c>
      <c r="M113" s="51"/>
      <c r="N113" s="51"/>
    </row>
    <row r="114" spans="1:14" ht="22.5" x14ac:dyDescent="0.2">
      <c r="A114" s="102" t="s">
        <v>141</v>
      </c>
      <c r="B114" s="15" t="s">
        <v>383</v>
      </c>
      <c r="C114" s="15">
        <v>1</v>
      </c>
      <c r="D114" s="17" t="s">
        <v>384</v>
      </c>
      <c r="E114" s="16" t="s">
        <v>273</v>
      </c>
      <c r="F114" s="18">
        <v>1</v>
      </c>
      <c r="G114" s="29">
        <v>89.137320000000017</v>
      </c>
      <c r="H114" s="73">
        <v>0.2979</v>
      </c>
      <c r="I114" s="71">
        <f t="shared" si="52"/>
        <v>115.69132762800002</v>
      </c>
      <c r="J114" s="67">
        <f t="shared" si="53"/>
        <v>0</v>
      </c>
      <c r="K114" s="66">
        <f t="shared" si="54"/>
        <v>115.69132762800002</v>
      </c>
      <c r="L114" s="68">
        <f t="shared" si="55"/>
        <v>115.69132762800002</v>
      </c>
      <c r="M114" s="51"/>
      <c r="N114" s="51"/>
    </row>
    <row r="115" spans="1:14" ht="33.75" x14ac:dyDescent="0.2">
      <c r="A115" s="102" t="s">
        <v>142</v>
      </c>
      <c r="B115" s="15" t="s">
        <v>266</v>
      </c>
      <c r="C115" s="15">
        <v>93654</v>
      </c>
      <c r="D115" s="17" t="s">
        <v>391</v>
      </c>
      <c r="E115" s="16" t="s">
        <v>293</v>
      </c>
      <c r="F115" s="18">
        <v>6</v>
      </c>
      <c r="G115" s="29">
        <v>11.34</v>
      </c>
      <c r="H115" s="73">
        <v>0.2979</v>
      </c>
      <c r="I115" s="71">
        <f t="shared" si="52"/>
        <v>14.718186000000001</v>
      </c>
      <c r="J115" s="67">
        <f t="shared" si="53"/>
        <v>0</v>
      </c>
      <c r="K115" s="66">
        <f t="shared" si="54"/>
        <v>14.718186000000001</v>
      </c>
      <c r="L115" s="68">
        <f t="shared" si="55"/>
        <v>88.309116000000003</v>
      </c>
      <c r="M115" s="51"/>
      <c r="N115" s="51"/>
    </row>
    <row r="116" spans="1:14" ht="33.75" x14ac:dyDescent="0.2">
      <c r="A116" s="102" t="s">
        <v>143</v>
      </c>
      <c r="B116" s="15" t="s">
        <v>266</v>
      </c>
      <c r="C116" s="15">
        <v>93655</v>
      </c>
      <c r="D116" s="17" t="s">
        <v>392</v>
      </c>
      <c r="E116" s="16" t="s">
        <v>293</v>
      </c>
      <c r="F116" s="18">
        <v>1</v>
      </c>
      <c r="G116" s="29">
        <v>12.34</v>
      </c>
      <c r="H116" s="73">
        <v>0.2979</v>
      </c>
      <c r="I116" s="71">
        <f t="shared" si="52"/>
        <v>16.016086000000001</v>
      </c>
      <c r="J116" s="67">
        <f t="shared" si="53"/>
        <v>0</v>
      </c>
      <c r="K116" s="66">
        <f t="shared" si="54"/>
        <v>16.016086000000001</v>
      </c>
      <c r="L116" s="68">
        <f t="shared" si="55"/>
        <v>16.016086000000001</v>
      </c>
      <c r="M116" s="51"/>
      <c r="N116" s="51"/>
    </row>
    <row r="117" spans="1:14" ht="33.75" x14ac:dyDescent="0.2">
      <c r="A117" s="102" t="s">
        <v>144</v>
      </c>
      <c r="B117" s="15" t="s">
        <v>266</v>
      </c>
      <c r="C117" s="15">
        <v>93664</v>
      </c>
      <c r="D117" s="17" t="s">
        <v>393</v>
      </c>
      <c r="E117" s="16" t="s">
        <v>293</v>
      </c>
      <c r="F117" s="18">
        <v>2</v>
      </c>
      <c r="G117" s="29">
        <v>59.33</v>
      </c>
      <c r="H117" s="73">
        <v>0.2979</v>
      </c>
      <c r="I117" s="71">
        <f t="shared" si="52"/>
        <v>77.004407</v>
      </c>
      <c r="J117" s="67">
        <f t="shared" si="53"/>
        <v>0</v>
      </c>
      <c r="K117" s="66">
        <f t="shared" si="54"/>
        <v>77.004407</v>
      </c>
      <c r="L117" s="68">
        <f t="shared" si="55"/>
        <v>154.008814</v>
      </c>
      <c r="M117" s="51"/>
      <c r="N117" s="51"/>
    </row>
    <row r="118" spans="1:14" ht="33.75" x14ac:dyDescent="0.2">
      <c r="A118" s="102" t="s">
        <v>145</v>
      </c>
      <c r="B118" s="15" t="s">
        <v>266</v>
      </c>
      <c r="C118" s="15">
        <v>92982</v>
      </c>
      <c r="D118" s="17" t="s">
        <v>394</v>
      </c>
      <c r="E118" s="16" t="s">
        <v>297</v>
      </c>
      <c r="F118" s="18">
        <v>25</v>
      </c>
      <c r="G118" s="29">
        <v>10.16</v>
      </c>
      <c r="H118" s="73">
        <v>0.2979</v>
      </c>
      <c r="I118" s="71">
        <f t="shared" si="52"/>
        <v>13.186664</v>
      </c>
      <c r="J118" s="67">
        <f t="shared" si="53"/>
        <v>0</v>
      </c>
      <c r="K118" s="66">
        <f t="shared" si="54"/>
        <v>13.186664</v>
      </c>
      <c r="L118" s="68">
        <f t="shared" si="55"/>
        <v>329.66660000000002</v>
      </c>
      <c r="M118" s="51"/>
      <c r="N118" s="51"/>
    </row>
    <row r="119" spans="1:14" ht="15" x14ac:dyDescent="0.2">
      <c r="A119" s="105" t="s">
        <v>146</v>
      </c>
      <c r="B119" s="41"/>
      <c r="C119" s="41"/>
      <c r="D119" s="42" t="s">
        <v>395</v>
      </c>
      <c r="E119" s="23" t="s">
        <v>265</v>
      </c>
      <c r="F119" s="24"/>
      <c r="G119" s="46" t="s">
        <v>265</v>
      </c>
      <c r="H119" s="96"/>
      <c r="I119" s="97"/>
      <c r="J119" s="98"/>
      <c r="K119" s="46"/>
      <c r="L119" s="99"/>
      <c r="M119" s="99">
        <f>SUM(L120:L128)</f>
        <v>4550.498816628</v>
      </c>
      <c r="N119" s="51"/>
    </row>
    <row r="120" spans="1:14" ht="56.25" x14ac:dyDescent="0.2">
      <c r="A120" s="102" t="s">
        <v>147</v>
      </c>
      <c r="B120" s="15" t="s">
        <v>266</v>
      </c>
      <c r="C120" s="15" t="s">
        <v>396</v>
      </c>
      <c r="D120" s="17" t="s">
        <v>397</v>
      </c>
      <c r="E120" s="16" t="s">
        <v>293</v>
      </c>
      <c r="F120" s="18">
        <v>1</v>
      </c>
      <c r="G120" s="29">
        <v>663.99</v>
      </c>
      <c r="H120" s="73">
        <v>0.2979</v>
      </c>
      <c r="I120" s="71">
        <f t="shared" ref="I120:I128" si="56">G120*(1+H120)</f>
        <v>861.79262100000005</v>
      </c>
      <c r="J120" s="67">
        <f t="shared" ref="J120:J128" si="57">$J$232</f>
        <v>0</v>
      </c>
      <c r="K120" s="66">
        <f t="shared" ref="K120:K128" si="58">I120*(1-J120)</f>
        <v>861.79262100000005</v>
      </c>
      <c r="L120" s="68">
        <f t="shared" ref="L120:L128" si="59">K120*F120</f>
        <v>861.79262100000005</v>
      </c>
      <c r="M120" s="51"/>
      <c r="N120" s="51"/>
    </row>
    <row r="121" spans="1:14" ht="33.75" x14ac:dyDescent="0.2">
      <c r="A121" s="102" t="s">
        <v>148</v>
      </c>
      <c r="B121" s="15" t="s">
        <v>266</v>
      </c>
      <c r="C121" s="15">
        <v>93654</v>
      </c>
      <c r="D121" s="17" t="s">
        <v>391</v>
      </c>
      <c r="E121" s="16" t="s">
        <v>293</v>
      </c>
      <c r="F121" s="18">
        <v>3</v>
      </c>
      <c r="G121" s="29">
        <v>11.34</v>
      </c>
      <c r="H121" s="73">
        <v>0.2979</v>
      </c>
      <c r="I121" s="71">
        <f t="shared" si="56"/>
        <v>14.718186000000001</v>
      </c>
      <c r="J121" s="67">
        <f t="shared" si="57"/>
        <v>0</v>
      </c>
      <c r="K121" s="66">
        <f t="shared" si="58"/>
        <v>14.718186000000001</v>
      </c>
      <c r="L121" s="68">
        <f t="shared" si="59"/>
        <v>44.154558000000002</v>
      </c>
      <c r="M121" s="51"/>
      <c r="N121" s="51"/>
    </row>
    <row r="122" spans="1:14" ht="33.75" x14ac:dyDescent="0.2">
      <c r="A122" s="102" t="s">
        <v>149</v>
      </c>
      <c r="B122" s="15" t="s">
        <v>266</v>
      </c>
      <c r="C122" s="15">
        <v>93663</v>
      </c>
      <c r="D122" s="17" t="s">
        <v>398</v>
      </c>
      <c r="E122" s="16" t="s">
        <v>293</v>
      </c>
      <c r="F122" s="18">
        <v>8</v>
      </c>
      <c r="G122" s="29">
        <v>56.82</v>
      </c>
      <c r="H122" s="73">
        <v>0.2979</v>
      </c>
      <c r="I122" s="71">
        <f t="shared" si="56"/>
        <v>73.746678000000003</v>
      </c>
      <c r="J122" s="67">
        <f t="shared" si="57"/>
        <v>0</v>
      </c>
      <c r="K122" s="66">
        <f t="shared" si="58"/>
        <v>73.746678000000003</v>
      </c>
      <c r="L122" s="68">
        <f t="shared" si="59"/>
        <v>589.97342400000002</v>
      </c>
      <c r="M122" s="51"/>
      <c r="N122" s="51"/>
    </row>
    <row r="123" spans="1:14" ht="33.75" x14ac:dyDescent="0.2">
      <c r="A123" s="102" t="s">
        <v>150</v>
      </c>
      <c r="B123" s="15" t="s">
        <v>266</v>
      </c>
      <c r="C123" s="15">
        <v>93664</v>
      </c>
      <c r="D123" s="17" t="s">
        <v>393</v>
      </c>
      <c r="E123" s="16" t="s">
        <v>293</v>
      </c>
      <c r="F123" s="18">
        <v>1</v>
      </c>
      <c r="G123" s="29">
        <v>59.33</v>
      </c>
      <c r="H123" s="73">
        <v>0.2979</v>
      </c>
      <c r="I123" s="71">
        <f t="shared" si="56"/>
        <v>77.004407</v>
      </c>
      <c r="J123" s="67">
        <f t="shared" si="57"/>
        <v>0</v>
      </c>
      <c r="K123" s="66">
        <f t="shared" si="58"/>
        <v>77.004407</v>
      </c>
      <c r="L123" s="68">
        <f t="shared" si="59"/>
        <v>77.004407</v>
      </c>
      <c r="M123" s="51"/>
      <c r="N123" s="51"/>
    </row>
    <row r="124" spans="1:14" ht="33.75" x14ac:dyDescent="0.2">
      <c r="A124" s="102" t="s">
        <v>151</v>
      </c>
      <c r="B124" s="15" t="s">
        <v>266</v>
      </c>
      <c r="C124" s="15">
        <v>93666</v>
      </c>
      <c r="D124" s="17" t="s">
        <v>399</v>
      </c>
      <c r="E124" s="16" t="s">
        <v>293</v>
      </c>
      <c r="F124" s="18">
        <v>1</v>
      </c>
      <c r="G124" s="29">
        <v>67.930000000000007</v>
      </c>
      <c r="H124" s="73">
        <v>0.2979</v>
      </c>
      <c r="I124" s="71">
        <f t="shared" si="56"/>
        <v>88.166347000000016</v>
      </c>
      <c r="J124" s="67">
        <f t="shared" si="57"/>
        <v>0</v>
      </c>
      <c r="K124" s="66">
        <f t="shared" si="58"/>
        <v>88.166347000000016</v>
      </c>
      <c r="L124" s="68">
        <f t="shared" si="59"/>
        <v>88.166347000000016</v>
      </c>
      <c r="M124" s="51"/>
      <c r="N124" s="51"/>
    </row>
    <row r="125" spans="1:14" ht="22.5" x14ac:dyDescent="0.2">
      <c r="A125" s="102" t="s">
        <v>152</v>
      </c>
      <c r="B125" s="15" t="s">
        <v>383</v>
      </c>
      <c r="C125" s="15">
        <v>2</v>
      </c>
      <c r="D125" s="17" t="s">
        <v>385</v>
      </c>
      <c r="E125" s="16" t="s">
        <v>273</v>
      </c>
      <c r="F125" s="18">
        <v>1</v>
      </c>
      <c r="G125" s="29">
        <v>346.47731999999996</v>
      </c>
      <c r="H125" s="73">
        <v>0.2979</v>
      </c>
      <c r="I125" s="71">
        <f t="shared" si="56"/>
        <v>449.69291362799999</v>
      </c>
      <c r="J125" s="67">
        <f t="shared" si="57"/>
        <v>0</v>
      </c>
      <c r="K125" s="66">
        <f t="shared" si="58"/>
        <v>449.69291362799999</v>
      </c>
      <c r="L125" s="68">
        <f t="shared" si="59"/>
        <v>449.69291362799999</v>
      </c>
      <c r="M125" s="51"/>
      <c r="N125" s="51"/>
    </row>
    <row r="126" spans="1:14" ht="33.75" x14ac:dyDescent="0.2">
      <c r="A126" s="102" t="s">
        <v>153</v>
      </c>
      <c r="B126" s="15" t="s">
        <v>266</v>
      </c>
      <c r="C126" s="15">
        <v>92982</v>
      </c>
      <c r="D126" s="17" t="s">
        <v>394</v>
      </c>
      <c r="E126" s="16" t="s">
        <v>297</v>
      </c>
      <c r="F126" s="18">
        <v>18</v>
      </c>
      <c r="G126" s="29">
        <v>10.16</v>
      </c>
      <c r="H126" s="73">
        <v>0.2979</v>
      </c>
      <c r="I126" s="71">
        <f t="shared" si="56"/>
        <v>13.186664</v>
      </c>
      <c r="J126" s="67">
        <f t="shared" si="57"/>
        <v>0</v>
      </c>
      <c r="K126" s="66">
        <f t="shared" si="58"/>
        <v>13.186664</v>
      </c>
      <c r="L126" s="68">
        <f t="shared" si="59"/>
        <v>237.35995200000002</v>
      </c>
      <c r="M126" s="51"/>
      <c r="N126" s="51"/>
    </row>
    <row r="127" spans="1:14" ht="33.75" x14ac:dyDescent="0.2">
      <c r="A127" s="102" t="s">
        <v>154</v>
      </c>
      <c r="B127" s="15" t="s">
        <v>266</v>
      </c>
      <c r="C127" s="15">
        <v>92984</v>
      </c>
      <c r="D127" s="17" t="s">
        <v>400</v>
      </c>
      <c r="E127" s="16" t="s">
        <v>297</v>
      </c>
      <c r="F127" s="18">
        <v>18</v>
      </c>
      <c r="G127" s="29">
        <v>17.27</v>
      </c>
      <c r="H127" s="73">
        <v>0.2979</v>
      </c>
      <c r="I127" s="71">
        <f t="shared" si="56"/>
        <v>22.414733000000002</v>
      </c>
      <c r="J127" s="67">
        <f t="shared" si="57"/>
        <v>0</v>
      </c>
      <c r="K127" s="66">
        <f t="shared" si="58"/>
        <v>22.414733000000002</v>
      </c>
      <c r="L127" s="68">
        <f t="shared" si="59"/>
        <v>403.46519400000005</v>
      </c>
      <c r="M127" s="51"/>
      <c r="N127" s="51"/>
    </row>
    <row r="128" spans="1:14" ht="33.75" x14ac:dyDescent="0.2">
      <c r="A128" s="102" t="s">
        <v>155</v>
      </c>
      <c r="B128" s="15" t="s">
        <v>266</v>
      </c>
      <c r="C128" s="15">
        <v>92986</v>
      </c>
      <c r="D128" s="17" t="s">
        <v>401</v>
      </c>
      <c r="E128" s="16" t="s">
        <v>297</v>
      </c>
      <c r="F128" s="18">
        <v>60</v>
      </c>
      <c r="G128" s="29">
        <v>23.1</v>
      </c>
      <c r="H128" s="73">
        <v>0.2979</v>
      </c>
      <c r="I128" s="71">
        <f t="shared" si="56"/>
        <v>29.981490000000004</v>
      </c>
      <c r="J128" s="67">
        <f t="shared" si="57"/>
        <v>0</v>
      </c>
      <c r="K128" s="66">
        <f t="shared" si="58"/>
        <v>29.981490000000004</v>
      </c>
      <c r="L128" s="68">
        <f t="shared" si="59"/>
        <v>1798.8894000000003</v>
      </c>
      <c r="M128" s="51"/>
      <c r="N128" s="51"/>
    </row>
    <row r="129" spans="1:14" ht="15" x14ac:dyDescent="0.2">
      <c r="A129" s="106" t="s">
        <v>156</v>
      </c>
      <c r="B129" s="41"/>
      <c r="C129" s="41"/>
      <c r="D129" s="42" t="s">
        <v>402</v>
      </c>
      <c r="E129" s="23" t="s">
        <v>265</v>
      </c>
      <c r="F129" s="24"/>
      <c r="G129" s="46" t="s">
        <v>265</v>
      </c>
      <c r="H129" s="96"/>
      <c r="I129" s="97"/>
      <c r="J129" s="98"/>
      <c r="K129" s="46"/>
      <c r="L129" s="99"/>
      <c r="M129" s="99">
        <f>SUM(L130:L135)</f>
        <v>10627.221813119999</v>
      </c>
      <c r="N129" s="51"/>
    </row>
    <row r="130" spans="1:14" ht="45" x14ac:dyDescent="0.2">
      <c r="A130" s="102" t="s">
        <v>157</v>
      </c>
      <c r="B130" s="15" t="s">
        <v>266</v>
      </c>
      <c r="C130" s="15" t="s">
        <v>403</v>
      </c>
      <c r="D130" s="17" t="s">
        <v>404</v>
      </c>
      <c r="E130" s="16" t="s">
        <v>297</v>
      </c>
      <c r="F130" s="18">
        <v>35</v>
      </c>
      <c r="G130" s="29">
        <v>43.21</v>
      </c>
      <c r="H130" s="73">
        <v>0.2979</v>
      </c>
      <c r="I130" s="71">
        <f t="shared" ref="I130:I135" si="60">G130*(1+H130)</f>
        <v>56.082259000000001</v>
      </c>
      <c r="J130" s="67">
        <f t="shared" ref="J130:J135" si="61">$J$232</f>
        <v>0</v>
      </c>
      <c r="K130" s="66">
        <f t="shared" ref="K130:K135" si="62">I130*(1-J130)</f>
        <v>56.082259000000001</v>
      </c>
      <c r="L130" s="68">
        <f t="shared" ref="L130:L135" si="63">K130*F130</f>
        <v>1962.8790650000001</v>
      </c>
      <c r="M130" s="51"/>
      <c r="N130" s="51"/>
    </row>
    <row r="131" spans="1:14" ht="33.75" x14ac:dyDescent="0.2">
      <c r="A131" s="102" t="s">
        <v>158</v>
      </c>
      <c r="B131" s="15" t="s">
        <v>266</v>
      </c>
      <c r="C131" s="15">
        <v>92989</v>
      </c>
      <c r="D131" s="17" t="s">
        <v>405</v>
      </c>
      <c r="E131" s="16" t="s">
        <v>297</v>
      </c>
      <c r="F131" s="18">
        <v>100</v>
      </c>
      <c r="G131" s="29">
        <v>44.34</v>
      </c>
      <c r="H131" s="73">
        <v>0.2979</v>
      </c>
      <c r="I131" s="71">
        <f t="shared" si="60"/>
        <v>57.54888600000001</v>
      </c>
      <c r="J131" s="67">
        <f t="shared" si="61"/>
        <v>0</v>
      </c>
      <c r="K131" s="66">
        <f t="shared" si="62"/>
        <v>57.54888600000001</v>
      </c>
      <c r="L131" s="68">
        <f t="shared" si="63"/>
        <v>5754.8886000000011</v>
      </c>
      <c r="M131" s="51"/>
      <c r="N131" s="51"/>
    </row>
    <row r="132" spans="1:14" ht="33.75" x14ac:dyDescent="0.2">
      <c r="A132" s="102" t="s">
        <v>159</v>
      </c>
      <c r="B132" s="15" t="s">
        <v>266</v>
      </c>
      <c r="C132" s="15">
        <v>92986</v>
      </c>
      <c r="D132" s="17" t="s">
        <v>401</v>
      </c>
      <c r="E132" s="16" t="s">
        <v>297</v>
      </c>
      <c r="F132" s="18">
        <v>70</v>
      </c>
      <c r="G132" s="29">
        <v>23.1</v>
      </c>
      <c r="H132" s="73">
        <v>0.2979</v>
      </c>
      <c r="I132" s="71">
        <f t="shared" si="60"/>
        <v>29.981490000000004</v>
      </c>
      <c r="J132" s="67">
        <f t="shared" si="61"/>
        <v>0</v>
      </c>
      <c r="K132" s="66">
        <f t="shared" si="62"/>
        <v>29.981490000000004</v>
      </c>
      <c r="L132" s="68">
        <f t="shared" si="63"/>
        <v>2098.7043000000003</v>
      </c>
      <c r="M132" s="51"/>
      <c r="N132" s="51"/>
    </row>
    <row r="133" spans="1:14" ht="33.75" x14ac:dyDescent="0.2">
      <c r="A133" s="102" t="s">
        <v>160</v>
      </c>
      <c r="B133" s="15" t="s">
        <v>338</v>
      </c>
      <c r="C133" s="15">
        <v>26</v>
      </c>
      <c r="D133" s="17" t="s">
        <v>406</v>
      </c>
      <c r="E133" s="16" t="s">
        <v>273</v>
      </c>
      <c r="F133" s="18">
        <v>4</v>
      </c>
      <c r="G133" s="29">
        <v>6.3640000000000008</v>
      </c>
      <c r="H133" s="73">
        <v>0.2979</v>
      </c>
      <c r="I133" s="71">
        <f t="shared" si="60"/>
        <v>8.2598356000000006</v>
      </c>
      <c r="J133" s="67">
        <f t="shared" si="61"/>
        <v>0</v>
      </c>
      <c r="K133" s="66">
        <f t="shared" si="62"/>
        <v>8.2598356000000006</v>
      </c>
      <c r="L133" s="68">
        <f t="shared" si="63"/>
        <v>33.039342400000002</v>
      </c>
      <c r="M133" s="51"/>
      <c r="N133" s="51"/>
    </row>
    <row r="134" spans="1:14" ht="33.75" x14ac:dyDescent="0.2">
      <c r="A134" s="102" t="s">
        <v>161</v>
      </c>
      <c r="B134" s="15" t="s">
        <v>338</v>
      </c>
      <c r="C134" s="15">
        <v>27</v>
      </c>
      <c r="D134" s="17" t="s">
        <v>407</v>
      </c>
      <c r="E134" s="16" t="s">
        <v>273</v>
      </c>
      <c r="F134" s="18">
        <v>6</v>
      </c>
      <c r="G134" s="29">
        <v>9.4428000000000001</v>
      </c>
      <c r="H134" s="73">
        <v>0.2979</v>
      </c>
      <c r="I134" s="71">
        <f t="shared" si="60"/>
        <v>12.255810120000001</v>
      </c>
      <c r="J134" s="67">
        <f t="shared" si="61"/>
        <v>0</v>
      </c>
      <c r="K134" s="66">
        <f t="shared" si="62"/>
        <v>12.255810120000001</v>
      </c>
      <c r="L134" s="68">
        <f t="shared" si="63"/>
        <v>73.534860720000012</v>
      </c>
      <c r="M134" s="51"/>
      <c r="N134" s="51"/>
    </row>
    <row r="135" spans="1:14" ht="33.75" x14ac:dyDescent="0.2">
      <c r="A135" s="102" t="s">
        <v>162</v>
      </c>
      <c r="B135" s="15" t="s">
        <v>266</v>
      </c>
      <c r="C135" s="15" t="s">
        <v>408</v>
      </c>
      <c r="D135" s="17" t="s">
        <v>409</v>
      </c>
      <c r="E135" s="16" t="s">
        <v>293</v>
      </c>
      <c r="F135" s="18">
        <v>1</v>
      </c>
      <c r="G135" s="29">
        <v>542.54999999999995</v>
      </c>
      <c r="H135" s="73">
        <v>0.2979</v>
      </c>
      <c r="I135" s="71">
        <f t="shared" si="60"/>
        <v>704.17564499999992</v>
      </c>
      <c r="J135" s="67">
        <f t="shared" si="61"/>
        <v>0</v>
      </c>
      <c r="K135" s="66">
        <f t="shared" si="62"/>
        <v>704.17564499999992</v>
      </c>
      <c r="L135" s="68">
        <f t="shared" si="63"/>
        <v>704.17564499999992</v>
      </c>
      <c r="M135" s="51"/>
      <c r="N135" s="51"/>
    </row>
    <row r="136" spans="1:14" ht="15" x14ac:dyDescent="0.2">
      <c r="A136" s="106" t="s">
        <v>163</v>
      </c>
      <c r="B136" s="41"/>
      <c r="C136" s="41"/>
      <c r="D136" s="42" t="s">
        <v>410</v>
      </c>
      <c r="E136" s="16" t="s">
        <v>265</v>
      </c>
      <c r="F136" s="18"/>
      <c r="G136" s="29" t="s">
        <v>265</v>
      </c>
      <c r="H136" s="52"/>
      <c r="I136" s="53"/>
      <c r="J136" s="37"/>
      <c r="K136" s="29"/>
      <c r="L136" s="56"/>
      <c r="M136" s="51"/>
      <c r="N136" s="51"/>
    </row>
    <row r="137" spans="1:14" ht="15" x14ac:dyDescent="0.2">
      <c r="A137" s="105" t="s">
        <v>164</v>
      </c>
      <c r="B137" s="41"/>
      <c r="C137" s="41"/>
      <c r="D137" s="42" t="s">
        <v>411</v>
      </c>
      <c r="E137" s="23" t="s">
        <v>265</v>
      </c>
      <c r="F137" s="24"/>
      <c r="G137" s="46" t="s">
        <v>265</v>
      </c>
      <c r="H137" s="96"/>
      <c r="I137" s="97"/>
      <c r="J137" s="98"/>
      <c r="K137" s="46"/>
      <c r="L137" s="99"/>
      <c r="M137" s="99">
        <f>SUM(L138:L161)</f>
        <v>11379.148467597905</v>
      </c>
      <c r="N137" s="51"/>
    </row>
    <row r="138" spans="1:14" ht="45" x14ac:dyDescent="0.2">
      <c r="A138" s="102" t="s">
        <v>165</v>
      </c>
      <c r="B138" s="15" t="s">
        <v>266</v>
      </c>
      <c r="C138" s="15">
        <v>91863</v>
      </c>
      <c r="D138" s="17" t="s">
        <v>412</v>
      </c>
      <c r="E138" s="16" t="s">
        <v>297</v>
      </c>
      <c r="F138" s="18">
        <v>20</v>
      </c>
      <c r="G138" s="29">
        <v>9.2200000000000006</v>
      </c>
      <c r="H138" s="73">
        <v>0.2979</v>
      </c>
      <c r="I138" s="71">
        <f t="shared" ref="I138:I161" si="64">G138*(1+H138)</f>
        <v>11.966638000000001</v>
      </c>
      <c r="J138" s="67">
        <f t="shared" ref="J138:J161" si="65">$J$232</f>
        <v>0</v>
      </c>
      <c r="K138" s="66">
        <f t="shared" ref="K138:K161" si="66">I138*(1-J138)</f>
        <v>11.966638000000001</v>
      </c>
      <c r="L138" s="68">
        <f t="shared" ref="L138:L161" si="67">K138*F138</f>
        <v>239.33276000000004</v>
      </c>
      <c r="M138" s="51"/>
      <c r="N138" s="51"/>
    </row>
    <row r="139" spans="1:14" ht="45" x14ac:dyDescent="0.2">
      <c r="A139" s="102" t="s">
        <v>166</v>
      </c>
      <c r="B139" s="15" t="s">
        <v>266</v>
      </c>
      <c r="C139" s="15">
        <v>91871</v>
      </c>
      <c r="D139" s="17" t="s">
        <v>413</v>
      </c>
      <c r="E139" s="16" t="s">
        <v>297</v>
      </c>
      <c r="F139" s="18">
        <v>25</v>
      </c>
      <c r="G139" s="29">
        <v>10.79</v>
      </c>
      <c r="H139" s="73">
        <v>0.2979</v>
      </c>
      <c r="I139" s="71">
        <f t="shared" si="64"/>
        <v>14.004341</v>
      </c>
      <c r="J139" s="67">
        <f t="shared" si="65"/>
        <v>0</v>
      </c>
      <c r="K139" s="66">
        <f t="shared" si="66"/>
        <v>14.004341</v>
      </c>
      <c r="L139" s="68">
        <f t="shared" si="67"/>
        <v>350.10852499999999</v>
      </c>
      <c r="M139" s="51"/>
      <c r="N139" s="51"/>
    </row>
    <row r="140" spans="1:14" ht="15" x14ac:dyDescent="0.2">
      <c r="A140" s="102" t="s">
        <v>167</v>
      </c>
      <c r="B140" s="15" t="s">
        <v>383</v>
      </c>
      <c r="C140" s="15">
        <v>5</v>
      </c>
      <c r="D140" s="17" t="s">
        <v>414</v>
      </c>
      <c r="E140" s="16" t="s">
        <v>3</v>
      </c>
      <c r="F140" s="18">
        <v>18</v>
      </c>
      <c r="G140" s="29">
        <v>53.787860000000002</v>
      </c>
      <c r="H140" s="73">
        <v>0.2979</v>
      </c>
      <c r="I140" s="71">
        <f t="shared" si="64"/>
        <v>69.811263494000002</v>
      </c>
      <c r="J140" s="67">
        <f t="shared" si="65"/>
        <v>0</v>
      </c>
      <c r="K140" s="66">
        <f t="shared" si="66"/>
        <v>69.811263494000002</v>
      </c>
      <c r="L140" s="68">
        <f t="shared" si="67"/>
        <v>1256.6027428920002</v>
      </c>
      <c r="M140" s="51"/>
      <c r="N140" s="51"/>
    </row>
    <row r="141" spans="1:14" ht="22.5" x14ac:dyDescent="0.2">
      <c r="A141" s="102" t="s">
        <v>168</v>
      </c>
      <c r="B141" s="15" t="s">
        <v>266</v>
      </c>
      <c r="C141" s="15">
        <v>97599</v>
      </c>
      <c r="D141" s="17" t="s">
        <v>415</v>
      </c>
      <c r="E141" s="16" t="s">
        <v>293</v>
      </c>
      <c r="F141" s="18">
        <v>7</v>
      </c>
      <c r="G141" s="29">
        <v>38.17</v>
      </c>
      <c r="H141" s="73">
        <v>0.2979</v>
      </c>
      <c r="I141" s="71">
        <f t="shared" si="64"/>
        <v>49.540843000000002</v>
      </c>
      <c r="J141" s="67">
        <f t="shared" si="65"/>
        <v>0</v>
      </c>
      <c r="K141" s="66">
        <f t="shared" si="66"/>
        <v>49.540843000000002</v>
      </c>
      <c r="L141" s="68">
        <f t="shared" si="67"/>
        <v>346.78590100000002</v>
      </c>
      <c r="M141" s="51"/>
      <c r="N141" s="51"/>
    </row>
    <row r="142" spans="1:14" ht="22.5" x14ac:dyDescent="0.2">
      <c r="A142" s="102" t="s">
        <v>169</v>
      </c>
      <c r="B142" s="15" t="s">
        <v>383</v>
      </c>
      <c r="C142" s="15">
        <v>7</v>
      </c>
      <c r="D142" s="17" t="s">
        <v>416</v>
      </c>
      <c r="E142" s="16" t="s">
        <v>297</v>
      </c>
      <c r="F142" s="18">
        <v>20</v>
      </c>
      <c r="G142" s="29">
        <v>15.112</v>
      </c>
      <c r="H142" s="73">
        <v>0.2979</v>
      </c>
      <c r="I142" s="71">
        <f t="shared" si="64"/>
        <v>19.613864800000002</v>
      </c>
      <c r="J142" s="67">
        <f t="shared" si="65"/>
        <v>0</v>
      </c>
      <c r="K142" s="66">
        <f t="shared" si="66"/>
        <v>19.613864800000002</v>
      </c>
      <c r="L142" s="68">
        <f t="shared" si="67"/>
        <v>392.27729600000004</v>
      </c>
      <c r="M142" s="51"/>
      <c r="N142" s="51"/>
    </row>
    <row r="143" spans="1:14" ht="22.5" x14ac:dyDescent="0.2">
      <c r="A143" s="102" t="s">
        <v>170</v>
      </c>
      <c r="B143" s="15" t="s">
        <v>383</v>
      </c>
      <c r="C143" s="15">
        <v>14</v>
      </c>
      <c r="D143" s="17" t="s">
        <v>417</v>
      </c>
      <c r="E143" s="16" t="s">
        <v>297</v>
      </c>
      <c r="F143" s="18">
        <v>50</v>
      </c>
      <c r="G143" s="29">
        <v>5.4226900000000002</v>
      </c>
      <c r="H143" s="73">
        <v>0.2979</v>
      </c>
      <c r="I143" s="71">
        <f t="shared" si="64"/>
        <v>7.038109351000001</v>
      </c>
      <c r="J143" s="67">
        <f t="shared" si="65"/>
        <v>0</v>
      </c>
      <c r="K143" s="66">
        <f t="shared" si="66"/>
        <v>7.038109351000001</v>
      </c>
      <c r="L143" s="68">
        <f t="shared" si="67"/>
        <v>351.90546755000003</v>
      </c>
      <c r="M143" s="51"/>
      <c r="N143" s="51"/>
    </row>
    <row r="144" spans="1:14" ht="22.5" x14ac:dyDescent="0.2">
      <c r="A144" s="102" t="s">
        <v>171</v>
      </c>
      <c r="B144" s="15" t="s">
        <v>383</v>
      </c>
      <c r="C144" s="15">
        <v>15</v>
      </c>
      <c r="D144" s="17" t="s">
        <v>418</v>
      </c>
      <c r="E144" s="16" t="s">
        <v>273</v>
      </c>
      <c r="F144" s="18">
        <v>20</v>
      </c>
      <c r="G144" s="29">
        <v>14.660019999999999</v>
      </c>
      <c r="H144" s="73">
        <v>0.2979</v>
      </c>
      <c r="I144" s="71">
        <f t="shared" si="64"/>
        <v>19.027239957999999</v>
      </c>
      <c r="J144" s="67">
        <f t="shared" si="65"/>
        <v>0</v>
      </c>
      <c r="K144" s="66">
        <f t="shared" si="66"/>
        <v>19.027239957999999</v>
      </c>
      <c r="L144" s="68">
        <f t="shared" si="67"/>
        <v>380.54479915999997</v>
      </c>
      <c r="M144" s="51"/>
      <c r="N144" s="51"/>
    </row>
    <row r="145" spans="1:14" ht="33.75" x14ac:dyDescent="0.2">
      <c r="A145" s="102" t="s">
        <v>172</v>
      </c>
      <c r="B145" s="15" t="s">
        <v>266</v>
      </c>
      <c r="C145" s="15">
        <v>91967</v>
      </c>
      <c r="D145" s="17" t="s">
        <v>419</v>
      </c>
      <c r="E145" s="16" t="s">
        <v>293</v>
      </c>
      <c r="F145" s="18">
        <v>1</v>
      </c>
      <c r="G145" s="29">
        <v>46.56</v>
      </c>
      <c r="H145" s="73">
        <v>0.2979</v>
      </c>
      <c r="I145" s="71">
        <f t="shared" si="64"/>
        <v>60.430224000000003</v>
      </c>
      <c r="J145" s="67">
        <f t="shared" si="65"/>
        <v>0</v>
      </c>
      <c r="K145" s="66">
        <f t="shared" si="66"/>
        <v>60.430224000000003</v>
      </c>
      <c r="L145" s="68">
        <f t="shared" si="67"/>
        <v>60.430224000000003</v>
      </c>
      <c r="M145" s="51"/>
      <c r="N145" s="51"/>
    </row>
    <row r="146" spans="1:14" ht="33.75" x14ac:dyDescent="0.2">
      <c r="A146" s="102" t="s">
        <v>173</v>
      </c>
      <c r="B146" s="15" t="s">
        <v>266</v>
      </c>
      <c r="C146" s="15">
        <v>91953</v>
      </c>
      <c r="D146" s="17" t="s">
        <v>420</v>
      </c>
      <c r="E146" s="16" t="s">
        <v>293</v>
      </c>
      <c r="F146" s="18">
        <v>2</v>
      </c>
      <c r="G146" s="29">
        <v>21.57</v>
      </c>
      <c r="H146" s="73">
        <v>0.2979</v>
      </c>
      <c r="I146" s="71">
        <f t="shared" si="64"/>
        <v>27.995703000000002</v>
      </c>
      <c r="J146" s="67">
        <f t="shared" si="65"/>
        <v>0</v>
      </c>
      <c r="K146" s="66">
        <f t="shared" si="66"/>
        <v>27.995703000000002</v>
      </c>
      <c r="L146" s="68">
        <f t="shared" si="67"/>
        <v>55.991406000000005</v>
      </c>
      <c r="M146" s="51"/>
      <c r="N146" s="51"/>
    </row>
    <row r="147" spans="1:14" ht="45" x14ac:dyDescent="0.2">
      <c r="A147" s="102" t="s">
        <v>174</v>
      </c>
      <c r="B147" s="15" t="s">
        <v>266</v>
      </c>
      <c r="C147" s="15">
        <v>91926</v>
      </c>
      <c r="D147" s="17" t="s">
        <v>421</v>
      </c>
      <c r="E147" s="16" t="s">
        <v>297</v>
      </c>
      <c r="F147" s="18">
        <v>400</v>
      </c>
      <c r="G147" s="29">
        <v>2.91</v>
      </c>
      <c r="H147" s="73">
        <v>0.2979</v>
      </c>
      <c r="I147" s="71">
        <f t="shared" si="64"/>
        <v>3.7768890000000002</v>
      </c>
      <c r="J147" s="67">
        <f t="shared" si="65"/>
        <v>0</v>
      </c>
      <c r="K147" s="66">
        <f t="shared" si="66"/>
        <v>3.7768890000000002</v>
      </c>
      <c r="L147" s="68">
        <f t="shared" si="67"/>
        <v>1510.7556</v>
      </c>
      <c r="M147" s="51"/>
      <c r="N147" s="51"/>
    </row>
    <row r="148" spans="1:14" ht="45" x14ac:dyDescent="0.2">
      <c r="A148" s="102" t="s">
        <v>175</v>
      </c>
      <c r="B148" s="15" t="s">
        <v>266</v>
      </c>
      <c r="C148" s="15">
        <v>91928</v>
      </c>
      <c r="D148" s="17" t="s">
        <v>422</v>
      </c>
      <c r="E148" s="16" t="s">
        <v>297</v>
      </c>
      <c r="F148" s="18">
        <v>60</v>
      </c>
      <c r="G148" s="29">
        <v>4.58</v>
      </c>
      <c r="H148" s="73">
        <v>0.2979</v>
      </c>
      <c r="I148" s="71">
        <f t="shared" si="64"/>
        <v>5.9443820000000001</v>
      </c>
      <c r="J148" s="67">
        <f t="shared" si="65"/>
        <v>0</v>
      </c>
      <c r="K148" s="66">
        <f t="shared" si="66"/>
        <v>5.9443820000000001</v>
      </c>
      <c r="L148" s="68">
        <f t="shared" si="67"/>
        <v>356.66291999999999</v>
      </c>
      <c r="M148" s="51"/>
      <c r="N148" s="51"/>
    </row>
    <row r="149" spans="1:14" ht="45" x14ac:dyDescent="0.2">
      <c r="A149" s="102" t="s">
        <v>176</v>
      </c>
      <c r="B149" s="15" t="s">
        <v>266</v>
      </c>
      <c r="C149" s="15">
        <v>91930</v>
      </c>
      <c r="D149" s="17" t="s">
        <v>423</v>
      </c>
      <c r="E149" s="16" t="s">
        <v>297</v>
      </c>
      <c r="F149" s="18">
        <v>110</v>
      </c>
      <c r="G149" s="29">
        <v>6.21</v>
      </c>
      <c r="H149" s="73">
        <v>0.2979</v>
      </c>
      <c r="I149" s="71">
        <f t="shared" si="64"/>
        <v>8.059959000000001</v>
      </c>
      <c r="J149" s="67">
        <f t="shared" si="65"/>
        <v>0</v>
      </c>
      <c r="K149" s="66">
        <f t="shared" si="66"/>
        <v>8.059959000000001</v>
      </c>
      <c r="L149" s="68">
        <f t="shared" si="67"/>
        <v>886.59549000000015</v>
      </c>
      <c r="M149" s="51"/>
      <c r="N149" s="51"/>
    </row>
    <row r="150" spans="1:14" ht="33.75" x14ac:dyDescent="0.2">
      <c r="A150" s="102" t="s">
        <v>177</v>
      </c>
      <c r="B150" s="15" t="s">
        <v>383</v>
      </c>
      <c r="C150" s="15">
        <v>16</v>
      </c>
      <c r="D150" s="17" t="s">
        <v>424</v>
      </c>
      <c r="E150" s="16" t="s">
        <v>273</v>
      </c>
      <c r="F150" s="18">
        <v>6</v>
      </c>
      <c r="G150" s="29">
        <v>8.7008660940000002</v>
      </c>
      <c r="H150" s="73">
        <v>0.2979</v>
      </c>
      <c r="I150" s="71">
        <f t="shared" si="64"/>
        <v>11.2928541034026</v>
      </c>
      <c r="J150" s="67">
        <f t="shared" si="65"/>
        <v>0</v>
      </c>
      <c r="K150" s="66">
        <f t="shared" si="66"/>
        <v>11.2928541034026</v>
      </c>
      <c r="L150" s="68">
        <f t="shared" si="67"/>
        <v>67.757124620415595</v>
      </c>
      <c r="M150" s="51"/>
      <c r="N150" s="51"/>
    </row>
    <row r="151" spans="1:14" ht="33.75" x14ac:dyDescent="0.2">
      <c r="A151" s="102" t="s">
        <v>178</v>
      </c>
      <c r="B151" s="15" t="s">
        <v>383</v>
      </c>
      <c r="C151" s="15">
        <v>17</v>
      </c>
      <c r="D151" s="17" t="s">
        <v>425</v>
      </c>
      <c r="E151" s="16" t="s">
        <v>273</v>
      </c>
      <c r="F151" s="18">
        <v>17</v>
      </c>
      <c r="G151" s="29">
        <v>8.9149100870000009</v>
      </c>
      <c r="H151" s="73">
        <v>0.2979</v>
      </c>
      <c r="I151" s="71">
        <f t="shared" si="64"/>
        <v>11.570661801917302</v>
      </c>
      <c r="J151" s="67">
        <f t="shared" si="65"/>
        <v>0</v>
      </c>
      <c r="K151" s="66">
        <f t="shared" si="66"/>
        <v>11.570661801917302</v>
      </c>
      <c r="L151" s="68">
        <f t="shared" si="67"/>
        <v>196.70125063259414</v>
      </c>
      <c r="M151" s="51"/>
      <c r="N151" s="51"/>
    </row>
    <row r="152" spans="1:14" ht="45" x14ac:dyDescent="0.2">
      <c r="A152" s="102" t="s">
        <v>179</v>
      </c>
      <c r="B152" s="15" t="s">
        <v>266</v>
      </c>
      <c r="C152" s="15">
        <v>91914</v>
      </c>
      <c r="D152" s="17" t="s">
        <v>426</v>
      </c>
      <c r="E152" s="16" t="s">
        <v>293</v>
      </c>
      <c r="F152" s="18">
        <v>6</v>
      </c>
      <c r="G152" s="29">
        <v>13</v>
      </c>
      <c r="H152" s="73">
        <v>0.2979</v>
      </c>
      <c r="I152" s="71">
        <f t="shared" si="64"/>
        <v>16.872700000000002</v>
      </c>
      <c r="J152" s="67">
        <f t="shared" si="65"/>
        <v>0</v>
      </c>
      <c r="K152" s="66">
        <f t="shared" si="66"/>
        <v>16.872700000000002</v>
      </c>
      <c r="L152" s="68">
        <f t="shared" si="67"/>
        <v>101.23620000000001</v>
      </c>
      <c r="M152" s="51"/>
      <c r="N152" s="51"/>
    </row>
    <row r="153" spans="1:14" ht="33.75" x14ac:dyDescent="0.2">
      <c r="A153" s="102" t="s">
        <v>180</v>
      </c>
      <c r="B153" s="15" t="s">
        <v>383</v>
      </c>
      <c r="C153" s="15">
        <v>18</v>
      </c>
      <c r="D153" s="17" t="s">
        <v>427</v>
      </c>
      <c r="E153" s="16" t="s">
        <v>273</v>
      </c>
      <c r="F153" s="18">
        <v>10</v>
      </c>
      <c r="G153" s="29">
        <v>14.583167094</v>
      </c>
      <c r="H153" s="73">
        <v>0.2979</v>
      </c>
      <c r="I153" s="71">
        <f t="shared" si="64"/>
        <v>18.927492571302601</v>
      </c>
      <c r="J153" s="67">
        <f t="shared" si="65"/>
        <v>0</v>
      </c>
      <c r="K153" s="66">
        <f t="shared" si="66"/>
        <v>18.927492571302601</v>
      </c>
      <c r="L153" s="68">
        <f t="shared" si="67"/>
        <v>189.27492571302599</v>
      </c>
      <c r="M153" s="51"/>
      <c r="N153" s="51"/>
    </row>
    <row r="154" spans="1:14" ht="33.75" x14ac:dyDescent="0.2">
      <c r="A154" s="102" t="s">
        <v>181</v>
      </c>
      <c r="B154" s="15" t="s">
        <v>383</v>
      </c>
      <c r="C154" s="15">
        <v>19</v>
      </c>
      <c r="D154" s="17" t="s">
        <v>428</v>
      </c>
      <c r="E154" s="16" t="s">
        <v>273</v>
      </c>
      <c r="F154" s="18">
        <v>4</v>
      </c>
      <c r="G154" s="29">
        <v>14.425070087000002</v>
      </c>
      <c r="H154" s="73">
        <v>0.2979</v>
      </c>
      <c r="I154" s="71">
        <f t="shared" si="64"/>
        <v>18.722298465917302</v>
      </c>
      <c r="J154" s="67">
        <f t="shared" si="65"/>
        <v>0</v>
      </c>
      <c r="K154" s="66">
        <f t="shared" si="66"/>
        <v>18.722298465917302</v>
      </c>
      <c r="L154" s="68">
        <f t="shared" si="67"/>
        <v>74.889193863669206</v>
      </c>
      <c r="M154" s="51"/>
      <c r="N154" s="51"/>
    </row>
    <row r="155" spans="1:14" ht="33.75" x14ac:dyDescent="0.2">
      <c r="A155" s="102" t="s">
        <v>182</v>
      </c>
      <c r="B155" s="15" t="s">
        <v>383</v>
      </c>
      <c r="C155" s="15">
        <v>20</v>
      </c>
      <c r="D155" s="17" t="s">
        <v>429</v>
      </c>
      <c r="E155" s="16" t="s">
        <v>273</v>
      </c>
      <c r="F155" s="18">
        <v>10</v>
      </c>
      <c r="G155" s="29">
        <v>12.250019999999999</v>
      </c>
      <c r="H155" s="73">
        <v>0.2979</v>
      </c>
      <c r="I155" s="71">
        <f t="shared" si="64"/>
        <v>15.899300958</v>
      </c>
      <c r="J155" s="67">
        <f t="shared" si="65"/>
        <v>0</v>
      </c>
      <c r="K155" s="66">
        <f t="shared" si="66"/>
        <v>15.899300958</v>
      </c>
      <c r="L155" s="68">
        <f t="shared" si="67"/>
        <v>158.99300958000001</v>
      </c>
      <c r="M155" s="51"/>
      <c r="N155" s="51"/>
    </row>
    <row r="156" spans="1:14" ht="45" x14ac:dyDescent="0.2">
      <c r="A156" s="102" t="s">
        <v>183</v>
      </c>
      <c r="B156" s="15" t="s">
        <v>266</v>
      </c>
      <c r="C156" s="15">
        <v>91875</v>
      </c>
      <c r="D156" s="17" t="s">
        <v>430</v>
      </c>
      <c r="E156" s="16" t="s">
        <v>293</v>
      </c>
      <c r="F156" s="18">
        <v>11</v>
      </c>
      <c r="G156" s="29">
        <v>5.78</v>
      </c>
      <c r="H156" s="73">
        <v>0.2979</v>
      </c>
      <c r="I156" s="71">
        <f t="shared" si="64"/>
        <v>7.5018620000000009</v>
      </c>
      <c r="J156" s="67">
        <f t="shared" si="65"/>
        <v>0</v>
      </c>
      <c r="K156" s="66">
        <f t="shared" si="66"/>
        <v>7.5018620000000009</v>
      </c>
      <c r="L156" s="68">
        <f t="shared" si="67"/>
        <v>82.520482000000015</v>
      </c>
      <c r="M156" s="51"/>
      <c r="N156" s="51"/>
    </row>
    <row r="157" spans="1:14" ht="45" x14ac:dyDescent="0.2">
      <c r="A157" s="102" t="s">
        <v>184</v>
      </c>
      <c r="B157" s="15" t="s">
        <v>383</v>
      </c>
      <c r="C157" s="15">
        <v>21</v>
      </c>
      <c r="D157" s="17" t="s">
        <v>431</v>
      </c>
      <c r="E157" s="16" t="s">
        <v>273</v>
      </c>
      <c r="F157" s="18">
        <v>18</v>
      </c>
      <c r="G157" s="29">
        <v>152.475921</v>
      </c>
      <c r="H157" s="73">
        <v>0.2979</v>
      </c>
      <c r="I157" s="71">
        <f t="shared" si="64"/>
        <v>197.8984978659</v>
      </c>
      <c r="J157" s="67">
        <f t="shared" si="65"/>
        <v>0</v>
      </c>
      <c r="K157" s="66">
        <f t="shared" si="66"/>
        <v>197.8984978659</v>
      </c>
      <c r="L157" s="68">
        <f t="shared" si="67"/>
        <v>3562.1729615862</v>
      </c>
      <c r="M157" s="51"/>
      <c r="N157" s="51"/>
    </row>
    <row r="158" spans="1:14" ht="33.75" x14ac:dyDescent="0.2">
      <c r="A158" s="102" t="s">
        <v>185</v>
      </c>
      <c r="B158" s="15" t="s">
        <v>266</v>
      </c>
      <c r="C158" s="15">
        <v>93020</v>
      </c>
      <c r="D158" s="17" t="s">
        <v>432</v>
      </c>
      <c r="E158" s="16" t="s">
        <v>293</v>
      </c>
      <c r="F158" s="18">
        <v>4</v>
      </c>
      <c r="G158" s="29">
        <v>25.02</v>
      </c>
      <c r="H158" s="73">
        <v>0.2979</v>
      </c>
      <c r="I158" s="71">
        <f t="shared" si="64"/>
        <v>32.473458000000001</v>
      </c>
      <c r="J158" s="67">
        <f t="shared" si="65"/>
        <v>0</v>
      </c>
      <c r="K158" s="66">
        <f t="shared" si="66"/>
        <v>32.473458000000001</v>
      </c>
      <c r="L158" s="68">
        <f t="shared" si="67"/>
        <v>129.893832</v>
      </c>
      <c r="M158" s="51"/>
      <c r="N158" s="51"/>
    </row>
    <row r="159" spans="1:14" ht="33.75" x14ac:dyDescent="0.2">
      <c r="A159" s="102" t="s">
        <v>186</v>
      </c>
      <c r="B159" s="15" t="s">
        <v>266</v>
      </c>
      <c r="C159" s="15">
        <v>93009</v>
      </c>
      <c r="D159" s="17" t="s">
        <v>433</v>
      </c>
      <c r="E159" s="16" t="s">
        <v>297</v>
      </c>
      <c r="F159" s="18">
        <v>6</v>
      </c>
      <c r="G159" s="29">
        <v>18.579999999999998</v>
      </c>
      <c r="H159" s="73">
        <v>0.2979</v>
      </c>
      <c r="I159" s="71">
        <f t="shared" si="64"/>
        <v>24.114981999999998</v>
      </c>
      <c r="J159" s="67">
        <f t="shared" si="65"/>
        <v>0</v>
      </c>
      <c r="K159" s="66">
        <f t="shared" si="66"/>
        <v>24.114981999999998</v>
      </c>
      <c r="L159" s="68">
        <f t="shared" si="67"/>
        <v>144.68989199999999</v>
      </c>
      <c r="M159" s="51"/>
      <c r="N159" s="51"/>
    </row>
    <row r="160" spans="1:14" ht="45" x14ac:dyDescent="0.2">
      <c r="A160" s="102" t="s">
        <v>187</v>
      </c>
      <c r="B160" s="15" t="s">
        <v>266</v>
      </c>
      <c r="C160" s="15">
        <v>91917</v>
      </c>
      <c r="D160" s="17" t="s">
        <v>434</v>
      </c>
      <c r="E160" s="16" t="s">
        <v>293</v>
      </c>
      <c r="F160" s="18">
        <v>2</v>
      </c>
      <c r="G160" s="29">
        <v>15.7</v>
      </c>
      <c r="H160" s="73">
        <v>0.2979</v>
      </c>
      <c r="I160" s="71">
        <f t="shared" si="64"/>
        <v>20.377030000000001</v>
      </c>
      <c r="J160" s="67">
        <f t="shared" si="65"/>
        <v>0</v>
      </c>
      <c r="K160" s="66">
        <f t="shared" si="66"/>
        <v>20.377030000000001</v>
      </c>
      <c r="L160" s="68">
        <f t="shared" si="67"/>
        <v>40.754060000000003</v>
      </c>
      <c r="M160" s="51"/>
      <c r="N160" s="51"/>
    </row>
    <row r="161" spans="1:14" ht="33.75" x14ac:dyDescent="0.2">
      <c r="A161" s="102" t="s">
        <v>188</v>
      </c>
      <c r="B161" s="15" t="s">
        <v>266</v>
      </c>
      <c r="C161" s="15">
        <v>92001</v>
      </c>
      <c r="D161" s="17" t="s">
        <v>435</v>
      </c>
      <c r="E161" s="16" t="s">
        <v>293</v>
      </c>
      <c r="F161" s="18">
        <v>14</v>
      </c>
      <c r="G161" s="29">
        <v>24.34</v>
      </c>
      <c r="H161" s="73">
        <v>0.2979</v>
      </c>
      <c r="I161" s="71">
        <f t="shared" si="64"/>
        <v>31.590886000000001</v>
      </c>
      <c r="J161" s="67">
        <f t="shared" si="65"/>
        <v>0</v>
      </c>
      <c r="K161" s="66">
        <f t="shared" si="66"/>
        <v>31.590886000000001</v>
      </c>
      <c r="L161" s="68">
        <f t="shared" si="67"/>
        <v>442.27240399999999</v>
      </c>
      <c r="M161" s="51"/>
      <c r="N161" s="51"/>
    </row>
    <row r="162" spans="1:14" ht="15" x14ac:dyDescent="0.2">
      <c r="A162" s="105" t="s">
        <v>189</v>
      </c>
      <c r="B162" s="41"/>
      <c r="C162" s="41"/>
      <c r="D162" s="42" t="s">
        <v>436</v>
      </c>
      <c r="E162" s="23" t="s">
        <v>265</v>
      </c>
      <c r="F162" s="24"/>
      <c r="G162" s="46" t="s">
        <v>265</v>
      </c>
      <c r="H162" s="96"/>
      <c r="I162" s="97"/>
      <c r="J162" s="98"/>
      <c r="K162" s="46"/>
      <c r="L162" s="99"/>
      <c r="M162" s="99">
        <f>SUM(L163:L190)</f>
        <v>11011.709643578342</v>
      </c>
      <c r="N162" s="51"/>
    </row>
    <row r="163" spans="1:14" ht="45" x14ac:dyDescent="0.2">
      <c r="A163" s="102" t="s">
        <v>190</v>
      </c>
      <c r="B163" s="15" t="s">
        <v>266</v>
      </c>
      <c r="C163" s="15">
        <v>91863</v>
      </c>
      <c r="D163" s="17" t="s">
        <v>412</v>
      </c>
      <c r="E163" s="16" t="s">
        <v>297</v>
      </c>
      <c r="F163" s="18">
        <v>12</v>
      </c>
      <c r="G163" s="29">
        <v>9.2200000000000006</v>
      </c>
      <c r="H163" s="73">
        <v>0.2979</v>
      </c>
      <c r="I163" s="71">
        <f t="shared" ref="I163:I190" si="68">G163*(1+H163)</f>
        <v>11.966638000000001</v>
      </c>
      <c r="J163" s="67">
        <f t="shared" ref="J163:J190" si="69">$J$232</f>
        <v>0</v>
      </c>
      <c r="K163" s="66">
        <f t="shared" ref="K163:K190" si="70">I163*(1-J163)</f>
        <v>11.966638000000001</v>
      </c>
      <c r="L163" s="68">
        <f t="shared" ref="L163:L190" si="71">K163*F163</f>
        <v>143.59965600000001</v>
      </c>
      <c r="M163" s="51"/>
      <c r="N163" s="51"/>
    </row>
    <row r="164" spans="1:14" ht="45" x14ac:dyDescent="0.2">
      <c r="A164" s="102" t="s">
        <v>191</v>
      </c>
      <c r="B164" s="15" t="s">
        <v>266</v>
      </c>
      <c r="C164" s="15">
        <v>91871</v>
      </c>
      <c r="D164" s="17" t="s">
        <v>413</v>
      </c>
      <c r="E164" s="16" t="s">
        <v>297</v>
      </c>
      <c r="F164" s="18">
        <v>24</v>
      </c>
      <c r="G164" s="29">
        <v>10.79</v>
      </c>
      <c r="H164" s="73">
        <v>0.2979</v>
      </c>
      <c r="I164" s="71">
        <f t="shared" si="68"/>
        <v>14.004341</v>
      </c>
      <c r="J164" s="67">
        <f t="shared" si="69"/>
        <v>0</v>
      </c>
      <c r="K164" s="66">
        <f t="shared" si="70"/>
        <v>14.004341</v>
      </c>
      <c r="L164" s="68">
        <f t="shared" si="71"/>
        <v>336.10418400000003</v>
      </c>
      <c r="M164" s="51"/>
      <c r="N164" s="51"/>
    </row>
    <row r="165" spans="1:14" ht="15" x14ac:dyDescent="0.2">
      <c r="A165" s="102" t="s">
        <v>192</v>
      </c>
      <c r="B165" s="15" t="s">
        <v>383</v>
      </c>
      <c r="C165" s="15">
        <v>5</v>
      </c>
      <c r="D165" s="17" t="s">
        <v>414</v>
      </c>
      <c r="E165" s="16" t="s">
        <v>3</v>
      </c>
      <c r="F165" s="18">
        <v>12</v>
      </c>
      <c r="G165" s="29">
        <v>53.787860000000002</v>
      </c>
      <c r="H165" s="73">
        <v>0.2979</v>
      </c>
      <c r="I165" s="71">
        <f t="shared" si="68"/>
        <v>69.811263494000002</v>
      </c>
      <c r="J165" s="67">
        <f t="shared" si="69"/>
        <v>0</v>
      </c>
      <c r="K165" s="66">
        <f t="shared" si="70"/>
        <v>69.811263494000002</v>
      </c>
      <c r="L165" s="68">
        <f t="shared" si="71"/>
        <v>837.73516192800003</v>
      </c>
      <c r="M165" s="51"/>
      <c r="N165" s="51"/>
    </row>
    <row r="166" spans="1:14" ht="22.5" x14ac:dyDescent="0.2">
      <c r="A166" s="102" t="s">
        <v>193</v>
      </c>
      <c r="B166" s="15" t="s">
        <v>266</v>
      </c>
      <c r="C166" s="15">
        <v>97599</v>
      </c>
      <c r="D166" s="17" t="s">
        <v>415</v>
      </c>
      <c r="E166" s="16" t="s">
        <v>293</v>
      </c>
      <c r="F166" s="18">
        <v>1</v>
      </c>
      <c r="G166" s="29">
        <v>38.17</v>
      </c>
      <c r="H166" s="73">
        <v>0.2979</v>
      </c>
      <c r="I166" s="71">
        <f t="shared" si="68"/>
        <v>49.540843000000002</v>
      </c>
      <c r="J166" s="67">
        <f t="shared" si="69"/>
        <v>0</v>
      </c>
      <c r="K166" s="66">
        <f t="shared" si="70"/>
        <v>49.540843000000002</v>
      </c>
      <c r="L166" s="68">
        <f t="shared" si="71"/>
        <v>49.540843000000002</v>
      </c>
      <c r="M166" s="51"/>
      <c r="N166" s="51"/>
    </row>
    <row r="167" spans="1:14" ht="22.5" x14ac:dyDescent="0.2">
      <c r="A167" s="102" t="s">
        <v>194</v>
      </c>
      <c r="B167" s="15" t="s">
        <v>383</v>
      </c>
      <c r="C167" s="15">
        <v>7</v>
      </c>
      <c r="D167" s="17" t="s">
        <v>416</v>
      </c>
      <c r="E167" s="16" t="s">
        <v>297</v>
      </c>
      <c r="F167" s="18">
        <v>14</v>
      </c>
      <c r="G167" s="29">
        <v>15.112</v>
      </c>
      <c r="H167" s="73">
        <v>0.2979</v>
      </c>
      <c r="I167" s="71">
        <f t="shared" si="68"/>
        <v>19.613864800000002</v>
      </c>
      <c r="J167" s="67">
        <f t="shared" si="69"/>
        <v>0</v>
      </c>
      <c r="K167" s="66">
        <f t="shared" si="70"/>
        <v>19.613864800000002</v>
      </c>
      <c r="L167" s="68">
        <f t="shared" si="71"/>
        <v>274.59410720000005</v>
      </c>
      <c r="M167" s="51"/>
      <c r="N167" s="51"/>
    </row>
    <row r="168" spans="1:14" ht="22.5" x14ac:dyDescent="0.2">
      <c r="A168" s="102" t="s">
        <v>195</v>
      </c>
      <c r="B168" s="15" t="s">
        <v>383</v>
      </c>
      <c r="C168" s="15">
        <v>14</v>
      </c>
      <c r="D168" s="17" t="s">
        <v>417</v>
      </c>
      <c r="E168" s="16" t="s">
        <v>297</v>
      </c>
      <c r="F168" s="18">
        <v>28</v>
      </c>
      <c r="G168" s="29">
        <v>5.4226900000000002</v>
      </c>
      <c r="H168" s="73">
        <v>0.2979</v>
      </c>
      <c r="I168" s="71">
        <f t="shared" si="68"/>
        <v>7.038109351000001</v>
      </c>
      <c r="J168" s="67">
        <f t="shared" si="69"/>
        <v>0</v>
      </c>
      <c r="K168" s="66">
        <f t="shared" si="70"/>
        <v>7.038109351000001</v>
      </c>
      <c r="L168" s="68">
        <f t="shared" si="71"/>
        <v>197.06706182800002</v>
      </c>
      <c r="M168" s="51"/>
      <c r="N168" s="51"/>
    </row>
    <row r="169" spans="1:14" ht="22.5" x14ac:dyDescent="0.2">
      <c r="A169" s="102" t="s">
        <v>196</v>
      </c>
      <c r="B169" s="15" t="s">
        <v>383</v>
      </c>
      <c r="C169" s="15">
        <v>15</v>
      </c>
      <c r="D169" s="17" t="s">
        <v>418</v>
      </c>
      <c r="E169" s="16" t="s">
        <v>273</v>
      </c>
      <c r="F169" s="18">
        <v>12</v>
      </c>
      <c r="G169" s="29">
        <v>14.660019999999999</v>
      </c>
      <c r="H169" s="73">
        <v>0.2979</v>
      </c>
      <c r="I169" s="71">
        <f t="shared" si="68"/>
        <v>19.027239957999999</v>
      </c>
      <c r="J169" s="67">
        <f t="shared" si="69"/>
        <v>0</v>
      </c>
      <c r="K169" s="66">
        <f t="shared" si="70"/>
        <v>19.027239957999999</v>
      </c>
      <c r="L169" s="68">
        <f t="shared" si="71"/>
        <v>228.326879496</v>
      </c>
      <c r="M169" s="51"/>
      <c r="N169" s="51"/>
    </row>
    <row r="170" spans="1:14" ht="33.75" x14ac:dyDescent="0.2">
      <c r="A170" s="102" t="s">
        <v>197</v>
      </c>
      <c r="B170" s="15" t="s">
        <v>266</v>
      </c>
      <c r="C170" s="15">
        <v>91967</v>
      </c>
      <c r="D170" s="17" t="s">
        <v>419</v>
      </c>
      <c r="E170" s="16" t="s">
        <v>293</v>
      </c>
      <c r="F170" s="18">
        <v>1</v>
      </c>
      <c r="G170" s="29">
        <v>46.56</v>
      </c>
      <c r="H170" s="73">
        <v>0.2979</v>
      </c>
      <c r="I170" s="71">
        <f t="shared" si="68"/>
        <v>60.430224000000003</v>
      </c>
      <c r="J170" s="67">
        <f t="shared" si="69"/>
        <v>0</v>
      </c>
      <c r="K170" s="66">
        <f t="shared" si="70"/>
        <v>60.430224000000003</v>
      </c>
      <c r="L170" s="68">
        <f t="shared" si="71"/>
        <v>60.430224000000003</v>
      </c>
      <c r="M170" s="51"/>
      <c r="N170" s="51"/>
    </row>
    <row r="171" spans="1:14" ht="45" x14ac:dyDescent="0.2">
      <c r="A171" s="102" t="s">
        <v>198</v>
      </c>
      <c r="B171" s="15" t="s">
        <v>266</v>
      </c>
      <c r="C171" s="15">
        <v>91932</v>
      </c>
      <c r="D171" s="17" t="s">
        <v>437</v>
      </c>
      <c r="E171" s="16" t="s">
        <v>297</v>
      </c>
      <c r="F171" s="18">
        <v>40</v>
      </c>
      <c r="G171" s="29">
        <v>10.09</v>
      </c>
      <c r="H171" s="73">
        <v>0.2979</v>
      </c>
      <c r="I171" s="71">
        <f t="shared" si="68"/>
        <v>13.095811000000001</v>
      </c>
      <c r="J171" s="67">
        <f t="shared" si="69"/>
        <v>0</v>
      </c>
      <c r="K171" s="66">
        <f t="shared" si="70"/>
        <v>13.095811000000001</v>
      </c>
      <c r="L171" s="68">
        <f t="shared" si="71"/>
        <v>523.83244000000002</v>
      </c>
      <c r="M171" s="51"/>
      <c r="N171" s="51"/>
    </row>
    <row r="172" spans="1:14" ht="45" x14ac:dyDescent="0.2">
      <c r="A172" s="102" t="s">
        <v>199</v>
      </c>
      <c r="B172" s="15" t="s">
        <v>266</v>
      </c>
      <c r="C172" s="15">
        <v>91926</v>
      </c>
      <c r="D172" s="17" t="s">
        <v>421</v>
      </c>
      <c r="E172" s="16" t="s">
        <v>297</v>
      </c>
      <c r="F172" s="18">
        <v>190</v>
      </c>
      <c r="G172" s="29">
        <v>2.91</v>
      </c>
      <c r="H172" s="73">
        <v>0.2979</v>
      </c>
      <c r="I172" s="71">
        <f t="shared" si="68"/>
        <v>3.7768890000000002</v>
      </c>
      <c r="J172" s="67">
        <f t="shared" si="69"/>
        <v>0</v>
      </c>
      <c r="K172" s="66">
        <f t="shared" si="70"/>
        <v>3.7768890000000002</v>
      </c>
      <c r="L172" s="68">
        <f t="shared" si="71"/>
        <v>717.60891000000004</v>
      </c>
      <c r="M172" s="51"/>
      <c r="N172" s="51"/>
    </row>
    <row r="173" spans="1:14" ht="45" x14ac:dyDescent="0.2">
      <c r="A173" s="102" t="s">
        <v>200</v>
      </c>
      <c r="B173" s="15" t="s">
        <v>266</v>
      </c>
      <c r="C173" s="15">
        <v>91928</v>
      </c>
      <c r="D173" s="17" t="s">
        <v>422</v>
      </c>
      <c r="E173" s="16" t="s">
        <v>297</v>
      </c>
      <c r="F173" s="18">
        <v>300</v>
      </c>
      <c r="G173" s="29">
        <v>4.58</v>
      </c>
      <c r="H173" s="73">
        <v>0.2979</v>
      </c>
      <c r="I173" s="71">
        <f t="shared" si="68"/>
        <v>5.9443820000000001</v>
      </c>
      <c r="J173" s="67">
        <f t="shared" si="69"/>
        <v>0</v>
      </c>
      <c r="K173" s="66">
        <f t="shared" si="70"/>
        <v>5.9443820000000001</v>
      </c>
      <c r="L173" s="68">
        <f t="shared" si="71"/>
        <v>1783.3145999999999</v>
      </c>
      <c r="M173" s="51"/>
      <c r="N173" s="51"/>
    </row>
    <row r="174" spans="1:14" ht="45" x14ac:dyDescent="0.2">
      <c r="A174" s="102" t="s">
        <v>201</v>
      </c>
      <c r="B174" s="15" t="s">
        <v>266</v>
      </c>
      <c r="C174" s="15">
        <v>91930</v>
      </c>
      <c r="D174" s="17" t="s">
        <v>423</v>
      </c>
      <c r="E174" s="16" t="s">
        <v>297</v>
      </c>
      <c r="F174" s="18">
        <v>50</v>
      </c>
      <c r="G174" s="29">
        <v>6.21</v>
      </c>
      <c r="H174" s="73">
        <v>0.2979</v>
      </c>
      <c r="I174" s="71">
        <f t="shared" si="68"/>
        <v>8.059959000000001</v>
      </c>
      <c r="J174" s="67">
        <f t="shared" si="69"/>
        <v>0</v>
      </c>
      <c r="K174" s="66">
        <f t="shared" si="70"/>
        <v>8.059959000000001</v>
      </c>
      <c r="L174" s="68">
        <f t="shared" si="71"/>
        <v>402.99795000000006</v>
      </c>
      <c r="M174" s="51"/>
      <c r="N174" s="51"/>
    </row>
    <row r="175" spans="1:14" ht="33.75" x14ac:dyDescent="0.2">
      <c r="A175" s="102" t="s">
        <v>202</v>
      </c>
      <c r="B175" s="15" t="s">
        <v>383</v>
      </c>
      <c r="C175" s="15">
        <v>16</v>
      </c>
      <c r="D175" s="17" t="s">
        <v>424</v>
      </c>
      <c r="E175" s="16" t="s">
        <v>273</v>
      </c>
      <c r="F175" s="18">
        <v>4</v>
      </c>
      <c r="G175" s="29">
        <v>8.7008660940000002</v>
      </c>
      <c r="H175" s="73">
        <v>0.2979</v>
      </c>
      <c r="I175" s="71">
        <f t="shared" si="68"/>
        <v>11.2928541034026</v>
      </c>
      <c r="J175" s="67">
        <f t="shared" si="69"/>
        <v>0</v>
      </c>
      <c r="K175" s="66">
        <f t="shared" si="70"/>
        <v>11.2928541034026</v>
      </c>
      <c r="L175" s="68">
        <f t="shared" si="71"/>
        <v>45.171416413610402</v>
      </c>
      <c r="M175" s="51"/>
      <c r="N175" s="51"/>
    </row>
    <row r="176" spans="1:14" ht="33.75" x14ac:dyDescent="0.2">
      <c r="A176" s="102" t="s">
        <v>203</v>
      </c>
      <c r="B176" s="15" t="s">
        <v>383</v>
      </c>
      <c r="C176" s="15">
        <v>17</v>
      </c>
      <c r="D176" s="17" t="s">
        <v>425</v>
      </c>
      <c r="E176" s="16" t="s">
        <v>273</v>
      </c>
      <c r="F176" s="18">
        <v>13</v>
      </c>
      <c r="G176" s="29">
        <v>8.9149100870000009</v>
      </c>
      <c r="H176" s="73">
        <v>0.2979</v>
      </c>
      <c r="I176" s="71">
        <f t="shared" si="68"/>
        <v>11.570661801917302</v>
      </c>
      <c r="J176" s="67">
        <f t="shared" si="69"/>
        <v>0</v>
      </c>
      <c r="K176" s="66">
        <f t="shared" si="70"/>
        <v>11.570661801917302</v>
      </c>
      <c r="L176" s="68">
        <f t="shared" si="71"/>
        <v>150.41860342492492</v>
      </c>
      <c r="M176" s="51"/>
      <c r="N176" s="51"/>
    </row>
    <row r="177" spans="1:14" ht="45" x14ac:dyDescent="0.2">
      <c r="A177" s="102" t="s">
        <v>204</v>
      </c>
      <c r="B177" s="15" t="s">
        <v>266</v>
      </c>
      <c r="C177" s="15">
        <v>91914</v>
      </c>
      <c r="D177" s="17" t="s">
        <v>426</v>
      </c>
      <c r="E177" s="16" t="s">
        <v>293</v>
      </c>
      <c r="F177" s="18">
        <v>10</v>
      </c>
      <c r="G177" s="29">
        <v>13</v>
      </c>
      <c r="H177" s="73">
        <v>0.2979</v>
      </c>
      <c r="I177" s="71">
        <f t="shared" si="68"/>
        <v>16.872700000000002</v>
      </c>
      <c r="J177" s="67">
        <f t="shared" si="69"/>
        <v>0</v>
      </c>
      <c r="K177" s="66">
        <f t="shared" si="70"/>
        <v>16.872700000000002</v>
      </c>
      <c r="L177" s="68">
        <f t="shared" si="71"/>
        <v>168.72700000000003</v>
      </c>
      <c r="M177" s="51"/>
      <c r="N177" s="51"/>
    </row>
    <row r="178" spans="1:14" ht="45" x14ac:dyDescent="0.2">
      <c r="A178" s="102" t="s">
        <v>205</v>
      </c>
      <c r="B178" s="15" t="s">
        <v>266</v>
      </c>
      <c r="C178" s="15">
        <v>91876</v>
      </c>
      <c r="D178" s="17" t="s">
        <v>438</v>
      </c>
      <c r="E178" s="16" t="s">
        <v>293</v>
      </c>
      <c r="F178" s="18">
        <v>3</v>
      </c>
      <c r="G178" s="29">
        <v>7.6</v>
      </c>
      <c r="H178" s="73">
        <v>0.2979</v>
      </c>
      <c r="I178" s="71">
        <f t="shared" si="68"/>
        <v>9.8640399999999993</v>
      </c>
      <c r="J178" s="67">
        <f t="shared" si="69"/>
        <v>0</v>
      </c>
      <c r="K178" s="66">
        <f t="shared" si="70"/>
        <v>9.8640399999999993</v>
      </c>
      <c r="L178" s="68">
        <f t="shared" si="71"/>
        <v>29.592119999999998</v>
      </c>
      <c r="M178" s="51"/>
      <c r="N178" s="51"/>
    </row>
    <row r="179" spans="1:14" ht="33.75" x14ac:dyDescent="0.2">
      <c r="A179" s="102" t="s">
        <v>206</v>
      </c>
      <c r="B179" s="15" t="s">
        <v>383</v>
      </c>
      <c r="C179" s="15">
        <v>19</v>
      </c>
      <c r="D179" s="17" t="s">
        <v>428</v>
      </c>
      <c r="E179" s="16" t="s">
        <v>273</v>
      </c>
      <c r="F179" s="18">
        <v>12</v>
      </c>
      <c r="G179" s="29">
        <v>14.425070087000002</v>
      </c>
      <c r="H179" s="73">
        <v>0.2979</v>
      </c>
      <c r="I179" s="71">
        <f t="shared" si="68"/>
        <v>18.722298465917302</v>
      </c>
      <c r="J179" s="67">
        <f t="shared" si="69"/>
        <v>0</v>
      </c>
      <c r="K179" s="66">
        <f t="shared" si="70"/>
        <v>18.722298465917302</v>
      </c>
      <c r="L179" s="68">
        <f t="shared" si="71"/>
        <v>224.6675815910076</v>
      </c>
      <c r="M179" s="51"/>
      <c r="N179" s="51"/>
    </row>
    <row r="180" spans="1:14" ht="33.75" x14ac:dyDescent="0.2">
      <c r="A180" s="102" t="s">
        <v>207</v>
      </c>
      <c r="B180" s="15" t="s">
        <v>383</v>
      </c>
      <c r="C180" s="15">
        <v>20</v>
      </c>
      <c r="D180" s="17" t="s">
        <v>429</v>
      </c>
      <c r="E180" s="16" t="s">
        <v>273</v>
      </c>
      <c r="F180" s="18">
        <v>7</v>
      </c>
      <c r="G180" s="29">
        <v>12.250019999999999</v>
      </c>
      <c r="H180" s="73">
        <v>0.2979</v>
      </c>
      <c r="I180" s="71">
        <f t="shared" si="68"/>
        <v>15.899300958</v>
      </c>
      <c r="J180" s="67">
        <f t="shared" si="69"/>
        <v>0</v>
      </c>
      <c r="K180" s="66">
        <f t="shared" si="70"/>
        <v>15.899300958</v>
      </c>
      <c r="L180" s="68">
        <f t="shared" si="71"/>
        <v>111.295106706</v>
      </c>
      <c r="M180" s="51"/>
      <c r="N180" s="51"/>
    </row>
    <row r="181" spans="1:14" ht="45" x14ac:dyDescent="0.2">
      <c r="A181" s="102" t="s">
        <v>208</v>
      </c>
      <c r="B181" s="15" t="s">
        <v>266</v>
      </c>
      <c r="C181" s="15">
        <v>91875</v>
      </c>
      <c r="D181" s="17" t="s">
        <v>430</v>
      </c>
      <c r="E181" s="16" t="s">
        <v>293</v>
      </c>
      <c r="F181" s="18">
        <v>10</v>
      </c>
      <c r="G181" s="29">
        <v>5.78</v>
      </c>
      <c r="H181" s="73">
        <v>0.2979</v>
      </c>
      <c r="I181" s="71">
        <f t="shared" si="68"/>
        <v>7.5018620000000009</v>
      </c>
      <c r="J181" s="67">
        <f t="shared" si="69"/>
        <v>0</v>
      </c>
      <c r="K181" s="66">
        <f t="shared" si="70"/>
        <v>7.5018620000000009</v>
      </c>
      <c r="L181" s="68">
        <f t="shared" si="71"/>
        <v>75.018620000000013</v>
      </c>
      <c r="M181" s="51"/>
      <c r="N181" s="51"/>
    </row>
    <row r="182" spans="1:14" ht="45" x14ac:dyDescent="0.2">
      <c r="A182" s="102" t="s">
        <v>209</v>
      </c>
      <c r="B182" s="15" t="s">
        <v>383</v>
      </c>
      <c r="C182" s="15">
        <v>21</v>
      </c>
      <c r="D182" s="17" t="s">
        <v>431</v>
      </c>
      <c r="E182" s="16" t="s">
        <v>273</v>
      </c>
      <c r="F182" s="18">
        <v>12</v>
      </c>
      <c r="G182" s="29">
        <v>152.475921</v>
      </c>
      <c r="H182" s="73">
        <v>0.2979</v>
      </c>
      <c r="I182" s="71">
        <f t="shared" si="68"/>
        <v>197.8984978659</v>
      </c>
      <c r="J182" s="67">
        <f t="shared" si="69"/>
        <v>0</v>
      </c>
      <c r="K182" s="66">
        <f t="shared" si="70"/>
        <v>197.8984978659</v>
      </c>
      <c r="L182" s="68">
        <f t="shared" si="71"/>
        <v>2374.7819743907999</v>
      </c>
      <c r="M182" s="51"/>
      <c r="N182" s="51"/>
    </row>
    <row r="183" spans="1:14" ht="33.75" x14ac:dyDescent="0.2">
      <c r="A183" s="102" t="s">
        <v>210</v>
      </c>
      <c r="B183" s="15" t="s">
        <v>266</v>
      </c>
      <c r="C183" s="15">
        <v>93020</v>
      </c>
      <c r="D183" s="17" t="s">
        <v>432</v>
      </c>
      <c r="E183" s="16" t="s">
        <v>293</v>
      </c>
      <c r="F183" s="18">
        <v>4</v>
      </c>
      <c r="G183" s="29">
        <v>25.02</v>
      </c>
      <c r="H183" s="73">
        <v>0.2979</v>
      </c>
      <c r="I183" s="71">
        <f t="shared" si="68"/>
        <v>32.473458000000001</v>
      </c>
      <c r="J183" s="67">
        <f t="shared" si="69"/>
        <v>0</v>
      </c>
      <c r="K183" s="66">
        <f t="shared" si="70"/>
        <v>32.473458000000001</v>
      </c>
      <c r="L183" s="68">
        <f t="shared" si="71"/>
        <v>129.893832</v>
      </c>
      <c r="M183" s="51"/>
      <c r="N183" s="51"/>
    </row>
    <row r="184" spans="1:14" ht="33.75" x14ac:dyDescent="0.2">
      <c r="A184" s="102" t="s">
        <v>211</v>
      </c>
      <c r="B184" s="15" t="s">
        <v>266</v>
      </c>
      <c r="C184" s="15">
        <v>93009</v>
      </c>
      <c r="D184" s="17" t="s">
        <v>433</v>
      </c>
      <c r="E184" s="16" t="s">
        <v>297</v>
      </c>
      <c r="F184" s="18">
        <v>18</v>
      </c>
      <c r="G184" s="29">
        <v>18.579999999999998</v>
      </c>
      <c r="H184" s="73">
        <v>0.2979</v>
      </c>
      <c r="I184" s="71">
        <f t="shared" si="68"/>
        <v>24.114981999999998</v>
      </c>
      <c r="J184" s="67">
        <f t="shared" si="69"/>
        <v>0</v>
      </c>
      <c r="K184" s="66">
        <f t="shared" si="70"/>
        <v>24.114981999999998</v>
      </c>
      <c r="L184" s="68">
        <f t="shared" si="71"/>
        <v>434.06967599999996</v>
      </c>
      <c r="M184" s="51"/>
      <c r="N184" s="51"/>
    </row>
    <row r="185" spans="1:14" ht="45" x14ac:dyDescent="0.2">
      <c r="A185" s="102" t="s">
        <v>212</v>
      </c>
      <c r="B185" s="15" t="s">
        <v>266</v>
      </c>
      <c r="C185" s="15">
        <v>91917</v>
      </c>
      <c r="D185" s="17" t="s">
        <v>434</v>
      </c>
      <c r="E185" s="16" t="s">
        <v>293</v>
      </c>
      <c r="F185" s="18">
        <v>2</v>
      </c>
      <c r="G185" s="29">
        <v>15.7</v>
      </c>
      <c r="H185" s="73">
        <v>0.2979</v>
      </c>
      <c r="I185" s="71">
        <f t="shared" si="68"/>
        <v>20.377030000000001</v>
      </c>
      <c r="J185" s="67">
        <f t="shared" si="69"/>
        <v>0</v>
      </c>
      <c r="K185" s="66">
        <f t="shared" si="70"/>
        <v>20.377030000000001</v>
      </c>
      <c r="L185" s="68">
        <f t="shared" si="71"/>
        <v>40.754060000000003</v>
      </c>
      <c r="M185" s="51"/>
      <c r="N185" s="51"/>
    </row>
    <row r="186" spans="1:14" ht="33.75" x14ac:dyDescent="0.2">
      <c r="A186" s="102" t="s">
        <v>213</v>
      </c>
      <c r="B186" s="15" t="s">
        <v>266</v>
      </c>
      <c r="C186" s="15">
        <v>92001</v>
      </c>
      <c r="D186" s="17" t="s">
        <v>435</v>
      </c>
      <c r="E186" s="16" t="s">
        <v>293</v>
      </c>
      <c r="F186" s="18">
        <v>7</v>
      </c>
      <c r="G186" s="29">
        <v>24.34</v>
      </c>
      <c r="H186" s="73">
        <v>0.2979</v>
      </c>
      <c r="I186" s="71">
        <f t="shared" si="68"/>
        <v>31.590886000000001</v>
      </c>
      <c r="J186" s="67">
        <f t="shared" si="69"/>
        <v>0</v>
      </c>
      <c r="K186" s="66">
        <f t="shared" si="70"/>
        <v>31.590886000000001</v>
      </c>
      <c r="L186" s="68">
        <f t="shared" si="71"/>
        <v>221.136202</v>
      </c>
      <c r="M186" s="51"/>
      <c r="N186" s="51"/>
    </row>
    <row r="187" spans="1:14" ht="22.5" x14ac:dyDescent="0.2">
      <c r="A187" s="102" t="s">
        <v>214</v>
      </c>
      <c r="B187" s="15" t="s">
        <v>383</v>
      </c>
      <c r="C187" s="15">
        <v>22</v>
      </c>
      <c r="D187" s="17" t="s">
        <v>439</v>
      </c>
      <c r="E187" s="16" t="s">
        <v>273</v>
      </c>
      <c r="F187" s="18">
        <v>1</v>
      </c>
      <c r="G187" s="29">
        <v>172.25800000000001</v>
      </c>
      <c r="H187" s="73">
        <v>0.2979</v>
      </c>
      <c r="I187" s="71">
        <f t="shared" si="68"/>
        <v>223.57365820000001</v>
      </c>
      <c r="J187" s="67">
        <f t="shared" si="69"/>
        <v>0</v>
      </c>
      <c r="K187" s="66">
        <f t="shared" si="70"/>
        <v>223.57365820000001</v>
      </c>
      <c r="L187" s="68">
        <f t="shared" si="71"/>
        <v>223.57365820000001</v>
      </c>
      <c r="M187" s="51"/>
      <c r="N187" s="51"/>
    </row>
    <row r="188" spans="1:14" ht="22.5" x14ac:dyDescent="0.2">
      <c r="A188" s="102" t="s">
        <v>215</v>
      </c>
      <c r="B188" s="15" t="s">
        <v>383</v>
      </c>
      <c r="C188" s="15">
        <v>23</v>
      </c>
      <c r="D188" s="17" t="s">
        <v>440</v>
      </c>
      <c r="E188" s="16" t="s">
        <v>273</v>
      </c>
      <c r="F188" s="18">
        <v>8</v>
      </c>
      <c r="G188" s="29">
        <v>55.387999999999998</v>
      </c>
      <c r="H188" s="73">
        <v>0.2979</v>
      </c>
      <c r="I188" s="71">
        <f t="shared" si="68"/>
        <v>71.888085200000006</v>
      </c>
      <c r="J188" s="67">
        <f t="shared" si="69"/>
        <v>0</v>
      </c>
      <c r="K188" s="66">
        <f t="shared" si="70"/>
        <v>71.888085200000006</v>
      </c>
      <c r="L188" s="68">
        <f t="shared" si="71"/>
        <v>575.10468160000005</v>
      </c>
      <c r="M188" s="51"/>
      <c r="N188" s="51"/>
    </row>
    <row r="189" spans="1:14" ht="22.5" x14ac:dyDescent="0.2">
      <c r="A189" s="102" t="s">
        <v>216</v>
      </c>
      <c r="B189" s="15" t="s">
        <v>383</v>
      </c>
      <c r="C189" s="15">
        <v>24</v>
      </c>
      <c r="D189" s="17" t="s">
        <v>441</v>
      </c>
      <c r="E189" s="16" t="s">
        <v>273</v>
      </c>
      <c r="F189" s="18">
        <v>8</v>
      </c>
      <c r="G189" s="29">
        <v>45.387999999999998</v>
      </c>
      <c r="H189" s="73">
        <v>0.2979</v>
      </c>
      <c r="I189" s="71">
        <f t="shared" si="68"/>
        <v>58.9090852</v>
      </c>
      <c r="J189" s="67">
        <f t="shared" si="69"/>
        <v>0</v>
      </c>
      <c r="K189" s="66">
        <f t="shared" si="70"/>
        <v>58.9090852</v>
      </c>
      <c r="L189" s="68">
        <f t="shared" si="71"/>
        <v>471.2726816</v>
      </c>
      <c r="M189" s="51"/>
      <c r="N189" s="51"/>
    </row>
    <row r="190" spans="1:14" ht="22.5" x14ac:dyDescent="0.2">
      <c r="A190" s="102" t="s">
        <v>217</v>
      </c>
      <c r="B190" s="15" t="s">
        <v>383</v>
      </c>
      <c r="C190" s="15">
        <v>25</v>
      </c>
      <c r="D190" s="17" t="s">
        <v>442</v>
      </c>
      <c r="E190" s="16" t="s">
        <v>273</v>
      </c>
      <c r="F190" s="18">
        <v>1</v>
      </c>
      <c r="G190" s="29">
        <v>139.518</v>
      </c>
      <c r="H190" s="73">
        <v>0.2979</v>
      </c>
      <c r="I190" s="71">
        <f t="shared" si="68"/>
        <v>181.08041220000001</v>
      </c>
      <c r="J190" s="67">
        <f t="shared" si="69"/>
        <v>0</v>
      </c>
      <c r="K190" s="66">
        <f t="shared" si="70"/>
        <v>181.08041220000001</v>
      </c>
      <c r="L190" s="68">
        <f t="shared" si="71"/>
        <v>181.08041220000001</v>
      </c>
      <c r="M190" s="51"/>
      <c r="N190" s="51"/>
    </row>
    <row r="191" spans="1:14" ht="22.5" x14ac:dyDescent="0.2">
      <c r="A191" s="101">
        <v>12</v>
      </c>
      <c r="B191" s="80"/>
      <c r="C191" s="80"/>
      <c r="D191" s="90" t="s">
        <v>443</v>
      </c>
      <c r="E191" s="81" t="s">
        <v>265</v>
      </c>
      <c r="F191" s="82"/>
      <c r="G191" s="83" t="s">
        <v>265</v>
      </c>
      <c r="H191" s="84"/>
      <c r="I191" s="85"/>
      <c r="J191" s="86"/>
      <c r="K191" s="83"/>
      <c r="L191" s="87"/>
      <c r="M191" s="87">
        <f>SUM(L192:L194)</f>
        <v>729.60150600000009</v>
      </c>
      <c r="N191" s="94">
        <f>M191</f>
        <v>729.60150600000009</v>
      </c>
    </row>
    <row r="192" spans="1:14" ht="33.75" x14ac:dyDescent="0.2">
      <c r="A192" s="107" t="s">
        <v>218</v>
      </c>
      <c r="B192" s="15" t="s">
        <v>266</v>
      </c>
      <c r="C192" s="15" t="s">
        <v>444</v>
      </c>
      <c r="D192" s="17" t="s">
        <v>445</v>
      </c>
      <c r="E192" s="16" t="s">
        <v>293</v>
      </c>
      <c r="F192" s="18">
        <v>1</v>
      </c>
      <c r="G192" s="29">
        <v>154.63</v>
      </c>
      <c r="H192" s="73">
        <v>0.2979</v>
      </c>
      <c r="I192" s="71">
        <f t="shared" ref="I192:I194" si="72">G192*(1+H192)</f>
        <v>200.694277</v>
      </c>
      <c r="J192" s="67">
        <f t="shared" ref="J192:J194" si="73">$J$232</f>
        <v>0</v>
      </c>
      <c r="K192" s="66">
        <f t="shared" ref="K192:K194" si="74">I192*(1-J192)</f>
        <v>200.694277</v>
      </c>
      <c r="L192" s="68">
        <f t="shared" ref="L192:L194" si="75">K192*F192</f>
        <v>200.694277</v>
      </c>
      <c r="M192" s="51"/>
      <c r="N192" s="51"/>
    </row>
    <row r="193" spans="1:14" ht="22.5" x14ac:dyDescent="0.2">
      <c r="A193" s="107" t="s">
        <v>219</v>
      </c>
      <c r="B193" s="15" t="s">
        <v>266</v>
      </c>
      <c r="C193" s="15">
        <v>83635</v>
      </c>
      <c r="D193" s="17" t="s">
        <v>446</v>
      </c>
      <c r="E193" s="16" t="s">
        <v>293</v>
      </c>
      <c r="F193" s="18">
        <v>1</v>
      </c>
      <c r="G193" s="29">
        <v>173.51</v>
      </c>
      <c r="H193" s="73">
        <v>0.2979</v>
      </c>
      <c r="I193" s="71">
        <f t="shared" si="72"/>
        <v>225.19862900000001</v>
      </c>
      <c r="J193" s="67">
        <f t="shared" si="73"/>
        <v>0</v>
      </c>
      <c r="K193" s="66">
        <f t="shared" si="74"/>
        <v>225.19862900000001</v>
      </c>
      <c r="L193" s="68">
        <f t="shared" si="75"/>
        <v>225.19862900000001</v>
      </c>
      <c r="M193" s="51"/>
      <c r="N193" s="51"/>
    </row>
    <row r="194" spans="1:14" ht="56.25" x14ac:dyDescent="0.2">
      <c r="A194" s="107" t="s">
        <v>220</v>
      </c>
      <c r="B194" s="15" t="s">
        <v>302</v>
      </c>
      <c r="C194" s="15">
        <v>37539</v>
      </c>
      <c r="D194" s="17" t="s">
        <v>447</v>
      </c>
      <c r="E194" s="16" t="s">
        <v>293</v>
      </c>
      <c r="F194" s="18">
        <v>9</v>
      </c>
      <c r="G194" s="29">
        <v>26</v>
      </c>
      <c r="H194" s="73">
        <v>0.2979</v>
      </c>
      <c r="I194" s="71">
        <f t="shared" si="72"/>
        <v>33.745400000000004</v>
      </c>
      <c r="J194" s="67">
        <f t="shared" si="73"/>
        <v>0</v>
      </c>
      <c r="K194" s="66">
        <f t="shared" si="74"/>
        <v>33.745400000000004</v>
      </c>
      <c r="L194" s="68">
        <f t="shared" si="75"/>
        <v>303.70860000000005</v>
      </c>
      <c r="M194" s="51"/>
      <c r="N194" s="51"/>
    </row>
    <row r="195" spans="1:14" ht="22.5" x14ac:dyDescent="0.2">
      <c r="A195" s="101">
        <v>13</v>
      </c>
      <c r="B195" s="80"/>
      <c r="C195" s="80"/>
      <c r="D195" s="90" t="s">
        <v>448</v>
      </c>
      <c r="E195" s="81" t="s">
        <v>265</v>
      </c>
      <c r="F195" s="82"/>
      <c r="G195" s="83" t="s">
        <v>265</v>
      </c>
      <c r="H195" s="84"/>
      <c r="I195" s="85"/>
      <c r="J195" s="86"/>
      <c r="K195" s="83"/>
      <c r="L195" s="87"/>
      <c r="M195" s="87">
        <f>SUM(L196:L201)</f>
        <v>9911.6988880000008</v>
      </c>
      <c r="N195" s="94">
        <f>M195</f>
        <v>9911.6988880000008</v>
      </c>
    </row>
    <row r="196" spans="1:14" ht="22.5" x14ac:dyDescent="0.2">
      <c r="A196" s="108" t="s">
        <v>221</v>
      </c>
      <c r="B196" s="15" t="s">
        <v>449</v>
      </c>
      <c r="C196" s="15" t="s">
        <v>450</v>
      </c>
      <c r="D196" s="17" t="s">
        <v>451</v>
      </c>
      <c r="E196" s="16" t="s">
        <v>273</v>
      </c>
      <c r="F196" s="18">
        <v>1</v>
      </c>
      <c r="G196" s="29">
        <v>684</v>
      </c>
      <c r="H196" s="73">
        <v>0.2979</v>
      </c>
      <c r="I196" s="71">
        <f t="shared" ref="I196:I201" si="76">G196*(1+H196)</f>
        <v>887.7636</v>
      </c>
      <c r="J196" s="67">
        <f t="shared" ref="J196:J201" si="77">$J$232</f>
        <v>0</v>
      </c>
      <c r="K196" s="66">
        <f t="shared" ref="K196:K201" si="78">I196*(1-J196)</f>
        <v>887.7636</v>
      </c>
      <c r="L196" s="68">
        <f t="shared" ref="L196:L201" si="79">K196*F196</f>
        <v>887.7636</v>
      </c>
      <c r="M196" s="51"/>
      <c r="N196" s="51"/>
    </row>
    <row r="197" spans="1:14" ht="15" x14ac:dyDescent="0.2">
      <c r="A197" s="108" t="s">
        <v>222</v>
      </c>
      <c r="B197" s="15" t="s">
        <v>449</v>
      </c>
      <c r="C197" s="15" t="s">
        <v>452</v>
      </c>
      <c r="D197" s="17" t="s">
        <v>453</v>
      </c>
      <c r="E197" s="16" t="s">
        <v>297</v>
      </c>
      <c r="F197" s="18">
        <v>50</v>
      </c>
      <c r="G197" s="29">
        <v>19</v>
      </c>
      <c r="H197" s="73">
        <v>0.2979</v>
      </c>
      <c r="I197" s="71">
        <f t="shared" si="76"/>
        <v>24.6601</v>
      </c>
      <c r="J197" s="67">
        <f t="shared" si="77"/>
        <v>0</v>
      </c>
      <c r="K197" s="66">
        <f t="shared" si="78"/>
        <v>24.6601</v>
      </c>
      <c r="L197" s="68">
        <f t="shared" si="79"/>
        <v>1233.0050000000001</v>
      </c>
      <c r="M197" s="51"/>
      <c r="N197" s="51"/>
    </row>
    <row r="198" spans="1:14" ht="15" x14ac:dyDescent="0.2">
      <c r="A198" s="108" t="s">
        <v>223</v>
      </c>
      <c r="B198" s="15" t="s">
        <v>449</v>
      </c>
      <c r="C198" s="15" t="s">
        <v>454</v>
      </c>
      <c r="D198" s="17" t="s">
        <v>455</v>
      </c>
      <c r="E198" s="16" t="s">
        <v>273</v>
      </c>
      <c r="F198" s="18">
        <v>10</v>
      </c>
      <c r="G198" s="29">
        <v>30.8</v>
      </c>
      <c r="H198" s="73">
        <v>0.2979</v>
      </c>
      <c r="I198" s="71">
        <f t="shared" si="76"/>
        <v>39.975320000000004</v>
      </c>
      <c r="J198" s="67">
        <f t="shared" si="77"/>
        <v>0</v>
      </c>
      <c r="K198" s="66">
        <f t="shared" si="78"/>
        <v>39.975320000000004</v>
      </c>
      <c r="L198" s="68">
        <f t="shared" si="79"/>
        <v>399.75320000000005</v>
      </c>
      <c r="M198" s="51"/>
      <c r="N198" s="51"/>
    </row>
    <row r="199" spans="1:14" ht="15" x14ac:dyDescent="0.2">
      <c r="A199" s="108" t="s">
        <v>224</v>
      </c>
      <c r="B199" s="15" t="s">
        <v>449</v>
      </c>
      <c r="C199" s="15" t="s">
        <v>297</v>
      </c>
      <c r="D199" s="17" t="s">
        <v>456</v>
      </c>
      <c r="E199" s="16" t="s">
        <v>273</v>
      </c>
      <c r="F199" s="18">
        <v>10</v>
      </c>
      <c r="G199" s="29">
        <v>50.57</v>
      </c>
      <c r="H199" s="73">
        <v>0.2979</v>
      </c>
      <c r="I199" s="71">
        <f t="shared" si="76"/>
        <v>65.634803000000005</v>
      </c>
      <c r="J199" s="67">
        <f t="shared" si="77"/>
        <v>0</v>
      </c>
      <c r="K199" s="66">
        <f t="shared" si="78"/>
        <v>65.634803000000005</v>
      </c>
      <c r="L199" s="68">
        <f t="shared" si="79"/>
        <v>656.34803000000011</v>
      </c>
      <c r="M199" s="51"/>
      <c r="N199" s="51"/>
    </row>
    <row r="200" spans="1:14" ht="15" x14ac:dyDescent="0.2">
      <c r="A200" s="108" t="s">
        <v>225</v>
      </c>
      <c r="B200" s="15" t="s">
        <v>449</v>
      </c>
      <c r="C200" s="15" t="s">
        <v>457</v>
      </c>
      <c r="D200" s="17" t="s">
        <v>458</v>
      </c>
      <c r="E200" s="16" t="s">
        <v>273</v>
      </c>
      <c r="F200" s="18">
        <v>2</v>
      </c>
      <c r="G200" s="29">
        <v>47.83</v>
      </c>
      <c r="H200" s="73">
        <v>0.2979</v>
      </c>
      <c r="I200" s="71">
        <f t="shared" si="76"/>
        <v>62.078557000000004</v>
      </c>
      <c r="J200" s="67">
        <f t="shared" si="77"/>
        <v>0</v>
      </c>
      <c r="K200" s="66">
        <f t="shared" si="78"/>
        <v>62.078557000000004</v>
      </c>
      <c r="L200" s="68">
        <f t="shared" si="79"/>
        <v>124.15711400000001</v>
      </c>
      <c r="M200" s="51"/>
      <c r="N200" s="51"/>
    </row>
    <row r="201" spans="1:14" ht="15" x14ac:dyDescent="0.2">
      <c r="A201" s="108" t="s">
        <v>226</v>
      </c>
      <c r="B201" s="15" t="s">
        <v>449</v>
      </c>
      <c r="C201" s="15" t="s">
        <v>459</v>
      </c>
      <c r="D201" s="17" t="s">
        <v>460</v>
      </c>
      <c r="E201" s="16" t="s">
        <v>268</v>
      </c>
      <c r="F201" s="18">
        <v>8</v>
      </c>
      <c r="G201" s="29">
        <v>636.66999999999996</v>
      </c>
      <c r="H201" s="73">
        <v>0.2979</v>
      </c>
      <c r="I201" s="71">
        <f t="shared" si="76"/>
        <v>826.33399299999996</v>
      </c>
      <c r="J201" s="67">
        <f t="shared" si="77"/>
        <v>0</v>
      </c>
      <c r="K201" s="66">
        <f t="shared" si="78"/>
        <v>826.33399299999996</v>
      </c>
      <c r="L201" s="68">
        <f t="shared" si="79"/>
        <v>6610.6719439999997</v>
      </c>
      <c r="M201" s="51"/>
      <c r="N201" s="51"/>
    </row>
    <row r="202" spans="1:14" ht="15" x14ac:dyDescent="0.2">
      <c r="A202" s="101">
        <v>14</v>
      </c>
      <c r="B202" s="80"/>
      <c r="C202" s="80"/>
      <c r="D202" s="90" t="s">
        <v>461</v>
      </c>
      <c r="E202" s="81" t="s">
        <v>265</v>
      </c>
      <c r="F202" s="82"/>
      <c r="G202" s="83" t="s">
        <v>265</v>
      </c>
      <c r="H202" s="84"/>
      <c r="I202" s="85"/>
      <c r="J202" s="86"/>
      <c r="K202" s="83"/>
      <c r="L202" s="87"/>
      <c r="M202" s="87">
        <f>SUM(L203:L207)</f>
        <v>20446.649355999998</v>
      </c>
      <c r="N202" s="94">
        <f>M202</f>
        <v>20446.649355999998</v>
      </c>
    </row>
    <row r="203" spans="1:14" ht="90" x14ac:dyDescent="0.2">
      <c r="A203" s="102" t="s">
        <v>227</v>
      </c>
      <c r="B203" s="15" t="s">
        <v>251</v>
      </c>
      <c r="C203" s="15" t="s">
        <v>462</v>
      </c>
      <c r="D203" s="17" t="s">
        <v>463</v>
      </c>
      <c r="E203" s="16" t="s">
        <v>273</v>
      </c>
      <c r="F203" s="18">
        <v>1</v>
      </c>
      <c r="G203" s="29">
        <v>433.84</v>
      </c>
      <c r="H203" s="73">
        <v>0.2979</v>
      </c>
      <c r="I203" s="71">
        <f t="shared" ref="I203:I207" si="80">G203*(1+H203)</f>
        <v>563.08093599999995</v>
      </c>
      <c r="J203" s="67">
        <f t="shared" ref="J203:J207" si="81">$J$232</f>
        <v>0</v>
      </c>
      <c r="K203" s="66">
        <f t="shared" ref="K203:K207" si="82">I203*(1-J203)</f>
        <v>563.08093599999995</v>
      </c>
      <c r="L203" s="68">
        <f t="shared" ref="L203:L207" si="83">K203*F203</f>
        <v>563.08093599999995</v>
      </c>
      <c r="M203" s="51"/>
      <c r="N203" s="51"/>
    </row>
    <row r="204" spans="1:14" ht="90" x14ac:dyDescent="0.2">
      <c r="A204" s="102" t="s">
        <v>228</v>
      </c>
      <c r="B204" s="15" t="s">
        <v>251</v>
      </c>
      <c r="C204" s="15" t="s">
        <v>464</v>
      </c>
      <c r="D204" s="17" t="s">
        <v>465</v>
      </c>
      <c r="E204" s="16" t="s">
        <v>273</v>
      </c>
      <c r="F204" s="18">
        <v>2</v>
      </c>
      <c r="G204" s="29">
        <v>1695.25</v>
      </c>
      <c r="H204" s="73">
        <v>0.2979</v>
      </c>
      <c r="I204" s="71">
        <f t="shared" si="80"/>
        <v>2200.264975</v>
      </c>
      <c r="J204" s="67">
        <f t="shared" si="81"/>
        <v>0</v>
      </c>
      <c r="K204" s="66">
        <f t="shared" si="82"/>
        <v>2200.264975</v>
      </c>
      <c r="L204" s="68">
        <f t="shared" si="83"/>
        <v>4400.5299500000001</v>
      </c>
      <c r="M204" s="51"/>
      <c r="N204" s="51"/>
    </row>
    <row r="205" spans="1:14" ht="33.75" x14ac:dyDescent="0.2">
      <c r="A205" s="102" t="s">
        <v>229</v>
      </c>
      <c r="B205" s="15" t="s">
        <v>302</v>
      </c>
      <c r="C205" s="15">
        <v>39847</v>
      </c>
      <c r="D205" s="17" t="s">
        <v>466</v>
      </c>
      <c r="E205" s="16" t="s">
        <v>273</v>
      </c>
      <c r="F205" s="18">
        <v>1</v>
      </c>
      <c r="G205" s="29">
        <v>1471.82</v>
      </c>
      <c r="H205" s="73">
        <v>0.2979</v>
      </c>
      <c r="I205" s="71">
        <f t="shared" si="80"/>
        <v>1910.2751780000001</v>
      </c>
      <c r="J205" s="67">
        <f t="shared" si="81"/>
        <v>0</v>
      </c>
      <c r="K205" s="66">
        <f t="shared" si="82"/>
        <v>1910.2751780000001</v>
      </c>
      <c r="L205" s="68">
        <f t="shared" si="83"/>
        <v>1910.2751780000001</v>
      </c>
      <c r="M205" s="51"/>
      <c r="N205" s="51"/>
    </row>
    <row r="206" spans="1:14" ht="33.75" x14ac:dyDescent="0.2">
      <c r="A206" s="102" t="s">
        <v>230</v>
      </c>
      <c r="B206" s="15" t="s">
        <v>302</v>
      </c>
      <c r="C206" s="15">
        <v>39841</v>
      </c>
      <c r="D206" s="17" t="s">
        <v>467</v>
      </c>
      <c r="E206" s="16" t="s">
        <v>273</v>
      </c>
      <c r="F206" s="18">
        <v>2</v>
      </c>
      <c r="G206" s="29">
        <v>5207.49</v>
      </c>
      <c r="H206" s="73">
        <v>0.2979</v>
      </c>
      <c r="I206" s="71">
        <f t="shared" si="80"/>
        <v>6758.8012710000003</v>
      </c>
      <c r="J206" s="67">
        <f t="shared" si="81"/>
        <v>0</v>
      </c>
      <c r="K206" s="66">
        <f t="shared" si="82"/>
        <v>6758.8012710000003</v>
      </c>
      <c r="L206" s="68">
        <f t="shared" si="83"/>
        <v>13517.602542000001</v>
      </c>
      <c r="M206" s="51"/>
      <c r="N206" s="51"/>
    </row>
    <row r="207" spans="1:14" ht="22.5" x14ac:dyDescent="0.2">
      <c r="A207" s="102" t="s">
        <v>231</v>
      </c>
      <c r="B207" s="15" t="s">
        <v>262</v>
      </c>
      <c r="C207" s="15">
        <v>22087</v>
      </c>
      <c r="D207" s="17" t="s">
        <v>468</v>
      </c>
      <c r="E207" s="16" t="s">
        <v>273</v>
      </c>
      <c r="F207" s="18">
        <v>1</v>
      </c>
      <c r="G207" s="29">
        <v>42.5</v>
      </c>
      <c r="H207" s="73">
        <v>0.2979</v>
      </c>
      <c r="I207" s="71">
        <f t="shared" si="80"/>
        <v>55.16075</v>
      </c>
      <c r="J207" s="67">
        <f t="shared" si="81"/>
        <v>0</v>
      </c>
      <c r="K207" s="66">
        <f t="shared" si="82"/>
        <v>55.16075</v>
      </c>
      <c r="L207" s="68">
        <f t="shared" si="83"/>
        <v>55.16075</v>
      </c>
      <c r="M207" s="51"/>
      <c r="N207" s="51"/>
    </row>
    <row r="208" spans="1:14" ht="15" x14ac:dyDescent="0.2">
      <c r="A208" s="101">
        <v>15</v>
      </c>
      <c r="B208" s="80"/>
      <c r="C208" s="80"/>
      <c r="D208" s="90" t="s">
        <v>469</v>
      </c>
      <c r="E208" s="81" t="s">
        <v>265</v>
      </c>
      <c r="F208" s="82"/>
      <c r="G208" s="83" t="s">
        <v>265</v>
      </c>
      <c r="H208" s="84"/>
      <c r="I208" s="85"/>
      <c r="J208" s="86"/>
      <c r="K208" s="83"/>
      <c r="L208" s="87"/>
      <c r="M208" s="87">
        <f>SUM(L209)</f>
        <v>11288.29887156</v>
      </c>
      <c r="N208" s="94">
        <f>M208</f>
        <v>11288.29887156</v>
      </c>
    </row>
    <row r="209" spans="1:14" ht="67.5" x14ac:dyDescent="0.2">
      <c r="A209" s="102" t="s">
        <v>232</v>
      </c>
      <c r="B209" s="15" t="s">
        <v>266</v>
      </c>
      <c r="C209" s="15">
        <v>87548</v>
      </c>
      <c r="D209" s="17" t="s">
        <v>470</v>
      </c>
      <c r="E209" s="16" t="s">
        <v>277</v>
      </c>
      <c r="F209" s="18">
        <v>401.54</v>
      </c>
      <c r="G209" s="29">
        <v>21.66</v>
      </c>
      <c r="H209" s="73">
        <v>0.2979</v>
      </c>
      <c r="I209" s="71">
        <f t="shared" ref="I209" si="84">G209*(1+H209)</f>
        <v>28.112514000000001</v>
      </c>
      <c r="J209" s="67">
        <f t="shared" ref="J209" si="85">$J$232</f>
        <v>0</v>
      </c>
      <c r="K209" s="66">
        <f t="shared" ref="K209" si="86">I209*(1-J209)</f>
        <v>28.112514000000001</v>
      </c>
      <c r="L209" s="68">
        <f t="shared" ref="L209" si="87">K209*F209</f>
        <v>11288.29887156</v>
      </c>
      <c r="M209" s="51"/>
      <c r="N209" s="51"/>
    </row>
    <row r="210" spans="1:14" ht="15" x14ac:dyDescent="0.2">
      <c r="A210" s="101">
        <v>16</v>
      </c>
      <c r="B210" s="80"/>
      <c r="C210" s="80"/>
      <c r="D210" s="90" t="s">
        <v>471</v>
      </c>
      <c r="E210" s="81" t="s">
        <v>265</v>
      </c>
      <c r="F210" s="82"/>
      <c r="G210" s="83" t="s">
        <v>265</v>
      </c>
      <c r="H210" s="84"/>
      <c r="I210" s="85"/>
      <c r="J210" s="86"/>
      <c r="K210" s="83"/>
      <c r="L210" s="87"/>
      <c r="M210" s="87">
        <f>SUM(L211:L217)</f>
        <v>32438.365769170003</v>
      </c>
      <c r="N210" s="94">
        <f>M210</f>
        <v>32438.365769170003</v>
      </c>
    </row>
    <row r="211" spans="1:14" ht="45" x14ac:dyDescent="0.2">
      <c r="A211" s="102" t="s">
        <v>233</v>
      </c>
      <c r="B211" s="15" t="s">
        <v>266</v>
      </c>
      <c r="C211" s="15">
        <v>72137</v>
      </c>
      <c r="D211" s="17" t="s">
        <v>472</v>
      </c>
      <c r="E211" s="16" t="s">
        <v>277</v>
      </c>
      <c r="F211" s="18">
        <v>106.66</v>
      </c>
      <c r="G211" s="29">
        <v>109.41</v>
      </c>
      <c r="H211" s="73">
        <v>0.2979</v>
      </c>
      <c r="I211" s="71">
        <f t="shared" ref="I211:I217" si="88">G211*(1+H211)</f>
        <v>142.00323900000001</v>
      </c>
      <c r="J211" s="67">
        <f t="shared" ref="J211:J217" si="89">$J$232</f>
        <v>0</v>
      </c>
      <c r="K211" s="66">
        <f t="shared" ref="K211:K217" si="90">I211*(1-J211)</f>
        <v>142.00323900000001</v>
      </c>
      <c r="L211" s="68">
        <f t="shared" ref="L211:L217" si="91">K211*F211</f>
        <v>15146.065471740001</v>
      </c>
      <c r="M211" s="51"/>
      <c r="N211" s="51"/>
    </row>
    <row r="212" spans="1:14" ht="45" x14ac:dyDescent="0.2">
      <c r="A212" s="102" t="s">
        <v>234</v>
      </c>
      <c r="B212" s="15" t="s">
        <v>266</v>
      </c>
      <c r="C212" s="15">
        <v>87684</v>
      </c>
      <c r="D212" s="17" t="s">
        <v>473</v>
      </c>
      <c r="E212" s="16" t="s">
        <v>277</v>
      </c>
      <c r="F212" s="18">
        <v>106.66</v>
      </c>
      <c r="G212" s="29">
        <v>89.29</v>
      </c>
      <c r="H212" s="73">
        <v>0.2979</v>
      </c>
      <c r="I212" s="71">
        <f t="shared" si="88"/>
        <v>115.88949100000001</v>
      </c>
      <c r="J212" s="67">
        <f t="shared" si="89"/>
        <v>0</v>
      </c>
      <c r="K212" s="66">
        <f t="shared" si="90"/>
        <v>115.88949100000001</v>
      </c>
      <c r="L212" s="68">
        <f t="shared" si="91"/>
        <v>12360.773110059999</v>
      </c>
      <c r="M212" s="51"/>
      <c r="N212" s="51"/>
    </row>
    <row r="213" spans="1:14" ht="33.75" x14ac:dyDescent="0.2">
      <c r="A213" s="102" t="s">
        <v>235</v>
      </c>
      <c r="B213" s="15" t="s">
        <v>338</v>
      </c>
      <c r="C213" s="15">
        <v>28</v>
      </c>
      <c r="D213" s="17" t="s">
        <v>474</v>
      </c>
      <c r="E213" s="16" t="s">
        <v>273</v>
      </c>
      <c r="F213" s="18">
        <v>10.67</v>
      </c>
      <c r="G213" s="29">
        <v>98.85</v>
      </c>
      <c r="H213" s="73">
        <v>0.2979</v>
      </c>
      <c r="I213" s="71">
        <f t="shared" si="88"/>
        <v>128.297415</v>
      </c>
      <c r="J213" s="67">
        <f t="shared" si="89"/>
        <v>0</v>
      </c>
      <c r="K213" s="66">
        <f t="shared" si="90"/>
        <v>128.297415</v>
      </c>
      <c r="L213" s="68">
        <f t="shared" si="91"/>
        <v>1368.93341805</v>
      </c>
      <c r="M213" s="51"/>
      <c r="N213" s="51"/>
    </row>
    <row r="214" spans="1:14" ht="22.5" x14ac:dyDescent="0.2">
      <c r="A214" s="102" t="s">
        <v>236</v>
      </c>
      <c r="B214" s="15" t="s">
        <v>266</v>
      </c>
      <c r="C214" s="15">
        <v>84162</v>
      </c>
      <c r="D214" s="17" t="s">
        <v>475</v>
      </c>
      <c r="E214" s="16" t="s">
        <v>297</v>
      </c>
      <c r="F214" s="18">
        <v>19.940000000000001</v>
      </c>
      <c r="G214" s="29">
        <v>18.57</v>
      </c>
      <c r="H214" s="73">
        <v>0.2979</v>
      </c>
      <c r="I214" s="71">
        <f t="shared" si="88"/>
        <v>24.102003</v>
      </c>
      <c r="J214" s="67">
        <f t="shared" si="89"/>
        <v>0</v>
      </c>
      <c r="K214" s="66">
        <f t="shared" si="90"/>
        <v>24.102003</v>
      </c>
      <c r="L214" s="68">
        <f t="shared" si="91"/>
        <v>480.59393982</v>
      </c>
      <c r="M214" s="51"/>
      <c r="N214" s="51"/>
    </row>
    <row r="215" spans="1:14" ht="15" x14ac:dyDescent="0.2">
      <c r="A215" s="102" t="s">
        <v>237</v>
      </c>
      <c r="B215" s="15" t="s">
        <v>266</v>
      </c>
      <c r="C215" s="15" t="s">
        <v>476</v>
      </c>
      <c r="D215" s="17" t="s">
        <v>477</v>
      </c>
      <c r="E215" s="16" t="s">
        <v>297</v>
      </c>
      <c r="F215" s="18">
        <v>59.77</v>
      </c>
      <c r="G215" s="29">
        <v>28.98</v>
      </c>
      <c r="H215" s="73">
        <v>0.2979</v>
      </c>
      <c r="I215" s="71">
        <f t="shared" si="88"/>
        <v>37.613142000000003</v>
      </c>
      <c r="J215" s="67">
        <f t="shared" si="89"/>
        <v>0</v>
      </c>
      <c r="K215" s="66">
        <f t="shared" si="90"/>
        <v>37.613142000000003</v>
      </c>
      <c r="L215" s="68">
        <f t="shared" si="91"/>
        <v>2248.1374973400002</v>
      </c>
      <c r="M215" s="51"/>
      <c r="N215" s="51"/>
    </row>
    <row r="216" spans="1:14" ht="45" x14ac:dyDescent="0.2">
      <c r="A216" s="102" t="s">
        <v>238</v>
      </c>
      <c r="B216" s="15" t="s">
        <v>266</v>
      </c>
      <c r="C216" s="15">
        <v>84088</v>
      </c>
      <c r="D216" s="17" t="s">
        <v>478</v>
      </c>
      <c r="E216" s="16" t="s">
        <v>297</v>
      </c>
      <c r="F216" s="18">
        <v>4</v>
      </c>
      <c r="G216" s="29">
        <v>94.14</v>
      </c>
      <c r="H216" s="73">
        <v>0.2979</v>
      </c>
      <c r="I216" s="71">
        <f t="shared" si="88"/>
        <v>122.18430600000001</v>
      </c>
      <c r="J216" s="67">
        <f t="shared" si="89"/>
        <v>0</v>
      </c>
      <c r="K216" s="66">
        <f t="shared" si="90"/>
        <v>122.18430600000001</v>
      </c>
      <c r="L216" s="68">
        <f t="shared" si="91"/>
        <v>488.73722400000003</v>
      </c>
      <c r="M216" s="51"/>
      <c r="N216" s="51"/>
    </row>
    <row r="217" spans="1:14" ht="45" x14ac:dyDescent="0.2">
      <c r="A217" s="102" t="s">
        <v>239</v>
      </c>
      <c r="B217" s="15" t="s">
        <v>266</v>
      </c>
      <c r="C217" s="15">
        <v>94990</v>
      </c>
      <c r="D217" s="17" t="s">
        <v>479</v>
      </c>
      <c r="E217" s="16" t="s">
        <v>285</v>
      </c>
      <c r="F217" s="18">
        <v>0.48</v>
      </c>
      <c r="G217" s="29">
        <v>553.98</v>
      </c>
      <c r="H217" s="73">
        <v>0.2979</v>
      </c>
      <c r="I217" s="71">
        <f t="shared" si="88"/>
        <v>719.01064200000008</v>
      </c>
      <c r="J217" s="67">
        <f t="shared" si="89"/>
        <v>0</v>
      </c>
      <c r="K217" s="66">
        <f t="shared" si="90"/>
        <v>719.01064200000008</v>
      </c>
      <c r="L217" s="68">
        <f t="shared" si="91"/>
        <v>345.12510816000002</v>
      </c>
      <c r="M217" s="51"/>
      <c r="N217" s="51"/>
    </row>
    <row r="218" spans="1:14" ht="15" x14ac:dyDescent="0.2">
      <c r="A218" s="101">
        <v>17</v>
      </c>
      <c r="B218" s="80"/>
      <c r="C218" s="80"/>
      <c r="D218" s="90" t="s">
        <v>480</v>
      </c>
      <c r="E218" s="81" t="s">
        <v>265</v>
      </c>
      <c r="F218" s="82"/>
      <c r="G218" s="83" t="s">
        <v>265</v>
      </c>
      <c r="H218" s="84"/>
      <c r="I218" s="85"/>
      <c r="J218" s="86"/>
      <c r="K218" s="83"/>
      <c r="L218" s="87"/>
      <c r="M218" s="87">
        <f>SUM(L219:L222)</f>
        <v>16280.55752552</v>
      </c>
      <c r="N218" s="94">
        <f>M218</f>
        <v>16280.55752552</v>
      </c>
    </row>
    <row r="219" spans="1:14" ht="22.5" x14ac:dyDescent="0.2">
      <c r="A219" s="102" t="s">
        <v>240</v>
      </c>
      <c r="B219" s="15" t="s">
        <v>266</v>
      </c>
      <c r="C219" s="15">
        <v>88485</v>
      </c>
      <c r="D219" s="17" t="s">
        <v>481</v>
      </c>
      <c r="E219" s="16" t="s">
        <v>277</v>
      </c>
      <c r="F219" s="18">
        <v>473.32</v>
      </c>
      <c r="G219" s="29">
        <v>2.4700000000000002</v>
      </c>
      <c r="H219" s="73">
        <v>0.2979</v>
      </c>
      <c r="I219" s="71">
        <f t="shared" ref="I219:I222" si="92">G219*(1+H219)</f>
        <v>3.2058130000000005</v>
      </c>
      <c r="J219" s="67">
        <f t="shared" ref="J219:J222" si="93">$J$232</f>
        <v>0</v>
      </c>
      <c r="K219" s="66">
        <f t="shared" ref="K219:K222" si="94">I219*(1-J219)</f>
        <v>3.2058130000000005</v>
      </c>
      <c r="L219" s="68">
        <f t="shared" ref="L219:L222" si="95">K219*F219</f>
        <v>1517.3754091600001</v>
      </c>
      <c r="M219" s="51"/>
      <c r="N219" s="51"/>
    </row>
    <row r="220" spans="1:14" ht="22.5" x14ac:dyDescent="0.2">
      <c r="A220" s="102" t="s">
        <v>241</v>
      </c>
      <c r="B220" s="15" t="s">
        <v>266</v>
      </c>
      <c r="C220" s="15">
        <v>88495</v>
      </c>
      <c r="D220" s="17" t="s">
        <v>482</v>
      </c>
      <c r="E220" s="16" t="s">
        <v>277</v>
      </c>
      <c r="F220" s="18">
        <v>473.32</v>
      </c>
      <c r="G220" s="29">
        <v>10.34</v>
      </c>
      <c r="H220" s="73">
        <v>0.2979</v>
      </c>
      <c r="I220" s="71">
        <f t="shared" si="92"/>
        <v>13.420286000000001</v>
      </c>
      <c r="J220" s="67">
        <f t="shared" si="93"/>
        <v>0</v>
      </c>
      <c r="K220" s="66">
        <f t="shared" si="94"/>
        <v>13.420286000000001</v>
      </c>
      <c r="L220" s="68">
        <f t="shared" si="95"/>
        <v>6352.0897695200001</v>
      </c>
      <c r="M220" s="51"/>
      <c r="N220" s="51"/>
    </row>
    <row r="221" spans="1:14" ht="33.75" x14ac:dyDescent="0.2">
      <c r="A221" s="102" t="s">
        <v>242</v>
      </c>
      <c r="B221" s="15" t="s">
        <v>266</v>
      </c>
      <c r="C221" s="15">
        <v>88489</v>
      </c>
      <c r="D221" s="17" t="s">
        <v>483</v>
      </c>
      <c r="E221" s="16" t="s">
        <v>277</v>
      </c>
      <c r="F221" s="18">
        <v>473.32</v>
      </c>
      <c r="G221" s="29">
        <v>12.89</v>
      </c>
      <c r="H221" s="73">
        <v>0.2979</v>
      </c>
      <c r="I221" s="71">
        <f t="shared" si="92"/>
        <v>16.729931000000001</v>
      </c>
      <c r="J221" s="67">
        <f t="shared" si="93"/>
        <v>0</v>
      </c>
      <c r="K221" s="66">
        <f t="shared" si="94"/>
        <v>16.729931000000001</v>
      </c>
      <c r="L221" s="68">
        <f t="shared" si="95"/>
        <v>7918.6109409199998</v>
      </c>
      <c r="M221" s="51"/>
      <c r="N221" s="51"/>
    </row>
    <row r="222" spans="1:14" ht="22.5" x14ac:dyDescent="0.2">
      <c r="A222" s="102" t="s">
        <v>243</v>
      </c>
      <c r="B222" s="15" t="s">
        <v>266</v>
      </c>
      <c r="C222" s="15" t="s">
        <v>484</v>
      </c>
      <c r="D222" s="17" t="s">
        <v>485</v>
      </c>
      <c r="E222" s="16" t="s">
        <v>277</v>
      </c>
      <c r="F222" s="18">
        <v>19.32</v>
      </c>
      <c r="G222" s="29">
        <v>19.64</v>
      </c>
      <c r="H222" s="73">
        <v>0.2979</v>
      </c>
      <c r="I222" s="71">
        <f t="shared" si="92"/>
        <v>25.490756000000001</v>
      </c>
      <c r="J222" s="67">
        <f t="shared" si="93"/>
        <v>0</v>
      </c>
      <c r="K222" s="66">
        <f t="shared" si="94"/>
        <v>25.490756000000001</v>
      </c>
      <c r="L222" s="68">
        <f t="shared" si="95"/>
        <v>492.48140592000004</v>
      </c>
      <c r="M222" s="51"/>
      <c r="N222" s="51"/>
    </row>
    <row r="223" spans="1:14" ht="15" x14ac:dyDescent="0.2">
      <c r="A223" s="101">
        <v>18</v>
      </c>
      <c r="B223" s="80"/>
      <c r="C223" s="80"/>
      <c r="D223" s="90" t="s">
        <v>486</v>
      </c>
      <c r="E223" s="81" t="s">
        <v>265</v>
      </c>
      <c r="F223" s="82"/>
      <c r="G223" s="83" t="s">
        <v>265</v>
      </c>
      <c r="H223" s="84"/>
      <c r="I223" s="85"/>
      <c r="J223" s="86"/>
      <c r="K223" s="83"/>
      <c r="L223" s="87"/>
      <c r="M223" s="87">
        <f>SUM(L224)</f>
        <v>10418.10987588</v>
      </c>
      <c r="N223" s="94">
        <f>M223</f>
        <v>10418.10987588</v>
      </c>
    </row>
    <row r="224" spans="1:14" ht="56.25" x14ac:dyDescent="0.2">
      <c r="A224" s="102" t="s">
        <v>244</v>
      </c>
      <c r="B224" s="15" t="s">
        <v>302</v>
      </c>
      <c r="C224" s="15">
        <v>39512</v>
      </c>
      <c r="D224" s="17" t="s">
        <v>487</v>
      </c>
      <c r="E224" s="16" t="s">
        <v>488</v>
      </c>
      <c r="F224" s="18">
        <v>95.32</v>
      </c>
      <c r="G224" s="29">
        <v>84.21</v>
      </c>
      <c r="H224" s="73">
        <v>0.2979</v>
      </c>
      <c r="I224" s="71">
        <f t="shared" ref="I224" si="96">G224*(1+H224)</f>
        <v>109.296159</v>
      </c>
      <c r="J224" s="67">
        <f t="shared" ref="J224" si="97">$J$232</f>
        <v>0</v>
      </c>
      <c r="K224" s="66">
        <f t="shared" ref="K224" si="98">I224*(1-J224)</f>
        <v>109.296159</v>
      </c>
      <c r="L224" s="68">
        <f t="shared" ref="L224" si="99">K224*F224</f>
        <v>10418.10987588</v>
      </c>
      <c r="M224" s="51"/>
      <c r="N224" s="51"/>
    </row>
    <row r="225" spans="1:15" ht="15" x14ac:dyDescent="0.2">
      <c r="A225" s="101">
        <v>19</v>
      </c>
      <c r="B225" s="80"/>
      <c r="C225" s="80"/>
      <c r="D225" s="90" t="s">
        <v>489</v>
      </c>
      <c r="E225" s="81" t="s">
        <v>265</v>
      </c>
      <c r="F225" s="82"/>
      <c r="G225" s="83" t="s">
        <v>265</v>
      </c>
      <c r="H225" s="84"/>
      <c r="I225" s="85"/>
      <c r="J225" s="86"/>
      <c r="K225" s="83"/>
      <c r="L225" s="87"/>
      <c r="M225" s="87">
        <f>SUM(L226:L231)</f>
        <v>1160.2815863599999</v>
      </c>
      <c r="N225" s="94">
        <f>M225</f>
        <v>1160.2815863599999</v>
      </c>
    </row>
    <row r="226" spans="1:15" ht="22.5" x14ac:dyDescent="0.2">
      <c r="A226" s="107" t="s">
        <v>245</v>
      </c>
      <c r="B226" s="15" t="s">
        <v>266</v>
      </c>
      <c r="C226" s="15">
        <v>99802</v>
      </c>
      <c r="D226" s="17" t="s">
        <v>490</v>
      </c>
      <c r="E226" s="16" t="s">
        <v>277</v>
      </c>
      <c r="F226" s="18">
        <v>175.5</v>
      </c>
      <c r="G226" s="29">
        <v>0.48</v>
      </c>
      <c r="H226" s="73">
        <v>0.2979</v>
      </c>
      <c r="I226" s="71">
        <f t="shared" ref="I226:I231" si="100">G226*(1+H226)</f>
        <v>0.62299199999999999</v>
      </c>
      <c r="J226" s="67">
        <f t="shared" ref="J226:J231" si="101">$J$232</f>
        <v>0</v>
      </c>
      <c r="K226" s="66">
        <f t="shared" ref="K226:K231" si="102">I226*(1-J226)</f>
        <v>0.62299199999999999</v>
      </c>
      <c r="L226" s="68">
        <f t="shared" ref="L226:L231" si="103">K226*F226</f>
        <v>109.33509599999999</v>
      </c>
      <c r="M226" s="51"/>
      <c r="N226" s="51"/>
    </row>
    <row r="227" spans="1:15" ht="22.5" x14ac:dyDescent="0.2">
      <c r="A227" s="107" t="s">
        <v>246</v>
      </c>
      <c r="B227" s="15" t="s">
        <v>266</v>
      </c>
      <c r="C227" s="15">
        <v>99803</v>
      </c>
      <c r="D227" s="17" t="s">
        <v>491</v>
      </c>
      <c r="E227" s="16" t="s">
        <v>277</v>
      </c>
      <c r="F227" s="18">
        <v>175.5</v>
      </c>
      <c r="G227" s="29">
        <v>1.87</v>
      </c>
      <c r="H227" s="73">
        <v>0.2979</v>
      </c>
      <c r="I227" s="71">
        <f t="shared" si="100"/>
        <v>2.427073</v>
      </c>
      <c r="J227" s="67">
        <f t="shared" si="101"/>
        <v>0</v>
      </c>
      <c r="K227" s="66">
        <f t="shared" si="102"/>
        <v>2.427073</v>
      </c>
      <c r="L227" s="68">
        <f t="shared" si="103"/>
        <v>425.95131150000003</v>
      </c>
      <c r="M227" s="95"/>
      <c r="N227" s="51"/>
    </row>
    <row r="228" spans="1:15" ht="22.5" x14ac:dyDescent="0.2">
      <c r="A228" s="107" t="s">
        <v>247</v>
      </c>
      <c r="B228" s="15" t="s">
        <v>266</v>
      </c>
      <c r="C228" s="15">
        <v>99806</v>
      </c>
      <c r="D228" s="17" t="s">
        <v>492</v>
      </c>
      <c r="E228" s="16" t="s">
        <v>277</v>
      </c>
      <c r="F228" s="18">
        <v>547.28</v>
      </c>
      <c r="G228" s="29">
        <v>0.77</v>
      </c>
      <c r="H228" s="73">
        <v>0.2979</v>
      </c>
      <c r="I228" s="71">
        <f t="shared" si="100"/>
        <v>0.99938300000000002</v>
      </c>
      <c r="J228" s="67">
        <f t="shared" si="101"/>
        <v>0</v>
      </c>
      <c r="K228" s="66">
        <f t="shared" si="102"/>
        <v>0.99938300000000002</v>
      </c>
      <c r="L228" s="68">
        <f t="shared" si="103"/>
        <v>546.94232823999994</v>
      </c>
      <c r="M228" s="51"/>
      <c r="N228" s="51"/>
    </row>
    <row r="229" spans="1:15" ht="33.75" x14ac:dyDescent="0.2">
      <c r="A229" s="107" t="s">
        <v>248</v>
      </c>
      <c r="B229" s="15" t="s">
        <v>255</v>
      </c>
      <c r="C229" s="15" t="s">
        <v>493</v>
      </c>
      <c r="D229" s="17" t="s">
        <v>494</v>
      </c>
      <c r="E229" s="16" t="s">
        <v>297</v>
      </c>
      <c r="F229" s="18">
        <v>4</v>
      </c>
      <c r="G229" s="29">
        <v>3.43</v>
      </c>
      <c r="H229" s="73">
        <v>0.2979</v>
      </c>
      <c r="I229" s="71">
        <f t="shared" si="100"/>
        <v>4.451797</v>
      </c>
      <c r="J229" s="67">
        <f t="shared" si="101"/>
        <v>0</v>
      </c>
      <c r="K229" s="66">
        <f t="shared" si="102"/>
        <v>4.451797</v>
      </c>
      <c r="L229" s="68">
        <f t="shared" si="103"/>
        <v>17.807188</v>
      </c>
      <c r="M229" s="51"/>
      <c r="N229" s="51"/>
    </row>
    <row r="230" spans="1:15" ht="33.75" x14ac:dyDescent="0.2">
      <c r="A230" s="107" t="s">
        <v>249</v>
      </c>
      <c r="B230" s="15" t="s">
        <v>255</v>
      </c>
      <c r="C230" s="15" t="s">
        <v>495</v>
      </c>
      <c r="D230" s="17" t="s">
        <v>496</v>
      </c>
      <c r="E230" s="16" t="s">
        <v>254</v>
      </c>
      <c r="F230" s="18">
        <v>8.86</v>
      </c>
      <c r="G230" s="29">
        <v>3.63</v>
      </c>
      <c r="H230" s="73">
        <v>0.2979</v>
      </c>
      <c r="I230" s="71">
        <f t="shared" si="100"/>
        <v>4.7113769999999997</v>
      </c>
      <c r="J230" s="67">
        <f t="shared" si="101"/>
        <v>0</v>
      </c>
      <c r="K230" s="66">
        <f t="shared" si="102"/>
        <v>4.7113769999999997</v>
      </c>
      <c r="L230" s="68">
        <f t="shared" si="103"/>
        <v>41.742800219999992</v>
      </c>
      <c r="M230" s="51"/>
      <c r="N230" s="51"/>
    </row>
    <row r="231" spans="1:15" ht="15" x14ac:dyDescent="0.2">
      <c r="A231" s="107" t="s">
        <v>250</v>
      </c>
      <c r="B231" s="15" t="s">
        <v>266</v>
      </c>
      <c r="C231" s="15">
        <v>99822</v>
      </c>
      <c r="D231" s="17" t="s">
        <v>497</v>
      </c>
      <c r="E231" s="16" t="s">
        <v>277</v>
      </c>
      <c r="F231" s="18">
        <v>15.84</v>
      </c>
      <c r="G231" s="29">
        <v>0.9</v>
      </c>
      <c r="H231" s="73">
        <v>0.2979</v>
      </c>
      <c r="I231" s="71">
        <f t="shared" si="100"/>
        <v>1.16811</v>
      </c>
      <c r="J231" s="67">
        <f t="shared" si="101"/>
        <v>0</v>
      </c>
      <c r="K231" s="66">
        <f t="shared" si="102"/>
        <v>1.16811</v>
      </c>
      <c r="L231" s="68">
        <f t="shared" si="103"/>
        <v>18.502862399999998</v>
      </c>
      <c r="M231" s="51"/>
      <c r="N231" s="51"/>
    </row>
    <row r="232" spans="1:15" ht="15" customHeight="1" x14ac:dyDescent="0.2">
      <c r="A232" s="162" t="s">
        <v>11</v>
      </c>
      <c r="B232" s="162"/>
      <c r="C232" s="162"/>
      <c r="D232" s="162"/>
      <c r="E232" s="109"/>
      <c r="F232" s="109"/>
      <c r="G232" s="109"/>
      <c r="H232" s="110"/>
      <c r="I232" s="109"/>
      <c r="J232" s="91">
        <v>0</v>
      </c>
      <c r="K232" s="111"/>
      <c r="L232" s="54"/>
      <c r="M232" s="140">
        <f>SUM(N10:N231)</f>
        <v>576813.05067824642</v>
      </c>
      <c r="N232" s="140"/>
      <c r="O232" s="13"/>
    </row>
    <row r="233" spans="1:15" ht="19.5" customHeight="1" x14ac:dyDescent="0.2">
      <c r="A233" s="160" t="s">
        <v>8</v>
      </c>
      <c r="B233" s="160"/>
      <c r="C233" s="160"/>
      <c r="D233" s="160"/>
      <c r="E233" s="160"/>
      <c r="F233" s="160"/>
      <c r="G233" s="141" t="s">
        <v>528</v>
      </c>
      <c r="H233" s="141"/>
      <c r="I233" s="141"/>
      <c r="J233" s="141"/>
      <c r="K233" s="141"/>
      <c r="L233" s="141"/>
      <c r="M233" s="141"/>
      <c r="N233" s="141"/>
    </row>
    <row r="234" spans="1:15" ht="24" customHeight="1" x14ac:dyDescent="0.2">
      <c r="A234" s="141" t="s">
        <v>529</v>
      </c>
      <c r="B234" s="141"/>
      <c r="C234" s="141"/>
      <c r="D234" s="141"/>
      <c r="E234" s="141" t="s">
        <v>42</v>
      </c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1:15" ht="15" x14ac:dyDescent="0.2">
      <c r="A235" s="142" t="s">
        <v>12</v>
      </c>
      <c r="B235" s="25" t="s">
        <v>532</v>
      </c>
      <c r="C235" s="26"/>
      <c r="D235" s="7"/>
      <c r="E235" s="8"/>
      <c r="F235" s="9"/>
      <c r="G235" s="9"/>
      <c r="H235" s="9"/>
      <c r="I235" s="12"/>
      <c r="J235" s="12"/>
      <c r="K235" s="10"/>
      <c r="L235" s="10"/>
    </row>
    <row r="236" spans="1:15" ht="15" x14ac:dyDescent="0.2">
      <c r="A236" s="143"/>
      <c r="B236" s="27" t="s">
        <v>534</v>
      </c>
      <c r="C236" s="26"/>
      <c r="D236" s="7"/>
      <c r="E236" s="27"/>
      <c r="F236" s="27"/>
      <c r="G236" s="62"/>
      <c r="H236" s="28"/>
      <c r="I236" s="28"/>
      <c r="J236" s="28"/>
      <c r="K236" s="28"/>
      <c r="L236" s="10"/>
    </row>
    <row r="237" spans="1:15" ht="15" x14ac:dyDescent="0.2">
      <c r="A237" s="143"/>
      <c r="B237" s="149" t="s">
        <v>533</v>
      </c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5" ht="15" x14ac:dyDescent="0.2">
      <c r="A238" s="143"/>
      <c r="B238" s="149" t="s">
        <v>22</v>
      </c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5" ht="15" x14ac:dyDescent="0.2">
      <c r="A239" s="143"/>
      <c r="B239" s="149" t="s">
        <v>23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0"/>
    </row>
    <row r="240" spans="1:15" ht="24" customHeight="1" x14ac:dyDescent="0.2">
      <c r="A240" s="143"/>
      <c r="B240" s="150" t="s">
        <v>13</v>
      </c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</row>
    <row r="241" spans="1:12" ht="15" x14ac:dyDescent="0.2">
      <c r="A241" s="6"/>
      <c r="B241" s="6"/>
      <c r="C241" s="6"/>
      <c r="D241" s="7"/>
      <c r="E241" s="8"/>
      <c r="F241" s="9"/>
      <c r="G241" s="9"/>
      <c r="H241" s="9"/>
      <c r="I241" s="12"/>
      <c r="J241" s="11"/>
      <c r="K241" s="10"/>
      <c r="L241" s="10"/>
    </row>
    <row r="242" spans="1:12" ht="15" x14ac:dyDescent="0.2">
      <c r="A242" s="6"/>
      <c r="B242" s="6"/>
      <c r="C242" s="6"/>
      <c r="D242" s="7"/>
      <c r="E242" s="8"/>
      <c r="F242" s="9"/>
      <c r="G242" s="9"/>
      <c r="H242" s="9"/>
      <c r="I242" s="12"/>
      <c r="J242" s="11"/>
      <c r="K242" s="10"/>
      <c r="L242" s="10"/>
    </row>
    <row r="243" spans="1:12" ht="15" x14ac:dyDescent="0.2">
      <c r="A243" s="6"/>
      <c r="B243" s="6"/>
      <c r="C243" s="6"/>
      <c r="D243" s="7"/>
      <c r="E243" s="8"/>
      <c r="F243" s="9"/>
      <c r="G243" s="9"/>
      <c r="H243" s="9"/>
      <c r="I243" s="12"/>
      <c r="J243" s="11"/>
      <c r="K243" s="10"/>
      <c r="L243" s="10"/>
    </row>
    <row r="244" spans="1:12" ht="15" x14ac:dyDescent="0.2">
      <c r="A244" s="6"/>
      <c r="B244" s="6"/>
      <c r="C244" s="6"/>
      <c r="D244" s="7"/>
      <c r="E244" s="8"/>
      <c r="F244" s="9"/>
      <c r="G244" s="9"/>
      <c r="H244" s="9"/>
      <c r="I244" s="12"/>
      <c r="J244" s="11"/>
      <c r="K244" s="10"/>
      <c r="L244" s="10"/>
    </row>
    <row r="245" spans="1:12" ht="15" x14ac:dyDescent="0.2">
      <c r="A245" s="6"/>
      <c r="B245" s="6"/>
      <c r="C245" s="6"/>
      <c r="D245" s="7"/>
      <c r="E245" s="8"/>
      <c r="F245" s="9"/>
      <c r="G245" s="9"/>
      <c r="H245" s="9"/>
      <c r="I245" s="12"/>
      <c r="J245" s="11"/>
      <c r="K245" s="10"/>
      <c r="L245" s="10"/>
    </row>
    <row r="246" spans="1:12" ht="15" x14ac:dyDescent="0.2">
      <c r="A246" s="6"/>
      <c r="B246" s="6"/>
      <c r="C246" s="6"/>
      <c r="D246" s="7"/>
      <c r="E246" s="8"/>
      <c r="F246" s="9"/>
      <c r="G246" s="9"/>
      <c r="H246" s="9"/>
      <c r="I246" s="12"/>
      <c r="J246" s="11"/>
      <c r="K246" s="10"/>
      <c r="L246" s="10"/>
    </row>
    <row r="247" spans="1:12" ht="15" x14ac:dyDescent="0.2">
      <c r="A247" s="6"/>
      <c r="B247" s="6"/>
      <c r="C247" s="6"/>
      <c r="D247" s="7"/>
      <c r="E247" s="8"/>
      <c r="F247" s="9"/>
      <c r="G247" s="9"/>
      <c r="H247" s="9"/>
      <c r="I247" s="12"/>
      <c r="J247" s="11"/>
      <c r="K247" s="10"/>
      <c r="L247" s="10"/>
    </row>
    <row r="248" spans="1:12" ht="15" x14ac:dyDescent="0.2">
      <c r="A248" s="6"/>
      <c r="B248" s="6"/>
      <c r="C248" s="6"/>
      <c r="D248" s="7"/>
      <c r="E248" s="8"/>
      <c r="F248" s="9"/>
      <c r="G248" s="9"/>
      <c r="H248" s="9"/>
      <c r="I248" s="12"/>
      <c r="J248" s="11"/>
      <c r="K248" s="10"/>
      <c r="L248" s="10"/>
    </row>
    <row r="249" spans="1:12" ht="15" x14ac:dyDescent="0.2">
      <c r="A249" s="6"/>
      <c r="B249" s="6"/>
      <c r="C249" s="6"/>
      <c r="D249" s="7"/>
      <c r="E249" s="8"/>
      <c r="F249" s="9"/>
      <c r="G249" s="9"/>
      <c r="H249" s="9"/>
      <c r="I249" s="12"/>
      <c r="J249" s="11"/>
      <c r="K249" s="10"/>
      <c r="L249" s="10"/>
    </row>
    <row r="250" spans="1:12" ht="15" x14ac:dyDescent="0.2">
      <c r="A250" s="6"/>
      <c r="B250" s="6"/>
      <c r="C250" s="6"/>
      <c r="D250" s="7"/>
      <c r="E250" s="8"/>
      <c r="F250" s="9"/>
      <c r="G250" s="9"/>
      <c r="H250" s="9"/>
      <c r="I250" s="12"/>
      <c r="J250" s="11"/>
      <c r="K250" s="10"/>
      <c r="L250" s="10"/>
    </row>
    <row r="251" spans="1:12" ht="15" x14ac:dyDescent="0.2">
      <c r="A251" s="6"/>
      <c r="B251" s="6"/>
      <c r="C251" s="6"/>
      <c r="D251" s="7"/>
      <c r="E251" s="8"/>
      <c r="F251" s="9"/>
      <c r="G251" s="9"/>
      <c r="H251" s="9"/>
      <c r="I251" s="12"/>
      <c r="J251" s="11"/>
      <c r="K251" s="10"/>
      <c r="L251" s="10"/>
    </row>
    <row r="252" spans="1:12" ht="15" x14ac:dyDescent="0.2">
      <c r="A252" s="6"/>
      <c r="B252" s="6"/>
      <c r="C252" s="6"/>
      <c r="D252" s="7"/>
      <c r="E252" s="8"/>
      <c r="F252" s="9"/>
      <c r="G252" s="9"/>
      <c r="H252" s="9"/>
      <c r="I252" s="12"/>
      <c r="J252" s="11"/>
      <c r="K252" s="10"/>
      <c r="L252" s="10"/>
    </row>
    <row r="253" spans="1:12" ht="15" x14ac:dyDescent="0.2">
      <c r="A253" s="6"/>
      <c r="B253" s="6"/>
      <c r="C253" s="6"/>
      <c r="D253" s="7"/>
      <c r="E253" s="8"/>
      <c r="F253" s="9"/>
      <c r="G253" s="9"/>
      <c r="H253" s="9"/>
      <c r="I253" s="12"/>
      <c r="J253" s="19"/>
      <c r="K253" s="10"/>
      <c r="L253" s="10"/>
    </row>
    <row r="254" spans="1:12" ht="15" x14ac:dyDescent="0.2">
      <c r="A254" s="6"/>
      <c r="B254" s="6"/>
      <c r="C254" s="6"/>
      <c r="D254" s="7"/>
      <c r="E254" s="8"/>
      <c r="F254" s="9"/>
      <c r="G254" s="9"/>
      <c r="H254" s="9"/>
      <c r="I254" s="12"/>
      <c r="J254" s="19"/>
      <c r="K254" s="10"/>
      <c r="L254" s="10"/>
    </row>
    <row r="255" spans="1:12" ht="15" x14ac:dyDescent="0.2">
      <c r="A255" s="6"/>
      <c r="B255" s="6"/>
      <c r="C255" s="6"/>
      <c r="D255" s="7"/>
      <c r="E255" s="8"/>
      <c r="F255" s="9"/>
      <c r="G255" s="9"/>
      <c r="H255" s="9"/>
      <c r="I255" s="12"/>
      <c r="J255" s="19"/>
      <c r="K255" s="10"/>
      <c r="L255" s="10"/>
    </row>
    <row r="256" spans="1:12" ht="15" x14ac:dyDescent="0.2">
      <c r="A256" s="6"/>
      <c r="B256" s="6"/>
      <c r="C256" s="6"/>
      <c r="D256" s="7"/>
      <c r="E256" s="8"/>
      <c r="F256" s="9"/>
      <c r="G256" s="9"/>
      <c r="H256" s="9"/>
      <c r="I256" s="12"/>
      <c r="J256" s="19"/>
      <c r="K256" s="10"/>
      <c r="L256" s="10"/>
    </row>
    <row r="257" spans="1:12" ht="15" x14ac:dyDescent="0.2">
      <c r="A257" s="6"/>
      <c r="B257" s="6"/>
      <c r="C257" s="6"/>
      <c r="D257" s="7"/>
      <c r="E257" s="8"/>
      <c r="F257" s="9"/>
      <c r="G257" s="9"/>
      <c r="H257" s="9"/>
      <c r="I257" s="12"/>
      <c r="J257" s="19"/>
      <c r="K257" s="10"/>
      <c r="L257" s="10"/>
    </row>
    <row r="258" spans="1:12" ht="15" x14ac:dyDescent="0.2">
      <c r="A258" s="6"/>
      <c r="B258" s="6"/>
      <c r="C258" s="6"/>
      <c r="D258" s="7"/>
      <c r="E258" s="8"/>
      <c r="F258" s="9"/>
      <c r="G258" s="9"/>
      <c r="H258" s="9"/>
      <c r="I258" s="12"/>
      <c r="J258" s="19"/>
      <c r="K258" s="10"/>
      <c r="L258" s="10"/>
    </row>
    <row r="259" spans="1:12" ht="15" x14ac:dyDescent="0.2">
      <c r="A259" s="6"/>
      <c r="B259" s="6"/>
      <c r="C259" s="6"/>
      <c r="D259" s="7"/>
      <c r="E259" s="8"/>
      <c r="F259" s="9"/>
      <c r="G259" s="9"/>
      <c r="H259" s="9"/>
      <c r="I259" s="12"/>
      <c r="J259" s="19"/>
      <c r="K259" s="10"/>
      <c r="L259" s="10"/>
    </row>
    <row r="260" spans="1:12" ht="15" x14ac:dyDescent="0.2">
      <c r="A260" s="6"/>
      <c r="B260" s="6"/>
      <c r="C260" s="6"/>
      <c r="D260" s="7"/>
      <c r="E260" s="8"/>
      <c r="F260" s="9"/>
      <c r="G260" s="9"/>
      <c r="H260" s="9"/>
      <c r="I260" s="12"/>
      <c r="J260" s="19"/>
      <c r="K260" s="10"/>
      <c r="L260" s="10"/>
    </row>
    <row r="261" spans="1:12" ht="15" x14ac:dyDescent="0.2">
      <c r="A261" s="6"/>
      <c r="B261" s="6"/>
      <c r="C261" s="6"/>
      <c r="D261" s="7"/>
      <c r="E261" s="8"/>
      <c r="F261" s="9"/>
      <c r="G261" s="9"/>
      <c r="H261" s="9"/>
      <c r="I261" s="12"/>
      <c r="J261" s="19"/>
      <c r="K261" s="10"/>
      <c r="L261" s="10"/>
    </row>
    <row r="262" spans="1:12" ht="15" x14ac:dyDescent="0.2">
      <c r="A262" s="6"/>
      <c r="B262" s="6"/>
      <c r="C262" s="6"/>
      <c r="D262" s="7"/>
      <c r="E262" s="8"/>
      <c r="F262" s="9"/>
      <c r="G262" s="9"/>
      <c r="H262" s="9"/>
      <c r="I262" s="12"/>
      <c r="J262" s="19"/>
      <c r="K262" s="10"/>
      <c r="L262" s="10"/>
    </row>
    <row r="263" spans="1:12" ht="15" x14ac:dyDescent="0.2">
      <c r="A263" s="6"/>
      <c r="B263" s="6"/>
      <c r="C263" s="6"/>
      <c r="D263" s="7"/>
      <c r="E263" s="8"/>
      <c r="F263" s="9"/>
      <c r="G263" s="9"/>
      <c r="H263" s="9"/>
      <c r="I263" s="12"/>
      <c r="J263" s="19"/>
      <c r="K263" s="10"/>
      <c r="L263" s="10"/>
    </row>
    <row r="264" spans="1:12" ht="15" x14ac:dyDescent="0.2">
      <c r="A264" s="6"/>
      <c r="B264" s="6"/>
      <c r="C264" s="6"/>
      <c r="D264" s="7"/>
      <c r="E264" s="8"/>
      <c r="F264" s="9"/>
      <c r="G264" s="9"/>
      <c r="H264" s="9"/>
      <c r="I264" s="12"/>
      <c r="J264" s="19"/>
      <c r="K264" s="10"/>
      <c r="L264" s="10"/>
    </row>
    <row r="265" spans="1:12" ht="15" x14ac:dyDescent="0.2">
      <c r="A265" s="6"/>
      <c r="B265" s="6"/>
      <c r="C265" s="6"/>
      <c r="D265" s="7"/>
      <c r="E265" s="8"/>
      <c r="F265" s="9"/>
      <c r="G265" s="9"/>
      <c r="H265" s="9"/>
      <c r="I265" s="12"/>
      <c r="J265" s="19"/>
      <c r="K265" s="10"/>
      <c r="L265" s="10"/>
    </row>
    <row r="266" spans="1:12" ht="15" x14ac:dyDescent="0.2">
      <c r="A266" s="6"/>
      <c r="B266" s="6"/>
      <c r="C266" s="6"/>
      <c r="D266" s="7"/>
      <c r="E266" s="8"/>
      <c r="F266" s="9"/>
      <c r="G266" s="9"/>
      <c r="H266" s="9"/>
      <c r="I266" s="12"/>
      <c r="J266" s="19"/>
      <c r="K266" s="10"/>
      <c r="L266" s="10"/>
    </row>
    <row r="267" spans="1:12" ht="15" x14ac:dyDescent="0.2">
      <c r="A267" s="6"/>
      <c r="B267" s="6"/>
      <c r="C267" s="6"/>
      <c r="D267" s="7"/>
      <c r="E267" s="8"/>
      <c r="F267" s="9"/>
      <c r="G267" s="9"/>
      <c r="H267" s="9"/>
      <c r="I267" s="12"/>
      <c r="J267" s="19"/>
      <c r="K267" s="10"/>
      <c r="L267" s="10"/>
    </row>
    <row r="268" spans="1:12" ht="15" x14ac:dyDescent="0.2">
      <c r="A268" s="6"/>
      <c r="B268" s="6"/>
      <c r="C268" s="6"/>
      <c r="D268" s="7"/>
      <c r="E268" s="8"/>
      <c r="F268" s="9"/>
      <c r="G268" s="9"/>
      <c r="H268" s="9"/>
      <c r="I268" s="12"/>
      <c r="J268" s="19"/>
      <c r="K268" s="10"/>
      <c r="L268" s="10"/>
    </row>
    <row r="269" spans="1:12" ht="15" x14ac:dyDescent="0.2">
      <c r="A269" s="6"/>
      <c r="B269" s="6"/>
      <c r="C269" s="6"/>
      <c r="D269" s="7"/>
      <c r="E269" s="8"/>
      <c r="F269" s="9"/>
      <c r="G269" s="9"/>
      <c r="H269" s="9"/>
      <c r="I269" s="12"/>
      <c r="J269" s="19"/>
      <c r="K269" s="10"/>
      <c r="L269" s="10"/>
    </row>
  </sheetData>
  <mergeCells count="31">
    <mergeCell ref="A233:F233"/>
    <mergeCell ref="A234:D234"/>
    <mergeCell ref="E234:F234"/>
    <mergeCell ref="B239:K239"/>
    <mergeCell ref="A232:D232"/>
    <mergeCell ref="G9:G10"/>
    <mergeCell ref="H9:H10"/>
    <mergeCell ref="I9:I10"/>
    <mergeCell ref="J9:J10"/>
    <mergeCell ref="K9:M9"/>
    <mergeCell ref="B9:B10"/>
    <mergeCell ref="C9:C10"/>
    <mergeCell ref="D9:D10"/>
    <mergeCell ref="E9:E10"/>
    <mergeCell ref="F9:F10"/>
    <mergeCell ref="N9:N10"/>
    <mergeCell ref="M232:N232"/>
    <mergeCell ref="G233:N234"/>
    <mergeCell ref="A235:A240"/>
    <mergeCell ref="A1:N1"/>
    <mergeCell ref="A2:N2"/>
    <mergeCell ref="A3:N3"/>
    <mergeCell ref="A4:N4"/>
    <mergeCell ref="A5:N5"/>
    <mergeCell ref="A6:N6"/>
    <mergeCell ref="B237:N237"/>
    <mergeCell ref="B238:N238"/>
    <mergeCell ref="B240:N240"/>
    <mergeCell ref="E8:I8"/>
    <mergeCell ref="J8:N8"/>
    <mergeCell ref="A9:A10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23069.153750/2020-46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view="pageLayout" topLeftCell="C1" zoomScaleNormal="100" workbookViewId="0">
      <selection activeCell="P2" sqref="P2"/>
    </sheetView>
  </sheetViews>
  <sheetFormatPr defaultRowHeight="15" x14ac:dyDescent="0.25"/>
  <cols>
    <col min="1" max="1" width="5.7109375" customWidth="1"/>
    <col min="2" max="2" width="37.140625" customWidth="1"/>
    <col min="3" max="3" width="13.42578125" bestFit="1" customWidth="1"/>
    <col min="4" max="4" width="10.85546875" bestFit="1" customWidth="1"/>
    <col min="5" max="12" width="12.7109375" customWidth="1"/>
    <col min="13" max="13" width="13.42578125" bestFit="1" customWidth="1"/>
  </cols>
  <sheetData>
    <row r="1" spans="1:15" ht="15.75" x14ac:dyDescent="0.25">
      <c r="A1" s="144" t="s">
        <v>530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30"/>
      <c r="O1" s="30"/>
    </row>
    <row r="2" spans="1:15" ht="15.75" x14ac:dyDescent="0.25">
      <c r="A2" s="145" t="s">
        <v>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31"/>
      <c r="O2" s="31"/>
    </row>
    <row r="3" spans="1:15" ht="15.75" x14ac:dyDescent="0.25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31"/>
      <c r="O3" s="31"/>
    </row>
    <row r="4" spans="1:15" x14ac:dyDescent="0.25">
      <c r="A4" s="180" t="s">
        <v>531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32"/>
      <c r="O4" s="32"/>
    </row>
    <row r="5" spans="1:15" ht="31.5" customHeight="1" x14ac:dyDescent="0.25">
      <c r="A5" s="147" t="s">
        <v>500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33"/>
      <c r="O5" s="33"/>
    </row>
    <row r="6" spans="1:15" x14ac:dyDescent="0.25">
      <c r="A6" s="148" t="s">
        <v>501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20"/>
      <c r="O6" s="34"/>
    </row>
    <row r="7" spans="1:15" ht="17.25" thickBot="1" x14ac:dyDescent="0.3">
      <c r="A7" s="187"/>
      <c r="B7" s="188"/>
      <c r="C7" s="188"/>
      <c r="D7" s="188"/>
      <c r="E7" s="188"/>
      <c r="F7" s="188"/>
      <c r="G7" s="188"/>
      <c r="H7" s="57"/>
      <c r="I7" s="57"/>
      <c r="J7" s="57"/>
      <c r="K7" s="57"/>
      <c r="L7" s="57"/>
    </row>
    <row r="8" spans="1:15" ht="15.75" thickTop="1" x14ac:dyDescent="0.25">
      <c r="A8" s="189" t="s">
        <v>0</v>
      </c>
      <c r="B8" s="191" t="s">
        <v>44</v>
      </c>
      <c r="C8" s="191" t="s">
        <v>45</v>
      </c>
      <c r="D8" s="191" t="s">
        <v>46</v>
      </c>
      <c r="E8" s="179" t="s">
        <v>47</v>
      </c>
      <c r="F8" s="179"/>
      <c r="G8" s="179"/>
      <c r="H8" s="179"/>
      <c r="I8" s="179"/>
      <c r="J8" s="179"/>
      <c r="K8" s="179"/>
      <c r="L8" s="179"/>
      <c r="M8" s="193" t="s">
        <v>48</v>
      </c>
      <c r="N8" s="58"/>
      <c r="O8" s="58"/>
    </row>
    <row r="9" spans="1:15" x14ac:dyDescent="0.25">
      <c r="A9" s="190"/>
      <c r="B9" s="192"/>
      <c r="C9" s="192"/>
      <c r="D9" s="192"/>
      <c r="E9" s="125" t="s">
        <v>24</v>
      </c>
      <c r="F9" s="125" t="s">
        <v>25</v>
      </c>
      <c r="G9" s="125" t="s">
        <v>26</v>
      </c>
      <c r="H9" s="125" t="s">
        <v>521</v>
      </c>
      <c r="I9" s="125" t="s">
        <v>522</v>
      </c>
      <c r="J9" s="125" t="s">
        <v>523</v>
      </c>
      <c r="K9" s="125" t="s">
        <v>524</v>
      </c>
      <c r="L9" s="125" t="s">
        <v>525</v>
      </c>
      <c r="M9" s="194"/>
      <c r="N9" s="58"/>
      <c r="O9" s="58"/>
    </row>
    <row r="10" spans="1:15" ht="6.95" customHeight="1" x14ac:dyDescent="0.25">
      <c r="A10" s="195" t="s">
        <v>15</v>
      </c>
      <c r="B10" s="196" t="s">
        <v>502</v>
      </c>
      <c r="C10" s="197">
        <f>Orçamento!$N$11</f>
        <v>22212.461115000006</v>
      </c>
      <c r="D10" s="198">
        <f>C10/C$48</f>
        <v>3.8508943389684844E-2</v>
      </c>
      <c r="E10" s="123"/>
      <c r="F10" s="123"/>
      <c r="G10" s="124"/>
      <c r="H10" s="124"/>
      <c r="I10" s="124"/>
      <c r="J10" s="124"/>
      <c r="K10" s="124"/>
      <c r="L10" s="124"/>
      <c r="M10" s="131"/>
      <c r="N10" s="58"/>
      <c r="O10" s="58"/>
    </row>
    <row r="11" spans="1:15" ht="15" customHeight="1" x14ac:dyDescent="0.25">
      <c r="A11" s="182"/>
      <c r="B11" s="184"/>
      <c r="C11" s="185"/>
      <c r="D11" s="173"/>
      <c r="E11" s="35">
        <f>C10/2</f>
        <v>11106.230557500003</v>
      </c>
      <c r="F11" s="35">
        <f>C10/2</f>
        <v>11106.230557500003</v>
      </c>
      <c r="G11" s="35"/>
      <c r="H11" s="35"/>
      <c r="I11" s="35"/>
      <c r="J11" s="35"/>
      <c r="K11" s="35"/>
      <c r="L11" s="35"/>
      <c r="M11" s="132">
        <f>$C$48-SUM(E11:L11)</f>
        <v>554600.58956324647</v>
      </c>
      <c r="N11" s="58"/>
      <c r="O11" s="58"/>
    </row>
    <row r="12" spans="1:15" ht="6.95" customHeight="1" x14ac:dyDescent="0.25">
      <c r="A12" s="181" t="s">
        <v>16</v>
      </c>
      <c r="B12" s="183" t="s">
        <v>503</v>
      </c>
      <c r="C12" s="185">
        <f>Orçamento!$N$17</f>
        <v>78528.686718000012</v>
      </c>
      <c r="D12" s="173">
        <f>C12/C$48</f>
        <v>0.13614235431334631</v>
      </c>
      <c r="E12" s="112"/>
      <c r="F12" s="59"/>
      <c r="G12" s="113"/>
      <c r="H12" s="113"/>
      <c r="I12" s="113"/>
      <c r="J12" s="113"/>
      <c r="K12" s="113"/>
      <c r="L12" s="113"/>
      <c r="M12" s="133"/>
      <c r="N12" s="58"/>
      <c r="O12" s="58"/>
    </row>
    <row r="13" spans="1:15" x14ac:dyDescent="0.25">
      <c r="A13" s="182"/>
      <c r="B13" s="184"/>
      <c r="C13" s="186"/>
      <c r="D13" s="173"/>
      <c r="E13" s="114"/>
      <c r="F13" s="115"/>
      <c r="G13" s="115">
        <f>$C12/6</f>
        <v>13088.114453000002</v>
      </c>
      <c r="H13" s="115">
        <f t="shared" ref="H13:L13" si="0">$C12/6</f>
        <v>13088.114453000002</v>
      </c>
      <c r="I13" s="115">
        <f t="shared" si="0"/>
        <v>13088.114453000002</v>
      </c>
      <c r="J13" s="115">
        <f t="shared" si="0"/>
        <v>13088.114453000002</v>
      </c>
      <c r="K13" s="115">
        <f t="shared" si="0"/>
        <v>13088.114453000002</v>
      </c>
      <c r="L13" s="115">
        <f t="shared" si="0"/>
        <v>13088.114453000002</v>
      </c>
      <c r="M13" s="132">
        <f>$M11-SUM(E13:L13)</f>
        <v>476071.90284524648</v>
      </c>
      <c r="N13" s="58"/>
      <c r="O13" s="58"/>
    </row>
    <row r="14" spans="1:15" ht="6.95" customHeight="1" x14ac:dyDescent="0.25">
      <c r="A14" s="181" t="s">
        <v>17</v>
      </c>
      <c r="B14" s="183" t="s">
        <v>504</v>
      </c>
      <c r="C14" s="185">
        <f>Orçamento!$N$21</f>
        <v>30673.089902529999</v>
      </c>
      <c r="D14" s="173">
        <f>C14/C$48</f>
        <v>5.3176830632495231E-2</v>
      </c>
      <c r="E14" s="116"/>
      <c r="F14" s="116"/>
      <c r="G14" s="119"/>
      <c r="H14" s="116"/>
      <c r="I14" s="116"/>
      <c r="J14" s="116"/>
      <c r="K14" s="116"/>
      <c r="L14" s="116"/>
      <c r="M14" s="133"/>
      <c r="N14" s="58"/>
      <c r="O14" s="58"/>
    </row>
    <row r="15" spans="1:15" x14ac:dyDescent="0.25">
      <c r="A15" s="182"/>
      <c r="B15" s="184"/>
      <c r="C15" s="186"/>
      <c r="D15" s="173"/>
      <c r="E15" s="114"/>
      <c r="F15" s="114"/>
      <c r="G15" s="114">
        <f>C14</f>
        <v>30673.089902529999</v>
      </c>
      <c r="H15" s="114"/>
      <c r="I15" s="114"/>
      <c r="J15" s="114"/>
      <c r="K15" s="114"/>
      <c r="L15" s="114"/>
      <c r="M15" s="132">
        <f>$M13-SUM(E15:L15)</f>
        <v>445398.81294271647</v>
      </c>
      <c r="N15" s="58"/>
      <c r="O15" s="58"/>
    </row>
    <row r="16" spans="1:15" ht="6.95" customHeight="1" x14ac:dyDescent="0.25">
      <c r="A16" s="181" t="s">
        <v>18</v>
      </c>
      <c r="B16" s="183" t="s">
        <v>505</v>
      </c>
      <c r="C16" s="185">
        <f>Orçamento!$N$42</f>
        <v>727.46775839999998</v>
      </c>
      <c r="D16" s="173">
        <f>C16/C$48</f>
        <v>1.2611846378035414E-3</v>
      </c>
      <c r="E16" s="117"/>
      <c r="F16" s="116"/>
      <c r="G16" s="119"/>
      <c r="H16" s="116"/>
      <c r="I16" s="116"/>
      <c r="J16" s="116"/>
      <c r="K16" s="116"/>
      <c r="L16" s="116"/>
      <c r="M16" s="133"/>
      <c r="N16" s="58"/>
      <c r="O16" s="58"/>
    </row>
    <row r="17" spans="1:15" x14ac:dyDescent="0.25">
      <c r="A17" s="182"/>
      <c r="B17" s="184"/>
      <c r="C17" s="186"/>
      <c r="D17" s="173"/>
      <c r="E17" s="118"/>
      <c r="F17" s="114"/>
      <c r="G17" s="114">
        <f>C16</f>
        <v>727.46775839999998</v>
      </c>
      <c r="H17" s="114"/>
      <c r="I17" s="114"/>
      <c r="J17" s="114"/>
      <c r="K17" s="114"/>
      <c r="L17" s="114"/>
      <c r="M17" s="132">
        <f>$M15-SUM(E17:L17)</f>
        <v>444671.34518431645</v>
      </c>
      <c r="N17" s="58"/>
      <c r="O17" s="58"/>
    </row>
    <row r="18" spans="1:15" ht="6.95" customHeight="1" x14ac:dyDescent="0.25">
      <c r="A18" s="181" t="s">
        <v>19</v>
      </c>
      <c r="B18" s="183" t="s">
        <v>506</v>
      </c>
      <c r="C18" s="185">
        <f>Orçamento!$N$45</f>
        <v>13452.829544600001</v>
      </c>
      <c r="D18" s="173">
        <f>C18/C$48</f>
        <v>2.3322685797038525E-2</v>
      </c>
      <c r="E18" s="117"/>
      <c r="F18" s="117"/>
      <c r="G18" s="116"/>
      <c r="H18" s="119"/>
      <c r="I18" s="116"/>
      <c r="J18" s="116"/>
      <c r="K18" s="116"/>
      <c r="L18" s="116"/>
      <c r="M18" s="133"/>
      <c r="N18" s="58"/>
      <c r="O18" s="58"/>
    </row>
    <row r="19" spans="1:15" x14ac:dyDescent="0.25">
      <c r="A19" s="182"/>
      <c r="B19" s="184"/>
      <c r="C19" s="186"/>
      <c r="D19" s="173"/>
      <c r="E19" s="118"/>
      <c r="F19" s="118"/>
      <c r="G19" s="114"/>
      <c r="H19" s="114">
        <f>C18</f>
        <v>13452.829544600001</v>
      </c>
      <c r="I19" s="114"/>
      <c r="J19" s="114"/>
      <c r="K19" s="114"/>
      <c r="L19" s="114"/>
      <c r="M19" s="132">
        <f>$M17-SUM(E19:L19)</f>
        <v>431218.51563971647</v>
      </c>
      <c r="N19" s="58"/>
      <c r="O19" s="58"/>
    </row>
    <row r="20" spans="1:15" ht="6.95" customHeight="1" x14ac:dyDescent="0.25">
      <c r="A20" s="181" t="s">
        <v>20</v>
      </c>
      <c r="B20" s="183" t="s">
        <v>507</v>
      </c>
      <c r="C20" s="185">
        <f>Orçamento!$N$55</f>
        <v>9357.0962255016475</v>
      </c>
      <c r="D20" s="173">
        <f>C20/C$48</f>
        <v>1.6222060535036598E-2</v>
      </c>
      <c r="E20" s="117"/>
      <c r="F20" s="117"/>
      <c r="G20" s="116"/>
      <c r="H20" s="116"/>
      <c r="I20" s="119"/>
      <c r="J20" s="116"/>
      <c r="K20" s="116"/>
      <c r="L20" s="116"/>
      <c r="M20" s="133"/>
      <c r="N20" s="58"/>
      <c r="O20" s="58"/>
    </row>
    <row r="21" spans="1:15" x14ac:dyDescent="0.25">
      <c r="A21" s="182"/>
      <c r="B21" s="184"/>
      <c r="C21" s="186"/>
      <c r="D21" s="173"/>
      <c r="E21" s="117"/>
      <c r="F21" s="118"/>
      <c r="G21" s="114"/>
      <c r="H21" s="114"/>
      <c r="I21" s="114">
        <f>C20</f>
        <v>9357.0962255016475</v>
      </c>
      <c r="J21" s="114"/>
      <c r="K21" s="114"/>
      <c r="L21" s="114"/>
      <c r="M21" s="132">
        <f>$M19-SUM(E21:L21)</f>
        <v>421861.41941421485</v>
      </c>
      <c r="N21" s="58"/>
      <c r="O21" s="58"/>
    </row>
    <row r="22" spans="1:15" ht="6.95" customHeight="1" x14ac:dyDescent="0.25">
      <c r="A22" s="181" t="s">
        <v>526</v>
      </c>
      <c r="B22" s="183" t="s">
        <v>508</v>
      </c>
      <c r="C22" s="185">
        <f>Orçamento!$N$63</f>
        <v>16575.194583260003</v>
      </c>
      <c r="D22" s="173">
        <f>C22/C$48</f>
        <v>2.8735817547418593E-2</v>
      </c>
      <c r="E22" s="117"/>
      <c r="F22" s="117"/>
      <c r="G22" s="116"/>
      <c r="H22" s="116"/>
      <c r="I22" s="116"/>
      <c r="J22" s="119"/>
      <c r="K22" s="116"/>
      <c r="L22" s="116"/>
      <c r="M22" s="133"/>
      <c r="N22" s="58"/>
      <c r="O22" s="58"/>
    </row>
    <row r="23" spans="1:15" x14ac:dyDescent="0.25">
      <c r="A23" s="182"/>
      <c r="B23" s="184"/>
      <c r="C23" s="186"/>
      <c r="D23" s="173"/>
      <c r="E23" s="118"/>
      <c r="F23" s="118"/>
      <c r="G23" s="114"/>
      <c r="H23" s="114"/>
      <c r="I23" s="114"/>
      <c r="J23" s="114">
        <f>C22</f>
        <v>16575.194583260003</v>
      </c>
      <c r="K23" s="114"/>
      <c r="L23" s="114"/>
      <c r="M23" s="132">
        <f>$M21-SUM(E23:L23)</f>
        <v>405286.22483095486</v>
      </c>
      <c r="N23" s="58"/>
      <c r="O23" s="58"/>
    </row>
    <row r="24" spans="1:15" ht="6.95" customHeight="1" x14ac:dyDescent="0.25">
      <c r="A24" s="181" t="s">
        <v>21</v>
      </c>
      <c r="B24" s="183" t="s">
        <v>509</v>
      </c>
      <c r="C24" s="185">
        <f>Orçamento!$N$68</f>
        <v>233407.62061039498</v>
      </c>
      <c r="D24" s="173">
        <f>C24/C$48</f>
        <v>0.40465038080525795</v>
      </c>
      <c r="E24" s="117"/>
      <c r="F24" s="116"/>
      <c r="G24" s="119"/>
      <c r="H24" s="119"/>
      <c r="I24" s="119"/>
      <c r="J24" s="119"/>
      <c r="K24" s="119"/>
      <c r="L24" s="119"/>
      <c r="M24" s="133"/>
      <c r="N24" s="58"/>
      <c r="O24" s="58"/>
    </row>
    <row r="25" spans="1:15" x14ac:dyDescent="0.25">
      <c r="A25" s="182"/>
      <c r="B25" s="184"/>
      <c r="C25" s="186"/>
      <c r="D25" s="173"/>
      <c r="E25" s="118"/>
      <c r="F25" s="114"/>
      <c r="G25" s="114">
        <f>$C24/6</f>
        <v>38901.270101732494</v>
      </c>
      <c r="H25" s="114">
        <f t="shared" ref="H25:L25" si="1">$C24/6</f>
        <v>38901.270101732494</v>
      </c>
      <c r="I25" s="114">
        <f t="shared" si="1"/>
        <v>38901.270101732494</v>
      </c>
      <c r="J25" s="114">
        <f t="shared" si="1"/>
        <v>38901.270101732494</v>
      </c>
      <c r="K25" s="114">
        <f t="shared" si="1"/>
        <v>38901.270101732494</v>
      </c>
      <c r="L25" s="114">
        <f t="shared" si="1"/>
        <v>38901.270101732494</v>
      </c>
      <c r="M25" s="132">
        <f>$M23-SUM(E25:L25)</f>
        <v>171878.60422055991</v>
      </c>
      <c r="N25" s="58"/>
      <c r="O25" s="58"/>
    </row>
    <row r="26" spans="1:15" ht="6.95" customHeight="1" x14ac:dyDescent="0.25">
      <c r="A26" s="181" t="s">
        <v>49</v>
      </c>
      <c r="B26" s="183" t="s">
        <v>510</v>
      </c>
      <c r="C26" s="185">
        <f>Orçamento!$N$76</f>
        <v>8277.7004147600001</v>
      </c>
      <c r="D26" s="173">
        <f>C26/C$48</f>
        <v>1.4350750914922356E-2</v>
      </c>
      <c r="E26" s="117"/>
      <c r="F26" s="117"/>
      <c r="G26" s="116"/>
      <c r="H26" s="119"/>
      <c r="I26" s="119"/>
      <c r="J26" s="119"/>
      <c r="K26" s="119"/>
      <c r="L26" s="119"/>
      <c r="M26" s="133"/>
      <c r="N26" s="58"/>
      <c r="O26" s="58"/>
    </row>
    <row r="27" spans="1:15" x14ac:dyDescent="0.25">
      <c r="A27" s="182"/>
      <c r="B27" s="184"/>
      <c r="C27" s="186"/>
      <c r="D27" s="173"/>
      <c r="E27" s="60"/>
      <c r="F27" s="60"/>
      <c r="G27" s="35"/>
      <c r="H27" s="35">
        <f>$C26/5</f>
        <v>1655.5400829519999</v>
      </c>
      <c r="I27" s="35">
        <f t="shared" ref="I27:L27" si="2">$C26/5</f>
        <v>1655.5400829519999</v>
      </c>
      <c r="J27" s="35">
        <f t="shared" si="2"/>
        <v>1655.5400829519999</v>
      </c>
      <c r="K27" s="35">
        <f t="shared" si="2"/>
        <v>1655.5400829519999</v>
      </c>
      <c r="L27" s="35">
        <f t="shared" si="2"/>
        <v>1655.5400829519999</v>
      </c>
      <c r="M27" s="132">
        <f>$M25-SUM(E27:L27)</f>
        <v>163600.9038057999</v>
      </c>
      <c r="N27" s="58"/>
      <c r="O27" s="58"/>
    </row>
    <row r="28" spans="1:15" ht="6.95" customHeight="1" x14ac:dyDescent="0.25">
      <c r="A28" s="165">
        <v>10</v>
      </c>
      <c r="B28" s="183" t="s">
        <v>511</v>
      </c>
      <c r="C28" s="174">
        <f>Orçamento!$N$90</f>
        <v>19923.085508617605</v>
      </c>
      <c r="D28" s="173">
        <f t="shared" ref="D28" si="3">C28/C$48</f>
        <v>3.4539935400544453E-2</v>
      </c>
      <c r="E28" s="60"/>
      <c r="F28" s="60"/>
      <c r="G28" s="35"/>
      <c r="H28" s="121"/>
      <c r="I28" s="121"/>
      <c r="J28" s="121"/>
      <c r="K28" s="121"/>
      <c r="L28" s="35"/>
      <c r="M28" s="132"/>
      <c r="N28" s="58"/>
      <c r="O28" s="58"/>
    </row>
    <row r="29" spans="1:15" x14ac:dyDescent="0.25">
      <c r="A29" s="165"/>
      <c r="B29" s="184"/>
      <c r="C29" s="174"/>
      <c r="D29" s="173"/>
      <c r="E29" s="60"/>
      <c r="F29" s="60"/>
      <c r="G29" s="35"/>
      <c r="H29" s="35">
        <f>$C28/4</f>
        <v>4980.7713771544013</v>
      </c>
      <c r="I29" s="35">
        <f t="shared" ref="I29:K29" si="4">$C28/4</f>
        <v>4980.7713771544013</v>
      </c>
      <c r="J29" s="35">
        <f t="shared" si="4"/>
        <v>4980.7713771544013</v>
      </c>
      <c r="K29" s="35">
        <f t="shared" si="4"/>
        <v>4980.7713771544013</v>
      </c>
      <c r="L29" s="35"/>
      <c r="M29" s="132">
        <f>$M27-SUM(E29:L29)</f>
        <v>143677.8182971823</v>
      </c>
      <c r="N29" s="58"/>
      <c r="O29" s="58"/>
    </row>
    <row r="30" spans="1:15" ht="6.95" customHeight="1" x14ac:dyDescent="0.25">
      <c r="A30" s="165">
        <v>11</v>
      </c>
      <c r="B30" s="183" t="s">
        <v>512</v>
      </c>
      <c r="C30" s="174">
        <f>Orçamento!$N$104</f>
        <v>41004.254918692248</v>
      </c>
      <c r="D30" s="173">
        <f t="shared" ref="D30" si="5">C30/C$48</f>
        <v>7.1087599128482504E-2</v>
      </c>
      <c r="E30" s="60"/>
      <c r="F30" s="60"/>
      <c r="G30" s="35"/>
      <c r="H30" s="121"/>
      <c r="I30" s="121"/>
      <c r="J30" s="121"/>
      <c r="K30" s="121"/>
      <c r="L30" s="35"/>
      <c r="M30" s="132"/>
      <c r="N30" s="58"/>
      <c r="O30" s="58"/>
    </row>
    <row r="31" spans="1:15" x14ac:dyDescent="0.25">
      <c r="A31" s="165"/>
      <c r="B31" s="184"/>
      <c r="C31" s="175"/>
      <c r="D31" s="173"/>
      <c r="E31" s="60"/>
      <c r="F31" s="60"/>
      <c r="G31" s="35"/>
      <c r="H31" s="35">
        <f>$C30/4</f>
        <v>10251.063729673062</v>
      </c>
      <c r="I31" s="35">
        <f t="shared" ref="I31" si="6">$C30/4</f>
        <v>10251.063729673062</v>
      </c>
      <c r="J31" s="35">
        <f t="shared" ref="J31" si="7">$C30/4</f>
        <v>10251.063729673062</v>
      </c>
      <c r="K31" s="35">
        <f t="shared" ref="K31" si="8">$C30/4</f>
        <v>10251.063729673062</v>
      </c>
      <c r="L31" s="35"/>
      <c r="M31" s="132">
        <f>$M29-SUM(E31:L31)</f>
        <v>102673.56337849004</v>
      </c>
      <c r="N31" s="58"/>
      <c r="O31" s="58"/>
    </row>
    <row r="32" spans="1:15" ht="6.95" customHeight="1" x14ac:dyDescent="0.25">
      <c r="A32" s="165">
        <v>12</v>
      </c>
      <c r="B32" s="183" t="s">
        <v>513</v>
      </c>
      <c r="C32" s="174">
        <f>Orçamento!$N$191</f>
        <v>729.60150600000009</v>
      </c>
      <c r="D32" s="173">
        <f t="shared" ref="D32" si="9">C32/C$48</f>
        <v>1.2648838391262076E-3</v>
      </c>
      <c r="E32" s="60"/>
      <c r="F32" s="60"/>
      <c r="G32" s="35"/>
      <c r="H32" s="35"/>
      <c r="I32" s="35"/>
      <c r="J32" s="35"/>
      <c r="K32" s="35"/>
      <c r="L32" s="121"/>
      <c r="M32" s="132"/>
      <c r="N32" s="58"/>
      <c r="O32" s="58"/>
    </row>
    <row r="33" spans="1:15" x14ac:dyDescent="0.25">
      <c r="A33" s="165"/>
      <c r="B33" s="184"/>
      <c r="C33" s="175"/>
      <c r="D33" s="173"/>
      <c r="E33" s="60"/>
      <c r="F33" s="60"/>
      <c r="G33" s="35"/>
      <c r="H33" s="35"/>
      <c r="I33" s="35"/>
      <c r="J33" s="35"/>
      <c r="K33" s="35"/>
      <c r="L33" s="35">
        <f>$C32</f>
        <v>729.60150600000009</v>
      </c>
      <c r="M33" s="132">
        <f>$M31-SUM(E33:L33)</f>
        <v>101943.96187249004</v>
      </c>
      <c r="N33" s="58"/>
      <c r="O33" s="58"/>
    </row>
    <row r="34" spans="1:15" ht="6.95" customHeight="1" x14ac:dyDescent="0.25">
      <c r="A34" s="165">
        <v>13</v>
      </c>
      <c r="B34" s="183" t="s">
        <v>514</v>
      </c>
      <c r="C34" s="174">
        <f>Orçamento!$N$195</f>
        <v>9911.6988880000008</v>
      </c>
      <c r="D34" s="173">
        <f t="shared" ref="D34" si="10">C34/C$48</f>
        <v>1.7183555185419811E-2</v>
      </c>
      <c r="E34" s="60"/>
      <c r="F34" s="60"/>
      <c r="G34" s="35"/>
      <c r="H34" s="35"/>
      <c r="I34" s="35"/>
      <c r="J34" s="35"/>
      <c r="K34" s="121"/>
      <c r="L34" s="35"/>
      <c r="M34" s="132"/>
      <c r="N34" s="58"/>
      <c r="O34" s="58"/>
    </row>
    <row r="35" spans="1:15" x14ac:dyDescent="0.25">
      <c r="A35" s="165"/>
      <c r="B35" s="184"/>
      <c r="C35" s="175"/>
      <c r="D35" s="173"/>
      <c r="E35" s="60"/>
      <c r="F35" s="60"/>
      <c r="G35" s="35"/>
      <c r="H35" s="35"/>
      <c r="I35" s="35"/>
      <c r="J35" s="35"/>
      <c r="K35" s="35">
        <f>$C34/2</f>
        <v>4955.8494440000004</v>
      </c>
      <c r="L35" s="35">
        <f>$C34/2</f>
        <v>4955.8494440000004</v>
      </c>
      <c r="M35" s="132">
        <f>$M33-SUM(E35:L35)</f>
        <v>92032.262984490037</v>
      </c>
      <c r="N35" s="58"/>
      <c r="O35" s="58"/>
    </row>
    <row r="36" spans="1:15" ht="6.95" customHeight="1" x14ac:dyDescent="0.25">
      <c r="A36" s="165">
        <v>14</v>
      </c>
      <c r="B36" s="183" t="s">
        <v>515</v>
      </c>
      <c r="C36" s="174">
        <f>Orçamento!$N$202</f>
        <v>20446.649355999998</v>
      </c>
      <c r="D36" s="173">
        <f t="shared" ref="D36" si="11">C36/C$48</f>
        <v>3.5447619175671873E-2</v>
      </c>
      <c r="E36" s="60"/>
      <c r="F36" s="60"/>
      <c r="G36" s="35"/>
      <c r="H36" s="35"/>
      <c r="I36" s="35"/>
      <c r="J36" s="35"/>
      <c r="K36" s="121"/>
      <c r="L36" s="121"/>
      <c r="M36" s="132"/>
      <c r="N36" s="58"/>
      <c r="O36" s="58"/>
    </row>
    <row r="37" spans="1:15" x14ac:dyDescent="0.25">
      <c r="A37" s="165"/>
      <c r="B37" s="184"/>
      <c r="C37" s="175"/>
      <c r="D37" s="173"/>
      <c r="E37" s="60"/>
      <c r="F37" s="60"/>
      <c r="G37" s="35"/>
      <c r="H37" s="35"/>
      <c r="I37" s="35"/>
      <c r="J37" s="35"/>
      <c r="K37" s="35">
        <f t="shared" ref="K37:L37" si="12">$C36/2</f>
        <v>10223.324677999999</v>
      </c>
      <c r="L37" s="35">
        <f t="shared" si="12"/>
        <v>10223.324677999999</v>
      </c>
      <c r="M37" s="132">
        <f>$M35-SUM(E37:L37)</f>
        <v>71585.613628490042</v>
      </c>
      <c r="N37" s="58"/>
      <c r="O37" s="58"/>
    </row>
    <row r="38" spans="1:15" ht="6.95" customHeight="1" x14ac:dyDescent="0.25">
      <c r="A38" s="165">
        <v>15</v>
      </c>
      <c r="B38" s="183" t="s">
        <v>516</v>
      </c>
      <c r="C38" s="174">
        <f>Orçamento!$N$208</f>
        <v>11288.29887156</v>
      </c>
      <c r="D38" s="173">
        <f t="shared" ref="D38" si="13">C38/C$48</f>
        <v>1.9570116969937899E-2</v>
      </c>
      <c r="E38" s="60"/>
      <c r="F38" s="60"/>
      <c r="G38" s="35"/>
      <c r="H38" s="35"/>
      <c r="I38" s="35"/>
      <c r="J38" s="35"/>
      <c r="K38" s="121"/>
      <c r="L38" s="121"/>
      <c r="M38" s="132"/>
      <c r="N38" s="58"/>
      <c r="O38" s="58"/>
    </row>
    <row r="39" spans="1:15" x14ac:dyDescent="0.25">
      <c r="A39" s="165"/>
      <c r="B39" s="184"/>
      <c r="C39" s="175"/>
      <c r="D39" s="173"/>
      <c r="E39" s="60"/>
      <c r="F39" s="60"/>
      <c r="G39" s="35"/>
      <c r="H39" s="35"/>
      <c r="I39" s="35"/>
      <c r="J39" s="35"/>
      <c r="K39" s="35">
        <f t="shared" ref="J39:K41" si="14">$C38/2</f>
        <v>5644.1494357800002</v>
      </c>
      <c r="L39" s="35">
        <f t="shared" ref="L39" si="15">$C38/2</f>
        <v>5644.1494357800002</v>
      </c>
      <c r="M39" s="132">
        <f>$M37-SUM(E39:L39)</f>
        <v>60297.314756930042</v>
      </c>
      <c r="N39" s="58"/>
      <c r="O39" s="58"/>
    </row>
    <row r="40" spans="1:15" ht="6.95" customHeight="1" x14ac:dyDescent="0.25">
      <c r="A40" s="165">
        <v>16</v>
      </c>
      <c r="B40" s="183" t="s">
        <v>517</v>
      </c>
      <c r="C40" s="174">
        <f>Orçamento!$N$210</f>
        <v>32438.365769170003</v>
      </c>
      <c r="D40" s="173">
        <f t="shared" ref="D40" si="16">C40/C$48</f>
        <v>5.6237225789235012E-2</v>
      </c>
      <c r="E40" s="60"/>
      <c r="F40" s="60"/>
      <c r="G40" s="35"/>
      <c r="H40" s="35"/>
      <c r="I40" s="35"/>
      <c r="J40" s="121"/>
      <c r="K40" s="121"/>
      <c r="L40" s="35"/>
      <c r="M40" s="132"/>
      <c r="N40" s="58"/>
      <c r="O40" s="58"/>
    </row>
    <row r="41" spans="1:15" x14ac:dyDescent="0.25">
      <c r="A41" s="165"/>
      <c r="B41" s="184"/>
      <c r="C41" s="175"/>
      <c r="D41" s="173"/>
      <c r="E41" s="60"/>
      <c r="F41" s="60"/>
      <c r="G41" s="35"/>
      <c r="H41" s="35"/>
      <c r="I41" s="35"/>
      <c r="J41" s="35">
        <f t="shared" si="14"/>
        <v>16219.182884585001</v>
      </c>
      <c r="K41" s="35">
        <f t="shared" si="14"/>
        <v>16219.182884585001</v>
      </c>
      <c r="L41" s="35"/>
      <c r="M41" s="132">
        <f>$M39-SUM(E41:L41)</f>
        <v>27858.948987760039</v>
      </c>
      <c r="N41" s="58"/>
      <c r="O41" s="58"/>
    </row>
    <row r="42" spans="1:15" ht="6.95" customHeight="1" x14ac:dyDescent="0.25">
      <c r="A42" s="165">
        <v>17</v>
      </c>
      <c r="B42" s="183" t="s">
        <v>518</v>
      </c>
      <c r="C42" s="174">
        <f>Orçamento!$N$218</f>
        <v>16280.55752552</v>
      </c>
      <c r="D42" s="173">
        <f t="shared" ref="D42" si="17">C42/C$48</f>
        <v>2.822501589791785E-2</v>
      </c>
      <c r="E42" s="60"/>
      <c r="F42" s="60"/>
      <c r="G42" s="35"/>
      <c r="H42" s="35"/>
      <c r="I42" s="35"/>
      <c r="J42" s="35"/>
      <c r="K42" s="121"/>
      <c r="L42" s="121"/>
      <c r="M42" s="132"/>
      <c r="N42" s="58"/>
      <c r="O42" s="58"/>
    </row>
    <row r="43" spans="1:15" x14ac:dyDescent="0.25">
      <c r="A43" s="165"/>
      <c r="B43" s="184"/>
      <c r="C43" s="175"/>
      <c r="D43" s="173"/>
      <c r="E43" s="60"/>
      <c r="F43" s="60"/>
      <c r="G43" s="35"/>
      <c r="H43" s="35"/>
      <c r="I43" s="35"/>
      <c r="J43" s="35"/>
      <c r="K43" s="35">
        <f t="shared" ref="K43" si="18">$C42/2</f>
        <v>8140.2787627600001</v>
      </c>
      <c r="L43" s="35">
        <f t="shared" ref="L43" si="19">$C42/2</f>
        <v>8140.2787627600001</v>
      </c>
      <c r="M43" s="132">
        <f>$M41-SUM(E43:L43)</f>
        <v>11578.391462240039</v>
      </c>
      <c r="N43" s="58"/>
      <c r="O43" s="58"/>
    </row>
    <row r="44" spans="1:15" ht="6.95" customHeight="1" x14ac:dyDescent="0.25">
      <c r="A44" s="165">
        <v>18</v>
      </c>
      <c r="B44" s="183" t="s">
        <v>519</v>
      </c>
      <c r="C44" s="174">
        <f>Orçamento!$N$223</f>
        <v>10418.10987588</v>
      </c>
      <c r="D44" s="173">
        <f t="shared" ref="D44" si="20">C44/C$48</f>
        <v>1.8061501666146163E-2</v>
      </c>
      <c r="E44" s="60"/>
      <c r="F44" s="60"/>
      <c r="G44" s="35"/>
      <c r="H44" s="35"/>
      <c r="I44" s="35"/>
      <c r="J44" s="35"/>
      <c r="K44" s="121"/>
      <c r="L44" s="121"/>
      <c r="M44" s="132"/>
      <c r="N44" s="58"/>
      <c r="O44" s="58"/>
    </row>
    <row r="45" spans="1:15" x14ac:dyDescent="0.25">
      <c r="A45" s="165"/>
      <c r="B45" s="184"/>
      <c r="C45" s="175"/>
      <c r="D45" s="173"/>
      <c r="E45" s="60"/>
      <c r="F45" s="60"/>
      <c r="G45" s="35"/>
      <c r="H45" s="35"/>
      <c r="I45" s="35"/>
      <c r="J45" s="35"/>
      <c r="K45" s="35">
        <f t="shared" ref="K45" si="21">$C44/2</f>
        <v>5209.0549379399999</v>
      </c>
      <c r="L45" s="35">
        <f t="shared" ref="L45" si="22">$C44/2</f>
        <v>5209.0549379399999</v>
      </c>
      <c r="M45" s="132">
        <f>$M43-SUM(E45:L45)</f>
        <v>1160.281586360039</v>
      </c>
      <c r="N45" s="58"/>
      <c r="O45" s="58"/>
    </row>
    <row r="46" spans="1:15" ht="6.95" customHeight="1" x14ac:dyDescent="0.25">
      <c r="A46" s="165">
        <v>19</v>
      </c>
      <c r="B46" s="183" t="s">
        <v>520</v>
      </c>
      <c r="C46" s="176">
        <f>Orçamento!$N$225</f>
        <v>1160.2815863599999</v>
      </c>
      <c r="D46" s="173">
        <f t="shared" ref="D46" si="23">C46/C$48</f>
        <v>2.0115383745143789E-3</v>
      </c>
      <c r="E46" s="60"/>
      <c r="F46" s="60"/>
      <c r="G46" s="35"/>
      <c r="H46" s="35"/>
      <c r="I46" s="35"/>
      <c r="J46" s="35"/>
      <c r="K46" s="114"/>
      <c r="L46" s="121"/>
      <c r="M46" s="132"/>
      <c r="N46" s="58"/>
      <c r="O46" s="58"/>
    </row>
    <row r="47" spans="1:15" x14ac:dyDescent="0.25">
      <c r="A47" s="166"/>
      <c r="B47" s="199"/>
      <c r="C47" s="177"/>
      <c r="D47" s="178"/>
      <c r="E47" s="129"/>
      <c r="F47" s="129"/>
      <c r="G47" s="130"/>
      <c r="H47" s="130"/>
      <c r="I47" s="130"/>
      <c r="J47" s="130"/>
      <c r="K47" s="130"/>
      <c r="L47" s="130">
        <f>$C46</f>
        <v>1160.2815863599999</v>
      </c>
      <c r="M47" s="134">
        <f>$M45-SUM(E47:L47)</f>
        <v>3.9108272176235914E-11</v>
      </c>
      <c r="N47" s="58"/>
      <c r="O47" s="58"/>
    </row>
    <row r="48" spans="1:15" x14ac:dyDescent="0.25">
      <c r="A48" s="167" t="s">
        <v>50</v>
      </c>
      <c r="B48" s="168"/>
      <c r="C48" s="126">
        <f>SUM(C10:C47)</f>
        <v>576813.05067824642</v>
      </c>
      <c r="D48" s="127">
        <f>SUM(D10:D47)</f>
        <v>1.0000000000000002</v>
      </c>
      <c r="E48" s="128"/>
      <c r="F48" s="128"/>
      <c r="G48" s="128"/>
      <c r="H48" s="128"/>
      <c r="I48" s="128"/>
      <c r="J48" s="128"/>
      <c r="K48" s="128"/>
      <c r="L48" s="128"/>
      <c r="M48" s="200"/>
      <c r="N48" s="58"/>
      <c r="O48" s="58"/>
    </row>
    <row r="49" spans="1:15" x14ac:dyDescent="0.25">
      <c r="A49" s="169" t="s">
        <v>51</v>
      </c>
      <c r="B49" s="170"/>
      <c r="C49" s="170"/>
      <c r="D49" s="170"/>
      <c r="E49" s="60">
        <f>SUM(E11:E47)</f>
        <v>11106.230557500003</v>
      </c>
      <c r="F49" s="60">
        <f t="shared" ref="F49:L49" si="24">SUM(F11:F47)</f>
        <v>11106.230557500003</v>
      </c>
      <c r="G49" s="60">
        <f t="shared" si="24"/>
        <v>83389.942215662508</v>
      </c>
      <c r="H49" s="60">
        <f t="shared" si="24"/>
        <v>82329.589289111958</v>
      </c>
      <c r="I49" s="60">
        <f t="shared" si="24"/>
        <v>78233.85597001361</v>
      </c>
      <c r="J49" s="60">
        <f t="shared" si="24"/>
        <v>101671.13721235695</v>
      </c>
      <c r="K49" s="60">
        <f t="shared" si="24"/>
        <v>119268.59988757697</v>
      </c>
      <c r="L49" s="60">
        <f t="shared" si="24"/>
        <v>89707.464988524502</v>
      </c>
      <c r="M49" s="201"/>
      <c r="N49" s="58"/>
      <c r="O49" s="58"/>
    </row>
    <row r="50" spans="1:15" x14ac:dyDescent="0.25">
      <c r="A50" s="171" t="s">
        <v>27</v>
      </c>
      <c r="B50" s="172"/>
      <c r="C50" s="172"/>
      <c r="D50" s="172"/>
      <c r="E50" s="36">
        <f>E49</f>
        <v>11106.230557500003</v>
      </c>
      <c r="F50" s="36">
        <f>E50+F49</f>
        <v>22212.461115000006</v>
      </c>
      <c r="G50" s="36">
        <f t="shared" ref="G50:L50" si="25">F50+G49</f>
        <v>105602.40333066252</v>
      </c>
      <c r="H50" s="36">
        <f t="shared" si="25"/>
        <v>187931.99261977448</v>
      </c>
      <c r="I50" s="36">
        <f t="shared" si="25"/>
        <v>266165.84858978807</v>
      </c>
      <c r="J50" s="36">
        <f t="shared" si="25"/>
        <v>367836.98580214503</v>
      </c>
      <c r="K50" s="36">
        <f t="shared" si="25"/>
        <v>487105.58568972198</v>
      </c>
      <c r="L50" s="36">
        <f t="shared" si="25"/>
        <v>576813.05067824642</v>
      </c>
      <c r="M50" s="201"/>
      <c r="N50" s="58"/>
      <c r="O50" s="58"/>
    </row>
    <row r="51" spans="1:15" x14ac:dyDescent="0.25">
      <c r="A51" s="171" t="s">
        <v>28</v>
      </c>
      <c r="B51" s="172"/>
      <c r="C51" s="172"/>
      <c r="D51" s="172"/>
      <c r="E51" s="61">
        <f>E49/$C$48</f>
        <v>1.9254471694842422E-2</v>
      </c>
      <c r="F51" s="61">
        <f t="shared" ref="F51:L51" si="26">F49/$C$48</f>
        <v>1.9254471694842422E-2</v>
      </c>
      <c r="G51" s="61">
        <f t="shared" si="26"/>
        <v>0.14457013779006617</v>
      </c>
      <c r="H51" s="61">
        <f t="shared" si="26"/>
        <v>0.14273184213204712</v>
      </c>
      <c r="I51" s="61">
        <f t="shared" si="26"/>
        <v>0.1356312168700452</v>
      </c>
      <c r="J51" s="61">
        <f t="shared" si="26"/>
        <v>0.17626358677704465</v>
      </c>
      <c r="K51" s="61">
        <f t="shared" si="26"/>
        <v>0.20677167367717292</v>
      </c>
      <c r="L51" s="61">
        <f t="shared" si="26"/>
        <v>0.15552259936393925</v>
      </c>
      <c r="M51" s="201"/>
      <c r="N51" s="58"/>
      <c r="O51" s="58"/>
    </row>
    <row r="52" spans="1:15" ht="15.75" thickBot="1" x14ac:dyDescent="0.3">
      <c r="A52" s="206" t="s">
        <v>29</v>
      </c>
      <c r="B52" s="207"/>
      <c r="C52" s="207"/>
      <c r="D52" s="207"/>
      <c r="E52" s="135">
        <f>E51</f>
        <v>1.9254471694842422E-2</v>
      </c>
      <c r="F52" s="135">
        <f>E52+F51</f>
        <v>3.8508943389684844E-2</v>
      </c>
      <c r="G52" s="135">
        <f>F52+G51</f>
        <v>0.18307908117975102</v>
      </c>
      <c r="H52" s="135">
        <f t="shared" ref="H52:L52" si="27">G52+H51</f>
        <v>0.32581092331179817</v>
      </c>
      <c r="I52" s="135">
        <f t="shared" si="27"/>
        <v>0.46144214018184337</v>
      </c>
      <c r="J52" s="135">
        <f t="shared" si="27"/>
        <v>0.63770572695888805</v>
      </c>
      <c r="K52" s="135">
        <f t="shared" si="27"/>
        <v>0.84447740063606092</v>
      </c>
      <c r="L52" s="135">
        <f t="shared" si="27"/>
        <v>1.0000000000000002</v>
      </c>
      <c r="M52" s="202"/>
      <c r="N52" s="58"/>
      <c r="O52" s="58"/>
    </row>
    <row r="53" spans="1:15" ht="33" customHeight="1" thickTop="1" x14ac:dyDescent="0.25">
      <c r="A53" s="203" t="s">
        <v>8</v>
      </c>
      <c r="B53" s="203"/>
      <c r="C53" s="203"/>
      <c r="D53" s="203"/>
      <c r="E53" s="203"/>
      <c r="F53" s="204" t="s">
        <v>527</v>
      </c>
      <c r="G53" s="204"/>
      <c r="H53" s="204"/>
      <c r="I53" s="204"/>
      <c r="J53" s="204"/>
      <c r="K53" s="204"/>
      <c r="L53" s="204"/>
      <c r="M53" s="204"/>
    </row>
    <row r="54" spans="1:15" ht="33" customHeight="1" x14ac:dyDescent="0.25">
      <c r="A54" s="205" t="s">
        <v>7</v>
      </c>
      <c r="B54" s="205"/>
      <c r="C54" s="205"/>
      <c r="D54" s="122"/>
      <c r="E54" s="122" t="s">
        <v>42</v>
      </c>
      <c r="F54" s="205"/>
      <c r="G54" s="205"/>
      <c r="H54" s="205"/>
      <c r="I54" s="205"/>
      <c r="J54" s="205"/>
      <c r="K54" s="205"/>
      <c r="L54" s="205"/>
      <c r="M54" s="205"/>
    </row>
    <row r="55" spans="1:15" x14ac:dyDescent="0.25">
      <c r="A55" s="163" t="s">
        <v>12</v>
      </c>
      <c r="B55" s="163"/>
      <c r="C55" s="26"/>
      <c r="D55" s="26"/>
      <c r="E55" s="7"/>
      <c r="F55" s="8"/>
      <c r="G55" s="9"/>
      <c r="H55" s="9"/>
      <c r="I55" s="9"/>
      <c r="J55" s="9"/>
      <c r="K55" s="9"/>
      <c r="L55" s="9"/>
      <c r="M55" s="12"/>
      <c r="N55" s="12"/>
      <c r="O55" s="10"/>
    </row>
    <row r="56" spans="1:15" ht="12" customHeight="1" x14ac:dyDescent="0.25">
      <c r="A56" s="22"/>
      <c r="B56" s="164" t="s">
        <v>52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28"/>
      <c r="O56" s="28"/>
    </row>
    <row r="57" spans="1:15" x14ac:dyDescent="0.25">
      <c r="A57" s="6"/>
      <c r="B57" s="149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</row>
    <row r="58" spans="1:15" x14ac:dyDescent="0.25">
      <c r="A58" s="6"/>
      <c r="B58" s="149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</row>
    <row r="59" spans="1:15" x14ac:dyDescent="0.25">
      <c r="A59" s="14"/>
      <c r="B59" s="149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</row>
    <row r="60" spans="1:15" x14ac:dyDescent="0.25">
      <c r="A60" s="6"/>
      <c r="O60" s="10"/>
    </row>
  </sheetData>
  <mergeCells count="103">
    <mergeCell ref="B46:B47"/>
    <mergeCell ref="C36:C37"/>
    <mergeCell ref="C38:C39"/>
    <mergeCell ref="B57:O57"/>
    <mergeCell ref="B58:O58"/>
    <mergeCell ref="B59:O59"/>
    <mergeCell ref="M48:M52"/>
    <mergeCell ref="A53:E53"/>
    <mergeCell ref="F53:M54"/>
    <mergeCell ref="A54:C54"/>
    <mergeCell ref="A52:D52"/>
    <mergeCell ref="A26:A27"/>
    <mergeCell ref="B26:B27"/>
    <mergeCell ref="C26:C27"/>
    <mergeCell ref="D26:D27"/>
    <mergeCell ref="B36:B37"/>
    <mergeCell ref="B38:B39"/>
    <mergeCell ref="B40:B41"/>
    <mergeCell ref="B42:B43"/>
    <mergeCell ref="B44:B45"/>
    <mergeCell ref="D42:D43"/>
    <mergeCell ref="D40:D41"/>
    <mergeCell ref="B28:B29"/>
    <mergeCell ref="B30:B31"/>
    <mergeCell ref="B32:B33"/>
    <mergeCell ref="B34:B35"/>
    <mergeCell ref="C28:C29"/>
    <mergeCell ref="C30:C31"/>
    <mergeCell ref="C32:C33"/>
    <mergeCell ref="C34:C35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E8:L8"/>
    <mergeCell ref="A28:A29"/>
    <mergeCell ref="A30:A31"/>
    <mergeCell ref="A32:A33"/>
    <mergeCell ref="A34:A35"/>
    <mergeCell ref="A1:M1"/>
    <mergeCell ref="A2:M2"/>
    <mergeCell ref="A3:M3"/>
    <mergeCell ref="A4:M4"/>
    <mergeCell ref="A5:M5"/>
    <mergeCell ref="A12:A13"/>
    <mergeCell ref="B12:B13"/>
    <mergeCell ref="C12:C13"/>
    <mergeCell ref="D12:D13"/>
    <mergeCell ref="A7:G7"/>
    <mergeCell ref="A8:A9"/>
    <mergeCell ref="B8:B9"/>
    <mergeCell ref="C8:C9"/>
    <mergeCell ref="D8:D9"/>
    <mergeCell ref="M8:M9"/>
    <mergeCell ref="A10:A11"/>
    <mergeCell ref="B10:B11"/>
    <mergeCell ref="C10:C11"/>
    <mergeCell ref="D10:D11"/>
    <mergeCell ref="A6:M6"/>
    <mergeCell ref="A55:B55"/>
    <mergeCell ref="B56:M56"/>
    <mergeCell ref="A46:A47"/>
    <mergeCell ref="A48:B48"/>
    <mergeCell ref="A49:D49"/>
    <mergeCell ref="A50:D50"/>
    <mergeCell ref="A51:D51"/>
    <mergeCell ref="A36:A37"/>
    <mergeCell ref="A38:A39"/>
    <mergeCell ref="A40:A41"/>
    <mergeCell ref="A42:A43"/>
    <mergeCell ref="A44:A45"/>
    <mergeCell ref="D38:D39"/>
    <mergeCell ref="D36:D37"/>
    <mergeCell ref="D34:D35"/>
    <mergeCell ref="D32:D33"/>
    <mergeCell ref="D30:D31"/>
    <mergeCell ref="C40:C41"/>
    <mergeCell ref="C42:C43"/>
    <mergeCell ref="C44:C45"/>
    <mergeCell ref="C46:C47"/>
    <mergeCell ref="D46:D47"/>
    <mergeCell ref="D44:D45"/>
  </mergeCells>
  <printOptions horizontalCentered="1"/>
  <pageMargins left="0" right="0" top="0.59055118110236227" bottom="0.59055118110236227" header="0.11811023622047245" footer="0.11811023622047245"/>
  <pageSetup paperSize="9" scale="67" orientation="landscape" r:id="rId1"/>
  <headerFooter>
    <oddHeader>&amp;RFls.:________
Processo n.º 23069.153750/2020-46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Cronograma!Área_de_Impressão</vt:lpstr>
      <vt:lpstr>Orçamento!Área_de_Impressão</vt:lpstr>
      <vt:lpstr>Orçamento!Títulos_de_Impressão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Proad</cp:lastModifiedBy>
  <cp:lastPrinted>2020-05-11T17:00:51Z</cp:lastPrinted>
  <dcterms:created xsi:type="dcterms:W3CDTF">2009-04-27T20:33:58Z</dcterms:created>
  <dcterms:modified xsi:type="dcterms:W3CDTF">2020-05-11T17:00:57Z</dcterms:modified>
</cp:coreProperties>
</file>