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10" yWindow="1335" windowWidth="11475" windowHeight="9750" activeTab="1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1">Cronograma!$A$1:$BL$35</definedName>
    <definedName name="_xlnm.Print_Area" localSheetId="0">Orçamento!$A$1:$K$40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BJ26" i="4" l="1"/>
  <c r="BK17" i="4"/>
  <c r="BK14" i="4"/>
  <c r="BK11" i="4"/>
  <c r="BL13" i="4" s="1"/>
  <c r="K21" i="2"/>
  <c r="K10" i="2"/>
  <c r="K15" i="2"/>
  <c r="H13" i="2"/>
  <c r="H12" i="2"/>
  <c r="H11" i="2"/>
  <c r="H19" i="2"/>
  <c r="H18" i="2"/>
  <c r="H17" i="2"/>
  <c r="H16" i="2"/>
  <c r="H31" i="2"/>
  <c r="H30" i="2"/>
  <c r="H29" i="2"/>
  <c r="H28" i="2"/>
  <c r="H27" i="2"/>
  <c r="H26" i="2"/>
  <c r="H25" i="2"/>
  <c r="H24" i="2"/>
  <c r="H23" i="2"/>
  <c r="H22" i="2"/>
  <c r="H32" i="2"/>
  <c r="G32" i="2"/>
  <c r="I32" i="2"/>
  <c r="J32" i="2" s="1"/>
  <c r="G31" i="2"/>
  <c r="G30" i="2"/>
  <c r="I30" i="2"/>
  <c r="J30" i="2" s="1"/>
  <c r="G29" i="2"/>
  <c r="G28" i="2"/>
  <c r="G27" i="2"/>
  <c r="G26" i="2"/>
  <c r="G25" i="2"/>
  <c r="I24" i="2"/>
  <c r="J24" i="2" s="1"/>
  <c r="G24" i="2"/>
  <c r="G23" i="2"/>
  <c r="G22" i="2"/>
  <c r="I19" i="2"/>
  <c r="J19" i="2" s="1"/>
  <c r="I18" i="2"/>
  <c r="J18" i="2" s="1"/>
  <c r="G19" i="2"/>
  <c r="G18" i="2"/>
  <c r="G17" i="2"/>
  <c r="G16" i="2"/>
  <c r="G13" i="2"/>
  <c r="G12" i="2"/>
  <c r="G11" i="2"/>
  <c r="BL16" i="4" l="1"/>
  <c r="I26" i="2"/>
  <c r="J26" i="2" s="1"/>
  <c r="I29" i="2"/>
  <c r="J29" i="2" s="1"/>
  <c r="I28" i="2"/>
  <c r="J28" i="2" s="1"/>
  <c r="I27" i="2"/>
  <c r="J27" i="2" s="1"/>
  <c r="I25" i="2"/>
  <c r="J25" i="2" s="1"/>
  <c r="I23" i="2"/>
  <c r="J23" i="2" s="1"/>
  <c r="I22" i="2"/>
  <c r="J22" i="2" s="1"/>
  <c r="I31" i="2"/>
  <c r="J31" i="2" s="1"/>
  <c r="I17" i="2"/>
  <c r="J17" i="2" s="1"/>
  <c r="I16" i="2"/>
  <c r="J16" i="2" s="1"/>
  <c r="I13" i="2"/>
  <c r="J13" i="2" s="1"/>
  <c r="I12" i="2"/>
  <c r="J12" i="2" s="1"/>
  <c r="I11" i="2"/>
  <c r="J11" i="2" s="1"/>
  <c r="B12" i="4" l="1"/>
  <c r="B27" i="4" s="1"/>
  <c r="B29" i="4" s="1"/>
  <c r="K34" i="2" l="1"/>
  <c r="BL9" i="4" s="1"/>
  <c r="BO11" i="4" s="1"/>
  <c r="BO20" i="4" l="1"/>
  <c r="BK20" i="4"/>
  <c r="AX21" i="4" s="1"/>
  <c r="BK23" i="4"/>
  <c r="AX24" i="4" s="1"/>
  <c r="N15" i="4"/>
  <c r="N27" i="4" s="1"/>
  <c r="N29" i="4" s="1"/>
  <c r="Z29" i="4" s="1"/>
  <c r="AL26" i="4"/>
  <c r="BK26" i="4"/>
  <c r="B26" i="4"/>
  <c r="B28" i="4" s="1"/>
  <c r="BO14" i="4"/>
  <c r="BO17" i="4"/>
  <c r="AK18" i="4"/>
  <c r="AL27" i="4" s="1"/>
  <c r="AX26" i="4" l="1"/>
  <c r="N26" i="4"/>
  <c r="N28" i="4" s="1"/>
  <c r="Z28" i="4" s="1"/>
  <c r="AL28" i="4" s="1"/>
  <c r="AX28" i="4" s="1"/>
  <c r="AX27" i="4"/>
  <c r="AL29" i="4"/>
  <c r="BL19" i="4"/>
  <c r="BL22" i="4" s="1"/>
  <c r="BL25" i="4" s="1"/>
  <c r="AX29" i="4" l="1"/>
</calcChain>
</file>

<file path=xl/sharedStrings.xml><?xml version="1.0" encoding="utf-8"?>
<sst xmlns="http://schemas.openxmlformats.org/spreadsheetml/2006/main" count="187" uniqueCount="120">
  <si>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</si>
  <si>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</si>
  <si>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</si>
  <si>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</si>
  <si>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</si>
  <si>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</si>
  <si>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</si>
  <si>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</si>
  <si>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CREA:</t>
  </si>
  <si>
    <t>Responsável legal pela empresa:</t>
  </si>
  <si>
    <t>Local e data:</t>
  </si>
  <si>
    <t>MODELO DE PLANILHA DE ORÇAMENTO PARA EXECUÇÃO DE OBRA POR EMPREITADA POR PREÇO UNITÁRIO</t>
  </si>
  <si>
    <t>CÓDIGO FONTE</t>
  </si>
  <si>
    <t>SERVIÇO</t>
  </si>
  <si>
    <t>PREÇO PROPOSTO (R$)</t>
  </si>
  <si>
    <t>PERCENTUAL DE DESCONTO E TOTAL GERAL DO ORÇAMENTO</t>
  </si>
  <si>
    <t>DESCONTO PROPOSTO %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</si>
  <si>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</si>
  <si>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</si>
  <si>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</si>
  <si>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MODELO DE PLANILHA DE CRONOGRAMA FÍSICO FINANCEIRO</t>
  </si>
  <si>
    <t>PREÇO UNITÁRIO UFF</t>
  </si>
  <si>
    <r>
      <t xml:space="preserve">SERVIÇO: </t>
    </r>
    <r>
      <rPr>
        <b/>
        <sz val="12"/>
        <rFont val="Verdana"/>
        <family val="2"/>
      </rPr>
      <t>Contratação de projetos executivo e complementares para reforma com ampliação de àrea para instalação de elevador na fachada lateral do prédio da Reitoria da Universidade Federal Fluminense (UFF)</t>
    </r>
    <r>
      <rPr>
        <b/>
        <sz val="11"/>
        <rFont val="Verdana"/>
        <family val="2"/>
      </rPr>
      <t xml:space="preserve"> </t>
    </r>
  </si>
  <si>
    <t>LOCAL: Rua Miguel de Frias, nº 9 - Icaraí, Niterói – RJ.</t>
  </si>
  <si>
    <t>1.</t>
  </si>
  <si>
    <t>1.1</t>
  </si>
  <si>
    <t>1.2</t>
  </si>
  <si>
    <t>m</t>
  </si>
  <si>
    <t>Laudo técnico estrutural</t>
  </si>
  <si>
    <t>m²</t>
  </si>
  <si>
    <t>2.</t>
  </si>
  <si>
    <t>Projeto de Arquitetura</t>
  </si>
  <si>
    <t>2.1</t>
  </si>
  <si>
    <t>Projeto básico até 500 m²</t>
  </si>
  <si>
    <t>Projeto executivo até 500 m²</t>
  </si>
  <si>
    <t>Projetos complementares</t>
  </si>
  <si>
    <t>3.</t>
  </si>
  <si>
    <t>3.1</t>
  </si>
  <si>
    <t>2.2</t>
  </si>
  <si>
    <t>Projeto de comunicação visual/tátil/sonora</t>
  </si>
  <si>
    <t>Projeto de urbanização</t>
  </si>
  <si>
    <t>SE 35.05.0700</t>
  </si>
  <si>
    <t>SCO-Rio</t>
  </si>
  <si>
    <t>SE 25.25.0050</t>
  </si>
  <si>
    <t>SE 25.25.0200</t>
  </si>
  <si>
    <t>3.2</t>
  </si>
  <si>
    <t>3.3</t>
  </si>
  <si>
    <t>3.4</t>
  </si>
  <si>
    <t>3.5</t>
  </si>
  <si>
    <t>3.6</t>
  </si>
  <si>
    <t>3.7</t>
  </si>
  <si>
    <t>3.8</t>
  </si>
  <si>
    <t>Serviços preliminares</t>
  </si>
  <si>
    <t>SE 25.05.0050</t>
  </si>
  <si>
    <t>SE 25.025.0350</t>
  </si>
  <si>
    <t>SE 25.60.0050</t>
  </si>
  <si>
    <t>SE 25.70.0050</t>
  </si>
  <si>
    <t>SE 25.70.0950</t>
  </si>
  <si>
    <t>SE 25.75.0050</t>
  </si>
  <si>
    <t>SE 25.10.0150</t>
  </si>
  <si>
    <t>ETAPAS</t>
  </si>
  <si>
    <t>%</t>
  </si>
  <si>
    <t>VALOR PARCIAL</t>
  </si>
  <si>
    <t>VALOR RESTANTE</t>
  </si>
  <si>
    <t>1º mês</t>
  </si>
  <si>
    <t>2º mês</t>
  </si>
  <si>
    <t>3º mês</t>
  </si>
  <si>
    <t>4º mês</t>
  </si>
  <si>
    <t>10 dias</t>
  </si>
  <si>
    <t>1- SERVIÇOS PRELIMINARES</t>
  </si>
  <si>
    <t>Fiscalização e acompanhamento dos Serviços Preliminares</t>
  </si>
  <si>
    <t>RP</t>
  </si>
  <si>
    <t>COR</t>
  </si>
  <si>
    <t>RF</t>
  </si>
  <si>
    <t>Fiscalização e acompanhamento do AP</t>
  </si>
  <si>
    <t>Fiscalização e acompanhamento do PB</t>
  </si>
  <si>
    <t>Fiscalização e acompanhamento do PE</t>
  </si>
  <si>
    <t>Fiscalização e acompanhamento do PL</t>
  </si>
  <si>
    <t>Percentual por período (%)</t>
  </si>
  <si>
    <t>Total por período (R$)</t>
  </si>
  <si>
    <t>Percentual acumulado (%)</t>
  </si>
  <si>
    <t>Total acumulado (R$)</t>
  </si>
  <si>
    <t>ABREV.: AP=ANTEPROJETO; PB=PROJETO BÁSICO PE=PROJETO EXECUTIVO; PL=PROJETO LEGAL</t>
  </si>
  <si>
    <t>RP=RELATÓRIO PARCIAL; RF=RELATÓRIO FINAL; COR=CORREÇÃO</t>
  </si>
  <si>
    <t>OBS.: OS PAGAMENTOS SERÃO ENCAMINHADOS APÓS OS RELATÓRIOS FINAIS DE CADA ETAPA. O PAGAMENTO DO PL SÓ SERÁ EFETUADO APÓS APROVAÇÃO JUNTO AOS ÓRGÃOS COMPETENTES.</t>
  </si>
  <si>
    <t>PERÍODO</t>
  </si>
  <si>
    <t>5º mês</t>
  </si>
  <si>
    <r>
      <t xml:space="preserve">2- ELABORAÇÃO DO AP </t>
    </r>
    <r>
      <rPr>
        <sz val="9"/>
        <rFont val="Verdana"/>
        <family val="2"/>
      </rPr>
      <t>(20% relativo ao Proj Arquit e Compl.)</t>
    </r>
  </si>
  <si>
    <r>
      <t xml:space="preserve">4- ELABORAÇÃO DO PE </t>
    </r>
    <r>
      <rPr>
        <sz val="9"/>
        <rFont val="Verdana"/>
        <family val="2"/>
      </rPr>
      <t>(40% relativo ao Proj Arquit e Compl)</t>
    </r>
  </si>
  <si>
    <r>
      <t xml:space="preserve">3 - ELABORAÇÃO DE PB E ORÇAMENTO </t>
    </r>
    <r>
      <rPr>
        <sz val="9"/>
        <rFont val="Verdana"/>
        <family val="2"/>
      </rPr>
      <t>(30% relativo ao Proj Arquit e Compl.)</t>
    </r>
  </si>
  <si>
    <r>
      <t xml:space="preserve">5 - EXECUÇÃO DO PL </t>
    </r>
    <r>
      <rPr>
        <sz val="9"/>
        <rFont val="Verdana"/>
        <family val="2"/>
      </rPr>
      <t>(10% relativo ao proj Arquit e Compl)</t>
    </r>
  </si>
  <si>
    <t>EMOP</t>
  </si>
  <si>
    <t>01.008.0050-0</t>
  </si>
  <si>
    <t>Mobilização/Desmobilização</t>
  </si>
  <si>
    <t>Unid.</t>
  </si>
  <si>
    <t>Sondagem do solo/ 2 furos de 15 m profundidade</t>
  </si>
  <si>
    <t>AD.04.20.0050</t>
  </si>
  <si>
    <t>Projeto de Arquitetura de aprovação (Legal)</t>
  </si>
  <si>
    <t>Serviços despachante para legalização em Prefeitura</t>
  </si>
  <si>
    <t>SBC</t>
  </si>
  <si>
    <t>3.9</t>
  </si>
  <si>
    <t>Projeto de fundações e cortina</t>
  </si>
  <si>
    <t>SE 000600</t>
  </si>
  <si>
    <t>Projeto Estruturas até 500 m²</t>
  </si>
  <si>
    <t>Projeto Instalações sanitárias prediais</t>
  </si>
  <si>
    <t>ANEXO VI-I DO EDITAL DE LICITAÇÃO POR RDC N.º 13/2019/AD</t>
  </si>
  <si>
    <t>Projeto Instalações eletricas prediais de baixa tensão</t>
  </si>
  <si>
    <t>Projeto Instalações de cabeamento estruturado</t>
  </si>
  <si>
    <t>Projeto de SPDA até 400 m²</t>
  </si>
  <si>
    <t>Projeto de Instalação de ar condicionado</t>
  </si>
  <si>
    <t>SE 24.70.0800</t>
  </si>
  <si>
    <t>Projeto sistema automação predial</t>
  </si>
  <si>
    <t>3.10</t>
  </si>
  <si>
    <t>3.11</t>
  </si>
  <si>
    <t>SE 25.40.0050</t>
  </si>
  <si>
    <t>Fornecimento de projeto executivo de instalação de incêndio em AutoCad aprovado na concessionária em prédios escolares e administrativos com até 500 m² de área</t>
  </si>
  <si>
    <t>ANEXO VI-II DO EDITAL DE LICITAÇÃO POR RDC N.º 13/2019/AD</t>
  </si>
  <si>
    <t xml:space="preserve"> - Referência Catálogo de Itens da Prefeitura Rio de Janeiro (SCO-Rio); EMOP; SBC de setembro de 2019;</t>
  </si>
  <si>
    <t xml:space="preserve"> - Incluso BDI sobre preço unitário de: 20,40 %</t>
  </si>
  <si>
    <t>- Estimativa de custos da Divisão de Desenvolvimento de Projetos da Coordenação de Arquitetura da SAEN (Fls. 233/256 do processo).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</si>
</sst>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#,##0.00_ ;\-#,##0.00\ "/>
    <numFmt numFmtId="169" formatCode="0.000000"/>
    <numFmt numFmtId="170" formatCode="#,##0.00;[Red]#,##0.00"/>
    <numFmt numFmtId="171" formatCode="0.0000%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2"/>
      <name val="Verdana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color rgb="FFFF0000"/>
      <name val="Verdana"/>
      <family val="2"/>
    </font>
    <font>
      <b/>
      <sz val="10.5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31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7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65" fontId="24" fillId="0" borderId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" borderId="7" applyNumberFormat="0" applyFont="0" applyAlignment="0" applyProtection="0"/>
    <xf numFmtId="0" fontId="18" fillId="2" borderId="8" applyNumberFormat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6" fontId="1" fillId="0" borderId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/>
    <xf numFmtId="0" fontId="19" fillId="0" borderId="0" applyNumberFormat="0" applyFill="0" applyBorder="0" applyAlignment="0" applyProtection="0"/>
  </cellStyleXfs>
  <cellXfs count="18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44" fontId="5" fillId="0" borderId="0" xfId="0" applyNumberFormat="1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4" fontId="5" fillId="17" borderId="10" xfId="38" applyNumberFormat="1" applyFont="1" applyFill="1" applyBorder="1" applyAlignment="1">
      <alignment vertical="center"/>
    </xf>
    <xf numFmtId="4" fontId="6" fillId="17" borderId="10" xfId="38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 applyProtection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/>
    </xf>
    <xf numFmtId="2" fontId="6" fillId="18" borderId="11" xfId="0" applyNumberFormat="1" applyFont="1" applyFill="1" applyBorder="1" applyAlignment="1">
      <alignment horizontal="center" vertical="center"/>
    </xf>
    <xf numFmtId="44" fontId="6" fillId="18" borderId="10" xfId="38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vertical="center" wrapText="1"/>
    </xf>
    <xf numFmtId="0" fontId="6" fillId="18" borderId="11" xfId="0" applyFont="1" applyFill="1" applyBorder="1" applyAlignment="1">
      <alignment vertical="center" wrapText="1"/>
    </xf>
    <xf numFmtId="4" fontId="6" fillId="18" borderId="12" xfId="38" applyNumberFormat="1" applyFont="1" applyFill="1" applyBorder="1" applyAlignment="1">
      <alignment horizontal="right" vertical="center"/>
    </xf>
    <xf numFmtId="4" fontId="6" fillId="18" borderId="13" xfId="38" applyNumberFormat="1" applyFont="1" applyFill="1" applyBorder="1" applyAlignment="1">
      <alignment horizontal="right" vertical="center"/>
    </xf>
    <xf numFmtId="4" fontId="5" fillId="18" borderId="10" xfId="38" applyNumberFormat="1" applyFont="1" applyFill="1" applyBorder="1" applyAlignment="1">
      <alignment vertical="center"/>
    </xf>
    <xf numFmtId="4" fontId="6" fillId="18" borderId="10" xfId="38" applyNumberFormat="1" applyFont="1" applyFill="1" applyBorder="1" applyAlignment="1">
      <alignment vertical="center"/>
    </xf>
    <xf numFmtId="4" fontId="6" fillId="18" borderId="10" xfId="0" applyNumberFormat="1" applyFont="1" applyFill="1" applyBorder="1" applyAlignment="1">
      <alignment horizontal="center" vertical="center"/>
    </xf>
    <xf numFmtId="4" fontId="6" fillId="18" borderId="1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4" fontId="3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distributed" wrapText="1"/>
    </xf>
    <xf numFmtId="4" fontId="37" fillId="0" borderId="10" xfId="0" applyNumberFormat="1" applyFont="1" applyBorder="1" applyAlignment="1">
      <alignment horizontal="right" vertical="center"/>
    </xf>
    <xf numFmtId="4" fontId="37" fillId="17" borderId="1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6" fillId="18" borderId="16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4" fontId="36" fillId="0" borderId="0" xfId="0" applyNumberFormat="1" applyFont="1" applyAlignment="1">
      <alignment horizontal="center" vertical="center"/>
    </xf>
    <xf numFmtId="0" fontId="5" fillId="17" borderId="10" xfId="0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vertical="center" wrapText="1"/>
    </xf>
    <xf numFmtId="168" fontId="5" fillId="0" borderId="10" xfId="38" applyNumberFormat="1" applyFont="1" applyBorder="1" applyAlignment="1">
      <alignment vertical="center"/>
    </xf>
    <xf numFmtId="169" fontId="5" fillId="17" borderId="10" xfId="0" applyNumberFormat="1" applyFont="1" applyFill="1" applyBorder="1" applyAlignment="1">
      <alignment horizontal="center" vertical="center" wrapText="1"/>
    </xf>
    <xf numFmtId="4" fontId="37" fillId="19" borderId="10" xfId="0" applyNumberFormat="1" applyFont="1" applyFill="1" applyBorder="1" applyAlignment="1">
      <alignment horizontal="right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0" fontId="6" fillId="18" borderId="10" xfId="0" applyFont="1" applyFill="1" applyBorder="1" applyAlignment="1" applyProtection="1">
      <alignment horizontal="left" vertical="center" wrapText="1"/>
    </xf>
    <xf numFmtId="0" fontId="40" fillId="0" borderId="0" xfId="52" applyFont="1" applyBorder="1" applyAlignment="1">
      <alignment wrapText="1"/>
    </xf>
    <xf numFmtId="0" fontId="41" fillId="0" borderId="0" xfId="52" applyFont="1" applyBorder="1" applyAlignment="1">
      <alignment wrapText="1"/>
    </xf>
    <xf numFmtId="0" fontId="40" fillId="0" borderId="0" xfId="52" applyFont="1" applyBorder="1" applyAlignment="1">
      <alignment horizontal="center" wrapText="1"/>
    </xf>
    <xf numFmtId="170" fontId="41" fillId="0" borderId="0" xfId="52" applyNumberFormat="1" applyFont="1" applyBorder="1" applyAlignment="1">
      <alignment horizontal="center" vertical="center" wrapText="1"/>
    </xf>
    <xf numFmtId="4" fontId="41" fillId="0" borderId="0" xfId="52" applyNumberFormat="1" applyFont="1" applyBorder="1" applyAlignment="1">
      <alignment horizontal="center" wrapText="1"/>
    </xf>
    <xf numFmtId="4" fontId="41" fillId="0" borderId="0" xfId="52" applyNumberFormat="1" applyFont="1" applyBorder="1" applyAlignment="1">
      <alignment horizontal="left" vertical="center" wrapText="1"/>
    </xf>
    <xf numFmtId="0" fontId="41" fillId="0" borderId="0" xfId="52" applyFont="1" applyBorder="1" applyAlignment="1">
      <alignment horizontal="left" vertical="center" wrapText="1"/>
    </xf>
    <xf numFmtId="4" fontId="40" fillId="0" borderId="0" xfId="52" applyNumberFormat="1" applyFont="1" applyBorder="1" applyAlignment="1">
      <alignment horizontal="left" vertical="center" wrapText="1"/>
    </xf>
    <xf numFmtId="0" fontId="40" fillId="0" borderId="0" xfId="52" applyFont="1" applyBorder="1" applyAlignment="1">
      <alignment horizontal="left" vertical="center" wrapText="1"/>
    </xf>
    <xf numFmtId="170" fontId="6" fillId="23" borderId="23" xfId="52" applyNumberFormat="1" applyFont="1" applyFill="1" applyBorder="1" applyAlignment="1">
      <alignment horizontal="center" vertical="center" wrapText="1"/>
    </xf>
    <xf numFmtId="4" fontId="6" fillId="23" borderId="24" xfId="52" applyNumberFormat="1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5" fillId="0" borderId="10" xfId="52" quotePrefix="1" applyFont="1" applyFill="1" applyBorder="1" applyAlignment="1">
      <alignment horizontal="center" vertical="center" wrapText="1"/>
    </xf>
    <xf numFmtId="4" fontId="5" fillId="0" borderId="25" xfId="52" applyNumberFormat="1" applyFont="1" applyBorder="1" applyAlignment="1">
      <alignment horizontal="center" vertical="center" wrapText="1"/>
    </xf>
    <xf numFmtId="170" fontId="5" fillId="0" borderId="10" xfId="52" applyNumberFormat="1" applyFont="1" applyFill="1" applyBorder="1" applyAlignment="1">
      <alignment horizontal="center" vertical="center" wrapText="1"/>
    </xf>
    <xf numFmtId="4" fontId="5" fillId="0" borderId="26" xfId="52" applyNumberFormat="1" applyFont="1" applyBorder="1" applyAlignment="1">
      <alignment horizontal="center" vertical="center" wrapText="1"/>
    </xf>
    <xf numFmtId="4" fontId="6" fillId="0" borderId="10" xfId="52" applyNumberFormat="1" applyFont="1" applyBorder="1" applyAlignment="1">
      <alignment horizontal="center" vertical="center" wrapText="1" shrinkToFit="1"/>
    </xf>
    <xf numFmtId="4" fontId="6" fillId="0" borderId="10" xfId="52" applyNumberFormat="1" applyFont="1" applyFill="1" applyBorder="1" applyAlignment="1">
      <alignment horizontal="left" vertical="center" wrapText="1"/>
    </xf>
    <xf numFmtId="4" fontId="6" fillId="0" borderId="10" xfId="52" applyNumberFormat="1" applyFont="1" applyFill="1" applyBorder="1" applyAlignment="1">
      <alignment vertical="center" wrapText="1"/>
    </xf>
    <xf numFmtId="4" fontId="5" fillId="0" borderId="10" xfId="52" applyNumberFormat="1" applyFont="1" applyFill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</xf>
    <xf numFmtId="4" fontId="5" fillId="0" borderId="10" xfId="52" applyNumberFormat="1" applyFont="1" applyFill="1" applyBorder="1" applyAlignment="1">
      <alignment vertical="center" wrapText="1"/>
    </xf>
    <xf numFmtId="10" fontId="5" fillId="0" borderId="10" xfId="52" applyNumberFormat="1" applyFont="1" applyBorder="1" applyAlignment="1">
      <alignment horizontal="center" vertical="center" wrapText="1" shrinkToFit="1"/>
    </xf>
    <xf numFmtId="4" fontId="5" fillId="0" borderId="10" xfId="52" applyNumberFormat="1" applyFont="1" applyBorder="1" applyAlignment="1">
      <alignment horizontal="center" vertical="center" wrapText="1" shrinkToFit="1"/>
    </xf>
    <xf numFmtId="4" fontId="6" fillId="0" borderId="10" xfId="52" applyNumberFormat="1" applyFont="1" applyBorder="1" applyAlignment="1">
      <alignment horizontal="center" vertical="center" wrapText="1"/>
    </xf>
    <xf numFmtId="4" fontId="5" fillId="0" borderId="10" xfId="52" applyNumberFormat="1" applyFont="1" applyFill="1" applyBorder="1" applyAlignment="1">
      <alignment vertical="center" wrapText="1" shrinkToFit="1"/>
    </xf>
    <xf numFmtId="4" fontId="5" fillId="21" borderId="10" xfId="52" applyNumberFormat="1" applyFont="1" applyFill="1" applyBorder="1" applyAlignment="1">
      <alignment horizontal="center" vertical="center" wrapText="1"/>
    </xf>
    <xf numFmtId="4" fontId="5" fillId="21" borderId="10" xfId="52" applyNumberFormat="1" applyFont="1" applyFill="1" applyBorder="1" applyAlignment="1">
      <alignment vertical="center" wrapText="1"/>
    </xf>
    <xf numFmtId="0" fontId="5" fillId="0" borderId="10" xfId="52" applyFont="1" applyFill="1" applyBorder="1" applyAlignment="1">
      <alignment horizontal="left" vertical="center" wrapText="1"/>
    </xf>
    <xf numFmtId="4" fontId="5" fillId="0" borderId="27" xfId="52" applyNumberFormat="1" applyFont="1" applyBorder="1" applyAlignment="1">
      <alignment horizontal="center" vertical="center" wrapText="1"/>
    </xf>
    <xf numFmtId="4" fontId="5" fillId="21" borderId="11" xfId="52" applyNumberFormat="1" applyFont="1" applyFill="1" applyBorder="1" applyAlignment="1">
      <alignment vertical="center" wrapText="1"/>
    </xf>
    <xf numFmtId="4" fontId="5" fillId="21" borderId="12" xfId="52" applyNumberFormat="1" applyFont="1" applyFill="1" applyBorder="1" applyAlignment="1">
      <alignment vertical="center" wrapText="1"/>
    </xf>
    <xf numFmtId="170" fontId="40" fillId="0" borderId="0" xfId="52" applyNumberFormat="1" applyFont="1" applyBorder="1" applyAlignment="1">
      <alignment horizontal="center" wrapText="1"/>
    </xf>
    <xf numFmtId="4" fontId="5" fillId="17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17" borderId="11" xfId="0" applyFont="1" applyFill="1" applyBorder="1" applyAlignment="1" applyProtection="1">
      <alignment horizontal="center" vertical="center" wrapText="1"/>
    </xf>
    <xf numFmtId="0" fontId="5" fillId="17" borderId="12" xfId="0" applyFont="1" applyFill="1" applyBorder="1" applyAlignment="1" applyProtection="1">
      <alignment horizontal="center" vertical="center" wrapText="1"/>
    </xf>
    <xf numFmtId="0" fontId="5" fillId="17" borderId="12" xfId="0" applyNumberFormat="1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center" vertical="center" wrapText="1"/>
    </xf>
    <xf numFmtId="169" fontId="5" fillId="17" borderId="12" xfId="0" applyNumberFormat="1" applyFont="1" applyFill="1" applyBorder="1" applyAlignment="1">
      <alignment horizontal="center" vertical="center" wrapText="1"/>
    </xf>
    <xf numFmtId="4" fontId="37" fillId="17" borderId="12" xfId="0" applyNumberFormat="1" applyFont="1" applyFill="1" applyBorder="1" applyAlignment="1">
      <alignment horizontal="right" vertical="center"/>
    </xf>
    <xf numFmtId="168" fontId="5" fillId="0" borderId="11" xfId="38" applyNumberFormat="1" applyFont="1" applyBorder="1" applyAlignment="1">
      <alignment vertical="center"/>
    </xf>
    <xf numFmtId="4" fontId="37" fillId="0" borderId="12" xfId="0" applyNumberFormat="1" applyFont="1" applyBorder="1" applyAlignment="1">
      <alignment horizontal="right" vertical="center"/>
    </xf>
    <xf numFmtId="4" fontId="6" fillId="17" borderId="13" xfId="38" applyNumberFormat="1" applyFont="1" applyFill="1" applyBorder="1" applyAlignment="1">
      <alignment vertical="center"/>
    </xf>
    <xf numFmtId="171" fontId="5" fillId="17" borderId="10" xfId="60" applyNumberFormat="1" applyFont="1" applyFill="1" applyBorder="1" applyAlignment="1">
      <alignment horizontal="center" vertical="center" wrapText="1"/>
    </xf>
    <xf numFmtId="171" fontId="6" fillId="17" borderId="10" xfId="60" applyNumberFormat="1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4" fontId="37" fillId="18" borderId="10" xfId="0" applyNumberFormat="1" applyFont="1" applyFill="1" applyBorder="1" applyAlignment="1">
      <alignment horizontal="right" vertical="center"/>
    </xf>
    <xf numFmtId="171" fontId="5" fillId="18" borderId="10" xfId="6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0" fontId="32" fillId="20" borderId="0" xfId="0" applyFont="1" applyFill="1" applyBorder="1" applyAlignment="1">
      <alignment horizontal="center"/>
    </xf>
    <xf numFmtId="0" fontId="38" fillId="2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" fillId="18" borderId="17" xfId="0" applyFont="1" applyFill="1" applyBorder="1" applyAlignment="1">
      <alignment horizontal="center" wrapText="1"/>
    </xf>
    <xf numFmtId="0" fontId="6" fillId="18" borderId="1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6" fillId="18" borderId="10" xfId="38" applyNumberFormat="1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" fontId="36" fillId="0" borderId="18" xfId="0" applyNumberFormat="1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textRotation="89"/>
    </xf>
    <xf numFmtId="0" fontId="35" fillId="0" borderId="0" xfId="0" applyFont="1" applyBorder="1" applyAlignment="1">
      <alignment horizontal="center" vertical="center" textRotation="89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1" fillId="0" borderId="0" xfId="0" quotePrefix="1" applyFont="1" applyBorder="1" applyAlignment="1">
      <alignment horizontal="left" vertical="distributed" wrapText="1"/>
    </xf>
    <xf numFmtId="0" fontId="31" fillId="0" borderId="0" xfId="0" applyFont="1" applyBorder="1" applyAlignment="1">
      <alignment horizontal="left" vertical="distributed" wrapText="1"/>
    </xf>
    <xf numFmtId="4" fontId="36" fillId="0" borderId="0" xfId="0" quotePrefix="1" applyNumberFormat="1" applyFont="1" applyAlignment="1">
      <alignment horizontal="left" vertical="center"/>
    </xf>
    <xf numFmtId="4" fontId="36" fillId="0" borderId="0" xfId="0" applyNumberFormat="1" applyFont="1" applyAlignment="1">
      <alignment horizontal="left" vertical="center"/>
    </xf>
    <xf numFmtId="4" fontId="42" fillId="0" borderId="0" xfId="52" applyNumberFormat="1" applyFont="1" applyFill="1" applyBorder="1" applyAlignment="1">
      <alignment horizontal="left" wrapText="1"/>
    </xf>
    <xf numFmtId="4" fontId="6" fillId="21" borderId="12" xfId="52" applyNumberFormat="1" applyFont="1" applyFill="1" applyBorder="1" applyAlignment="1">
      <alignment horizontal="center" vertical="center" wrapText="1"/>
    </xf>
    <xf numFmtId="4" fontId="6" fillId="21" borderId="13" xfId="52" applyNumberFormat="1" applyFont="1" applyFill="1" applyBorder="1" applyAlignment="1">
      <alignment horizontal="center" vertical="center" wrapText="1"/>
    </xf>
    <xf numFmtId="0" fontId="43" fillId="0" borderId="30" xfId="52" applyFont="1" applyBorder="1" applyAlignment="1">
      <alignment horizontal="center" vertical="center" textRotation="45" wrapText="1"/>
    </xf>
    <xf numFmtId="0" fontId="43" fillId="0" borderId="0" xfId="52" applyFont="1" applyBorder="1" applyAlignment="1">
      <alignment horizontal="center" vertical="center" textRotation="45" wrapText="1"/>
    </xf>
    <xf numFmtId="0" fontId="9" fillId="0" borderId="3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4" fontId="6" fillId="0" borderId="28" xfId="52" applyNumberFormat="1" applyFont="1" applyFill="1" applyBorder="1" applyAlignment="1">
      <alignment horizontal="center" vertical="center" wrapText="1" shrinkToFit="1"/>
    </xf>
    <xf numFmtId="4" fontId="6" fillId="0" borderId="28" xfId="52" applyNumberFormat="1" applyFont="1" applyFill="1" applyBorder="1" applyAlignment="1">
      <alignment horizontal="center" vertical="center" wrapText="1"/>
    </xf>
    <xf numFmtId="4" fontId="36" fillId="0" borderId="0" xfId="52" applyNumberFormat="1" applyFont="1" applyFill="1" applyBorder="1" applyAlignment="1">
      <alignment horizontal="left" wrapText="1"/>
    </xf>
    <xf numFmtId="4" fontId="6" fillId="0" borderId="10" xfId="52" applyNumberFormat="1" applyFont="1" applyBorder="1" applyAlignment="1">
      <alignment horizontal="center" vertical="center" wrapText="1" shrinkToFit="1"/>
    </xf>
    <xf numFmtId="4" fontId="6" fillId="0" borderId="26" xfId="52" applyNumberFormat="1" applyFont="1" applyBorder="1" applyAlignment="1">
      <alignment horizontal="center" vertical="center" wrapText="1" shrinkToFit="1"/>
    </xf>
    <xf numFmtId="4" fontId="6" fillId="0" borderId="28" xfId="52" applyNumberFormat="1" applyFont="1" applyBorder="1" applyAlignment="1">
      <alignment horizontal="center" vertical="center" wrapText="1" shrinkToFit="1"/>
    </xf>
    <xf numFmtId="4" fontId="6" fillId="0" borderId="29" xfId="52" applyNumberFormat="1" applyFont="1" applyBorder="1" applyAlignment="1">
      <alignment horizontal="center" vertical="center" wrapText="1" shrinkToFit="1"/>
    </xf>
    <xf numFmtId="4" fontId="6" fillId="0" borderId="10" xfId="52" applyNumberFormat="1" applyFont="1" applyBorder="1" applyAlignment="1">
      <alignment horizontal="center" vertical="center" wrapText="1"/>
    </xf>
    <xf numFmtId="4" fontId="6" fillId="0" borderId="10" xfId="52" applyNumberFormat="1" applyFont="1" applyFill="1" applyBorder="1" applyAlignment="1">
      <alignment horizontal="center" vertical="center" wrapText="1" shrinkToFit="1"/>
    </xf>
    <xf numFmtId="2" fontId="6" fillId="0" borderId="10" xfId="52" applyNumberFormat="1" applyFont="1" applyFill="1" applyBorder="1" applyAlignment="1">
      <alignment horizontal="center" vertical="center" wrapText="1"/>
    </xf>
    <xf numFmtId="2" fontId="6" fillId="0" borderId="10" xfId="52" applyNumberFormat="1" applyFont="1" applyBorder="1" applyAlignment="1">
      <alignment horizontal="center" vertical="center" wrapText="1"/>
    </xf>
    <xf numFmtId="2" fontId="6" fillId="0" borderId="28" xfId="52" applyNumberFormat="1" applyFont="1" applyBorder="1" applyAlignment="1">
      <alignment horizontal="center" vertical="center" wrapText="1"/>
    </xf>
    <xf numFmtId="4" fontId="6" fillId="0" borderId="25" xfId="52" applyNumberFormat="1" applyFont="1" applyBorder="1" applyAlignment="1">
      <alignment horizontal="center" vertical="center" wrapText="1"/>
    </xf>
    <xf numFmtId="2" fontId="6" fillId="0" borderId="10" xfId="52" applyNumberFormat="1" applyFont="1" applyBorder="1" applyAlignment="1">
      <alignment horizontal="center" vertical="center" wrapText="1" shrinkToFit="1"/>
    </xf>
    <xf numFmtId="4" fontId="5" fillId="0" borderId="26" xfId="52" applyNumberFormat="1" applyFont="1" applyBorder="1" applyAlignment="1">
      <alignment horizontal="center" vertical="center" wrapText="1"/>
    </xf>
    <xf numFmtId="4" fontId="6" fillId="21" borderId="10" xfId="52" applyNumberFormat="1" applyFont="1" applyFill="1" applyBorder="1" applyAlignment="1">
      <alignment horizontal="center" vertical="center" wrapText="1"/>
    </xf>
    <xf numFmtId="4" fontId="5" fillId="22" borderId="10" xfId="52" applyNumberFormat="1" applyFont="1" applyFill="1" applyBorder="1" applyAlignment="1">
      <alignment horizontal="center" vertical="center" wrapText="1"/>
    </xf>
    <xf numFmtId="4" fontId="5" fillId="21" borderId="10" xfId="52" applyNumberFormat="1" applyFont="1" applyFill="1" applyBorder="1" applyAlignment="1">
      <alignment horizontal="center" vertical="center" wrapText="1"/>
    </xf>
    <xf numFmtId="4" fontId="6" fillId="0" borderId="25" xfId="52" applyNumberFormat="1" applyFont="1" applyBorder="1" applyAlignment="1">
      <alignment horizontal="center" vertical="center" wrapText="1" shrinkToFit="1"/>
    </xf>
    <xf numFmtId="4" fontId="6" fillId="0" borderId="10" xfId="60" applyNumberFormat="1" applyFont="1" applyBorder="1" applyAlignment="1">
      <alignment horizontal="center" vertical="center" wrapText="1" shrinkToFit="1"/>
    </xf>
    <xf numFmtId="170" fontId="6" fillId="0" borderId="10" xfId="52" applyNumberFormat="1" applyFont="1" applyFill="1" applyBorder="1" applyAlignment="1">
      <alignment horizontal="center" vertical="center" wrapText="1"/>
    </xf>
    <xf numFmtId="4" fontId="6" fillId="0" borderId="26" xfId="52" applyNumberFormat="1" applyFont="1" applyBorder="1" applyAlignment="1">
      <alignment horizontal="center" vertical="center" wrapText="1"/>
    </xf>
    <xf numFmtId="170" fontId="6" fillId="21" borderId="10" xfId="52" applyNumberFormat="1" applyFont="1" applyFill="1" applyBorder="1" applyAlignment="1">
      <alignment horizontal="center" vertical="center" wrapText="1"/>
    </xf>
    <xf numFmtId="0" fontId="6" fillId="21" borderId="10" xfId="52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</xf>
    <xf numFmtId="0" fontId="6" fillId="0" borderId="25" xfId="52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5" fillId="0" borderId="11" xfId="52" applyFont="1" applyBorder="1" applyAlignment="1">
      <alignment horizontal="center" vertical="center" wrapText="1"/>
    </xf>
    <xf numFmtId="0" fontId="5" fillId="0" borderId="12" xfId="52" applyFont="1" applyBorder="1" applyAlignment="1">
      <alignment horizontal="center" vertical="center" wrapText="1"/>
    </xf>
    <xf numFmtId="0" fontId="5" fillId="0" borderId="13" xfId="52" applyFont="1" applyBorder="1" applyAlignment="1">
      <alignment horizontal="center" vertical="center" wrapText="1"/>
    </xf>
    <xf numFmtId="0" fontId="6" fillId="23" borderId="22" xfId="52" applyFont="1" applyFill="1" applyBorder="1" applyAlignment="1">
      <alignment horizontal="center" vertical="center" wrapText="1"/>
    </xf>
    <xf numFmtId="0" fontId="6" fillId="23" borderId="25" xfId="52" applyFont="1" applyFill="1" applyBorder="1" applyAlignment="1">
      <alignment horizontal="center" vertical="center" wrapText="1"/>
    </xf>
    <xf numFmtId="170" fontId="5" fillId="0" borderId="10" xfId="52" applyNumberFormat="1" applyFont="1" applyFill="1" applyBorder="1" applyAlignment="1">
      <alignment horizontal="center" vertical="center" wrapText="1"/>
    </xf>
    <xf numFmtId="0" fontId="6" fillId="23" borderId="23" xfId="52" applyFont="1" applyFill="1" applyBorder="1" applyAlignment="1">
      <alignment horizontal="center" vertical="center" wrapText="1"/>
    </xf>
    <xf numFmtId="0" fontId="6" fillId="23" borderId="10" xfId="52" applyFont="1" applyFill="1" applyBorder="1" applyAlignment="1">
      <alignment horizontal="center" vertical="center" wrapText="1"/>
    </xf>
  </cellXfs>
  <cellStyles count="7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9</xdr:row>
      <xdr:rowOff>28575</xdr:rowOff>
    </xdr:from>
    <xdr:to>
      <xdr:col>33</xdr:col>
      <xdr:colOff>0</xdr:colOff>
      <xdr:row>10</xdr:row>
      <xdr:rowOff>0</xdr:rowOff>
    </xdr:to>
    <xdr:cxnSp macro="">
      <xdr:nvCxnSpPr>
        <xdr:cNvPr id="2" name="Conector reto 12"/>
        <xdr:cNvCxnSpPr>
          <a:cxnSpLocks noChangeShapeType="1"/>
        </xdr:cNvCxnSpPr>
      </xdr:nvCxnSpPr>
      <xdr:spPr bwMode="auto">
        <a:xfrm>
          <a:off x="8239125" y="3209925"/>
          <a:ext cx="0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21</xdr:row>
      <xdr:rowOff>0</xdr:rowOff>
    </xdr:from>
    <xdr:to>
      <xdr:col>1</xdr:col>
      <xdr:colOff>0</xdr:colOff>
      <xdr:row>21</xdr:row>
      <xdr:rowOff>0</xdr:rowOff>
    </xdr:to>
    <xdr:cxnSp macro="">
      <xdr:nvCxnSpPr>
        <xdr:cNvPr id="3" name="Conector reto 24"/>
        <xdr:cNvCxnSpPr>
          <a:cxnSpLocks noChangeShapeType="1"/>
        </xdr:cNvCxnSpPr>
      </xdr:nvCxnSpPr>
      <xdr:spPr bwMode="auto">
        <a:xfrm>
          <a:off x="28575" y="6324600"/>
          <a:ext cx="2533650" cy="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C38" sqref="C38"/>
    </sheetView>
  </sheetViews>
  <sheetFormatPr defaultRowHeight="15.75" x14ac:dyDescent="0.25"/>
  <cols>
    <col min="1" max="1" width="6" style="1" bestFit="1" customWidth="1"/>
    <col min="2" max="2" width="9.7109375" style="1" customWidth="1"/>
    <col min="3" max="3" width="16.28515625" style="1" customWidth="1"/>
    <col min="4" max="4" width="45.28515625" style="2" customWidth="1"/>
    <col min="5" max="5" width="7" style="3" bestFit="1" customWidth="1"/>
    <col min="6" max="6" width="9.5703125" style="5" bestFit="1" customWidth="1"/>
    <col min="7" max="7" width="10.85546875" style="5" customWidth="1"/>
    <col min="8" max="8" width="12.28515625" style="5" customWidth="1"/>
    <col min="9" max="9" width="12.85546875" style="24" bestFit="1" customWidth="1"/>
    <col min="10" max="10" width="11.7109375" style="25" bestFit="1" customWidth="1"/>
    <col min="11" max="11" width="12.7109375" style="4" bestFit="1" customWidth="1"/>
    <col min="12" max="12" width="11.28515625" style="4" bestFit="1" customWidth="1"/>
    <col min="13" max="13" width="15.5703125" style="4" bestFit="1" customWidth="1"/>
    <col min="14" max="16384" width="9.140625" style="4"/>
  </cols>
  <sheetData>
    <row r="1" spans="1:12" ht="15" x14ac:dyDescent="0.2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0"/>
    </row>
    <row r="2" spans="1:12" ht="15" x14ac:dyDescent="0.2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"/>
    </row>
    <row r="3" spans="1:12" ht="15" x14ac:dyDescent="0.2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0"/>
    </row>
    <row r="4" spans="1:12" ht="15" x14ac:dyDescent="0.2">
      <c r="A4" s="124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0"/>
    </row>
    <row r="5" spans="1:12" ht="61.5" customHeight="1" x14ac:dyDescent="0.2">
      <c r="A5" s="125" t="s">
        <v>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0"/>
    </row>
    <row r="6" spans="1:12" ht="15" x14ac:dyDescent="0.2">
      <c r="A6" s="115" t="s">
        <v>23</v>
      </c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0"/>
    </row>
    <row r="7" spans="1:12" ht="15" x14ac:dyDescent="0.2">
      <c r="A7" s="4"/>
      <c r="B7" s="4"/>
      <c r="C7" s="4"/>
      <c r="D7" s="4"/>
      <c r="E7" s="4"/>
      <c r="F7" s="4"/>
      <c r="G7" s="4"/>
      <c r="H7" s="4"/>
      <c r="I7" s="120"/>
      <c r="J7" s="120"/>
      <c r="K7" s="120"/>
      <c r="L7" s="10"/>
    </row>
    <row r="8" spans="1:12" ht="15.75" customHeight="1" x14ac:dyDescent="0.2">
      <c r="A8" s="6"/>
      <c r="B8" s="6"/>
      <c r="C8" s="6"/>
      <c r="D8" s="7"/>
      <c r="E8" s="8"/>
      <c r="F8" s="11"/>
      <c r="G8" s="118" t="s">
        <v>21</v>
      </c>
      <c r="H8" s="114" t="s">
        <v>16</v>
      </c>
      <c r="I8" s="121" t="s">
        <v>14</v>
      </c>
      <c r="J8" s="121"/>
      <c r="K8" s="121"/>
      <c r="L8" s="10"/>
    </row>
    <row r="9" spans="1:12" ht="26.25" customHeight="1" x14ac:dyDescent="0.2">
      <c r="A9" s="26" t="s">
        <v>0</v>
      </c>
      <c r="B9" s="26" t="s">
        <v>19</v>
      </c>
      <c r="C9" s="27" t="s">
        <v>12</v>
      </c>
      <c r="D9" s="28" t="s">
        <v>1</v>
      </c>
      <c r="E9" s="29" t="s">
        <v>3</v>
      </c>
      <c r="F9" s="30" t="s">
        <v>4</v>
      </c>
      <c r="G9" s="119"/>
      <c r="H9" s="114"/>
      <c r="I9" s="31" t="s">
        <v>5</v>
      </c>
      <c r="J9" s="31" t="s">
        <v>0</v>
      </c>
      <c r="K9" s="31" t="s">
        <v>13</v>
      </c>
      <c r="L9" s="10"/>
    </row>
    <row r="10" spans="1:12" ht="15" x14ac:dyDescent="0.2">
      <c r="A10" s="27" t="s">
        <v>24</v>
      </c>
      <c r="B10" s="27"/>
      <c r="C10" s="26"/>
      <c r="D10" s="56" t="s">
        <v>52</v>
      </c>
      <c r="E10" s="29"/>
      <c r="F10" s="38"/>
      <c r="G10" s="47"/>
      <c r="H10" s="39"/>
      <c r="I10" s="36"/>
      <c r="J10" s="36"/>
      <c r="K10" s="37">
        <f>SUM(J11:J13)</f>
        <v>16714.8738624</v>
      </c>
      <c r="L10" s="12"/>
    </row>
    <row r="11" spans="1:12" ht="15" x14ac:dyDescent="0.2">
      <c r="A11" s="16" t="s">
        <v>25</v>
      </c>
      <c r="B11" s="16" t="s">
        <v>91</v>
      </c>
      <c r="C11" s="16" t="s">
        <v>92</v>
      </c>
      <c r="D11" s="21" t="s">
        <v>93</v>
      </c>
      <c r="E11" s="19" t="s">
        <v>94</v>
      </c>
      <c r="F11" s="91">
        <v>1</v>
      </c>
      <c r="G11" s="43">
        <f>5939.16*1.204</f>
        <v>7150.7486399999998</v>
      </c>
      <c r="H11" s="105">
        <f t="shared" ref="H11:H13" si="0">H$34</f>
        <v>0</v>
      </c>
      <c r="I11" s="52">
        <f>(1-H11)*G11</f>
        <v>7150.7486399999998</v>
      </c>
      <c r="J11" s="43">
        <f>F11*I11</f>
        <v>7150.7486399999998</v>
      </c>
      <c r="K11" s="18"/>
      <c r="L11" s="12"/>
    </row>
    <row r="12" spans="1:12" ht="22.5" x14ac:dyDescent="0.2">
      <c r="A12" s="16" t="s">
        <v>26</v>
      </c>
      <c r="B12" s="16" t="s">
        <v>42</v>
      </c>
      <c r="C12" s="16" t="s">
        <v>96</v>
      </c>
      <c r="D12" s="21" t="s">
        <v>95</v>
      </c>
      <c r="E12" s="19" t="s">
        <v>27</v>
      </c>
      <c r="F12" s="22">
        <v>30</v>
      </c>
      <c r="G12" s="43">
        <f>65*1.204</f>
        <v>78.259999999999991</v>
      </c>
      <c r="H12" s="105">
        <f t="shared" si="0"/>
        <v>0</v>
      </c>
      <c r="I12" s="52">
        <f t="shared" ref="I12:I13" si="1">(1-H12)*G12</f>
        <v>78.259999999999991</v>
      </c>
      <c r="J12" s="43">
        <f t="shared" ref="J12:J13" si="2">F12*I12</f>
        <v>2347.7999999999997</v>
      </c>
      <c r="K12" s="18"/>
      <c r="L12" s="12"/>
    </row>
    <row r="13" spans="1:12" ht="15" x14ac:dyDescent="0.2">
      <c r="A13" s="16">
        <v>1.3</v>
      </c>
      <c r="B13" s="16" t="s">
        <v>42</v>
      </c>
      <c r="C13" s="16" t="s">
        <v>41</v>
      </c>
      <c r="D13" s="21" t="s">
        <v>28</v>
      </c>
      <c r="E13" s="19" t="s">
        <v>29</v>
      </c>
      <c r="F13" s="22">
        <v>780.42</v>
      </c>
      <c r="G13" s="43">
        <f>7.68*1.204</f>
        <v>9.2467199999999998</v>
      </c>
      <c r="H13" s="105">
        <f t="shared" si="0"/>
        <v>0</v>
      </c>
      <c r="I13" s="52">
        <f t="shared" si="1"/>
        <v>9.2467199999999998</v>
      </c>
      <c r="J13" s="43">
        <f t="shared" si="2"/>
        <v>7216.3252223999998</v>
      </c>
      <c r="K13" s="18"/>
      <c r="L13" s="12"/>
    </row>
    <row r="14" spans="1:12" ht="8.25" customHeight="1" x14ac:dyDescent="0.2">
      <c r="A14" s="16"/>
      <c r="B14" s="16"/>
      <c r="C14" s="20"/>
      <c r="D14" s="19"/>
      <c r="E14" s="19"/>
      <c r="F14" s="22"/>
      <c r="G14" s="43"/>
      <c r="H14" s="105"/>
      <c r="I14" s="43"/>
      <c r="J14" s="17"/>
      <c r="K14" s="18"/>
      <c r="L14" s="12"/>
    </row>
    <row r="15" spans="1:12" ht="15" x14ac:dyDescent="0.2">
      <c r="A15" s="27" t="s">
        <v>30</v>
      </c>
      <c r="B15" s="27"/>
      <c r="C15" s="107"/>
      <c r="D15" s="108" t="s">
        <v>31</v>
      </c>
      <c r="E15" s="109"/>
      <c r="F15" s="110"/>
      <c r="G15" s="111"/>
      <c r="H15" s="112"/>
      <c r="I15" s="111"/>
      <c r="J15" s="36"/>
      <c r="K15" s="37">
        <f>SUM(J16:J19)</f>
        <v>48746.137299999995</v>
      </c>
      <c r="L15" s="12"/>
    </row>
    <row r="16" spans="1:12" ht="15" x14ac:dyDescent="0.2">
      <c r="A16" s="16" t="s">
        <v>32</v>
      </c>
      <c r="B16" s="16" t="s">
        <v>42</v>
      </c>
      <c r="C16" s="20" t="s">
        <v>43</v>
      </c>
      <c r="D16" s="51" t="s">
        <v>33</v>
      </c>
      <c r="E16" s="19" t="s">
        <v>29</v>
      </c>
      <c r="F16" s="22">
        <v>181.1</v>
      </c>
      <c r="G16" s="43">
        <f>73.68*1.204</f>
        <v>88.710720000000009</v>
      </c>
      <c r="H16" s="105">
        <f t="shared" ref="H16:H19" si="3">H$34</f>
        <v>0</v>
      </c>
      <c r="I16" s="52">
        <f t="shared" ref="I16" si="4">(1-H16)*G16</f>
        <v>88.710720000000009</v>
      </c>
      <c r="J16" s="43">
        <f t="shared" ref="J16" si="5">F16*I16</f>
        <v>16065.511392</v>
      </c>
      <c r="K16" s="18"/>
      <c r="L16" s="12"/>
    </row>
    <row r="17" spans="1:12" ht="15" x14ac:dyDescent="0.2">
      <c r="A17" s="16" t="s">
        <v>38</v>
      </c>
      <c r="B17" s="16" t="s">
        <v>42</v>
      </c>
      <c r="C17" s="20" t="s">
        <v>44</v>
      </c>
      <c r="D17" s="51" t="s">
        <v>34</v>
      </c>
      <c r="E17" s="19" t="s">
        <v>29</v>
      </c>
      <c r="F17" s="22">
        <v>181.1</v>
      </c>
      <c r="G17" s="43">
        <f>121.57*1.204</f>
        <v>146.37027999999998</v>
      </c>
      <c r="H17" s="105">
        <f t="shared" si="3"/>
        <v>0</v>
      </c>
      <c r="I17" s="52">
        <f t="shared" ref="I17" si="6">(1-H17)*G17</f>
        <v>146.37027999999998</v>
      </c>
      <c r="J17" s="43">
        <f t="shared" ref="J17" si="7">F17*I17</f>
        <v>26507.657707999995</v>
      </c>
      <c r="K17" s="18"/>
      <c r="L17" s="12"/>
    </row>
    <row r="18" spans="1:12" ht="15" x14ac:dyDescent="0.2">
      <c r="A18" s="16">
        <v>2.2999999999999998</v>
      </c>
      <c r="B18" s="16" t="s">
        <v>99</v>
      </c>
      <c r="C18" s="20">
        <v>75146</v>
      </c>
      <c r="D18" s="51" t="s">
        <v>97</v>
      </c>
      <c r="E18" s="19" t="s">
        <v>29</v>
      </c>
      <c r="F18" s="22">
        <v>181.1</v>
      </c>
      <c r="G18" s="43">
        <f>15.5*1.204</f>
        <v>18.661999999999999</v>
      </c>
      <c r="H18" s="105">
        <f t="shared" si="3"/>
        <v>0</v>
      </c>
      <c r="I18" s="52">
        <f t="shared" ref="I18:I19" si="8">(1-H18)*G18</f>
        <v>18.661999999999999</v>
      </c>
      <c r="J18" s="43">
        <f t="shared" ref="J18:J19" si="9">F18*I18</f>
        <v>3379.6881999999996</v>
      </c>
      <c r="K18" s="18"/>
      <c r="L18" s="12"/>
    </row>
    <row r="19" spans="1:12" ht="22.5" x14ac:dyDescent="0.2">
      <c r="A19" s="16">
        <v>2.4</v>
      </c>
      <c r="B19" s="16" t="s">
        <v>99</v>
      </c>
      <c r="C19" s="20">
        <v>89186</v>
      </c>
      <c r="D19" s="51" t="s">
        <v>98</v>
      </c>
      <c r="E19" s="19" t="s">
        <v>94</v>
      </c>
      <c r="F19" s="22">
        <v>1</v>
      </c>
      <c r="G19" s="43">
        <f>2320*1.204</f>
        <v>2793.2799999999997</v>
      </c>
      <c r="H19" s="105">
        <f t="shared" si="3"/>
        <v>0</v>
      </c>
      <c r="I19" s="52">
        <f t="shared" si="8"/>
        <v>2793.2799999999997</v>
      </c>
      <c r="J19" s="43">
        <f t="shared" si="9"/>
        <v>2793.2799999999997</v>
      </c>
      <c r="K19" s="18"/>
      <c r="L19" s="12"/>
    </row>
    <row r="20" spans="1:12" ht="7.5" customHeight="1" x14ac:dyDescent="0.2">
      <c r="A20" s="16"/>
      <c r="B20" s="16"/>
      <c r="C20" s="20"/>
      <c r="D20" s="51"/>
      <c r="E20" s="19"/>
      <c r="F20" s="22"/>
      <c r="G20" s="43"/>
      <c r="H20" s="105"/>
      <c r="I20" s="43"/>
      <c r="J20" s="17"/>
      <c r="K20" s="18"/>
      <c r="L20" s="12"/>
    </row>
    <row r="21" spans="1:12" ht="15" x14ac:dyDescent="0.2">
      <c r="A21" s="27" t="s">
        <v>36</v>
      </c>
      <c r="B21" s="55"/>
      <c r="C21" s="107"/>
      <c r="D21" s="113" t="s">
        <v>35</v>
      </c>
      <c r="E21" s="109"/>
      <c r="F21" s="110"/>
      <c r="G21" s="111"/>
      <c r="H21" s="112"/>
      <c r="I21" s="111"/>
      <c r="J21" s="36"/>
      <c r="K21" s="37">
        <f>SUM(J22:J32)</f>
        <v>40887.428652581279</v>
      </c>
      <c r="L21" s="12"/>
    </row>
    <row r="22" spans="1:12" ht="15" x14ac:dyDescent="0.2">
      <c r="A22" s="16" t="s">
        <v>37</v>
      </c>
      <c r="B22" s="16" t="s">
        <v>42</v>
      </c>
      <c r="C22" s="20" t="s">
        <v>53</v>
      </c>
      <c r="D22" s="51" t="s">
        <v>39</v>
      </c>
      <c r="E22" s="19" t="s">
        <v>29</v>
      </c>
      <c r="F22" s="22">
        <v>181.1</v>
      </c>
      <c r="G22" s="43">
        <f>13.57*1.204</f>
        <v>16.338280000000001</v>
      </c>
      <c r="H22" s="105">
        <f t="shared" ref="H22:H31" si="10">H$34</f>
        <v>0</v>
      </c>
      <c r="I22" s="52">
        <f t="shared" ref="I22:I32" si="11">(1-H22)*G22</f>
        <v>16.338280000000001</v>
      </c>
      <c r="J22" s="43">
        <f t="shared" ref="J22:J32" si="12">F22*I22</f>
        <v>2958.8625080000002</v>
      </c>
      <c r="K22" s="18"/>
      <c r="L22" s="12"/>
    </row>
    <row r="23" spans="1:12" ht="15" x14ac:dyDescent="0.2">
      <c r="A23" s="92" t="s">
        <v>45</v>
      </c>
      <c r="B23" s="92" t="s">
        <v>42</v>
      </c>
      <c r="C23" s="93" t="s">
        <v>54</v>
      </c>
      <c r="D23" s="94" t="s">
        <v>103</v>
      </c>
      <c r="E23" s="19" t="s">
        <v>29</v>
      </c>
      <c r="F23" s="22">
        <v>181.1</v>
      </c>
      <c r="G23" s="54">
        <f>77.83*1.204</f>
        <v>93.707319999999996</v>
      </c>
      <c r="H23" s="105">
        <f t="shared" si="10"/>
        <v>0</v>
      </c>
      <c r="I23" s="52">
        <f t="shared" si="11"/>
        <v>93.707319999999996</v>
      </c>
      <c r="J23" s="43">
        <f t="shared" si="12"/>
        <v>16970.395651999999</v>
      </c>
      <c r="K23" s="37"/>
      <c r="L23" s="12"/>
    </row>
    <row r="24" spans="1:12" ht="15" x14ac:dyDescent="0.2">
      <c r="A24" s="16" t="s">
        <v>46</v>
      </c>
      <c r="B24" s="92" t="s">
        <v>42</v>
      </c>
      <c r="C24" s="93" t="s">
        <v>102</v>
      </c>
      <c r="D24" s="94" t="s">
        <v>101</v>
      </c>
      <c r="E24" s="19" t="s">
        <v>29</v>
      </c>
      <c r="F24" s="22">
        <v>38.4</v>
      </c>
      <c r="G24" s="54">
        <f>13.1*1.204</f>
        <v>15.772399999999999</v>
      </c>
      <c r="H24" s="105">
        <f t="shared" si="10"/>
        <v>0</v>
      </c>
      <c r="I24" s="52">
        <f t="shared" ref="I24" si="13">(1-H24)*G24</f>
        <v>15.772399999999999</v>
      </c>
      <c r="J24" s="43">
        <f t="shared" ref="J24" si="14">F24*I24</f>
        <v>605.66015999999991</v>
      </c>
      <c r="K24" s="37"/>
      <c r="L24" s="12"/>
    </row>
    <row r="25" spans="1:12" ht="15" x14ac:dyDescent="0.2">
      <c r="A25" s="16" t="s">
        <v>47</v>
      </c>
      <c r="B25" s="16" t="s">
        <v>42</v>
      </c>
      <c r="C25" s="20" t="s">
        <v>55</v>
      </c>
      <c r="D25" s="50" t="s">
        <v>104</v>
      </c>
      <c r="E25" s="19" t="s">
        <v>29</v>
      </c>
      <c r="F25" s="22">
        <v>181.1</v>
      </c>
      <c r="G25" s="44">
        <f>8.78*1.204</f>
        <v>10.571119999999999</v>
      </c>
      <c r="H25" s="105">
        <f t="shared" si="10"/>
        <v>0</v>
      </c>
      <c r="I25" s="52">
        <f t="shared" si="11"/>
        <v>10.571119999999999</v>
      </c>
      <c r="J25" s="43">
        <f t="shared" si="12"/>
        <v>1914.4298319999998</v>
      </c>
      <c r="K25" s="18"/>
      <c r="L25" s="12"/>
    </row>
    <row r="26" spans="1:12" ht="22.5" x14ac:dyDescent="0.2">
      <c r="A26" s="16" t="s">
        <v>48</v>
      </c>
      <c r="B26" s="16" t="s">
        <v>42</v>
      </c>
      <c r="C26" s="20" t="s">
        <v>56</v>
      </c>
      <c r="D26" s="50" t="s">
        <v>106</v>
      </c>
      <c r="E26" s="19" t="s">
        <v>29</v>
      </c>
      <c r="F26" s="22">
        <v>181.1</v>
      </c>
      <c r="G26" s="44">
        <f>17.63*1.204</f>
        <v>21.226519999999997</v>
      </c>
      <c r="H26" s="105">
        <f t="shared" si="10"/>
        <v>0</v>
      </c>
      <c r="I26" s="52">
        <f t="shared" si="11"/>
        <v>21.226519999999997</v>
      </c>
      <c r="J26" s="43">
        <f t="shared" si="12"/>
        <v>3844.1227719999993</v>
      </c>
      <c r="K26" s="18"/>
      <c r="L26" s="12"/>
    </row>
    <row r="27" spans="1:12" ht="22.5" x14ac:dyDescent="0.2">
      <c r="A27" s="16" t="s">
        <v>49</v>
      </c>
      <c r="B27" s="16" t="s">
        <v>42</v>
      </c>
      <c r="C27" s="20" t="s">
        <v>57</v>
      </c>
      <c r="D27" s="50" t="s">
        <v>107</v>
      </c>
      <c r="E27" s="19" t="s">
        <v>29</v>
      </c>
      <c r="F27" s="22">
        <v>181.1</v>
      </c>
      <c r="G27" s="44">
        <f>11.28*1.204</f>
        <v>13.581119999999999</v>
      </c>
      <c r="H27" s="105">
        <f t="shared" si="10"/>
        <v>0</v>
      </c>
      <c r="I27" s="52">
        <f t="shared" si="11"/>
        <v>13.581119999999999</v>
      </c>
      <c r="J27" s="43">
        <f t="shared" si="12"/>
        <v>2459.5408319999997</v>
      </c>
      <c r="K27" s="18"/>
      <c r="L27" s="12"/>
    </row>
    <row r="28" spans="1:12" ht="15" x14ac:dyDescent="0.2">
      <c r="A28" s="16" t="s">
        <v>50</v>
      </c>
      <c r="B28" s="16" t="s">
        <v>99</v>
      </c>
      <c r="C28" s="20">
        <v>75152</v>
      </c>
      <c r="D28" s="50" t="s">
        <v>108</v>
      </c>
      <c r="E28" s="19" t="s">
        <v>29</v>
      </c>
      <c r="F28" s="22">
        <v>181.1</v>
      </c>
      <c r="G28" s="44">
        <f>9.1*1.204</f>
        <v>10.956399999999999</v>
      </c>
      <c r="H28" s="105">
        <f t="shared" si="10"/>
        <v>0</v>
      </c>
      <c r="I28" s="52">
        <f t="shared" si="11"/>
        <v>10.956399999999999</v>
      </c>
      <c r="J28" s="43">
        <f t="shared" si="12"/>
        <v>1984.2040399999996</v>
      </c>
      <c r="K28" s="18"/>
      <c r="L28" s="12"/>
    </row>
    <row r="29" spans="1:12" ht="15" x14ac:dyDescent="0.2">
      <c r="A29" s="16" t="s">
        <v>51</v>
      </c>
      <c r="B29" s="16" t="s">
        <v>42</v>
      </c>
      <c r="C29" s="20" t="s">
        <v>110</v>
      </c>
      <c r="D29" s="50" t="s">
        <v>109</v>
      </c>
      <c r="E29" s="19" t="s">
        <v>29</v>
      </c>
      <c r="F29" s="22">
        <v>181.1</v>
      </c>
      <c r="G29" s="44">
        <f>10.22*1.204</f>
        <v>12.304880000000001</v>
      </c>
      <c r="H29" s="105">
        <f t="shared" si="10"/>
        <v>0</v>
      </c>
      <c r="I29" s="52">
        <f t="shared" si="11"/>
        <v>12.304880000000001</v>
      </c>
      <c r="J29" s="43">
        <f t="shared" si="12"/>
        <v>2228.4137679999999</v>
      </c>
      <c r="K29" s="18"/>
      <c r="L29" s="12"/>
    </row>
    <row r="30" spans="1:12" ht="15" x14ac:dyDescent="0.2">
      <c r="A30" s="16" t="s">
        <v>100</v>
      </c>
      <c r="B30" s="16" t="s">
        <v>42</v>
      </c>
      <c r="C30" s="20" t="s">
        <v>58</v>
      </c>
      <c r="D30" s="50" t="s">
        <v>111</v>
      </c>
      <c r="E30" s="19" t="s">
        <v>29</v>
      </c>
      <c r="F30" s="22">
        <v>181.1</v>
      </c>
      <c r="G30" s="44">
        <f>14.76*1.204</f>
        <v>17.771039999999999</v>
      </c>
      <c r="H30" s="105">
        <f t="shared" si="10"/>
        <v>0</v>
      </c>
      <c r="I30" s="52">
        <f t="shared" ref="I30" si="15">(1-H30)*G30</f>
        <v>17.771039999999999</v>
      </c>
      <c r="J30" s="43">
        <f t="shared" ref="J30" si="16">F30*I30</f>
        <v>3218.3353439999996</v>
      </c>
      <c r="K30" s="18"/>
      <c r="L30" s="12"/>
    </row>
    <row r="31" spans="1:12" ht="15" x14ac:dyDescent="0.2">
      <c r="A31" s="16" t="s">
        <v>112</v>
      </c>
      <c r="B31" s="16" t="s">
        <v>42</v>
      </c>
      <c r="C31" s="20" t="s">
        <v>59</v>
      </c>
      <c r="D31" s="50" t="s">
        <v>40</v>
      </c>
      <c r="E31" s="19" t="s">
        <v>29</v>
      </c>
      <c r="F31" s="53">
        <v>4.1522000000000003E-2</v>
      </c>
      <c r="G31" s="44">
        <f>55789.06*1.204</f>
        <v>67170.02824</v>
      </c>
      <c r="H31" s="105">
        <f t="shared" si="10"/>
        <v>0</v>
      </c>
      <c r="I31" s="52">
        <f t="shared" si="11"/>
        <v>67170.02824</v>
      </c>
      <c r="J31" s="43">
        <f t="shared" si="12"/>
        <v>2789.0339125812802</v>
      </c>
      <c r="K31" s="18"/>
      <c r="L31" s="12"/>
    </row>
    <row r="32" spans="1:12" ht="45" x14ac:dyDescent="0.2">
      <c r="A32" s="95" t="s">
        <v>113</v>
      </c>
      <c r="B32" s="16" t="s">
        <v>42</v>
      </c>
      <c r="C32" s="97" t="s">
        <v>114</v>
      </c>
      <c r="D32" s="98" t="s">
        <v>115</v>
      </c>
      <c r="E32" s="19" t="s">
        <v>29</v>
      </c>
      <c r="F32" s="22">
        <v>181.1</v>
      </c>
      <c r="G32" s="44">
        <f>8.78*1.204</f>
        <v>10.571119999999999</v>
      </c>
      <c r="H32" s="105">
        <f>H$34</f>
        <v>0</v>
      </c>
      <c r="I32" s="52">
        <f t="shared" si="11"/>
        <v>10.571119999999999</v>
      </c>
      <c r="J32" s="43">
        <f t="shared" si="12"/>
        <v>1914.4298319999998</v>
      </c>
      <c r="K32" s="104"/>
      <c r="L32" s="12"/>
    </row>
    <row r="33" spans="1:15" ht="6.95" customHeight="1" x14ac:dyDescent="0.2">
      <c r="A33" s="95"/>
      <c r="B33" s="96"/>
      <c r="C33" s="97"/>
      <c r="D33" s="98"/>
      <c r="E33" s="99"/>
      <c r="F33" s="100"/>
      <c r="G33" s="101"/>
      <c r="H33" s="105"/>
      <c r="I33" s="102"/>
      <c r="J33" s="103"/>
      <c r="K33" s="104"/>
      <c r="L33" s="12"/>
    </row>
    <row r="34" spans="1:15" ht="15" customHeight="1" x14ac:dyDescent="0.2">
      <c r="A34" s="135" t="s">
        <v>15</v>
      </c>
      <c r="B34" s="136"/>
      <c r="C34" s="136"/>
      <c r="D34" s="136"/>
      <c r="E34" s="32"/>
      <c r="F34" s="32"/>
      <c r="G34" s="32"/>
      <c r="H34" s="106">
        <v>0</v>
      </c>
      <c r="I34" s="33"/>
      <c r="J34" s="34"/>
      <c r="K34" s="35">
        <f>SUM(K10:K31)</f>
        <v>106348.43981498128</v>
      </c>
      <c r="L34" s="10"/>
      <c r="O34" s="15"/>
    </row>
    <row r="35" spans="1:15" ht="25.5" customHeight="1" x14ac:dyDescent="0.2">
      <c r="A35" s="137" t="s">
        <v>10</v>
      </c>
      <c r="B35" s="137"/>
      <c r="C35" s="137"/>
      <c r="D35" s="137"/>
      <c r="E35" s="137"/>
      <c r="F35" s="137"/>
      <c r="G35" s="46"/>
      <c r="H35" s="126" t="s">
        <v>9</v>
      </c>
      <c r="I35" s="127"/>
      <c r="J35" s="127"/>
      <c r="K35" s="128"/>
      <c r="L35" s="10"/>
    </row>
    <row r="36" spans="1:15" ht="30" customHeight="1" x14ac:dyDescent="0.2">
      <c r="A36" s="138" t="s">
        <v>7</v>
      </c>
      <c r="B36" s="138"/>
      <c r="C36" s="138"/>
      <c r="D36" s="138"/>
      <c r="E36" s="138" t="s">
        <v>8</v>
      </c>
      <c r="F36" s="138"/>
      <c r="G36" s="45"/>
      <c r="H36" s="129"/>
      <c r="I36" s="130"/>
      <c r="J36" s="130"/>
      <c r="K36" s="131"/>
      <c r="L36" s="10"/>
    </row>
    <row r="37" spans="1:15" ht="15" x14ac:dyDescent="0.2">
      <c r="A37" s="133" t="s">
        <v>17</v>
      </c>
      <c r="B37" s="132" t="s">
        <v>117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0"/>
    </row>
    <row r="38" spans="1:15" ht="15" x14ac:dyDescent="0.2">
      <c r="A38" s="134"/>
      <c r="B38" s="41" t="s">
        <v>118</v>
      </c>
      <c r="C38" s="40"/>
      <c r="D38" s="7"/>
      <c r="E38" s="41"/>
      <c r="F38" s="41"/>
      <c r="G38" s="49"/>
      <c r="H38" s="42"/>
      <c r="I38" s="42"/>
      <c r="J38" s="42"/>
      <c r="K38" s="42"/>
      <c r="L38" s="10"/>
    </row>
    <row r="39" spans="1:15" ht="15" x14ac:dyDescent="0.2">
      <c r="A39" s="134"/>
      <c r="B39" s="141" t="s">
        <v>119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0"/>
    </row>
    <row r="40" spans="1:15" ht="29.25" customHeight="1" x14ac:dyDescent="0.2">
      <c r="A40" s="134"/>
      <c r="B40" s="139" t="s">
        <v>18</v>
      </c>
      <c r="C40" s="140"/>
      <c r="D40" s="140"/>
      <c r="E40" s="140"/>
      <c r="F40" s="140"/>
      <c r="G40" s="140"/>
      <c r="H40" s="140"/>
      <c r="I40" s="140"/>
      <c r="J40" s="140"/>
      <c r="K40" s="48"/>
      <c r="L40" s="10"/>
    </row>
    <row r="41" spans="1:15" ht="15" x14ac:dyDescent="0.2">
      <c r="A41" s="6"/>
      <c r="B41" s="6"/>
      <c r="C41" s="6"/>
      <c r="D41" s="7"/>
      <c r="E41" s="8"/>
      <c r="F41" s="9"/>
      <c r="G41" s="9"/>
      <c r="H41" s="9"/>
      <c r="I41" s="14"/>
      <c r="J41" s="13"/>
      <c r="K41" s="10"/>
      <c r="L41" s="10"/>
    </row>
    <row r="42" spans="1:15" ht="15" x14ac:dyDescent="0.2">
      <c r="A42" s="6"/>
      <c r="B42" s="6"/>
      <c r="C42" s="6"/>
      <c r="D42" s="7"/>
      <c r="E42" s="8"/>
      <c r="F42" s="9"/>
      <c r="G42" s="9"/>
      <c r="H42" s="9"/>
      <c r="I42" s="14"/>
      <c r="J42" s="13"/>
      <c r="K42" s="10"/>
      <c r="L42" s="10"/>
    </row>
    <row r="43" spans="1:15" ht="15" x14ac:dyDescent="0.2">
      <c r="A43" s="6"/>
      <c r="B43" s="6"/>
      <c r="C43" s="6"/>
      <c r="D43" s="7"/>
      <c r="E43" s="8"/>
      <c r="F43" s="9"/>
      <c r="G43" s="9"/>
      <c r="H43" s="9"/>
      <c r="I43" s="14"/>
      <c r="J43" s="13"/>
      <c r="K43" s="10"/>
      <c r="L43" s="10"/>
    </row>
    <row r="44" spans="1:15" ht="15" x14ac:dyDescent="0.2">
      <c r="A44" s="6"/>
      <c r="B44" s="6"/>
      <c r="C44" s="6"/>
      <c r="D44" s="7"/>
      <c r="E44" s="8"/>
      <c r="F44" s="9"/>
      <c r="G44" s="9"/>
      <c r="H44" s="9"/>
      <c r="I44" s="14"/>
      <c r="J44" s="13"/>
      <c r="K44" s="10"/>
      <c r="L44" s="10"/>
    </row>
    <row r="45" spans="1:15" ht="15" x14ac:dyDescent="0.2">
      <c r="A45" s="6"/>
      <c r="B45" s="6"/>
      <c r="C45" s="6"/>
      <c r="D45" s="7"/>
      <c r="E45" s="8"/>
      <c r="F45" s="9"/>
      <c r="G45" s="9"/>
      <c r="H45" s="9"/>
      <c r="I45" s="14"/>
      <c r="J45" s="13"/>
      <c r="K45" s="10"/>
      <c r="L45" s="10"/>
    </row>
    <row r="46" spans="1:15" ht="15" x14ac:dyDescent="0.2">
      <c r="A46" s="6"/>
      <c r="B46" s="6"/>
      <c r="C46" s="6"/>
      <c r="D46" s="7"/>
      <c r="E46" s="8"/>
      <c r="F46" s="9"/>
      <c r="G46" s="9"/>
      <c r="H46" s="9"/>
      <c r="I46" s="14"/>
      <c r="J46" s="13"/>
      <c r="K46" s="10"/>
      <c r="L46" s="10"/>
    </row>
    <row r="47" spans="1:15" ht="15" x14ac:dyDescent="0.2">
      <c r="A47" s="6"/>
      <c r="B47" s="6"/>
      <c r="C47" s="6"/>
      <c r="D47" s="7"/>
      <c r="E47" s="8"/>
      <c r="F47" s="9"/>
      <c r="G47" s="9"/>
      <c r="H47" s="9"/>
      <c r="I47" s="14"/>
      <c r="J47" s="13"/>
      <c r="K47" s="10"/>
      <c r="L47" s="10"/>
    </row>
    <row r="48" spans="1:15" ht="15" x14ac:dyDescent="0.2">
      <c r="A48" s="6"/>
      <c r="B48" s="6"/>
      <c r="C48" s="6"/>
      <c r="D48" s="7"/>
      <c r="E48" s="8"/>
      <c r="F48" s="9"/>
      <c r="G48" s="9"/>
      <c r="H48" s="9"/>
      <c r="I48" s="14"/>
      <c r="J48" s="13"/>
      <c r="K48" s="10"/>
      <c r="L48" s="10"/>
    </row>
    <row r="49" spans="1:12" ht="15" x14ac:dyDescent="0.2">
      <c r="A49" s="6"/>
      <c r="B49" s="6"/>
      <c r="C49" s="6"/>
      <c r="D49" s="7"/>
      <c r="E49" s="8"/>
      <c r="F49" s="9"/>
      <c r="G49" s="9"/>
      <c r="H49" s="9"/>
      <c r="I49" s="14"/>
      <c r="J49" s="13"/>
      <c r="K49" s="10"/>
      <c r="L49" s="10"/>
    </row>
    <row r="50" spans="1:12" ht="15" x14ac:dyDescent="0.2">
      <c r="A50" s="6"/>
      <c r="B50" s="6"/>
      <c r="C50" s="6"/>
      <c r="D50" s="7"/>
      <c r="E50" s="8"/>
      <c r="F50" s="9"/>
      <c r="G50" s="9"/>
      <c r="H50" s="9"/>
      <c r="I50" s="14"/>
      <c r="J50" s="13"/>
      <c r="K50" s="10"/>
      <c r="L50" s="10"/>
    </row>
    <row r="51" spans="1:12" ht="15" x14ac:dyDescent="0.2">
      <c r="A51" s="6"/>
      <c r="B51" s="6"/>
      <c r="C51" s="6"/>
      <c r="D51" s="7"/>
      <c r="E51" s="8"/>
      <c r="F51" s="9"/>
      <c r="G51" s="9"/>
      <c r="H51" s="9"/>
      <c r="I51" s="14"/>
      <c r="J51" s="13"/>
      <c r="K51" s="10"/>
      <c r="L51" s="10"/>
    </row>
    <row r="52" spans="1:12" ht="15" x14ac:dyDescent="0.2">
      <c r="A52" s="6"/>
      <c r="B52" s="6"/>
      <c r="C52" s="6"/>
      <c r="D52" s="7"/>
      <c r="E52" s="8"/>
      <c r="F52" s="9"/>
      <c r="G52" s="9"/>
      <c r="H52" s="9"/>
      <c r="I52" s="14"/>
      <c r="J52" s="13"/>
      <c r="K52" s="10"/>
      <c r="L52" s="10"/>
    </row>
    <row r="53" spans="1:12" ht="15" x14ac:dyDescent="0.2">
      <c r="A53" s="6"/>
      <c r="B53" s="6"/>
      <c r="C53" s="6"/>
      <c r="D53" s="7"/>
      <c r="E53" s="8"/>
      <c r="F53" s="9"/>
      <c r="G53" s="9"/>
      <c r="H53" s="9"/>
      <c r="I53" s="14"/>
      <c r="J53" s="23"/>
      <c r="K53" s="10"/>
      <c r="L53" s="10"/>
    </row>
    <row r="54" spans="1:12" ht="15" x14ac:dyDescent="0.2">
      <c r="A54" s="6"/>
      <c r="B54" s="6"/>
      <c r="C54" s="6"/>
      <c r="D54" s="7"/>
      <c r="E54" s="8"/>
      <c r="F54" s="9"/>
      <c r="G54" s="9"/>
      <c r="H54" s="9"/>
      <c r="I54" s="14"/>
      <c r="J54" s="23"/>
      <c r="K54" s="10"/>
      <c r="L54" s="10"/>
    </row>
    <row r="55" spans="1:12" ht="15" x14ac:dyDescent="0.2">
      <c r="A55" s="6"/>
      <c r="B55" s="6"/>
      <c r="C55" s="6"/>
      <c r="D55" s="7"/>
      <c r="E55" s="8"/>
      <c r="F55" s="9"/>
      <c r="G55" s="9"/>
      <c r="H55" s="9"/>
      <c r="I55" s="14"/>
      <c r="J55" s="23"/>
      <c r="K55" s="10"/>
      <c r="L55" s="10"/>
    </row>
    <row r="56" spans="1:12" ht="15" x14ac:dyDescent="0.2">
      <c r="A56" s="6"/>
      <c r="B56" s="6"/>
      <c r="C56" s="6"/>
      <c r="D56" s="7"/>
      <c r="E56" s="8"/>
      <c r="F56" s="9"/>
      <c r="G56" s="9"/>
      <c r="H56" s="9"/>
      <c r="I56" s="14"/>
      <c r="J56" s="23"/>
      <c r="K56" s="10"/>
      <c r="L56" s="10"/>
    </row>
    <row r="57" spans="1:12" ht="15" x14ac:dyDescent="0.2">
      <c r="A57" s="6"/>
      <c r="B57" s="6"/>
      <c r="C57" s="6"/>
      <c r="D57" s="7"/>
      <c r="E57" s="8"/>
      <c r="F57" s="9"/>
      <c r="G57" s="9"/>
      <c r="H57" s="9"/>
      <c r="I57" s="14"/>
      <c r="J57" s="23"/>
      <c r="K57" s="10"/>
      <c r="L57" s="10"/>
    </row>
    <row r="58" spans="1:12" ht="15" x14ac:dyDescent="0.2">
      <c r="A58" s="6"/>
      <c r="B58" s="6"/>
      <c r="C58" s="6"/>
      <c r="D58" s="7"/>
      <c r="E58" s="8"/>
      <c r="F58" s="9"/>
      <c r="G58" s="9"/>
      <c r="H58" s="9"/>
      <c r="I58" s="14"/>
      <c r="J58" s="23"/>
      <c r="K58" s="10"/>
      <c r="L58" s="10"/>
    </row>
    <row r="59" spans="1:12" ht="15" x14ac:dyDescent="0.2">
      <c r="A59" s="6"/>
      <c r="B59" s="6"/>
      <c r="C59" s="6"/>
      <c r="D59" s="7"/>
      <c r="E59" s="8"/>
      <c r="F59" s="9"/>
      <c r="G59" s="9"/>
      <c r="H59" s="9"/>
      <c r="I59" s="14"/>
      <c r="J59" s="23"/>
      <c r="K59" s="10"/>
      <c r="L59" s="10"/>
    </row>
    <row r="60" spans="1:12" ht="15" x14ac:dyDescent="0.2">
      <c r="A60" s="6"/>
      <c r="B60" s="6"/>
      <c r="C60" s="6"/>
      <c r="D60" s="7"/>
      <c r="E60" s="8"/>
      <c r="F60" s="9"/>
      <c r="G60" s="9"/>
      <c r="H60" s="9"/>
      <c r="I60" s="14"/>
      <c r="J60" s="23"/>
      <c r="K60" s="10"/>
      <c r="L60" s="10"/>
    </row>
    <row r="61" spans="1:12" ht="15" x14ac:dyDescent="0.2">
      <c r="A61" s="6"/>
      <c r="B61" s="6"/>
      <c r="C61" s="6"/>
      <c r="D61" s="7"/>
      <c r="E61" s="8"/>
      <c r="F61" s="9"/>
      <c r="G61" s="9"/>
      <c r="H61" s="9"/>
      <c r="I61" s="14"/>
      <c r="J61" s="23"/>
      <c r="K61" s="10"/>
      <c r="L61" s="10"/>
    </row>
    <row r="62" spans="1:12" ht="15" x14ac:dyDescent="0.2">
      <c r="A62" s="6"/>
      <c r="B62" s="6"/>
      <c r="C62" s="6"/>
      <c r="D62" s="7"/>
      <c r="E62" s="8"/>
      <c r="F62" s="9"/>
      <c r="G62" s="9"/>
      <c r="H62" s="9"/>
      <c r="I62" s="14"/>
      <c r="J62" s="23"/>
      <c r="K62" s="10"/>
      <c r="L62" s="10"/>
    </row>
    <row r="63" spans="1:12" ht="15" x14ac:dyDescent="0.2">
      <c r="A63" s="6"/>
      <c r="B63" s="6"/>
      <c r="C63" s="6"/>
      <c r="D63" s="7"/>
      <c r="E63" s="8"/>
      <c r="F63" s="9"/>
      <c r="G63" s="9"/>
      <c r="H63" s="9"/>
      <c r="I63" s="14"/>
      <c r="J63" s="23"/>
      <c r="K63" s="10"/>
      <c r="L63" s="10"/>
    </row>
    <row r="64" spans="1:12" ht="15" x14ac:dyDescent="0.2">
      <c r="A64" s="6"/>
      <c r="B64" s="6"/>
      <c r="C64" s="6"/>
      <c r="D64" s="7"/>
      <c r="E64" s="8"/>
      <c r="F64" s="9"/>
      <c r="G64" s="9"/>
      <c r="H64" s="9"/>
      <c r="I64" s="14"/>
      <c r="J64" s="23"/>
      <c r="K64" s="10"/>
      <c r="L64" s="10"/>
    </row>
    <row r="65" spans="1:12" ht="15" x14ac:dyDescent="0.2">
      <c r="A65" s="6"/>
      <c r="B65" s="6"/>
      <c r="C65" s="6"/>
      <c r="D65" s="7"/>
      <c r="E65" s="8"/>
      <c r="F65" s="9"/>
      <c r="G65" s="9"/>
      <c r="H65" s="9"/>
      <c r="I65" s="14"/>
      <c r="J65" s="23"/>
      <c r="K65" s="10"/>
      <c r="L65" s="10"/>
    </row>
    <row r="66" spans="1:12" ht="15" x14ac:dyDescent="0.2">
      <c r="A66" s="6"/>
      <c r="B66" s="6"/>
      <c r="C66" s="6"/>
      <c r="D66" s="7"/>
      <c r="E66" s="8"/>
      <c r="F66" s="9"/>
      <c r="G66" s="9"/>
      <c r="H66" s="9"/>
      <c r="I66" s="14"/>
      <c r="J66" s="23"/>
      <c r="K66" s="10"/>
      <c r="L66" s="10"/>
    </row>
    <row r="67" spans="1:12" ht="15" x14ac:dyDescent="0.2">
      <c r="A67" s="6"/>
      <c r="B67" s="6"/>
      <c r="C67" s="6"/>
      <c r="D67" s="7"/>
      <c r="E67" s="8"/>
      <c r="F67" s="9"/>
      <c r="G67" s="9"/>
      <c r="H67" s="9"/>
      <c r="I67" s="14"/>
      <c r="J67" s="23"/>
      <c r="K67" s="10"/>
      <c r="L67" s="10"/>
    </row>
    <row r="68" spans="1:12" ht="15" x14ac:dyDescent="0.2">
      <c r="A68" s="6"/>
      <c r="B68" s="6"/>
      <c r="C68" s="6"/>
      <c r="D68" s="7"/>
      <c r="E68" s="8"/>
      <c r="F68" s="9"/>
      <c r="G68" s="9"/>
      <c r="H68" s="9"/>
      <c r="I68" s="14"/>
      <c r="J68" s="23"/>
      <c r="K68" s="10"/>
      <c r="L68" s="10"/>
    </row>
    <row r="69" spans="1:12" ht="15" x14ac:dyDescent="0.2">
      <c r="A69" s="6"/>
      <c r="B69" s="6"/>
      <c r="C69" s="6"/>
      <c r="D69" s="7"/>
      <c r="E69" s="8"/>
      <c r="F69" s="9"/>
      <c r="G69" s="9"/>
      <c r="H69" s="9"/>
      <c r="I69" s="14"/>
      <c r="J69" s="23"/>
      <c r="K69" s="10"/>
      <c r="L69" s="10"/>
    </row>
  </sheetData>
  <mergeCells count="19">
    <mergeCell ref="H35:K36"/>
    <mergeCell ref="B37:K37"/>
    <mergeCell ref="A37:A40"/>
    <mergeCell ref="A34:D34"/>
    <mergeCell ref="A35:F35"/>
    <mergeCell ref="A36:D36"/>
    <mergeCell ref="E36:F36"/>
    <mergeCell ref="B40:J40"/>
    <mergeCell ref="B39:K39"/>
    <mergeCell ref="A1:K1"/>
    <mergeCell ref="A2:K2"/>
    <mergeCell ref="A3:K3"/>
    <mergeCell ref="A4:K4"/>
    <mergeCell ref="A5:K5"/>
    <mergeCell ref="H8:H9"/>
    <mergeCell ref="A6:K6"/>
    <mergeCell ref="G8:G9"/>
    <mergeCell ref="I7:K7"/>
    <mergeCell ref="I8:K8"/>
  </mergeCells>
  <printOptions horizontalCentered="1"/>
  <pageMargins left="0" right="0" top="0.3" bottom="0.31" header="0.31496062992125984" footer="0.18"/>
  <pageSetup paperSize="9" scale="75" fitToHeight="16" orientation="landscape" r:id="rId1"/>
  <headerFooter>
    <oddHeader>&amp;R&amp;"Verdana,Normal"&amp;8Fls.:______
Processo n.º 23069.023.141/2015-04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tabSelected="1" topLeftCell="A13" zoomScaleNormal="100" zoomScaleSheetLayoutView="70" workbookViewId="0">
      <selection activeCell="A2" sqref="A2:BL2"/>
    </sheetView>
  </sheetViews>
  <sheetFormatPr defaultRowHeight="13.5" x14ac:dyDescent="0.2"/>
  <cols>
    <col min="1" max="1" width="33" style="57" customWidth="1"/>
    <col min="2" max="13" width="2" style="57" customWidth="1"/>
    <col min="14" max="38" width="2" style="58" customWidth="1"/>
    <col min="39" max="40" width="2.5703125" style="58" customWidth="1"/>
    <col min="41" max="61" width="2" style="58" customWidth="1"/>
    <col min="62" max="62" width="9.140625" style="58" customWidth="1"/>
    <col min="63" max="63" width="12.42578125" style="60" customWidth="1"/>
    <col min="64" max="64" width="12.5703125" style="61" customWidth="1"/>
    <col min="65" max="66" width="9.140625" style="58"/>
    <col min="67" max="67" width="13.140625" style="58" bestFit="1" customWidth="1"/>
    <col min="68" max="255" width="9.140625" style="58"/>
    <col min="256" max="256" width="38.42578125" style="58" customWidth="1"/>
    <col min="257" max="268" width="2.5703125" style="58" customWidth="1"/>
    <col min="269" max="316" width="2.7109375" style="58" customWidth="1"/>
    <col min="317" max="317" width="9.7109375" style="58" customWidth="1"/>
    <col min="318" max="318" width="13.7109375" style="58" customWidth="1"/>
    <col min="319" max="319" width="14.140625" style="58" customWidth="1"/>
    <col min="320" max="511" width="9.140625" style="58"/>
    <col min="512" max="512" width="38.42578125" style="58" customWidth="1"/>
    <col min="513" max="524" width="2.5703125" style="58" customWidth="1"/>
    <col min="525" max="572" width="2.7109375" style="58" customWidth="1"/>
    <col min="573" max="573" width="9.7109375" style="58" customWidth="1"/>
    <col min="574" max="574" width="13.7109375" style="58" customWidth="1"/>
    <col min="575" max="575" width="14.140625" style="58" customWidth="1"/>
    <col min="576" max="767" width="9.140625" style="58"/>
    <col min="768" max="768" width="38.42578125" style="58" customWidth="1"/>
    <col min="769" max="780" width="2.5703125" style="58" customWidth="1"/>
    <col min="781" max="828" width="2.7109375" style="58" customWidth="1"/>
    <col min="829" max="829" width="9.7109375" style="58" customWidth="1"/>
    <col min="830" max="830" width="13.7109375" style="58" customWidth="1"/>
    <col min="831" max="831" width="14.140625" style="58" customWidth="1"/>
    <col min="832" max="1023" width="9.140625" style="58"/>
    <col min="1024" max="1024" width="38.42578125" style="58" customWidth="1"/>
    <col min="1025" max="1036" width="2.5703125" style="58" customWidth="1"/>
    <col min="1037" max="1084" width="2.7109375" style="58" customWidth="1"/>
    <col min="1085" max="1085" width="9.7109375" style="58" customWidth="1"/>
    <col min="1086" max="1086" width="13.7109375" style="58" customWidth="1"/>
    <col min="1087" max="1087" width="14.140625" style="58" customWidth="1"/>
    <col min="1088" max="1279" width="9.140625" style="58"/>
    <col min="1280" max="1280" width="38.42578125" style="58" customWidth="1"/>
    <col min="1281" max="1292" width="2.5703125" style="58" customWidth="1"/>
    <col min="1293" max="1340" width="2.7109375" style="58" customWidth="1"/>
    <col min="1341" max="1341" width="9.7109375" style="58" customWidth="1"/>
    <col min="1342" max="1342" width="13.7109375" style="58" customWidth="1"/>
    <col min="1343" max="1343" width="14.140625" style="58" customWidth="1"/>
    <col min="1344" max="1535" width="9.140625" style="58"/>
    <col min="1536" max="1536" width="38.42578125" style="58" customWidth="1"/>
    <col min="1537" max="1548" width="2.5703125" style="58" customWidth="1"/>
    <col min="1549" max="1596" width="2.7109375" style="58" customWidth="1"/>
    <col min="1597" max="1597" width="9.7109375" style="58" customWidth="1"/>
    <col min="1598" max="1598" width="13.7109375" style="58" customWidth="1"/>
    <col min="1599" max="1599" width="14.140625" style="58" customWidth="1"/>
    <col min="1600" max="1791" width="9.140625" style="58"/>
    <col min="1792" max="1792" width="38.42578125" style="58" customWidth="1"/>
    <col min="1793" max="1804" width="2.5703125" style="58" customWidth="1"/>
    <col min="1805" max="1852" width="2.7109375" style="58" customWidth="1"/>
    <col min="1853" max="1853" width="9.7109375" style="58" customWidth="1"/>
    <col min="1854" max="1854" width="13.7109375" style="58" customWidth="1"/>
    <col min="1855" max="1855" width="14.140625" style="58" customWidth="1"/>
    <col min="1856" max="2047" width="9.140625" style="58"/>
    <col min="2048" max="2048" width="38.42578125" style="58" customWidth="1"/>
    <col min="2049" max="2060" width="2.5703125" style="58" customWidth="1"/>
    <col min="2061" max="2108" width="2.7109375" style="58" customWidth="1"/>
    <col min="2109" max="2109" width="9.7109375" style="58" customWidth="1"/>
    <col min="2110" max="2110" width="13.7109375" style="58" customWidth="1"/>
    <col min="2111" max="2111" width="14.140625" style="58" customWidth="1"/>
    <col min="2112" max="2303" width="9.140625" style="58"/>
    <col min="2304" max="2304" width="38.42578125" style="58" customWidth="1"/>
    <col min="2305" max="2316" width="2.5703125" style="58" customWidth="1"/>
    <col min="2317" max="2364" width="2.7109375" style="58" customWidth="1"/>
    <col min="2365" max="2365" width="9.7109375" style="58" customWidth="1"/>
    <col min="2366" max="2366" width="13.7109375" style="58" customWidth="1"/>
    <col min="2367" max="2367" width="14.140625" style="58" customWidth="1"/>
    <col min="2368" max="2559" width="9.140625" style="58"/>
    <col min="2560" max="2560" width="38.42578125" style="58" customWidth="1"/>
    <col min="2561" max="2572" width="2.5703125" style="58" customWidth="1"/>
    <col min="2573" max="2620" width="2.7109375" style="58" customWidth="1"/>
    <col min="2621" max="2621" width="9.7109375" style="58" customWidth="1"/>
    <col min="2622" max="2622" width="13.7109375" style="58" customWidth="1"/>
    <col min="2623" max="2623" width="14.140625" style="58" customWidth="1"/>
    <col min="2624" max="2815" width="9.140625" style="58"/>
    <col min="2816" max="2816" width="38.42578125" style="58" customWidth="1"/>
    <col min="2817" max="2828" width="2.5703125" style="58" customWidth="1"/>
    <col min="2829" max="2876" width="2.7109375" style="58" customWidth="1"/>
    <col min="2877" max="2877" width="9.7109375" style="58" customWidth="1"/>
    <col min="2878" max="2878" width="13.7109375" style="58" customWidth="1"/>
    <col min="2879" max="2879" width="14.140625" style="58" customWidth="1"/>
    <col min="2880" max="3071" width="9.140625" style="58"/>
    <col min="3072" max="3072" width="38.42578125" style="58" customWidth="1"/>
    <col min="3073" max="3084" width="2.5703125" style="58" customWidth="1"/>
    <col min="3085" max="3132" width="2.7109375" style="58" customWidth="1"/>
    <col min="3133" max="3133" width="9.7109375" style="58" customWidth="1"/>
    <col min="3134" max="3134" width="13.7109375" style="58" customWidth="1"/>
    <col min="3135" max="3135" width="14.140625" style="58" customWidth="1"/>
    <col min="3136" max="3327" width="9.140625" style="58"/>
    <col min="3328" max="3328" width="38.42578125" style="58" customWidth="1"/>
    <col min="3329" max="3340" width="2.5703125" style="58" customWidth="1"/>
    <col min="3341" max="3388" width="2.7109375" style="58" customWidth="1"/>
    <col min="3389" max="3389" width="9.7109375" style="58" customWidth="1"/>
    <col min="3390" max="3390" width="13.7109375" style="58" customWidth="1"/>
    <col min="3391" max="3391" width="14.140625" style="58" customWidth="1"/>
    <col min="3392" max="3583" width="9.140625" style="58"/>
    <col min="3584" max="3584" width="38.42578125" style="58" customWidth="1"/>
    <col min="3585" max="3596" width="2.5703125" style="58" customWidth="1"/>
    <col min="3597" max="3644" width="2.7109375" style="58" customWidth="1"/>
    <col min="3645" max="3645" width="9.7109375" style="58" customWidth="1"/>
    <col min="3646" max="3646" width="13.7109375" style="58" customWidth="1"/>
    <col min="3647" max="3647" width="14.140625" style="58" customWidth="1"/>
    <col min="3648" max="3839" width="9.140625" style="58"/>
    <col min="3840" max="3840" width="38.42578125" style="58" customWidth="1"/>
    <col min="3841" max="3852" width="2.5703125" style="58" customWidth="1"/>
    <col min="3853" max="3900" width="2.7109375" style="58" customWidth="1"/>
    <col min="3901" max="3901" width="9.7109375" style="58" customWidth="1"/>
    <col min="3902" max="3902" width="13.7109375" style="58" customWidth="1"/>
    <col min="3903" max="3903" width="14.140625" style="58" customWidth="1"/>
    <col min="3904" max="4095" width="9.140625" style="58"/>
    <col min="4096" max="4096" width="38.42578125" style="58" customWidth="1"/>
    <col min="4097" max="4108" width="2.5703125" style="58" customWidth="1"/>
    <col min="4109" max="4156" width="2.7109375" style="58" customWidth="1"/>
    <col min="4157" max="4157" width="9.7109375" style="58" customWidth="1"/>
    <col min="4158" max="4158" width="13.7109375" style="58" customWidth="1"/>
    <col min="4159" max="4159" width="14.140625" style="58" customWidth="1"/>
    <col min="4160" max="4351" width="9.140625" style="58"/>
    <col min="4352" max="4352" width="38.42578125" style="58" customWidth="1"/>
    <col min="4353" max="4364" width="2.5703125" style="58" customWidth="1"/>
    <col min="4365" max="4412" width="2.7109375" style="58" customWidth="1"/>
    <col min="4413" max="4413" width="9.7109375" style="58" customWidth="1"/>
    <col min="4414" max="4414" width="13.7109375" style="58" customWidth="1"/>
    <col min="4415" max="4415" width="14.140625" style="58" customWidth="1"/>
    <col min="4416" max="4607" width="9.140625" style="58"/>
    <col min="4608" max="4608" width="38.42578125" style="58" customWidth="1"/>
    <col min="4609" max="4620" width="2.5703125" style="58" customWidth="1"/>
    <col min="4621" max="4668" width="2.7109375" style="58" customWidth="1"/>
    <col min="4669" max="4669" width="9.7109375" style="58" customWidth="1"/>
    <col min="4670" max="4670" width="13.7109375" style="58" customWidth="1"/>
    <col min="4671" max="4671" width="14.140625" style="58" customWidth="1"/>
    <col min="4672" max="4863" width="9.140625" style="58"/>
    <col min="4864" max="4864" width="38.42578125" style="58" customWidth="1"/>
    <col min="4865" max="4876" width="2.5703125" style="58" customWidth="1"/>
    <col min="4877" max="4924" width="2.7109375" style="58" customWidth="1"/>
    <col min="4925" max="4925" width="9.7109375" style="58" customWidth="1"/>
    <col min="4926" max="4926" width="13.7109375" style="58" customWidth="1"/>
    <col min="4927" max="4927" width="14.140625" style="58" customWidth="1"/>
    <col min="4928" max="5119" width="9.140625" style="58"/>
    <col min="5120" max="5120" width="38.42578125" style="58" customWidth="1"/>
    <col min="5121" max="5132" width="2.5703125" style="58" customWidth="1"/>
    <col min="5133" max="5180" width="2.7109375" style="58" customWidth="1"/>
    <col min="5181" max="5181" width="9.7109375" style="58" customWidth="1"/>
    <col min="5182" max="5182" width="13.7109375" style="58" customWidth="1"/>
    <col min="5183" max="5183" width="14.140625" style="58" customWidth="1"/>
    <col min="5184" max="5375" width="9.140625" style="58"/>
    <col min="5376" max="5376" width="38.42578125" style="58" customWidth="1"/>
    <col min="5377" max="5388" width="2.5703125" style="58" customWidth="1"/>
    <col min="5389" max="5436" width="2.7109375" style="58" customWidth="1"/>
    <col min="5437" max="5437" width="9.7109375" style="58" customWidth="1"/>
    <col min="5438" max="5438" width="13.7109375" style="58" customWidth="1"/>
    <col min="5439" max="5439" width="14.140625" style="58" customWidth="1"/>
    <col min="5440" max="5631" width="9.140625" style="58"/>
    <col min="5632" max="5632" width="38.42578125" style="58" customWidth="1"/>
    <col min="5633" max="5644" width="2.5703125" style="58" customWidth="1"/>
    <col min="5645" max="5692" width="2.7109375" style="58" customWidth="1"/>
    <col min="5693" max="5693" width="9.7109375" style="58" customWidth="1"/>
    <col min="5694" max="5694" width="13.7109375" style="58" customWidth="1"/>
    <col min="5695" max="5695" width="14.140625" style="58" customWidth="1"/>
    <col min="5696" max="5887" width="9.140625" style="58"/>
    <col min="5888" max="5888" width="38.42578125" style="58" customWidth="1"/>
    <col min="5889" max="5900" width="2.5703125" style="58" customWidth="1"/>
    <col min="5901" max="5948" width="2.7109375" style="58" customWidth="1"/>
    <col min="5949" max="5949" width="9.7109375" style="58" customWidth="1"/>
    <col min="5950" max="5950" width="13.7109375" style="58" customWidth="1"/>
    <col min="5951" max="5951" width="14.140625" style="58" customWidth="1"/>
    <col min="5952" max="6143" width="9.140625" style="58"/>
    <col min="6144" max="6144" width="38.42578125" style="58" customWidth="1"/>
    <col min="6145" max="6156" width="2.5703125" style="58" customWidth="1"/>
    <col min="6157" max="6204" width="2.7109375" style="58" customWidth="1"/>
    <col min="6205" max="6205" width="9.7109375" style="58" customWidth="1"/>
    <col min="6206" max="6206" width="13.7109375" style="58" customWidth="1"/>
    <col min="6207" max="6207" width="14.140625" style="58" customWidth="1"/>
    <col min="6208" max="6399" width="9.140625" style="58"/>
    <col min="6400" max="6400" width="38.42578125" style="58" customWidth="1"/>
    <col min="6401" max="6412" width="2.5703125" style="58" customWidth="1"/>
    <col min="6413" max="6460" width="2.7109375" style="58" customWidth="1"/>
    <col min="6461" max="6461" width="9.7109375" style="58" customWidth="1"/>
    <col min="6462" max="6462" width="13.7109375" style="58" customWidth="1"/>
    <col min="6463" max="6463" width="14.140625" style="58" customWidth="1"/>
    <col min="6464" max="6655" width="9.140625" style="58"/>
    <col min="6656" max="6656" width="38.42578125" style="58" customWidth="1"/>
    <col min="6657" max="6668" width="2.5703125" style="58" customWidth="1"/>
    <col min="6669" max="6716" width="2.7109375" style="58" customWidth="1"/>
    <col min="6717" max="6717" width="9.7109375" style="58" customWidth="1"/>
    <col min="6718" max="6718" width="13.7109375" style="58" customWidth="1"/>
    <col min="6719" max="6719" width="14.140625" style="58" customWidth="1"/>
    <col min="6720" max="6911" width="9.140625" style="58"/>
    <col min="6912" max="6912" width="38.42578125" style="58" customWidth="1"/>
    <col min="6913" max="6924" width="2.5703125" style="58" customWidth="1"/>
    <col min="6925" max="6972" width="2.7109375" style="58" customWidth="1"/>
    <col min="6973" max="6973" width="9.7109375" style="58" customWidth="1"/>
    <col min="6974" max="6974" width="13.7109375" style="58" customWidth="1"/>
    <col min="6975" max="6975" width="14.140625" style="58" customWidth="1"/>
    <col min="6976" max="7167" width="9.140625" style="58"/>
    <col min="7168" max="7168" width="38.42578125" style="58" customWidth="1"/>
    <col min="7169" max="7180" width="2.5703125" style="58" customWidth="1"/>
    <col min="7181" max="7228" width="2.7109375" style="58" customWidth="1"/>
    <col min="7229" max="7229" width="9.7109375" style="58" customWidth="1"/>
    <col min="7230" max="7230" width="13.7109375" style="58" customWidth="1"/>
    <col min="7231" max="7231" width="14.140625" style="58" customWidth="1"/>
    <col min="7232" max="7423" width="9.140625" style="58"/>
    <col min="7424" max="7424" width="38.42578125" style="58" customWidth="1"/>
    <col min="7425" max="7436" width="2.5703125" style="58" customWidth="1"/>
    <col min="7437" max="7484" width="2.7109375" style="58" customWidth="1"/>
    <col min="7485" max="7485" width="9.7109375" style="58" customWidth="1"/>
    <col min="7486" max="7486" width="13.7109375" style="58" customWidth="1"/>
    <col min="7487" max="7487" width="14.140625" style="58" customWidth="1"/>
    <col min="7488" max="7679" width="9.140625" style="58"/>
    <col min="7680" max="7680" width="38.42578125" style="58" customWidth="1"/>
    <col min="7681" max="7692" width="2.5703125" style="58" customWidth="1"/>
    <col min="7693" max="7740" width="2.7109375" style="58" customWidth="1"/>
    <col min="7741" max="7741" width="9.7109375" style="58" customWidth="1"/>
    <col min="7742" max="7742" width="13.7109375" style="58" customWidth="1"/>
    <col min="7743" max="7743" width="14.140625" style="58" customWidth="1"/>
    <col min="7744" max="7935" width="9.140625" style="58"/>
    <col min="7936" max="7936" width="38.42578125" style="58" customWidth="1"/>
    <col min="7937" max="7948" width="2.5703125" style="58" customWidth="1"/>
    <col min="7949" max="7996" width="2.7109375" style="58" customWidth="1"/>
    <col min="7997" max="7997" width="9.7109375" style="58" customWidth="1"/>
    <col min="7998" max="7998" width="13.7109375" style="58" customWidth="1"/>
    <col min="7999" max="7999" width="14.140625" style="58" customWidth="1"/>
    <col min="8000" max="8191" width="9.140625" style="58"/>
    <col min="8192" max="8192" width="38.42578125" style="58" customWidth="1"/>
    <col min="8193" max="8204" width="2.5703125" style="58" customWidth="1"/>
    <col min="8205" max="8252" width="2.7109375" style="58" customWidth="1"/>
    <col min="8253" max="8253" width="9.7109375" style="58" customWidth="1"/>
    <col min="8254" max="8254" width="13.7109375" style="58" customWidth="1"/>
    <col min="8255" max="8255" width="14.140625" style="58" customWidth="1"/>
    <col min="8256" max="8447" width="9.140625" style="58"/>
    <col min="8448" max="8448" width="38.42578125" style="58" customWidth="1"/>
    <col min="8449" max="8460" width="2.5703125" style="58" customWidth="1"/>
    <col min="8461" max="8508" width="2.7109375" style="58" customWidth="1"/>
    <col min="8509" max="8509" width="9.7109375" style="58" customWidth="1"/>
    <col min="8510" max="8510" width="13.7109375" style="58" customWidth="1"/>
    <col min="8511" max="8511" width="14.140625" style="58" customWidth="1"/>
    <col min="8512" max="8703" width="9.140625" style="58"/>
    <col min="8704" max="8704" width="38.42578125" style="58" customWidth="1"/>
    <col min="8705" max="8716" width="2.5703125" style="58" customWidth="1"/>
    <col min="8717" max="8764" width="2.7109375" style="58" customWidth="1"/>
    <col min="8765" max="8765" width="9.7109375" style="58" customWidth="1"/>
    <col min="8766" max="8766" width="13.7109375" style="58" customWidth="1"/>
    <col min="8767" max="8767" width="14.140625" style="58" customWidth="1"/>
    <col min="8768" max="8959" width="9.140625" style="58"/>
    <col min="8960" max="8960" width="38.42578125" style="58" customWidth="1"/>
    <col min="8961" max="8972" width="2.5703125" style="58" customWidth="1"/>
    <col min="8973" max="9020" width="2.7109375" style="58" customWidth="1"/>
    <col min="9021" max="9021" width="9.7109375" style="58" customWidth="1"/>
    <col min="9022" max="9022" width="13.7109375" style="58" customWidth="1"/>
    <col min="9023" max="9023" width="14.140625" style="58" customWidth="1"/>
    <col min="9024" max="9215" width="9.140625" style="58"/>
    <col min="9216" max="9216" width="38.42578125" style="58" customWidth="1"/>
    <col min="9217" max="9228" width="2.5703125" style="58" customWidth="1"/>
    <col min="9229" max="9276" width="2.7109375" style="58" customWidth="1"/>
    <col min="9277" max="9277" width="9.7109375" style="58" customWidth="1"/>
    <col min="9278" max="9278" width="13.7109375" style="58" customWidth="1"/>
    <col min="9279" max="9279" width="14.140625" style="58" customWidth="1"/>
    <col min="9280" max="9471" width="9.140625" style="58"/>
    <col min="9472" max="9472" width="38.42578125" style="58" customWidth="1"/>
    <col min="9473" max="9484" width="2.5703125" style="58" customWidth="1"/>
    <col min="9485" max="9532" width="2.7109375" style="58" customWidth="1"/>
    <col min="9533" max="9533" width="9.7109375" style="58" customWidth="1"/>
    <col min="9534" max="9534" width="13.7109375" style="58" customWidth="1"/>
    <col min="9535" max="9535" width="14.140625" style="58" customWidth="1"/>
    <col min="9536" max="9727" width="9.140625" style="58"/>
    <col min="9728" max="9728" width="38.42578125" style="58" customWidth="1"/>
    <col min="9729" max="9740" width="2.5703125" style="58" customWidth="1"/>
    <col min="9741" max="9788" width="2.7109375" style="58" customWidth="1"/>
    <col min="9789" max="9789" width="9.7109375" style="58" customWidth="1"/>
    <col min="9790" max="9790" width="13.7109375" style="58" customWidth="1"/>
    <col min="9791" max="9791" width="14.140625" style="58" customWidth="1"/>
    <col min="9792" max="9983" width="9.140625" style="58"/>
    <col min="9984" max="9984" width="38.42578125" style="58" customWidth="1"/>
    <col min="9985" max="9996" width="2.5703125" style="58" customWidth="1"/>
    <col min="9997" max="10044" width="2.7109375" style="58" customWidth="1"/>
    <col min="10045" max="10045" width="9.7109375" style="58" customWidth="1"/>
    <col min="10046" max="10046" width="13.7109375" style="58" customWidth="1"/>
    <col min="10047" max="10047" width="14.140625" style="58" customWidth="1"/>
    <col min="10048" max="10239" width="9.140625" style="58"/>
    <col min="10240" max="10240" width="38.42578125" style="58" customWidth="1"/>
    <col min="10241" max="10252" width="2.5703125" style="58" customWidth="1"/>
    <col min="10253" max="10300" width="2.7109375" style="58" customWidth="1"/>
    <col min="10301" max="10301" width="9.7109375" style="58" customWidth="1"/>
    <col min="10302" max="10302" width="13.7109375" style="58" customWidth="1"/>
    <col min="10303" max="10303" width="14.140625" style="58" customWidth="1"/>
    <col min="10304" max="10495" width="9.140625" style="58"/>
    <col min="10496" max="10496" width="38.42578125" style="58" customWidth="1"/>
    <col min="10497" max="10508" width="2.5703125" style="58" customWidth="1"/>
    <col min="10509" max="10556" width="2.7109375" style="58" customWidth="1"/>
    <col min="10557" max="10557" width="9.7109375" style="58" customWidth="1"/>
    <col min="10558" max="10558" width="13.7109375" style="58" customWidth="1"/>
    <col min="10559" max="10559" width="14.140625" style="58" customWidth="1"/>
    <col min="10560" max="10751" width="9.140625" style="58"/>
    <col min="10752" max="10752" width="38.42578125" style="58" customWidth="1"/>
    <col min="10753" max="10764" width="2.5703125" style="58" customWidth="1"/>
    <col min="10765" max="10812" width="2.7109375" style="58" customWidth="1"/>
    <col min="10813" max="10813" width="9.7109375" style="58" customWidth="1"/>
    <col min="10814" max="10814" width="13.7109375" style="58" customWidth="1"/>
    <col min="10815" max="10815" width="14.140625" style="58" customWidth="1"/>
    <col min="10816" max="11007" width="9.140625" style="58"/>
    <col min="11008" max="11008" width="38.42578125" style="58" customWidth="1"/>
    <col min="11009" max="11020" width="2.5703125" style="58" customWidth="1"/>
    <col min="11021" max="11068" width="2.7109375" style="58" customWidth="1"/>
    <col min="11069" max="11069" width="9.7109375" style="58" customWidth="1"/>
    <col min="11070" max="11070" width="13.7109375" style="58" customWidth="1"/>
    <col min="11071" max="11071" width="14.140625" style="58" customWidth="1"/>
    <col min="11072" max="11263" width="9.140625" style="58"/>
    <col min="11264" max="11264" width="38.42578125" style="58" customWidth="1"/>
    <col min="11265" max="11276" width="2.5703125" style="58" customWidth="1"/>
    <col min="11277" max="11324" width="2.7109375" style="58" customWidth="1"/>
    <col min="11325" max="11325" width="9.7109375" style="58" customWidth="1"/>
    <col min="11326" max="11326" width="13.7109375" style="58" customWidth="1"/>
    <col min="11327" max="11327" width="14.140625" style="58" customWidth="1"/>
    <col min="11328" max="11519" width="9.140625" style="58"/>
    <col min="11520" max="11520" width="38.42578125" style="58" customWidth="1"/>
    <col min="11521" max="11532" width="2.5703125" style="58" customWidth="1"/>
    <col min="11533" max="11580" width="2.7109375" style="58" customWidth="1"/>
    <col min="11581" max="11581" width="9.7109375" style="58" customWidth="1"/>
    <col min="11582" max="11582" width="13.7109375" style="58" customWidth="1"/>
    <col min="11583" max="11583" width="14.140625" style="58" customWidth="1"/>
    <col min="11584" max="11775" width="9.140625" style="58"/>
    <col min="11776" max="11776" width="38.42578125" style="58" customWidth="1"/>
    <col min="11777" max="11788" width="2.5703125" style="58" customWidth="1"/>
    <col min="11789" max="11836" width="2.7109375" style="58" customWidth="1"/>
    <col min="11837" max="11837" width="9.7109375" style="58" customWidth="1"/>
    <col min="11838" max="11838" width="13.7109375" style="58" customWidth="1"/>
    <col min="11839" max="11839" width="14.140625" style="58" customWidth="1"/>
    <col min="11840" max="12031" width="9.140625" style="58"/>
    <col min="12032" max="12032" width="38.42578125" style="58" customWidth="1"/>
    <col min="12033" max="12044" width="2.5703125" style="58" customWidth="1"/>
    <col min="12045" max="12092" width="2.7109375" style="58" customWidth="1"/>
    <col min="12093" max="12093" width="9.7109375" style="58" customWidth="1"/>
    <col min="12094" max="12094" width="13.7109375" style="58" customWidth="1"/>
    <col min="12095" max="12095" width="14.140625" style="58" customWidth="1"/>
    <col min="12096" max="12287" width="9.140625" style="58"/>
    <col min="12288" max="12288" width="38.42578125" style="58" customWidth="1"/>
    <col min="12289" max="12300" width="2.5703125" style="58" customWidth="1"/>
    <col min="12301" max="12348" width="2.7109375" style="58" customWidth="1"/>
    <col min="12349" max="12349" width="9.7109375" style="58" customWidth="1"/>
    <col min="12350" max="12350" width="13.7109375" style="58" customWidth="1"/>
    <col min="12351" max="12351" width="14.140625" style="58" customWidth="1"/>
    <col min="12352" max="12543" width="9.140625" style="58"/>
    <col min="12544" max="12544" width="38.42578125" style="58" customWidth="1"/>
    <col min="12545" max="12556" width="2.5703125" style="58" customWidth="1"/>
    <col min="12557" max="12604" width="2.7109375" style="58" customWidth="1"/>
    <col min="12605" max="12605" width="9.7109375" style="58" customWidth="1"/>
    <col min="12606" max="12606" width="13.7109375" style="58" customWidth="1"/>
    <col min="12607" max="12607" width="14.140625" style="58" customWidth="1"/>
    <col min="12608" max="12799" width="9.140625" style="58"/>
    <col min="12800" max="12800" width="38.42578125" style="58" customWidth="1"/>
    <col min="12801" max="12812" width="2.5703125" style="58" customWidth="1"/>
    <col min="12813" max="12860" width="2.7109375" style="58" customWidth="1"/>
    <col min="12861" max="12861" width="9.7109375" style="58" customWidth="1"/>
    <col min="12862" max="12862" width="13.7109375" style="58" customWidth="1"/>
    <col min="12863" max="12863" width="14.140625" style="58" customWidth="1"/>
    <col min="12864" max="13055" width="9.140625" style="58"/>
    <col min="13056" max="13056" width="38.42578125" style="58" customWidth="1"/>
    <col min="13057" max="13068" width="2.5703125" style="58" customWidth="1"/>
    <col min="13069" max="13116" width="2.7109375" style="58" customWidth="1"/>
    <col min="13117" max="13117" width="9.7109375" style="58" customWidth="1"/>
    <col min="13118" max="13118" width="13.7109375" style="58" customWidth="1"/>
    <col min="13119" max="13119" width="14.140625" style="58" customWidth="1"/>
    <col min="13120" max="13311" width="9.140625" style="58"/>
    <col min="13312" max="13312" width="38.42578125" style="58" customWidth="1"/>
    <col min="13313" max="13324" width="2.5703125" style="58" customWidth="1"/>
    <col min="13325" max="13372" width="2.7109375" style="58" customWidth="1"/>
    <col min="13373" max="13373" width="9.7109375" style="58" customWidth="1"/>
    <col min="13374" max="13374" width="13.7109375" style="58" customWidth="1"/>
    <col min="13375" max="13375" width="14.140625" style="58" customWidth="1"/>
    <col min="13376" max="13567" width="9.140625" style="58"/>
    <col min="13568" max="13568" width="38.42578125" style="58" customWidth="1"/>
    <col min="13569" max="13580" width="2.5703125" style="58" customWidth="1"/>
    <col min="13581" max="13628" width="2.7109375" style="58" customWidth="1"/>
    <col min="13629" max="13629" width="9.7109375" style="58" customWidth="1"/>
    <col min="13630" max="13630" width="13.7109375" style="58" customWidth="1"/>
    <col min="13631" max="13631" width="14.140625" style="58" customWidth="1"/>
    <col min="13632" max="13823" width="9.140625" style="58"/>
    <col min="13824" max="13824" width="38.42578125" style="58" customWidth="1"/>
    <col min="13825" max="13836" width="2.5703125" style="58" customWidth="1"/>
    <col min="13837" max="13884" width="2.7109375" style="58" customWidth="1"/>
    <col min="13885" max="13885" width="9.7109375" style="58" customWidth="1"/>
    <col min="13886" max="13886" width="13.7109375" style="58" customWidth="1"/>
    <col min="13887" max="13887" width="14.140625" style="58" customWidth="1"/>
    <col min="13888" max="14079" width="9.140625" style="58"/>
    <col min="14080" max="14080" width="38.42578125" style="58" customWidth="1"/>
    <col min="14081" max="14092" width="2.5703125" style="58" customWidth="1"/>
    <col min="14093" max="14140" width="2.7109375" style="58" customWidth="1"/>
    <col min="14141" max="14141" width="9.7109375" style="58" customWidth="1"/>
    <col min="14142" max="14142" width="13.7109375" style="58" customWidth="1"/>
    <col min="14143" max="14143" width="14.140625" style="58" customWidth="1"/>
    <col min="14144" max="14335" width="9.140625" style="58"/>
    <col min="14336" max="14336" width="38.42578125" style="58" customWidth="1"/>
    <col min="14337" max="14348" width="2.5703125" style="58" customWidth="1"/>
    <col min="14349" max="14396" width="2.7109375" style="58" customWidth="1"/>
    <col min="14397" max="14397" width="9.7109375" style="58" customWidth="1"/>
    <col min="14398" max="14398" width="13.7109375" style="58" customWidth="1"/>
    <col min="14399" max="14399" width="14.140625" style="58" customWidth="1"/>
    <col min="14400" max="14591" width="9.140625" style="58"/>
    <col min="14592" max="14592" width="38.42578125" style="58" customWidth="1"/>
    <col min="14593" max="14604" width="2.5703125" style="58" customWidth="1"/>
    <col min="14605" max="14652" width="2.7109375" style="58" customWidth="1"/>
    <col min="14653" max="14653" width="9.7109375" style="58" customWidth="1"/>
    <col min="14654" max="14654" width="13.7109375" style="58" customWidth="1"/>
    <col min="14655" max="14655" width="14.140625" style="58" customWidth="1"/>
    <col min="14656" max="14847" width="9.140625" style="58"/>
    <col min="14848" max="14848" width="38.42578125" style="58" customWidth="1"/>
    <col min="14849" max="14860" width="2.5703125" style="58" customWidth="1"/>
    <col min="14861" max="14908" width="2.7109375" style="58" customWidth="1"/>
    <col min="14909" max="14909" width="9.7109375" style="58" customWidth="1"/>
    <col min="14910" max="14910" width="13.7109375" style="58" customWidth="1"/>
    <col min="14911" max="14911" width="14.140625" style="58" customWidth="1"/>
    <col min="14912" max="15103" width="9.140625" style="58"/>
    <col min="15104" max="15104" width="38.42578125" style="58" customWidth="1"/>
    <col min="15105" max="15116" width="2.5703125" style="58" customWidth="1"/>
    <col min="15117" max="15164" width="2.7109375" style="58" customWidth="1"/>
    <col min="15165" max="15165" width="9.7109375" style="58" customWidth="1"/>
    <col min="15166" max="15166" width="13.7109375" style="58" customWidth="1"/>
    <col min="15167" max="15167" width="14.140625" style="58" customWidth="1"/>
    <col min="15168" max="15359" width="9.140625" style="58"/>
    <col min="15360" max="15360" width="38.42578125" style="58" customWidth="1"/>
    <col min="15361" max="15372" width="2.5703125" style="58" customWidth="1"/>
    <col min="15373" max="15420" width="2.7109375" style="58" customWidth="1"/>
    <col min="15421" max="15421" width="9.7109375" style="58" customWidth="1"/>
    <col min="15422" max="15422" width="13.7109375" style="58" customWidth="1"/>
    <col min="15423" max="15423" width="14.140625" style="58" customWidth="1"/>
    <col min="15424" max="15615" width="9.140625" style="58"/>
    <col min="15616" max="15616" width="38.42578125" style="58" customWidth="1"/>
    <col min="15617" max="15628" width="2.5703125" style="58" customWidth="1"/>
    <col min="15629" max="15676" width="2.7109375" style="58" customWidth="1"/>
    <col min="15677" max="15677" width="9.7109375" style="58" customWidth="1"/>
    <col min="15678" max="15678" width="13.7109375" style="58" customWidth="1"/>
    <col min="15679" max="15679" width="14.140625" style="58" customWidth="1"/>
    <col min="15680" max="15871" width="9.140625" style="58"/>
    <col min="15872" max="15872" width="38.42578125" style="58" customWidth="1"/>
    <col min="15873" max="15884" width="2.5703125" style="58" customWidth="1"/>
    <col min="15885" max="15932" width="2.7109375" style="58" customWidth="1"/>
    <col min="15933" max="15933" width="9.7109375" style="58" customWidth="1"/>
    <col min="15934" max="15934" width="13.7109375" style="58" customWidth="1"/>
    <col min="15935" max="15935" width="14.140625" style="58" customWidth="1"/>
    <col min="15936" max="16127" width="9.140625" style="58"/>
    <col min="16128" max="16128" width="38.42578125" style="58" customWidth="1"/>
    <col min="16129" max="16140" width="2.5703125" style="58" customWidth="1"/>
    <col min="16141" max="16188" width="2.7109375" style="58" customWidth="1"/>
    <col min="16189" max="16189" width="9.7109375" style="58" customWidth="1"/>
    <col min="16190" max="16190" width="13.7109375" style="58" customWidth="1"/>
    <col min="16191" max="16191" width="14.140625" style="58" customWidth="1"/>
    <col min="16192" max="16384" width="9.140625" style="58"/>
  </cols>
  <sheetData>
    <row r="1" spans="1:67" ht="13.5" customHeight="1" x14ac:dyDescent="0.2">
      <c r="A1" s="122" t="s">
        <v>116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67" ht="13.5" customHeight="1" x14ac:dyDescent="0.2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67" ht="15" x14ac:dyDescent="0.2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67" x14ac:dyDescent="0.2">
      <c r="A4" s="124" t="s">
        <v>20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7" ht="39.75" customHeight="1" x14ac:dyDescent="0.2">
      <c r="A5" s="125" t="s">
        <v>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67" ht="18" customHeight="1" x14ac:dyDescent="0.2">
      <c r="A6" s="115" t="s">
        <v>23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7" ht="18" customHeight="1" thickBo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BK7" s="58"/>
      <c r="BL7" s="58"/>
    </row>
    <row r="8" spans="1:67" ht="23.25" thickTop="1" x14ac:dyDescent="0.2">
      <c r="A8" s="181" t="s">
        <v>60</v>
      </c>
      <c r="B8" s="184" t="s">
        <v>85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 t="s">
        <v>61</v>
      </c>
      <c r="BK8" s="66" t="s">
        <v>62</v>
      </c>
      <c r="BL8" s="67" t="s">
        <v>63</v>
      </c>
    </row>
    <row r="9" spans="1:67" s="59" customFormat="1" x14ac:dyDescent="0.2">
      <c r="A9" s="182"/>
      <c r="B9" s="178" t="s">
        <v>64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178" t="s">
        <v>65</v>
      </c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  <c r="Z9" s="178" t="s">
        <v>66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75" t="s">
        <v>67</v>
      </c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 t="s">
        <v>86</v>
      </c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85"/>
      <c r="BK9" s="183"/>
      <c r="BL9" s="172">
        <f>Orçamento!$K$34</f>
        <v>106348.43981498128</v>
      </c>
    </row>
    <row r="10" spans="1:67" s="59" customFormat="1" x14ac:dyDescent="0.2">
      <c r="A10" s="182"/>
      <c r="B10" s="175" t="s">
        <v>68</v>
      </c>
      <c r="C10" s="175"/>
      <c r="D10" s="175"/>
      <c r="E10" s="175"/>
      <c r="F10" s="175" t="s">
        <v>68</v>
      </c>
      <c r="G10" s="175"/>
      <c r="H10" s="175"/>
      <c r="I10" s="175"/>
      <c r="J10" s="177" t="s">
        <v>68</v>
      </c>
      <c r="K10" s="177"/>
      <c r="L10" s="177"/>
      <c r="M10" s="177"/>
      <c r="N10" s="175" t="s">
        <v>68</v>
      </c>
      <c r="O10" s="175"/>
      <c r="P10" s="175"/>
      <c r="Q10" s="175"/>
      <c r="R10" s="175" t="s">
        <v>68</v>
      </c>
      <c r="S10" s="175"/>
      <c r="T10" s="175"/>
      <c r="U10" s="175"/>
      <c r="V10" s="175" t="s">
        <v>68</v>
      </c>
      <c r="W10" s="175"/>
      <c r="X10" s="175"/>
      <c r="Y10" s="175"/>
      <c r="Z10" s="175" t="s">
        <v>68</v>
      </c>
      <c r="AA10" s="175"/>
      <c r="AB10" s="175"/>
      <c r="AC10" s="175"/>
      <c r="AD10" s="175" t="s">
        <v>68</v>
      </c>
      <c r="AE10" s="175"/>
      <c r="AF10" s="175"/>
      <c r="AG10" s="175"/>
      <c r="AH10" s="175" t="s">
        <v>68</v>
      </c>
      <c r="AI10" s="175"/>
      <c r="AJ10" s="175"/>
      <c r="AK10" s="175"/>
      <c r="AL10" s="175" t="s">
        <v>68</v>
      </c>
      <c r="AM10" s="175"/>
      <c r="AN10" s="175"/>
      <c r="AO10" s="175"/>
      <c r="AP10" s="175" t="s">
        <v>68</v>
      </c>
      <c r="AQ10" s="175"/>
      <c r="AR10" s="175"/>
      <c r="AS10" s="175"/>
      <c r="AT10" s="175" t="s">
        <v>68</v>
      </c>
      <c r="AU10" s="175"/>
      <c r="AV10" s="175"/>
      <c r="AW10" s="175"/>
      <c r="AX10" s="175" t="s">
        <v>68</v>
      </c>
      <c r="AY10" s="175"/>
      <c r="AZ10" s="175"/>
      <c r="BA10" s="175"/>
      <c r="BB10" s="175" t="s">
        <v>68</v>
      </c>
      <c r="BC10" s="175"/>
      <c r="BD10" s="175"/>
      <c r="BE10" s="175"/>
      <c r="BF10" s="175" t="s">
        <v>68</v>
      </c>
      <c r="BG10" s="175"/>
      <c r="BH10" s="175"/>
      <c r="BI10" s="175"/>
      <c r="BJ10" s="185"/>
      <c r="BK10" s="183"/>
      <c r="BL10" s="172"/>
    </row>
    <row r="11" spans="1:67" s="59" customFormat="1" x14ac:dyDescent="0.2">
      <c r="A11" s="176" t="s">
        <v>69</v>
      </c>
      <c r="B11" s="68"/>
      <c r="C11" s="68"/>
      <c r="D11" s="68"/>
      <c r="E11" s="68"/>
      <c r="F11" s="68"/>
      <c r="G11" s="68"/>
      <c r="H11" s="68"/>
      <c r="I11" s="68"/>
      <c r="J11" s="69"/>
      <c r="K11" s="69"/>
      <c r="L11" s="69"/>
      <c r="M11" s="70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160">
        <v>8.93</v>
      </c>
      <c r="BK11" s="171">
        <f>BL9*BJ11/100</f>
        <v>9496.9156754778287</v>
      </c>
      <c r="BL11" s="172"/>
      <c r="BO11" s="59">
        <f>BK11/BL9</f>
        <v>8.9300000000000004E-2</v>
      </c>
    </row>
    <row r="12" spans="1:67" s="59" customFormat="1" x14ac:dyDescent="0.2">
      <c r="A12" s="176"/>
      <c r="B12" s="173">
        <f>BK11</f>
        <v>9496.9156754778287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160"/>
      <c r="BK12" s="171"/>
      <c r="BL12" s="172"/>
      <c r="BO12" s="90"/>
    </row>
    <row r="13" spans="1:67" s="59" customFormat="1" ht="27" customHeight="1" x14ac:dyDescent="0.2">
      <c r="A13" s="71" t="s">
        <v>70</v>
      </c>
      <c r="B13" s="68"/>
      <c r="C13" s="68"/>
      <c r="D13" s="68"/>
      <c r="E13" s="68"/>
      <c r="F13" s="167" t="s">
        <v>71</v>
      </c>
      <c r="G13" s="167"/>
      <c r="H13" s="167" t="s">
        <v>72</v>
      </c>
      <c r="I13" s="167"/>
      <c r="J13" s="167"/>
      <c r="K13" s="167"/>
      <c r="L13" s="167" t="s">
        <v>73</v>
      </c>
      <c r="M13" s="167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9"/>
      <c r="BK13" s="72"/>
      <c r="BL13" s="73">
        <f>BL9-BK11</f>
        <v>96851.524139503454</v>
      </c>
    </row>
    <row r="14" spans="1:67" s="63" customFormat="1" ht="15" customHeight="1" x14ac:dyDescent="0.25">
      <c r="A14" s="169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6"/>
      <c r="Z14" s="76"/>
      <c r="AA14" s="76"/>
      <c r="AB14" s="76"/>
      <c r="AC14" s="76"/>
      <c r="AD14" s="76"/>
      <c r="AE14" s="76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76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6"/>
      <c r="BI14" s="76"/>
      <c r="BJ14" s="170">
        <v>6.79</v>
      </c>
      <c r="BK14" s="154">
        <f>BJ14/100*BL$9</f>
        <v>7221.0590634372293</v>
      </c>
      <c r="BL14" s="165"/>
      <c r="BM14" s="62"/>
      <c r="BO14" s="63">
        <f>7218.8/BL9</f>
        <v>6.787875790711026E-2</v>
      </c>
    </row>
    <row r="15" spans="1:67" s="63" customFormat="1" x14ac:dyDescent="0.25">
      <c r="A15" s="169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66">
        <f>BK14</f>
        <v>7221.0590634372293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70"/>
      <c r="BK15" s="154"/>
      <c r="BL15" s="165"/>
      <c r="BM15" s="62"/>
    </row>
    <row r="16" spans="1:67" s="63" customFormat="1" ht="22.5" x14ac:dyDescent="0.25">
      <c r="A16" s="71" t="s">
        <v>74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7"/>
      <c r="O16" s="77"/>
      <c r="P16" s="77"/>
      <c r="Q16" s="77"/>
      <c r="R16" s="167" t="s">
        <v>71</v>
      </c>
      <c r="S16" s="167"/>
      <c r="T16" s="167" t="s">
        <v>72</v>
      </c>
      <c r="U16" s="167"/>
      <c r="V16" s="167"/>
      <c r="W16" s="167"/>
      <c r="X16" s="167" t="s">
        <v>73</v>
      </c>
      <c r="Y16" s="16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9"/>
      <c r="AK16" s="79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80"/>
      <c r="BK16" s="81"/>
      <c r="BL16" s="73">
        <f>BL13-BK14</f>
        <v>89630.465076066219</v>
      </c>
      <c r="BM16" s="62"/>
    </row>
    <row r="17" spans="1:67" s="63" customFormat="1" ht="23.25" customHeight="1" x14ac:dyDescent="0.25">
      <c r="A17" s="163" t="s">
        <v>89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79"/>
      <c r="O17" s="79"/>
      <c r="P17" s="79"/>
      <c r="Q17" s="79"/>
      <c r="R17" s="77"/>
      <c r="S17" s="77"/>
      <c r="T17" s="79"/>
      <c r="U17" s="79"/>
      <c r="V17" s="79"/>
      <c r="W17" s="79"/>
      <c r="X17" s="79"/>
      <c r="Y17" s="79"/>
      <c r="Z17" s="77"/>
      <c r="AA17" s="77"/>
      <c r="AB17" s="77"/>
      <c r="AC17" s="77"/>
      <c r="AD17" s="77"/>
      <c r="AE17" s="77"/>
      <c r="AF17" s="83"/>
      <c r="AG17" s="83"/>
      <c r="AH17" s="79"/>
      <c r="AI17" s="79"/>
      <c r="AJ17" s="79"/>
      <c r="AK17" s="79"/>
      <c r="AL17" s="79"/>
      <c r="AM17" s="79"/>
      <c r="AN17" s="79"/>
      <c r="AO17" s="79"/>
      <c r="AP17" s="77"/>
      <c r="AQ17" s="77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7"/>
      <c r="BC17" s="77"/>
      <c r="BD17" s="79"/>
      <c r="BE17" s="79"/>
      <c r="BF17" s="79"/>
      <c r="BG17" s="79"/>
      <c r="BH17" s="79"/>
      <c r="BI17" s="79"/>
      <c r="BJ17" s="164">
        <v>15.11</v>
      </c>
      <c r="BK17" s="154">
        <f>BJ17/100*BL$9</f>
        <v>16069.249256043669</v>
      </c>
      <c r="BL17" s="165"/>
      <c r="BM17" s="62"/>
      <c r="BO17" s="63">
        <f>10828.21/BL9</f>
        <v>0.10181823089119388</v>
      </c>
    </row>
    <row r="18" spans="1:67" s="63" customFormat="1" ht="15" customHeight="1" x14ac:dyDescent="0.25">
      <c r="A18" s="163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144">
        <f>BK17</f>
        <v>16069.249256043669</v>
      </c>
      <c r="AL18" s="144"/>
      <c r="AM18" s="144"/>
      <c r="AN18" s="144"/>
      <c r="AO18" s="145"/>
      <c r="AP18" s="79"/>
      <c r="AQ18" s="79"/>
      <c r="AR18" s="79"/>
      <c r="AS18" s="79"/>
      <c r="AT18" s="79"/>
      <c r="AU18" s="79"/>
      <c r="AV18" s="79"/>
      <c r="AW18" s="79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164"/>
      <c r="BK18" s="154"/>
      <c r="BL18" s="165"/>
      <c r="BM18" s="62"/>
    </row>
    <row r="19" spans="1:67" s="63" customFormat="1" ht="32.25" customHeight="1" x14ac:dyDescent="0.25">
      <c r="A19" s="71" t="s">
        <v>75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7"/>
      <c r="O19" s="77"/>
      <c r="P19" s="77"/>
      <c r="Q19" s="77"/>
      <c r="R19" s="77"/>
      <c r="S19" s="77"/>
      <c r="T19" s="77"/>
      <c r="U19" s="77"/>
      <c r="V19" s="79"/>
      <c r="W19" s="79"/>
      <c r="X19" s="79"/>
      <c r="Y19" s="79"/>
      <c r="Z19" s="77"/>
      <c r="AA19" s="77"/>
      <c r="AB19" s="77"/>
      <c r="AC19" s="77"/>
      <c r="AD19" s="77"/>
      <c r="AE19" s="77"/>
      <c r="AF19" s="79"/>
      <c r="AG19" s="79"/>
      <c r="AH19" s="167" t="s">
        <v>71</v>
      </c>
      <c r="AI19" s="167"/>
      <c r="AJ19" s="167" t="s">
        <v>72</v>
      </c>
      <c r="AK19" s="167"/>
      <c r="AL19" s="167"/>
      <c r="AM19" s="167"/>
      <c r="AN19" s="167" t="s">
        <v>73</v>
      </c>
      <c r="AO19" s="16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80"/>
      <c r="BK19" s="81"/>
      <c r="BL19" s="73">
        <f>BL16-BK17</f>
        <v>73561.215820022553</v>
      </c>
      <c r="BM19" s="62"/>
    </row>
    <row r="20" spans="1:67" s="63" customFormat="1" ht="15" customHeight="1" x14ac:dyDescent="0.25">
      <c r="A20" s="163" t="s">
        <v>88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83"/>
      <c r="P20" s="77"/>
      <c r="Q20" s="77"/>
      <c r="R20" s="79"/>
      <c r="S20" s="79"/>
      <c r="T20" s="79"/>
      <c r="U20" s="79"/>
      <c r="V20" s="77"/>
      <c r="W20" s="77"/>
      <c r="X20" s="79"/>
      <c r="Y20" s="79"/>
      <c r="Z20" s="79"/>
      <c r="AA20" s="79"/>
      <c r="AB20" s="79"/>
      <c r="AC20" s="79"/>
      <c r="AD20" s="77"/>
      <c r="AE20" s="77"/>
      <c r="AF20" s="77"/>
      <c r="AG20" s="77"/>
      <c r="AH20" s="77"/>
      <c r="AI20" s="77"/>
      <c r="AJ20" s="79"/>
      <c r="AK20" s="79"/>
      <c r="AL20" s="83"/>
      <c r="AM20" s="83"/>
      <c r="AN20" s="77"/>
      <c r="AO20" s="77"/>
      <c r="AP20" s="79"/>
      <c r="AQ20" s="79"/>
      <c r="AR20" s="79"/>
      <c r="AS20" s="79"/>
      <c r="AT20" s="77"/>
      <c r="AU20" s="77"/>
      <c r="AV20" s="79"/>
      <c r="AW20" s="79"/>
      <c r="AX20" s="83"/>
      <c r="AY20" s="83"/>
      <c r="AZ20" s="77"/>
      <c r="BA20" s="77"/>
      <c r="BB20" s="79"/>
      <c r="BC20" s="79"/>
      <c r="BD20" s="79"/>
      <c r="BE20" s="79"/>
      <c r="BF20" s="77"/>
      <c r="BG20" s="77"/>
      <c r="BH20" s="79"/>
      <c r="BI20" s="79"/>
      <c r="BJ20" s="164">
        <v>63.37</v>
      </c>
      <c r="BK20" s="154">
        <f>BJ20/100*BL$9</f>
        <v>67393.006310753626</v>
      </c>
      <c r="BL20" s="165"/>
      <c r="BM20" s="62"/>
      <c r="BO20" s="63">
        <f>14437.61/BL9</f>
        <v>0.13575760984474902</v>
      </c>
    </row>
    <row r="21" spans="1:67" s="63" customFormat="1" ht="15" customHeight="1" x14ac:dyDescent="0.25">
      <c r="A21" s="163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9"/>
      <c r="AI21" s="79"/>
      <c r="AJ21" s="79"/>
      <c r="AK21" s="79"/>
      <c r="AL21" s="79"/>
      <c r="AM21" s="79"/>
      <c r="AN21" s="79"/>
      <c r="AO21" s="79"/>
      <c r="AP21" s="168"/>
      <c r="AQ21" s="168"/>
      <c r="AR21" s="168"/>
      <c r="AS21" s="168"/>
      <c r="AT21" s="168"/>
      <c r="AU21" s="168"/>
      <c r="AV21" s="168"/>
      <c r="AW21" s="168"/>
      <c r="AX21" s="166">
        <f>BK20</f>
        <v>67393.006310753626</v>
      </c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4"/>
      <c r="BK21" s="154"/>
      <c r="BL21" s="165"/>
      <c r="BM21" s="62"/>
    </row>
    <row r="22" spans="1:67" s="63" customFormat="1" ht="22.5" x14ac:dyDescent="0.25">
      <c r="A22" s="71" t="s">
        <v>76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9"/>
      <c r="AM22" s="79"/>
      <c r="AN22" s="79"/>
      <c r="AO22" s="79"/>
      <c r="AP22" s="79"/>
      <c r="AQ22" s="79"/>
      <c r="AR22" s="83"/>
      <c r="AS22" s="83"/>
      <c r="AT22" s="79"/>
      <c r="AU22" s="79"/>
      <c r="AV22" s="77"/>
      <c r="AW22" s="77"/>
      <c r="AX22" s="77"/>
      <c r="AY22" s="77"/>
      <c r="AZ22" s="77"/>
      <c r="BA22" s="77"/>
      <c r="BB22" s="167" t="s">
        <v>71</v>
      </c>
      <c r="BC22" s="167"/>
      <c r="BD22" s="167" t="s">
        <v>72</v>
      </c>
      <c r="BE22" s="167"/>
      <c r="BF22" s="167"/>
      <c r="BG22" s="167"/>
      <c r="BH22" s="167" t="s">
        <v>73</v>
      </c>
      <c r="BI22" s="167"/>
      <c r="BJ22" s="80"/>
      <c r="BK22" s="81"/>
      <c r="BL22" s="73">
        <f>BL19-BK20</f>
        <v>6168.2095092689269</v>
      </c>
      <c r="BM22" s="62"/>
    </row>
    <row r="23" spans="1:67" s="63" customFormat="1" ht="15" customHeight="1" x14ac:dyDescent="0.25">
      <c r="A23" s="163" t="s">
        <v>90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83"/>
      <c r="Y23" s="83"/>
      <c r="Z23" s="79"/>
      <c r="AA23" s="79"/>
      <c r="AB23" s="79"/>
      <c r="AC23" s="79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83"/>
      <c r="BI23" s="83"/>
      <c r="BJ23" s="164">
        <v>5.8</v>
      </c>
      <c r="BK23" s="154">
        <f>BJ23/100*BL$9</f>
        <v>6168.2095092689133</v>
      </c>
      <c r="BL23" s="165"/>
      <c r="BM23" s="62"/>
    </row>
    <row r="24" spans="1:67" s="63" customFormat="1" ht="15" customHeight="1" x14ac:dyDescent="0.25">
      <c r="A24" s="163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166">
        <f>BK23</f>
        <v>6168.2095092689133</v>
      </c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4"/>
      <c r="BK24" s="154"/>
      <c r="BL24" s="165"/>
      <c r="BM24" s="62"/>
    </row>
    <row r="25" spans="1:67" s="63" customFormat="1" ht="22.5" x14ac:dyDescent="0.25">
      <c r="A25" s="71" t="s">
        <v>77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3"/>
      <c r="O25" s="83"/>
      <c r="P25" s="83"/>
      <c r="Q25" s="83"/>
      <c r="R25" s="79"/>
      <c r="S25" s="79"/>
      <c r="T25" s="86"/>
      <c r="U25" s="86"/>
      <c r="V25" s="83"/>
      <c r="W25" s="83"/>
      <c r="X25" s="79"/>
      <c r="Y25" s="79"/>
      <c r="Z25" s="83"/>
      <c r="AA25" s="83"/>
      <c r="AB25" s="83"/>
      <c r="AC25" s="83"/>
      <c r="AD25" s="83"/>
      <c r="AE25" s="83"/>
      <c r="AF25" s="86"/>
      <c r="AG25" s="86"/>
      <c r="AH25" s="77"/>
      <c r="AI25" s="77"/>
      <c r="AJ25" s="77"/>
      <c r="AK25" s="77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79"/>
      <c r="AW25" s="79"/>
      <c r="AX25" s="83"/>
      <c r="AY25" s="83"/>
      <c r="AZ25" s="83"/>
      <c r="BA25" s="83"/>
      <c r="BB25" s="167" t="s">
        <v>71</v>
      </c>
      <c r="BC25" s="167"/>
      <c r="BD25" s="167" t="s">
        <v>72</v>
      </c>
      <c r="BE25" s="167"/>
      <c r="BF25" s="167"/>
      <c r="BG25" s="167"/>
      <c r="BH25" s="167" t="s">
        <v>73</v>
      </c>
      <c r="BI25" s="167"/>
      <c r="BJ25" s="80"/>
      <c r="BK25" s="81"/>
      <c r="BL25" s="73">
        <f>BL22-BK23</f>
        <v>1.3642420526593924E-11</v>
      </c>
      <c r="BM25" s="62"/>
    </row>
    <row r="26" spans="1:67" s="65" customFormat="1" x14ac:dyDescent="0.25">
      <c r="A26" s="71" t="s">
        <v>78</v>
      </c>
      <c r="B26" s="161">
        <f>BJ11</f>
        <v>8.93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0">
        <f>BJ14</f>
        <v>6.79</v>
      </c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>
        <v>0</v>
      </c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>
        <f>BJ17</f>
        <v>15.11</v>
      </c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>
        <f>BJ20+BJ23</f>
        <v>69.17</v>
      </c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1">
        <f>BJ11+BJ14+BJ17+BJ20+BJ23</f>
        <v>99.999999999999986</v>
      </c>
      <c r="BK26" s="154">
        <f>BL9</f>
        <v>106348.43981498128</v>
      </c>
      <c r="BL26" s="155"/>
      <c r="BM26" s="64"/>
    </row>
    <row r="27" spans="1:67" s="65" customFormat="1" x14ac:dyDescent="0.25">
      <c r="A27" s="71" t="s">
        <v>79</v>
      </c>
      <c r="B27" s="158">
        <f>B12</f>
        <v>9496.9156754778287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>
        <f>N15</f>
        <v>7221.0590634372293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>
        <v>0</v>
      </c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>
        <f>AK18</f>
        <v>16069.249256043669</v>
      </c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>
        <f>AX21+AX24</f>
        <v>73561.215820022539</v>
      </c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61"/>
      <c r="BK27" s="154"/>
      <c r="BL27" s="155"/>
      <c r="BM27" s="64"/>
    </row>
    <row r="28" spans="1:67" s="65" customFormat="1" x14ac:dyDescent="0.25">
      <c r="A28" s="71" t="s">
        <v>80</v>
      </c>
      <c r="B28" s="160">
        <f>B26</f>
        <v>8.93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>
        <f>B26+N26</f>
        <v>15.719999999999999</v>
      </c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>
        <f>N28</f>
        <v>15.719999999999999</v>
      </c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>
        <f>AL26+Z28</f>
        <v>30.83</v>
      </c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>
        <f>AL28+AX26</f>
        <v>100</v>
      </c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1"/>
      <c r="BK28" s="154"/>
      <c r="BL28" s="155"/>
      <c r="BM28" s="64"/>
    </row>
    <row r="29" spans="1:67" s="65" customFormat="1" ht="14.25" thickBot="1" x14ac:dyDescent="0.3">
      <c r="A29" s="87" t="s">
        <v>81</v>
      </c>
      <c r="B29" s="152">
        <f>B27</f>
        <v>9496.9156754778287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>
        <f>N27+B29</f>
        <v>16717.974738915058</v>
      </c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1">
        <f>N29+Z27</f>
        <v>16717.974738915058</v>
      </c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>
        <f>AL27+Z29</f>
        <v>32787.223994958724</v>
      </c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>
        <f>AX27+AL29</f>
        <v>106348.43981498126</v>
      </c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62"/>
      <c r="BK29" s="156"/>
      <c r="BL29" s="157"/>
      <c r="BM29" s="64"/>
    </row>
    <row r="30" spans="1:67" s="63" customFormat="1" ht="25.5" customHeight="1" thickTop="1" x14ac:dyDescent="0.25">
      <c r="A30" s="146" t="s">
        <v>17</v>
      </c>
      <c r="N30" s="150" t="s">
        <v>10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48" t="s">
        <v>9</v>
      </c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62"/>
    </row>
    <row r="31" spans="1:67" s="63" customFormat="1" ht="29.25" customHeight="1" x14ac:dyDescent="0.25">
      <c r="A31" s="147"/>
      <c r="N31" s="138" t="s">
        <v>7</v>
      </c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 t="s">
        <v>8</v>
      </c>
      <c r="AE31" s="138"/>
      <c r="AF31" s="138"/>
      <c r="AG31" s="138"/>
      <c r="AH31" s="138"/>
      <c r="AI31" s="138"/>
      <c r="AJ31" s="138"/>
      <c r="AK31" s="138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62"/>
    </row>
    <row r="32" spans="1:67" ht="13.5" customHeight="1" x14ac:dyDescent="0.2">
      <c r="A32" s="147"/>
      <c r="B32" s="139" t="s">
        <v>18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</row>
    <row r="33" spans="1:64" x14ac:dyDescent="0.2">
      <c r="A33" s="147"/>
      <c r="B33" s="153" t="s">
        <v>82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</row>
    <row r="34" spans="1:64" ht="13.5" customHeight="1" x14ac:dyDescent="0.2">
      <c r="A34" s="147"/>
      <c r="B34" s="153" t="s">
        <v>83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</row>
    <row r="35" spans="1:64" ht="24.75" customHeight="1" x14ac:dyDescent="0.2">
      <c r="A35" s="147"/>
      <c r="B35" s="143" t="s">
        <v>84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</row>
  </sheetData>
  <mergeCells count="103">
    <mergeCell ref="A3:BL3"/>
    <mergeCell ref="A2:BL2"/>
    <mergeCell ref="A4:BL4"/>
    <mergeCell ref="A5:BL5"/>
    <mergeCell ref="AL9:AW9"/>
    <mergeCell ref="AX9:BI9"/>
    <mergeCell ref="BK9:BK10"/>
    <mergeCell ref="BL9:BL10"/>
    <mergeCell ref="Z10:AC10"/>
    <mergeCell ref="AD10:AG10"/>
    <mergeCell ref="AH10:AK10"/>
    <mergeCell ref="AL10:AO10"/>
    <mergeCell ref="B8:BI8"/>
    <mergeCell ref="B9:M9"/>
    <mergeCell ref="BJ8:BJ10"/>
    <mergeCell ref="A11:A12"/>
    <mergeCell ref="B10:E10"/>
    <mergeCell ref="F10:I10"/>
    <mergeCell ref="J10:M10"/>
    <mergeCell ref="N10:Q10"/>
    <mergeCell ref="R10:U10"/>
    <mergeCell ref="V10:Y10"/>
    <mergeCell ref="N9:Y9"/>
    <mergeCell ref="Z9:AK9"/>
    <mergeCell ref="A8:A10"/>
    <mergeCell ref="BJ11:BJ12"/>
    <mergeCell ref="BK11:BK12"/>
    <mergeCell ref="BL11:BL12"/>
    <mergeCell ref="B12:M12"/>
    <mergeCell ref="F13:G13"/>
    <mergeCell ref="H13:K13"/>
    <mergeCell ref="L13:M13"/>
    <mergeCell ref="AP10:AS10"/>
    <mergeCell ref="AT10:AW10"/>
    <mergeCell ref="AX10:BA10"/>
    <mergeCell ref="BB10:BE10"/>
    <mergeCell ref="BF10:BI10"/>
    <mergeCell ref="BL17:BL18"/>
    <mergeCell ref="A14:A15"/>
    <mergeCell ref="BJ14:BJ15"/>
    <mergeCell ref="BK14:BK15"/>
    <mergeCell ref="BL14:BL15"/>
    <mergeCell ref="N15:Y15"/>
    <mergeCell ref="R16:S16"/>
    <mergeCell ref="T16:W16"/>
    <mergeCell ref="X16:Y16"/>
    <mergeCell ref="AH19:AI19"/>
    <mergeCell ref="AJ19:AM19"/>
    <mergeCell ref="AN19:AO19"/>
    <mergeCell ref="A20:A21"/>
    <mergeCell ref="BJ20:BJ21"/>
    <mergeCell ref="BK20:BK21"/>
    <mergeCell ref="A17:A18"/>
    <mergeCell ref="BJ17:BJ18"/>
    <mergeCell ref="BK17:BK18"/>
    <mergeCell ref="A23:A24"/>
    <mergeCell ref="BJ23:BJ24"/>
    <mergeCell ref="BK23:BK24"/>
    <mergeCell ref="BL23:BL24"/>
    <mergeCell ref="AX24:BI24"/>
    <mergeCell ref="BB25:BC25"/>
    <mergeCell ref="BD25:BG25"/>
    <mergeCell ref="BH25:BI25"/>
    <mergeCell ref="BL20:BL21"/>
    <mergeCell ref="AP21:AW21"/>
    <mergeCell ref="AX21:BI21"/>
    <mergeCell ref="BB22:BC22"/>
    <mergeCell ref="BD22:BG22"/>
    <mergeCell ref="BH22:BI22"/>
    <mergeCell ref="B26:M26"/>
    <mergeCell ref="N26:Y26"/>
    <mergeCell ref="Z26:AK26"/>
    <mergeCell ref="AL26:AW26"/>
    <mergeCell ref="AX26:BI26"/>
    <mergeCell ref="BJ26:BJ29"/>
    <mergeCell ref="AX28:BI28"/>
    <mergeCell ref="B29:M29"/>
    <mergeCell ref="N29:Y29"/>
    <mergeCell ref="Z29:AK29"/>
    <mergeCell ref="B35:BL35"/>
    <mergeCell ref="AK18:AO18"/>
    <mergeCell ref="A30:A35"/>
    <mergeCell ref="A6:BL6"/>
    <mergeCell ref="B32:BL32"/>
    <mergeCell ref="AL30:BL31"/>
    <mergeCell ref="N30:AK30"/>
    <mergeCell ref="AD31:AK31"/>
    <mergeCell ref="A1:BL1"/>
    <mergeCell ref="AL29:AW29"/>
    <mergeCell ref="AX29:BI29"/>
    <mergeCell ref="N31:AC31"/>
    <mergeCell ref="B33:BL33"/>
    <mergeCell ref="B34:BL34"/>
    <mergeCell ref="BK26:BL29"/>
    <mergeCell ref="B27:M27"/>
    <mergeCell ref="N27:Y27"/>
    <mergeCell ref="Z27:AK27"/>
    <mergeCell ref="AL27:AW27"/>
    <mergeCell ref="AX27:BI27"/>
    <mergeCell ref="B28:M28"/>
    <mergeCell ref="N28:Y28"/>
    <mergeCell ref="Z28:AK28"/>
    <mergeCell ref="AL28:AW28"/>
  </mergeCells>
  <printOptions horizontalCentered="1" verticalCentered="1"/>
  <pageMargins left="0" right="0" top="0.51181102362204722" bottom="0.55118110236220474" header="0.31496062992125984" footer="0.31496062992125984"/>
  <pageSetup paperSize="9" scale="75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User</cp:lastModifiedBy>
  <cp:lastPrinted>2019-12-04T19:21:02Z</cp:lastPrinted>
  <dcterms:created xsi:type="dcterms:W3CDTF">2009-04-27T20:33:58Z</dcterms:created>
  <dcterms:modified xsi:type="dcterms:W3CDTF">2019-12-04T19:35:41Z</dcterms:modified>
</cp:coreProperties>
</file>