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46-2022 - Reforma Auditório EGG\PE 46-2022 Adaptação do Auditório da EGG\"/>
    </mc:Choice>
  </mc:AlternateContent>
  <xr:revisionPtr revIDLastSave="0" documentId="13_ncr:1_{ED887CBF-6F21-44DB-ABF5-111545101E6B}" xr6:coauthVersionLast="47" xr6:coauthVersionMax="47" xr10:uidLastSave="{00000000-0000-0000-0000-000000000000}"/>
  <workbookProtection workbookAlgorithmName="SHA-512" workbookHashValue="4mGmDO/7vH6BeyOpA5C9+607DpgQ+LAvs7O7zYaD1EDPHpRC0mEOGW6itkd0O275jvvBIrICXMVAFxbW/ClQMQ==" workbookSaltValue="prf09gl5qsj3QNd9avDzaw==" workbookSpinCount="100000" lockStructure="1"/>
  <bookViews>
    <workbookView xWindow="-120" yWindow="-120" windowWidth="20730" windowHeight="11160" activeTab="1" xr2:uid="{B52D1D73-2510-4378-90DA-E464D381B14C}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Cronograma!$A$1:$I$76</definedName>
    <definedName name="_xlnm.Print_Area" localSheetId="1">Orçamento!$A$1:$N$148</definedName>
    <definedName name="_xlnm.Print_Area" localSheetId="0">Resumo!$A$1:$D$68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G15" i="4"/>
  <c r="G63" i="4" s="1"/>
  <c r="G64" i="4" s="1"/>
  <c r="G12" i="4" s="1"/>
  <c r="G13" i="4" s="1"/>
  <c r="G65" i="4" s="1"/>
  <c r="G59" i="4"/>
  <c r="G57" i="4"/>
  <c r="F57" i="4"/>
  <c r="H53" i="4"/>
  <c r="H49" i="4"/>
  <c r="G49" i="4"/>
  <c r="G47" i="4"/>
  <c r="H37" i="4"/>
  <c r="G33" i="4"/>
  <c r="F33" i="4"/>
  <c r="H29" i="4"/>
  <c r="G29" i="4"/>
  <c r="G17" i="4"/>
  <c r="C58" i="4"/>
  <c r="C56" i="4"/>
  <c r="C52" i="4"/>
  <c r="C48" i="4"/>
  <c r="C46" i="4"/>
  <c r="C36" i="4"/>
  <c r="C32" i="4"/>
  <c r="C28" i="4"/>
  <c r="C26" i="4"/>
  <c r="C16" i="4"/>
  <c r="C14" i="4"/>
  <c r="C12" i="4"/>
  <c r="J136" i="2"/>
  <c r="I136" i="2"/>
  <c r="K136" i="2" s="1"/>
  <c r="L136" i="2" s="1"/>
  <c r="K135" i="2"/>
  <c r="L135" i="2" s="1"/>
  <c r="J135" i="2"/>
  <c r="I135" i="2"/>
  <c r="K134" i="2"/>
  <c r="L134" i="2" s="1"/>
  <c r="J134" i="2"/>
  <c r="I134" i="2"/>
  <c r="J133" i="2"/>
  <c r="I133" i="2"/>
  <c r="K133" i="2" s="1"/>
  <c r="L133" i="2" s="1"/>
  <c r="M131" i="2" s="1"/>
  <c r="J130" i="2"/>
  <c r="I130" i="2"/>
  <c r="K130" i="2" s="1"/>
  <c r="L130" i="2" s="1"/>
  <c r="M128" i="2" s="1"/>
  <c r="K127" i="2"/>
  <c r="L127" i="2" s="1"/>
  <c r="J127" i="2"/>
  <c r="I127" i="2"/>
  <c r="J126" i="2"/>
  <c r="I126" i="2"/>
  <c r="K126" i="2" s="1"/>
  <c r="L126" i="2" s="1"/>
  <c r="M125" i="2" s="1"/>
  <c r="J124" i="2"/>
  <c r="I124" i="2"/>
  <c r="K124" i="2" s="1"/>
  <c r="L124" i="2" s="1"/>
  <c r="J123" i="2"/>
  <c r="I123" i="2"/>
  <c r="K123" i="2" s="1"/>
  <c r="L123" i="2" s="1"/>
  <c r="J122" i="2"/>
  <c r="I122" i="2"/>
  <c r="K122" i="2" s="1"/>
  <c r="L122" i="2" s="1"/>
  <c r="M121" i="2" s="1"/>
  <c r="J119" i="2"/>
  <c r="I119" i="2"/>
  <c r="K119" i="2" s="1"/>
  <c r="L119" i="2" s="1"/>
  <c r="J118" i="2"/>
  <c r="I118" i="2"/>
  <c r="K118" i="2" s="1"/>
  <c r="L118" i="2" s="1"/>
  <c r="M117" i="2" s="1"/>
  <c r="N116" i="2" s="1"/>
  <c r="J113" i="2"/>
  <c r="I113" i="2"/>
  <c r="K113" i="2" s="1"/>
  <c r="L113" i="2" s="1"/>
  <c r="M112" i="2" s="1"/>
  <c r="J111" i="2"/>
  <c r="I111" i="2"/>
  <c r="K111" i="2" s="1"/>
  <c r="L111" i="2" s="1"/>
  <c r="M110" i="2" s="1"/>
  <c r="J109" i="2"/>
  <c r="I109" i="2"/>
  <c r="K109" i="2" s="1"/>
  <c r="L109" i="2" s="1"/>
  <c r="J108" i="2"/>
  <c r="I108" i="2"/>
  <c r="K108" i="2" s="1"/>
  <c r="L108" i="2" s="1"/>
  <c r="M107" i="2" s="1"/>
  <c r="J103" i="2"/>
  <c r="I103" i="2"/>
  <c r="K103" i="2" s="1"/>
  <c r="L103" i="2" s="1"/>
  <c r="J102" i="2"/>
  <c r="I102" i="2"/>
  <c r="K102" i="2" s="1"/>
  <c r="L102" i="2" s="1"/>
  <c r="M101" i="2" s="1"/>
  <c r="N101" i="2" s="1"/>
  <c r="K100" i="2"/>
  <c r="L100" i="2" s="1"/>
  <c r="M99" i="2" s="1"/>
  <c r="N98" i="2" s="1"/>
  <c r="J100" i="2"/>
  <c r="I100" i="2"/>
  <c r="J89" i="2"/>
  <c r="I89" i="2"/>
  <c r="K89" i="2" s="1"/>
  <c r="L89" i="2" s="1"/>
  <c r="J88" i="2"/>
  <c r="I88" i="2"/>
  <c r="K88" i="2" s="1"/>
  <c r="L88" i="2" s="1"/>
  <c r="J87" i="2"/>
  <c r="I87" i="2"/>
  <c r="K87" i="2" s="1"/>
  <c r="L87" i="2" s="1"/>
  <c r="J86" i="2"/>
  <c r="I86" i="2"/>
  <c r="K86" i="2" s="1"/>
  <c r="L86" i="2" s="1"/>
  <c r="J85" i="2"/>
  <c r="I85" i="2"/>
  <c r="K85" i="2" s="1"/>
  <c r="L85" i="2" s="1"/>
  <c r="J84" i="2"/>
  <c r="I84" i="2"/>
  <c r="K84" i="2" s="1"/>
  <c r="L84" i="2" s="1"/>
  <c r="J83" i="2"/>
  <c r="I83" i="2"/>
  <c r="K83" i="2" s="1"/>
  <c r="L83" i="2" s="1"/>
  <c r="J82" i="2"/>
  <c r="I82" i="2"/>
  <c r="K82" i="2" s="1"/>
  <c r="L82" i="2" s="1"/>
  <c r="J81" i="2"/>
  <c r="I81" i="2"/>
  <c r="K81" i="2" s="1"/>
  <c r="L81" i="2" s="1"/>
  <c r="J80" i="2"/>
  <c r="I80" i="2"/>
  <c r="K80" i="2" s="1"/>
  <c r="L80" i="2" s="1"/>
  <c r="K79" i="2"/>
  <c r="L79" i="2" s="1"/>
  <c r="J79" i="2"/>
  <c r="I79" i="2"/>
  <c r="K75" i="2"/>
  <c r="L75" i="2" s="1"/>
  <c r="J75" i="2"/>
  <c r="I75" i="2"/>
  <c r="J74" i="2"/>
  <c r="I74" i="2"/>
  <c r="K74" i="2" s="1"/>
  <c r="L74" i="2" s="1"/>
  <c r="M73" i="2" s="1"/>
  <c r="J72" i="2"/>
  <c r="I72" i="2"/>
  <c r="K72" i="2" s="1"/>
  <c r="L72" i="2" s="1"/>
  <c r="K71" i="2"/>
  <c r="L71" i="2" s="1"/>
  <c r="J71" i="2"/>
  <c r="I71" i="2"/>
  <c r="J70" i="2"/>
  <c r="I70" i="2"/>
  <c r="K70" i="2" s="1"/>
  <c r="L70" i="2" s="1"/>
  <c r="M69" i="2" s="1"/>
  <c r="J68" i="2"/>
  <c r="I68" i="2"/>
  <c r="K68" i="2" s="1"/>
  <c r="L68" i="2" s="1"/>
  <c r="K67" i="2"/>
  <c r="L67" i="2" s="1"/>
  <c r="J67" i="2"/>
  <c r="I67" i="2"/>
  <c r="K66" i="2"/>
  <c r="L66" i="2" s="1"/>
  <c r="J66" i="2"/>
  <c r="I66" i="2"/>
  <c r="J65" i="2"/>
  <c r="I65" i="2"/>
  <c r="K65" i="2" s="1"/>
  <c r="L65" i="2" s="1"/>
  <c r="J64" i="2"/>
  <c r="I64" i="2"/>
  <c r="K64" i="2" s="1"/>
  <c r="L64" i="2" s="1"/>
  <c r="J62" i="2"/>
  <c r="I62" i="2"/>
  <c r="K62" i="2" s="1"/>
  <c r="L62" i="2" s="1"/>
  <c r="M61" i="2" s="1"/>
  <c r="J52" i="2"/>
  <c r="I52" i="2"/>
  <c r="K52" i="2" s="1"/>
  <c r="L52" i="2" s="1"/>
  <c r="J51" i="2"/>
  <c r="I51" i="2"/>
  <c r="K51" i="2" s="1"/>
  <c r="L51" i="2" s="1"/>
  <c r="J50" i="2"/>
  <c r="I50" i="2"/>
  <c r="K50" i="2" s="1"/>
  <c r="L50" i="2" s="1"/>
  <c r="J48" i="2"/>
  <c r="I48" i="2"/>
  <c r="K48" i="2" s="1"/>
  <c r="L48" i="2" s="1"/>
  <c r="J47" i="2"/>
  <c r="I47" i="2"/>
  <c r="K47" i="2" s="1"/>
  <c r="L47" i="2" s="1"/>
  <c r="J37" i="2"/>
  <c r="I37" i="2"/>
  <c r="K37" i="2" s="1"/>
  <c r="L37" i="2" s="1"/>
  <c r="M37" i="2" s="1"/>
  <c r="N36" i="2" s="1"/>
  <c r="J35" i="2"/>
  <c r="I35" i="2"/>
  <c r="K35" i="2" s="1"/>
  <c r="L35" i="2" s="1"/>
  <c r="J34" i="2"/>
  <c r="I34" i="2"/>
  <c r="K34" i="2" s="1"/>
  <c r="L34" i="2" s="1"/>
  <c r="J33" i="2"/>
  <c r="I33" i="2"/>
  <c r="K33" i="2" s="1"/>
  <c r="L33" i="2" s="1"/>
  <c r="K32" i="2"/>
  <c r="L32" i="2" s="1"/>
  <c r="J32" i="2"/>
  <c r="I32" i="2"/>
  <c r="J31" i="2"/>
  <c r="I31" i="2"/>
  <c r="K31" i="2" s="1"/>
  <c r="L31" i="2" s="1"/>
  <c r="J30" i="2"/>
  <c r="I30" i="2"/>
  <c r="K30" i="2" s="1"/>
  <c r="L30" i="2" s="1"/>
  <c r="K29" i="2"/>
  <c r="L29" i="2" s="1"/>
  <c r="J29" i="2"/>
  <c r="I29" i="2"/>
  <c r="K28" i="2"/>
  <c r="L28" i="2" s="1"/>
  <c r="J28" i="2"/>
  <c r="I28" i="2"/>
  <c r="J26" i="2"/>
  <c r="I26" i="2"/>
  <c r="K26" i="2" s="1"/>
  <c r="L26" i="2" s="1"/>
  <c r="J25" i="2"/>
  <c r="I25" i="2"/>
  <c r="K25" i="2" s="1"/>
  <c r="L25" i="2" s="1"/>
  <c r="J24" i="2"/>
  <c r="I24" i="2"/>
  <c r="K24" i="2" s="1"/>
  <c r="L24" i="2" s="1"/>
  <c r="J23" i="2"/>
  <c r="I23" i="2"/>
  <c r="K23" i="2" s="1"/>
  <c r="L23" i="2" s="1"/>
  <c r="J22" i="2"/>
  <c r="I22" i="2"/>
  <c r="K22" i="2" s="1"/>
  <c r="L22" i="2" s="1"/>
  <c r="J21" i="2"/>
  <c r="I21" i="2"/>
  <c r="K21" i="2" s="1"/>
  <c r="L21" i="2" s="1"/>
  <c r="J20" i="2"/>
  <c r="I20" i="2"/>
  <c r="K20" i="2" s="1"/>
  <c r="L20" i="2" s="1"/>
  <c r="J19" i="2"/>
  <c r="I19" i="2"/>
  <c r="K19" i="2" s="1"/>
  <c r="L19" i="2" s="1"/>
  <c r="J17" i="2"/>
  <c r="I17" i="2"/>
  <c r="K17" i="2" s="1"/>
  <c r="L17" i="2" s="1"/>
  <c r="M16" i="2" s="1"/>
  <c r="A10" i="5"/>
  <c r="B10" i="5"/>
  <c r="A12" i="5"/>
  <c r="B12" i="5"/>
  <c r="A14" i="5"/>
  <c r="B14" i="5"/>
  <c r="A16" i="5"/>
  <c r="B16" i="5"/>
  <c r="A18" i="5"/>
  <c r="B18" i="5"/>
  <c r="A20" i="5"/>
  <c r="B20" i="5"/>
  <c r="A22" i="5"/>
  <c r="B22" i="5"/>
  <c r="A24" i="5"/>
  <c r="B24" i="5"/>
  <c r="A26" i="5"/>
  <c r="B26" i="5"/>
  <c r="A28" i="5"/>
  <c r="B28" i="5"/>
  <c r="A30" i="5"/>
  <c r="B30" i="5"/>
  <c r="A32" i="5"/>
  <c r="B32" i="5"/>
  <c r="A34" i="5"/>
  <c r="B34" i="5"/>
  <c r="A36" i="5"/>
  <c r="B36" i="5"/>
  <c r="A38" i="5"/>
  <c r="B38" i="5"/>
  <c r="A40" i="5"/>
  <c r="B40" i="5"/>
  <c r="A42" i="5"/>
  <c r="B42" i="5"/>
  <c r="A44" i="5"/>
  <c r="B44" i="5"/>
  <c r="A46" i="5"/>
  <c r="B46" i="5"/>
  <c r="A48" i="5"/>
  <c r="B48" i="5"/>
  <c r="A50" i="5"/>
  <c r="B50" i="5"/>
  <c r="A52" i="5"/>
  <c r="B52" i="5"/>
  <c r="A54" i="5"/>
  <c r="B54" i="5"/>
  <c r="A56" i="5"/>
  <c r="B56" i="5"/>
  <c r="A58" i="5"/>
  <c r="B58" i="5"/>
  <c r="I56" i="4"/>
  <c r="I54" i="4"/>
  <c r="I53" i="4"/>
  <c r="I52" i="4"/>
  <c r="I50" i="4"/>
  <c r="D52" i="5"/>
  <c r="D40" i="5"/>
  <c r="D38" i="5"/>
  <c r="D20" i="5"/>
  <c r="D28" i="4" l="1"/>
  <c r="D14" i="4"/>
  <c r="D26" i="4"/>
  <c r="D46" i="4"/>
  <c r="C61" i="4"/>
  <c r="M27" i="2"/>
  <c r="N120" i="2"/>
  <c r="N106" i="2"/>
  <c r="M63" i="2"/>
  <c r="N60" i="2" s="1"/>
  <c r="M46" i="2"/>
  <c r="N46" i="2" s="1"/>
  <c r="M78" i="2"/>
  <c r="N78" i="2" s="1"/>
  <c r="M49" i="2"/>
  <c r="N49" i="2" s="1"/>
  <c r="M18" i="2"/>
  <c r="D36" i="5"/>
  <c r="D12" i="5"/>
  <c r="J14" i="2"/>
  <c r="I14" i="2"/>
  <c r="I34" i="4"/>
  <c r="D54" i="4" l="1"/>
  <c r="D38" i="4"/>
  <c r="D30" i="4"/>
  <c r="D22" i="4"/>
  <c r="D56" i="4"/>
  <c r="D16" i="4"/>
  <c r="D44" i="4"/>
  <c r="D20" i="4"/>
  <c r="D50" i="4"/>
  <c r="D42" i="4"/>
  <c r="D34" i="4"/>
  <c r="D18" i="4"/>
  <c r="D48" i="4"/>
  <c r="D40" i="4"/>
  <c r="D32" i="4"/>
  <c r="D24" i="4"/>
  <c r="D36" i="4"/>
  <c r="D12" i="4"/>
  <c r="D58" i="4"/>
  <c r="D52" i="4"/>
  <c r="N15" i="2"/>
  <c r="D16" i="5"/>
  <c r="K14" i="2"/>
  <c r="L14" i="2" s="1"/>
  <c r="D34" i="5"/>
  <c r="I55" i="4"/>
  <c r="D54" i="5"/>
  <c r="D42" i="5"/>
  <c r="D48" i="5"/>
  <c r="I57" i="4"/>
  <c r="D56" i="5"/>
  <c r="D50" i="5"/>
  <c r="D44" i="5"/>
  <c r="D46" i="5"/>
  <c r="D58" i="5"/>
  <c r="F59" i="4"/>
  <c r="M14" i="2" l="1"/>
  <c r="D28" i="5"/>
  <c r="D26" i="5"/>
  <c r="D18" i="5"/>
  <c r="D24" i="5"/>
  <c r="D32" i="5"/>
  <c r="H33" i="4"/>
  <c r="F15" i="4"/>
  <c r="D14" i="5"/>
  <c r="I51" i="4"/>
  <c r="D22" i="5"/>
  <c r="I35" i="4"/>
  <c r="I58" i="4"/>
  <c r="I48" i="4"/>
  <c r="I46" i="4"/>
  <c r="I44" i="4"/>
  <c r="I42" i="4"/>
  <c r="I40" i="4"/>
  <c r="I38" i="4"/>
  <c r="I36" i="4"/>
  <c r="I32" i="4"/>
  <c r="I30" i="4"/>
  <c r="I28" i="4"/>
  <c r="I26" i="4"/>
  <c r="I24" i="4"/>
  <c r="I22" i="4"/>
  <c r="I20" i="4"/>
  <c r="I18" i="4"/>
  <c r="I16" i="4"/>
  <c r="I14" i="4"/>
  <c r="I10" i="4"/>
  <c r="N13" i="2" l="1"/>
  <c r="D30" i="5"/>
  <c r="I47" i="4" l="1"/>
  <c r="I39" i="4"/>
  <c r="I49" i="4"/>
  <c r="E63" i="4" l="1"/>
  <c r="D10" i="5"/>
  <c r="I31" i="4"/>
  <c r="I23" i="4"/>
  <c r="I33" i="4"/>
  <c r="D60" i="5" l="1"/>
  <c r="C10" i="5" s="1"/>
  <c r="F63" i="4"/>
  <c r="F64" i="4" s="1"/>
  <c r="I45" i="4"/>
  <c r="I15" i="4"/>
  <c r="H59" i="4"/>
  <c r="H27" i="4"/>
  <c r="H63" i="4" s="1"/>
  <c r="N138" i="2"/>
  <c r="P139" i="2" s="1"/>
  <c r="I37" i="4"/>
  <c r="H64" i="4" l="1"/>
  <c r="C52" i="5"/>
  <c r="C40" i="5"/>
  <c r="C20" i="5"/>
  <c r="C38" i="5"/>
  <c r="C12" i="5"/>
  <c r="C26" i="5"/>
  <c r="C36" i="5"/>
  <c r="C30" i="5"/>
  <c r="C34" i="5"/>
  <c r="C50" i="5"/>
  <c r="C18" i="5"/>
  <c r="C42" i="5"/>
  <c r="C44" i="5"/>
  <c r="C16" i="5"/>
  <c r="C48" i="5"/>
  <c r="C28" i="5"/>
  <c r="C56" i="5"/>
  <c r="C46" i="5"/>
  <c r="C58" i="5"/>
  <c r="C54" i="5"/>
  <c r="C24" i="5"/>
  <c r="C14" i="5"/>
  <c r="C22" i="5"/>
  <c r="C32" i="5"/>
  <c r="I11" i="4"/>
  <c r="I21" i="4"/>
  <c r="I43" i="4"/>
  <c r="I25" i="4"/>
  <c r="I41" i="4"/>
  <c r="I19" i="4"/>
  <c r="I17" i="4"/>
  <c r="I27" i="4"/>
  <c r="C60" i="5" l="1"/>
  <c r="I59" i="4"/>
  <c r="D10" i="4" l="1"/>
  <c r="D61" i="4" s="1"/>
  <c r="D62" i="4" s="1"/>
  <c r="C62" i="4"/>
  <c r="I29" i="4"/>
  <c r="F12" i="4" l="1"/>
  <c r="H12" i="4"/>
  <c r="E64" i="4"/>
  <c r="E65" i="4" l="1"/>
  <c r="E66" i="4" s="1"/>
  <c r="E67" i="4" s="1"/>
  <c r="F13" i="4" s="1"/>
  <c r="F65" i="4" s="1"/>
  <c r="F66" i="4" s="1"/>
  <c r="F67" i="4" l="1"/>
  <c r="G66" i="4"/>
  <c r="H13" i="4"/>
  <c r="H65" i="4" s="1"/>
  <c r="I12" i="4"/>
  <c r="G67" i="4" l="1"/>
  <c r="H66" i="4"/>
  <c r="H67" i="4" s="1"/>
  <c r="I13" i="4"/>
  <c r="I61" i="4" s="1"/>
</calcChain>
</file>

<file path=xl/sharedStrings.xml><?xml version="1.0" encoding="utf-8"?>
<sst xmlns="http://schemas.openxmlformats.org/spreadsheetml/2006/main" count="523" uniqueCount="362">
  <si>
    <t>ITEM</t>
  </si>
  <si>
    <t>DESCRIÇÃO DO ITEM</t>
  </si>
  <si>
    <t>UNID.</t>
  </si>
  <si>
    <t>QUANT.</t>
  </si>
  <si>
    <t>Local e data:</t>
  </si>
  <si>
    <t>OBSERVAÇÃO</t>
  </si>
  <si>
    <t>FONTE</t>
  </si>
  <si>
    <t>MÊS 1</t>
  </si>
  <si>
    <t>MÊS 2</t>
  </si>
  <si>
    <t>MÊS 3</t>
  </si>
  <si>
    <t>CÓDIGO</t>
  </si>
  <si>
    <t xml:space="preserve"> CUSTO UNITÁRIO</t>
  </si>
  <si>
    <t>BDI (%)</t>
  </si>
  <si>
    <t>CREA/CAU:</t>
  </si>
  <si>
    <t>DISCRIMINAÇÃO DO SERVIÇO</t>
  </si>
  <si>
    <t>VALOR (R$)</t>
  </si>
  <si>
    <t>%</t>
  </si>
  <si>
    <t>- A planilha deve ser assinada pelo responsável técnico pela sua confecção (Art. 14 Lei 5.194/66), identificado através de carimbo com número do CREA/CAU</t>
  </si>
  <si>
    <t>SERVIÇOS COMPLEMENTARES</t>
  </si>
  <si>
    <t>PERÍODO</t>
  </si>
  <si>
    <t>assinatura representante legal da empresa e carimbro CNPJ</t>
  </si>
  <si>
    <t>A planilha deve ser assinada pelo responsável técnico pela sua confecção (Art. 14 Lei 5.194/66), identificado através de carimbo com número do CREA e pelo representante legal da empresa, com carimbo do CNPJ.</t>
  </si>
  <si>
    <t xml:space="preserve"> PREÇO UNITÁRIO + BDI</t>
  </si>
  <si>
    <t xml:space="preserve">% DESCONTO </t>
  </si>
  <si>
    <t>SUBITEM</t>
  </si>
  <si>
    <t>PREÇO (R$)</t>
  </si>
  <si>
    <t xml:space="preserve"> UNITÁRIO + BDI</t>
  </si>
  <si>
    <t xml:space="preserve"> TOTAL   ITEM</t>
  </si>
  <si>
    <t>TOTAL DO GRUPO</t>
  </si>
  <si>
    <t>PERCENTUAL DE DESCONTO E VALOR TOTAL PARA A CONTRATAÇÃO</t>
  </si>
  <si>
    <t>(razão social da empresa licitante)</t>
  </si>
  <si>
    <t xml:space="preserve">(n.º do CNPJ) </t>
  </si>
  <si>
    <t>SERVIÇOS PRELIMINARES</t>
  </si>
  <si>
    <t>PINTURA</t>
  </si>
  <si>
    <t xml:space="preserve">As composições que não constam no SINAPI, procedeu-se a obtenção da composição em outra fonte (SBC) e utilizou-se como base de cálculo os insumos do SINAPI. </t>
  </si>
  <si>
    <t>TOTAL DO ITEM</t>
  </si>
  <si>
    <t>Total do orçamento</t>
  </si>
  <si>
    <t>Total do orçamento sem Administração</t>
  </si>
  <si>
    <t>Total mensal executado sem Administração</t>
  </si>
  <si>
    <t>Total mensal excutado com Administração</t>
  </si>
  <si>
    <t>Total acumulado</t>
  </si>
  <si>
    <t>Percentual Acumulado</t>
  </si>
  <si>
    <t>1</t>
  </si>
  <si>
    <t>2</t>
  </si>
  <si>
    <t>3</t>
  </si>
  <si>
    <t>4</t>
  </si>
  <si>
    <t>PLANILHA DE CRONOGRAMA FÍSICO E FINANCEIRO</t>
  </si>
  <si>
    <t>PROJETO</t>
  </si>
  <si>
    <t>ALVENARIA / VEDAÇÃO / DIVISÓRIA</t>
  </si>
  <si>
    <t>ESQUADRIAS</t>
  </si>
  <si>
    <t>INSTALAÇÕES ELÉTRICAS</t>
  </si>
  <si>
    <t>INSTALAÇÕES DE COMBATE A INCÊNDIO</t>
  </si>
  <si>
    <t>REVESTIMENTO</t>
  </si>
  <si>
    <t>PISO</t>
  </si>
  <si>
    <t>VIDROS</t>
  </si>
  <si>
    <t>FORRO</t>
  </si>
  <si>
    <t>(assinatura do representante legal da empresa e carimbo com CNPJ)</t>
  </si>
  <si>
    <t>5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</si>
  <si>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</si>
  <si>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</si>
  <si>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</si>
  <si>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</si>
  <si>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</si>
  <si>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</si>
  <si>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</si>
  <si>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</si>
  <si>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</si>
  <si>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</si>
  <si>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</si>
  <si>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</si>
  <si>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Percentual correspondente à Administração</t>
  </si>
  <si>
    <t>No caso em que não houve o insumo no SINAPI, foi mantido a referência de valor indicada na cotação de mercado;</t>
  </si>
  <si>
    <t>Identificação e assinatura do Responsável Técnico pelo Orçamento:</t>
  </si>
  <si>
    <t>RESUMO DE ORÇAMENTO PARA EXECUÇÃO DE OBRA POR EMPREITADA POR PREÇO UNITÁRIO</t>
  </si>
  <si>
    <t>TOTAL DO ITEM (R$)</t>
  </si>
  <si>
    <t>SERVIÇO</t>
  </si>
  <si>
    <t xml:space="preserve">TOTAL GERAL </t>
  </si>
  <si>
    <t>PLANILHA DE SERVIÇOS E CUSTOS</t>
  </si>
  <si>
    <t>MOVIMENTO DE TERRA</t>
  </si>
  <si>
    <t>INSTALAÇÕES HIDRÁULICAS E SANITÁRIAS</t>
  </si>
  <si>
    <t>INSTALAÇÕES LÓGICA / TELEFONIA</t>
  </si>
  <si>
    <t>INSTALAÇÕES ESPECIAIS (GASES, SOM, ALARME, CFTV, ETC.)</t>
  </si>
  <si>
    <t>AR CONDICIONADO</t>
  </si>
  <si>
    <t>IMPERMEABILIZAÇÃO, ISOLAMENTO TÉRMICO E ACÚSTICO</t>
  </si>
  <si>
    <t>EQUIPAMENTOS</t>
  </si>
  <si>
    <t>21</t>
  </si>
  <si>
    <t>22</t>
  </si>
  <si>
    <t>23</t>
  </si>
  <si>
    <t>25</t>
  </si>
  <si>
    <t>PROPOSTO PELA EMPRESA LICITANTE</t>
  </si>
  <si>
    <t>VALOR ESTIMADO PELA UFF</t>
  </si>
  <si>
    <t>PROJETOS</t>
  </si>
  <si>
    <t>SBC</t>
  </si>
  <si>
    <t>GERENCIAMENTO DE OBRAS / FISCALIZAÇÃO</t>
  </si>
  <si>
    <t>UFF</t>
  </si>
  <si>
    <t>ADMINISTRAÇÃO DE OBRA</t>
  </si>
  <si>
    <t>3.1</t>
  </si>
  <si>
    <t>A R T TABELA A DO CREA ACIMA DE 15000,01</t>
  </si>
  <si>
    <t>3.2</t>
  </si>
  <si>
    <t>SINAPI</t>
  </si>
  <si>
    <t>3.3</t>
  </si>
  <si>
    <t>DEMOLIÇÕES / RETIRADAS</t>
  </si>
  <si>
    <t>M</t>
  </si>
  <si>
    <t>DEMOLIÇÃO DE LAJES, DE FORMA MECANIZADA COM MARTELETE, SEM REAPROVEITAMENTO. AF_12/2017</t>
  </si>
  <si>
    <t>M²</t>
  </si>
  <si>
    <t>M³</t>
  </si>
  <si>
    <t>INFRAESTRUTURA: FUNDAÇÕES SIMPLES (OU DIRETAS)</t>
  </si>
  <si>
    <t>SUPERESTRUTURA</t>
  </si>
  <si>
    <t>COBERTURAS</t>
  </si>
  <si>
    <t xml:space="preserve"> 101895 </t>
  </si>
  <si>
    <t>DISJUNTOR TERMOMAGNÉTICO TRIPOLAR , CORRENTE NOMINAL DE 125A - FORNECIMENTO E INSTALAÇÃO. AF_10/2020</t>
  </si>
  <si>
    <t xml:space="preserve"> 92986 </t>
  </si>
  <si>
    <t xml:space="preserve"> 93664 </t>
  </si>
  <si>
    <t>DISJUNTOR BIPOLAR TIPO DIN, CORRENTE NOMINAL DE 32A - FORNECIMENTO E INSTALAÇÃO. AF_10/2020</t>
  </si>
  <si>
    <t xml:space="preserve"> COMP ELETRICA 07 </t>
  </si>
  <si>
    <t>INFRAESTRUTURA ELÉTRICA</t>
  </si>
  <si>
    <t>88489</t>
  </si>
  <si>
    <t>PAISAGISMO / URBANIZAÇÃO</t>
  </si>
  <si>
    <t>TRANSPORTE DE MATERIAIS</t>
  </si>
  <si>
    <t>COMP QUIL 32</t>
  </si>
  <si>
    <t>CARGA MANUAL DE ENTULHO EM CAÇAMBA ESTACIONÁRIA [ADAPTADA SINAPI (72897 08/20)]</t>
  </si>
  <si>
    <t>SEGURANÇA E SAÚDE</t>
  </si>
  <si>
    <t>16690</t>
  </si>
  <si>
    <t>ATESTADO PCMAT (NR18)</t>
  </si>
  <si>
    <t>16691</t>
  </si>
  <si>
    <t>ATESTADO PCMSO (NR7)- ANUAL</t>
  </si>
  <si>
    <t>SERVIÇOS FINAIS</t>
  </si>
  <si>
    <t>99822</t>
  </si>
  <si>
    <t>6</t>
  </si>
  <si>
    <t>7</t>
  </si>
  <si>
    <t>9</t>
  </si>
  <si>
    <t>24</t>
  </si>
  <si>
    <t>INFRAESTRUTURA: FUNDAÇÕES ESPECIAIS (OU DIRETAS)</t>
  </si>
  <si>
    <t>ANEXO III-B DO EDITAL DE LICITAÇÃO POR PREGÃO ELETRÔNICO N.º 46/2022</t>
  </si>
  <si>
    <t>Local: Avenida General Milton Tavares de Souza, s/nº – Campus da Praia Vermelha – Boa Viagem – Niterói/RJ – Brasil – 24210-34</t>
  </si>
  <si>
    <t>2.1</t>
  </si>
  <si>
    <t>UFF-002-ADM-002</t>
  </si>
  <si>
    <t>LICENÇAS / TAXAS</t>
  </si>
  <si>
    <t>3.1.1</t>
  </si>
  <si>
    <t>016580</t>
  </si>
  <si>
    <t>UNID</t>
  </si>
  <si>
    <t>CANTEIRO DE OBRAS</t>
  </si>
  <si>
    <t>3.2.1</t>
  </si>
  <si>
    <t>UFF-003-CAN-001</t>
  </si>
  <si>
    <t>PLACA DE OBRA EM CHAPA DE ACO GALVANIZADO - FORNECIMENTO E INSTALAÇÃO (2,00M X 1,125M)</t>
  </si>
  <si>
    <t>3.2.2</t>
  </si>
  <si>
    <t xml:space="preserve"> UFF-003-CAN-007 </t>
  </si>
  <si>
    <t>MOBILIZAÇÃO DE CONTAINER</t>
  </si>
  <si>
    <t>3.2.3</t>
  </si>
  <si>
    <t>012059</t>
  </si>
  <si>
    <t>CONTAINER ALMOXARIFADO S/ ACAB.C/PRATELEIRAS 6,05X2,44X2,57</t>
  </si>
  <si>
    <t>MÊS</t>
  </si>
  <si>
    <t>3.2.4</t>
  </si>
  <si>
    <t>AD 19.20.0050</t>
  </si>
  <si>
    <t>SCO/RJ</t>
  </si>
  <si>
    <t>INSTALAÇÃO E LIGAÇÃO PROVISÓRIAS DE ALIMENTAÇÃO DE ENERGIA ELÉTRICA, EM BAIXA TENSÃO (BT), PARA CANTEIRO DE OBRAS, EXCLUSIVE O FORNECIMENTO DE MEDIDOR. (DESONERADO)</t>
  </si>
  <si>
    <t>3.2.5</t>
  </si>
  <si>
    <t>QUADRO DE MEDIÇÃO GERAL DE ENERGIA PARA 1 MEDIDOR DE SOBREPOR - FORNECIMENTO E INSTALAÇÃO. AF_10/2020</t>
  </si>
  <si>
    <t>3.2.6</t>
  </si>
  <si>
    <t>00010777</t>
  </si>
  <si>
    <t>SINAPI-I</t>
  </si>
  <si>
    <t>LOCACAO DE CONTAINER 2,30 X 4,30 M, ALT. 2,50 M, PARA SANITARIO, COM 3 BACIAS, 4 CHUVEIROS, 1 LAVATORIO E 1 MICTORIO</t>
  </si>
  <si>
    <t>3.2.7</t>
  </si>
  <si>
    <t>UFF-003-CAN-009</t>
  </si>
  <si>
    <t>PROTECAO DE PISO COM COBERTURA DE LONA/VINIL E PAPELÃO (PISOS E POLTRONAS)</t>
  </si>
  <si>
    <t>3.2.8</t>
  </si>
  <si>
    <t>93583</t>
  </si>
  <si>
    <t>EXECUÇÃO DE CENTRAL DE FÔRMAS, PRODUÇÃO DE ARGAMASSA OU CONCRETO EM CANTEIRO DE OBRA, NÃO INCLUSO MOBILIÁRIO E EQUIPAMENTOS. AF_04/2016</t>
  </si>
  <si>
    <t>3.3.1</t>
  </si>
  <si>
    <t>023212</t>
  </si>
  <si>
    <t>REMOCAO E RETIRADA DE PORTAS DE MADEIRA</t>
  </si>
  <si>
    <t>3.3.2</t>
  </si>
  <si>
    <t>022185</t>
  </si>
  <si>
    <t>RETIRADA E RECOLOCACAO MARCOS/ADUELAS/PORTAS</t>
  </si>
  <si>
    <t>3.3.3</t>
  </si>
  <si>
    <t>023573</t>
  </si>
  <si>
    <t>RETIRADA E RECOLOCACAO DE LUMINARIAS</t>
  </si>
  <si>
    <t>3.3.4</t>
  </si>
  <si>
    <t>SC 04.05.0750 (A)</t>
  </si>
  <si>
    <t>SCO RJ</t>
  </si>
  <si>
    <t>DEMOLICAO MANUAL DE ALVENARIA DE TIJOLOS MACICOS, INCLUSIVE EMPILHAMENTO DENTRO DO CANTEIRO DE SERVICO (DESONERADO)</t>
  </si>
  <si>
    <t>3.3.5</t>
  </si>
  <si>
    <t>97629</t>
  </si>
  <si>
    <t>3.3.6</t>
  </si>
  <si>
    <t>022242</t>
  </si>
  <si>
    <t>RETIRADA TAPETE/CARPETE COLADO EM PISO (E PAREDE)</t>
  </si>
  <si>
    <t>3.3.7</t>
  </si>
  <si>
    <t>UFF-003-CAN-010</t>
  </si>
  <si>
    <t>RETIRADA DOS BALIZADORES EXISTENTES</t>
  </si>
  <si>
    <t>3.3.8</t>
  </si>
  <si>
    <t>022753</t>
  </si>
  <si>
    <t>RETIRADA PISO BLOCOS INTERTRAVADOS DE CONCRETO C/JUNTAS (REF. ITEM 24.1.2)</t>
  </si>
  <si>
    <t>4.1</t>
  </si>
  <si>
    <t>93358</t>
  </si>
  <si>
    <t>ESCAVAÇÃO MANUAL DE VALA COM PROFUNDIDADE MENOR OU IGUAL A 1,30 M. AF_02/2021</t>
  </si>
  <si>
    <t>INFRAESTRUTURA: FUNDAÇÕES ESPECIAIS (OU INDIRETAS)</t>
  </si>
  <si>
    <t>9.1</t>
  </si>
  <si>
    <t>ESTRUTURA ALUMINIO LEVE PARA BEIRAL PARA CHAPAS POLICARBONATO (NA COR BRANCA) – FORNECIMENTO E INSTALAÇÃO</t>
  </si>
  <si>
    <t>9.2</t>
  </si>
  <si>
    <t>UFF-009-COB-XXX</t>
  </si>
  <si>
    <t>INSTALACAO CHAPA POLICARBONATO (BRANCA OU LEITOSA) SOBRE ESTRUTURA</t>
  </si>
  <si>
    <t>10.1</t>
  </si>
  <si>
    <t>UFF-010-ESQ-001</t>
  </si>
  <si>
    <t>PORTA DE ABRIR, DE 2 FOLHAS, COM VÃO DE LUZ 1,00 X 2,10 M BATENTE METALICO, BARRA ANTIPÂNICO E FECHADURA (COM ABERTURA SOMENTE PELA PARTE INTERNA). - INCLUSO REVESTIMENTO EM LAMINADO MELAMINICO</t>
  </si>
  <si>
    <t>10.2</t>
  </si>
  <si>
    <t>UFF-010-ESQ-002</t>
  </si>
  <si>
    <t>PORTA CORTA-FOGO PARA SAIDA DE EMERGENCIA, COM FECHADURA, 2 FOLHAS COM VAO LUZ DE 65 X 210 CM, CLASSE P-90 (NBR11742).</t>
  </si>
  <si>
    <t>10.3</t>
  </si>
  <si>
    <t>UFF-010-ESQ-003</t>
  </si>
  <si>
    <t>PORTA DE ABRIR, 2 FOLHAS COM VÃO DE LUZ DE 1,00 X 2,10 M, COM VISOR DE VIDRO TRANSPARENTE, BATENTE METALICO, BARRA ANTIPÂNICO E FECHADURA. - INCLUSO REVESTIMENTO EM LAMINADO MELAMINICO</t>
  </si>
  <si>
    <t>11.01.000</t>
  </si>
  <si>
    <t>INSTALAÇÃO DE ÁGUA FRIA</t>
  </si>
  <si>
    <t>11.02.000</t>
  </si>
  <si>
    <t>INSTALAÇÃO DE ESGOTO SANITÁRIO</t>
  </si>
  <si>
    <t>11.03.000</t>
  </si>
  <si>
    <t>LOUÇAS E METAIS</t>
  </si>
  <si>
    <t>12.1</t>
  </si>
  <si>
    <t>LUMINÁRIAS</t>
  </si>
  <si>
    <t>12.1.1</t>
  </si>
  <si>
    <t>060014</t>
  </si>
  <si>
    <t>LUMINARIA BALIZADOR DE PAREDE QUADRADO LED 2,5W</t>
  </si>
  <si>
    <t>12.2</t>
  </si>
  <si>
    <t>QUADRO ELÉTRICO</t>
  </si>
  <si>
    <t>12.2.1</t>
  </si>
  <si>
    <t xml:space="preserve"> COMP 3 INEAC </t>
  </si>
  <si>
    <t>QUADRO DE DISTRIBUIÇÃO COM BARRAMENTO TRIFÁSICO, DE SOBREPOR, EM CHAPA DE AÇO GALVANIZADO, PARA DISJUNTORES DIN, 225A</t>
  </si>
  <si>
    <t>12.2.2</t>
  </si>
  <si>
    <t xml:space="preserve"> 74130/007 </t>
  </si>
  <si>
    <t>DISJUNTOR TERMOMAGNETICO TRIPOLAR EM CAIXA MOLDADA 250A 600V, FORNECIMENTO E INSTALACAO</t>
  </si>
  <si>
    <t>12.2.3</t>
  </si>
  <si>
    <t>12.2.4</t>
  </si>
  <si>
    <t>12.2.5</t>
  </si>
  <si>
    <t>DISPOSITIVO DE PROTEÇÃO CONTRA SURTOS ATMOSFÉRICOS (DPS) 275V (CA) 30KA - FORNECIMENTO E INSTALAÇÃO</t>
  </si>
  <si>
    <t>12.3</t>
  </si>
  <si>
    <t>CABOS ELÉTRICOS</t>
  </si>
  <si>
    <t>12.3.1</t>
  </si>
  <si>
    <t xml:space="preserve"> 92992 </t>
  </si>
  <si>
    <t>CABO DE COBRE FLEXÍVEL ISOLADO, 95 MM², ANTI-CHAMA 0,6/1,0 KV, PARA REDE ENTERRADA DE DISTRIBUIÇÃO DE ENERGIA ELÉTRICA - FORNECIMENTO E INSTALAÇÃO. AF_12/2021</t>
  </si>
  <si>
    <t>12.3.2</t>
  </si>
  <si>
    <t>CABO DE COBRE FLEXÍVEL ISOLADO, 35 MM², ANTI-CHAMA 0,6/1,0 KV, PARA REDE ENTERRADA DE DISTRIBUIÇÃO DE ENERGIA ELÉTRICA - FORNECIMENTO E INSTALAÇÃO. AF_12/2021</t>
  </si>
  <si>
    <t>12.3.3</t>
  </si>
  <si>
    <t xml:space="preserve"> 91929 </t>
  </si>
  <si>
    <t>CABO DE COBRE FLEXÍVEL ISOLADO, 4 MM², ANTI-CHAMA 0,6/1,0 KV, PARA CIRCUITOS TERMINAIS - FORNECIMENTO E INSTALAÇÃO. AF_12/2015</t>
  </si>
  <si>
    <t>12.4</t>
  </si>
  <si>
    <t>12.4.1</t>
  </si>
  <si>
    <t xml:space="preserve"> 101877 </t>
  </si>
  <si>
    <t>QUADRO DE DISTRIBUIÇÃO DE ENERGIA EM PVC, DE EMBUTIR, SEM BARRAMENTO, PARA 3 DISJUNTORES - FORNECIMENTO E INSTALAÇÃO. AF_10/2020</t>
  </si>
  <si>
    <t>12.4.2</t>
  </si>
  <si>
    <t>14.1</t>
  </si>
  <si>
    <t>055863</t>
  </si>
  <si>
    <t xml:space="preserve">EXTINTOR DE INCÊNDIO PORTÁTIL TIPO PÓ QUÍMICO SECO (PQS), CARGA DE 6 KG, CLASSE ABC - FORNECIMENTO E INSTALAÇÃO) </t>
  </si>
  <si>
    <t>14.2</t>
  </si>
  <si>
    <t>055266</t>
  </si>
  <si>
    <t>EXTINTOR DE INCÊNDIO PORTÁTIL COM CARGA DE CO2 DE 6 KG, CLASSE BC - FORNECIMENTO E INSTALAÇÃO.</t>
  </si>
  <si>
    <t>14.3</t>
  </si>
  <si>
    <t>060680</t>
  </si>
  <si>
    <t>LUMINARIA DE EMERGENCIA 30 LEDS BIVOLT LDE INTELBRAS</t>
  </si>
  <si>
    <t>14.4</t>
  </si>
  <si>
    <t>060418</t>
  </si>
  <si>
    <t>LUMINARIA LUZ EMERGENCIA LED 1200 LUMENS 2 FAROIS SEGURIMAX</t>
  </si>
  <si>
    <t>14.5</t>
  </si>
  <si>
    <t>UFF-014-DVS-029</t>
  </si>
  <si>
    <t>BALIZADOR - SAIDA DE EMERGÊNCIA ACRÍLICA - 50X25CM - INSTALADA ACIMA DAS PORTAS DE ENTRADAS. ACIONADO DE FORMA PERMANENTE (QUANDO AS LUZES DO AUDITÓRIO FOREM DESLIGADAS)</t>
  </si>
  <si>
    <t>14.6</t>
  </si>
  <si>
    <t>UFF-014-DVS-030</t>
  </si>
  <si>
    <t>PLACA DE SINALIZACAO DE SEGURANCA CONTRA INCENDIO, FOTOLUMINESCENTE, RETANGULAR, *300 X 150* CM, EM PVC *2* MM ANTI-CHAMAS - SAÍDA À "DIREITA" (SIMBOLOS, CORES E PICTOGRAMAS CONFORME NBR 16820). FORNECIMENTO E INSTALAÇÃO.</t>
  </si>
  <si>
    <t>14.7</t>
  </si>
  <si>
    <t>UFF-014-DVS-031</t>
  </si>
  <si>
    <t>PLACA DE SINALIZACAO DE SEGURANCA CONTRA INCENDIO, FOTOLUMINESCENTE, RETANGULAR, *300 X 150* CM, EM PVC *2* MM ANTI-CHAMAS - 'SAÍDA" (SIMBOLOS, CORES E PICTOGRAMAS CONFORME NBR 16820). FORNECIMENTO E INSTALAÇÃO.</t>
  </si>
  <si>
    <t>14.8</t>
  </si>
  <si>
    <t>UFF-014-DVS-032</t>
  </si>
  <si>
    <t>PLACA DE SINALIZACAO DE SEGURANCA CONTRA INCENDIO, FOTOLUMINESCENTE, RETANGULAR, *300 X 150* CM, EM PVC *2* MM ANTI-CHAMAS - SAÍDA À "ESQUERDA" (SIMBOLOS, CORES E PICTOGRAMAS CONFORME NBR 16820). FORNECIMENTO E INSTALAÇÃO.</t>
  </si>
  <si>
    <t>14.9</t>
  </si>
  <si>
    <t>UFF-014-DVS-033</t>
  </si>
  <si>
    <t>PLACA DE SINALIZACAO DE SEGURANCA CONTRA INCENDIO, FOTOLUMINESCENTE, RETANGULAR, *240 X 120* CM, EM PVC *2* MM ANTI-CHAMAS - "SALA DE AR CONDICIONADO" (SIMBOLOS, CORES E PICTOGRAMAS CONFORME NBR 16820). FORNECIMENTO E INSTALAÇÃO.</t>
  </si>
  <si>
    <t>14.10</t>
  </si>
  <si>
    <t>UFF-014-DVS-034</t>
  </si>
  <si>
    <t>PLACA DE SINALIZACAO DE SEGURANCA CONTRA INCENDIO, FOTOLUMINESCENTE, RETANGULAR, *240 X 120* CM, EM PVC *2* MM ANTI-CHAMAS - "PORTA CORTA FOGO" (SIMBOLOS, CORES E PICTOGRAMAS CONFORME NBR 16820). FORNECIMENTO E INSTALAÇÃO.</t>
  </si>
  <si>
    <t>14.11</t>
  </si>
  <si>
    <t>UFF-014-DVS-035</t>
  </si>
  <si>
    <t>PLACA DE SINALIZACAO DE SEGURANCA CONTRA INCENDIO, FOTOLUMINESCENTE, QUADRADA, *150 X 150* CM, EM PVC *2* MM ANTI-CHAMAS - "EXTINTORES" (SIMBOLOS, CORES E PICTOGRAMAS CONFORME NBR 16820). FORNECIMENTO E INSTALAÇÃO.</t>
  </si>
  <si>
    <t>19.1</t>
  </si>
  <si>
    <t>BASE / CONTRAPISO / CAMADA REGULARIZAÇÃO</t>
  </si>
  <si>
    <t>19.1.1</t>
  </si>
  <si>
    <t>RV 15.05.0050 (/)</t>
  </si>
  <si>
    <t>BASE SUPORTE, CONTRAPISO OU CAMADA REGULARIZADORA EXECUTADA COM ARGAMASSA DE CIMENTO E AREIA NO TRACO 1:5, ESPESSURA DE 1,5CM</t>
  </si>
  <si>
    <t>20.1</t>
  </si>
  <si>
    <t>APLICAÇÃO MANUAL DE PINTURA COM TINTA LÁTEX ACRÍLICA EM PAREDES, DUAS DEMÃOS. AF_06/2014</t>
  </si>
  <si>
    <t>20.2</t>
  </si>
  <si>
    <t>PINTURA COM TINTA ALQUÍDICA DE ACABAMENTO (ESMALTE SINTÉTICO ACETINADO) APLICADA A ROLO OU PINCEL SOBRE SUPERFÍCIES METÁLICAS (EXCETO PERFIL) EXECUTADO EM OBRA (02 DEMÃOS). AF_01/2020</t>
  </si>
  <si>
    <t>22.1</t>
  </si>
  <si>
    <t>PLATAFORMAS</t>
  </si>
  <si>
    <t>22.1.1</t>
  </si>
  <si>
    <t>MERCADO 3</t>
  </si>
  <si>
    <t>COTAÇÃO</t>
  </si>
  <si>
    <t>PLATAFORMA DE PERCURSO VERTICAL DE ATÉ 2M, COM ACESSO EXTERNO, CABINADA – INCLUSO PORTA ALTA EM AÇO GALVANIZADO COM FECHAMENTO AUTOMÁTICO E PINTURA ELETROSTÁTICA QUE FACEARÁ A FACHADA LATERAL DO PRÉDIO PARA FECHAMENTO E PROTEÇÃO DA CABINE</t>
  </si>
  <si>
    <t>22.1.2</t>
  </si>
  <si>
    <t>MERCADO 4</t>
  </si>
  <si>
    <t>PLATAFORMA DE PERCURSO VERTICAL DE ATÉ 2M, SEMI-CABINADA – COM PORTAS BAIXAS DE ACESSO</t>
  </si>
  <si>
    <t>22.2</t>
  </si>
  <si>
    <t>CORRIMÃOS</t>
  </si>
  <si>
    <t>22.2.1</t>
  </si>
  <si>
    <t>112660</t>
  </si>
  <si>
    <t>CORRIMAO ALUMINIO ANODIZADO 2" (COR: PRETO)</t>
  </si>
  <si>
    <t>22.3</t>
  </si>
  <si>
    <t>MOBILIÁRIO</t>
  </si>
  <si>
    <t>22.3.1</t>
  </si>
  <si>
    <t>UFF-022-EQP-001</t>
  </si>
  <si>
    <t>REMOÇÃO E RECOLOCAÇÃO DE POLTRONAS</t>
  </si>
  <si>
    <t>24.1</t>
  </si>
  <si>
    <t>CALÇADA ACESSÍVEL</t>
  </si>
  <si>
    <t>24.1.1</t>
  </si>
  <si>
    <t>UFF-019-DVS-005</t>
  </si>
  <si>
    <t>PISO PODOTÁTIL DE CONCRETO, DIRECIONAL E ALERTA, APLICADO EM PISO (40X40CM) COM JUNTA SECA, COR VERMELHO/AMARELO, ASSENTAMENTO COM ARGAMASSA INDUSTRIALIZADA, INCLUSIVE FORNECIMENTO E INSTALAÇÃO</t>
  </si>
  <si>
    <t>24.1.2</t>
  </si>
  <si>
    <t>94995</t>
  </si>
  <si>
    <t>EXECUÇÃO DE PASSEIO (CALÇADA) OU PISO DE CONCRETO COM CONCRETO MOLDADO IN LOCO, USINADO, ACABAMENTO CONVENCIONAL, ESPESSURA 8 CM, ARMADO. AF_07/2016</t>
  </si>
  <si>
    <t>25.1</t>
  </si>
  <si>
    <t>25.1.1</t>
  </si>
  <si>
    <t>25.1.2</t>
  </si>
  <si>
    <t>IEQ 003150</t>
  </si>
  <si>
    <t>SCO RJ - I</t>
  </si>
  <si>
    <t>CACAMBA DE ACO COM 5M³, PARA RETIRADA DE ENTULHO, INCLUSIVE TRANSPORTE E DESCARGA, ALUGUEL</t>
  </si>
  <si>
    <t>25.1.3</t>
  </si>
  <si>
    <t xml:space="preserve"> UFF-025-DVS-003 </t>
  </si>
  <si>
    <t>DESMOBILIZAÇÃO DE CONTAINER</t>
  </si>
  <si>
    <t>25.2</t>
  </si>
  <si>
    <t>25.2.1</t>
  </si>
  <si>
    <t>25.2.2</t>
  </si>
  <si>
    <t>25.3</t>
  </si>
  <si>
    <t>COMUNICAÇÃO VISUAL / SINALIZAÇÃO</t>
  </si>
  <si>
    <t>25.3.1</t>
  </si>
  <si>
    <t>SINALIZAÇÃO</t>
  </si>
  <si>
    <t>25.3.1.1</t>
  </si>
  <si>
    <t>200627</t>
  </si>
  <si>
    <t>SINALIZACAO TATIL DE CORRIMAO 13X3 ALUMINIO DE CONTATO</t>
  </si>
  <si>
    <t>25.4</t>
  </si>
  <si>
    <t>25.4.1</t>
  </si>
  <si>
    <t>LIMPEZA</t>
  </si>
  <si>
    <t>25.4.1.1</t>
  </si>
  <si>
    <t>99811</t>
  </si>
  <si>
    <t>LIMPEZA DE CONTRAPISO COM VASSOURA A SECO. AF_04/2019</t>
  </si>
  <si>
    <t>25.4.1.2</t>
  </si>
  <si>
    <t>LIMPEZA DE PORTA DE MADEIRA. AF_04/2019</t>
  </si>
  <si>
    <t>25.4.1.3</t>
  </si>
  <si>
    <t>SC 29.15.0200 (/)</t>
  </si>
  <si>
    <t>LIMPEZA DE PAREDE REVESTIDA COM PASTILHAS, CERAMICA OU AZULEJO, COM A LAVAGEM DA MESMA UTILIZANDO SOLUCAO ACIDA DILUIDA EM AGUA, INCLUSIVE USO DE ESCADA ATE 2 PAVIMENTOS.(DESONERADO)</t>
  </si>
  <si>
    <t>25.4.1.4</t>
  </si>
  <si>
    <t>SC 29.15.0450 (/)</t>
  </si>
  <si>
    <t>LIMPEZA MECANICA DE TAPETE OU CARPETE EXECUTADA NO LOCAL DA INSTALACAO, CONSIDERANDO AREA MINIMA DE 30M2, (AREAS MAIORES QUE 250M2 CONSIDERAR A AREA REAL REDUZIDA EM 25%).(DESONERADO)</t>
  </si>
  <si>
    <t>101946</t>
  </si>
  <si>
    <t>100758</t>
  </si>
  <si>
    <t>Incluso BDI desonerado sobre preço unitário de 28,97 % sobre serviços comuns e de 20,93 % sobre equipamentos;</t>
  </si>
  <si>
    <r>
      <t>A referência utilizada como base de custos é o SINAPI, SCO/RJ e SBC de Dez/2021</t>
    </r>
    <r>
      <rPr>
        <sz val="10"/>
        <color indexed="10"/>
        <rFont val="Verdana"/>
        <family val="2"/>
      </rPr>
      <t>;</t>
    </r>
  </si>
  <si>
    <t>Planilha protegida por senha, com exceção de partes editáveis como cabeçalho (A1:A2), percentual de desconto (J138) e linhas inferiores;</t>
  </si>
  <si>
    <t>Para complementar a planilha basta a licitante digitar o percentual de desconto proposto na célula acima (coluna J e linha 138), substituindo o valor 0,00%;</t>
  </si>
  <si>
    <t>ANEXO III-C DO EDITAL DE LICITAÇÃO POR PREGÃO ELETRÔNICO N.º 46/2022</t>
  </si>
  <si>
    <t>ANEXO III-A DO EDITAL DE LICITAÇÃO POR PREGÃO ELETRÔNICO N.º 46/2022</t>
  </si>
  <si>
    <t>MÊS 4</t>
  </si>
  <si>
    <t>´- No primeiro mês da execução, deverá ser contratada a empresa que fornecerá as duas plataformas, visto que o tempo médio de entrega dos equipamentos no canteiro é de até 90(noventa) dias; no segundo e terceiro mês, deverão ser realizadas atividades diversas, incluindo parte elétrica para os futuros selfcontained e para a plataformas; no quarto mês, deverão ser realizadas as instalações das plataformas e demais equipamentos, assim como todos os arremates, limpezas e conclusão dos serviços.</t>
  </si>
  <si>
    <t>OBRA: execução de serviços para adaptação às normas de acessibilidade no auditório Milton Santos do Instituto de Geociências (EGG) da Universidade Federal Fluminense.</t>
  </si>
  <si>
    <t>Orçamento elaborado em Abr/2022;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</si>
</sst>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General_)"/>
    <numFmt numFmtId="169" formatCode="_-&quot;R$ &quot;* #,##0.00_-;&quot;-R$ &quot;* #,##0.00_-;_-&quot;R$ &quot;* \-??_-;_-@_-"/>
  </numFmts>
  <fonts count="7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2"/>
      <name val="Courier"/>
      <family val="3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333399"/>
      <name val="Verdana"/>
      <family val="2"/>
    </font>
    <font>
      <b/>
      <sz val="9"/>
      <color rgb="FFFF0000"/>
      <name val="Verdana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indexed="10"/>
      <name val="Verdana"/>
      <family val="2"/>
    </font>
    <font>
      <b/>
      <sz val="12"/>
      <color rgb="FFFF0000"/>
      <name val="Verdana"/>
      <family val="2"/>
    </font>
    <font>
      <b/>
      <sz val="12"/>
      <color indexed="10"/>
      <name val="Verdana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FF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99"/>
      <name val="Calibri"/>
      <family val="2"/>
      <charset val="1"/>
    </font>
    <font>
      <b/>
      <sz val="13"/>
      <color rgb="FF333399"/>
      <name val="Calibri"/>
      <family val="2"/>
      <charset val="1"/>
    </font>
    <font>
      <b/>
      <sz val="11"/>
      <color rgb="FF333399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2"/>
      <name val="Courier New"/>
      <family val="3"/>
      <charset val="1"/>
    </font>
    <font>
      <b/>
      <sz val="11"/>
      <color rgb="FF333333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sz val="11"/>
      <color rgb="FFFF0000"/>
      <name val="Calibri"/>
      <family val="2"/>
      <charset val="1"/>
    </font>
    <font>
      <b/>
      <sz val="10"/>
      <name val="Arial"/>
      <family val="2"/>
      <charset val="1"/>
    </font>
    <font>
      <b/>
      <sz val="12"/>
      <name val="Verdana"/>
      <family val="2"/>
    </font>
    <font>
      <sz val="11"/>
      <name val="Arial"/>
      <family val="1"/>
      <charset val="1"/>
    </font>
    <font>
      <sz val="8"/>
      <color rgb="FF333399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9"/>
      <name val="Arial"/>
      <family val="2"/>
    </font>
    <font>
      <b/>
      <sz val="7"/>
      <color rgb="FFFF0000"/>
      <name val="Verdana"/>
      <family val="2"/>
    </font>
    <font>
      <i/>
      <sz val="7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8EB4E3"/>
      </patternFill>
    </fill>
    <fill>
      <patternFill patternType="solid">
        <fgColor rgb="FF33CCCC"/>
        <bgColor rgb="FF00CCFF"/>
      </patternFill>
    </fill>
    <fill>
      <patternFill patternType="solid">
        <fgColor rgb="FF808000"/>
        <bgColor rgb="FF8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rgb="FFFF99CC"/>
        <bgColor rgb="FFFF8080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8EB4E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8EB4E3"/>
      </patternFill>
    </fill>
    <fill>
      <patternFill patternType="solid">
        <fgColor theme="0"/>
        <bgColor rgb="FFFF9900"/>
      </patternFill>
    </fill>
    <fill>
      <patternFill patternType="solid">
        <fgColor theme="3" tint="0.79998168889431442"/>
        <bgColor rgb="FFFF9900"/>
      </patternFill>
    </fill>
    <fill>
      <patternFill patternType="solid">
        <fgColor theme="4" tint="0.79998168889431442"/>
        <bgColor rgb="FFFFFFCC"/>
      </patternFill>
    </fill>
    <fill>
      <patternFill patternType="solid">
        <fgColor indexed="24"/>
        <bgColor indexed="55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 style="double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/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 diagonalUp="1"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 style="hair">
        <color rgb="FF000000"/>
      </diagonal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indexed="64"/>
      </right>
      <top style="thin">
        <color rgb="FF000000"/>
      </top>
      <bottom/>
      <diagonal/>
    </border>
    <border>
      <left style="double">
        <color rgb="FF000000"/>
      </left>
      <right style="hair">
        <color indexed="64"/>
      </right>
      <top/>
      <bottom style="hair">
        <color indexed="64"/>
      </bottom>
      <diagonal/>
    </border>
    <border>
      <left style="double">
        <color rgb="FF000000"/>
      </left>
      <right style="hair">
        <color indexed="64"/>
      </right>
      <top style="hair">
        <color indexed="64"/>
      </top>
      <bottom/>
      <diagonal/>
    </border>
    <border>
      <left style="double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16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8" fillId="6" borderId="0" applyNumberFormat="0" applyBorder="0" applyAlignment="0" applyProtection="0"/>
    <xf numFmtId="0" fontId="8" fillId="2" borderId="1" applyNumberFormat="0" applyAlignment="0" applyProtection="0"/>
    <xf numFmtId="0" fontId="9" fillId="16" borderId="2" applyNumberFormat="0" applyAlignment="0" applyProtection="0"/>
    <xf numFmtId="165" fontId="19" fillId="0" borderId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3" borderId="1" applyNumberFormat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" borderId="7" applyNumberFormat="0" applyFont="0" applyAlignment="0" applyProtection="0"/>
    <xf numFmtId="0" fontId="13" fillId="2" borderId="8" applyNumberFormat="0" applyAlignment="0" applyProtection="0"/>
    <xf numFmtId="9" fontId="2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ill="0" applyBorder="0" applyAlignment="0" applyProtection="0"/>
    <xf numFmtId="164" fontId="19" fillId="0" borderId="0" applyFill="0" applyBorder="0" applyAlignment="0" applyProtection="0"/>
    <xf numFmtId="166" fontId="1" fillId="0" borderId="0"/>
    <xf numFmtId="16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9" fillId="0" borderId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29" fillId="0" borderId="0"/>
    <xf numFmtId="0" fontId="42" fillId="0" borderId="0"/>
    <xf numFmtId="9" fontId="42" fillId="0" borderId="0" applyBorder="0" applyProtection="0"/>
    <xf numFmtId="0" fontId="42" fillId="19" borderId="0" applyBorder="0" applyProtection="0"/>
    <xf numFmtId="0" fontId="42" fillId="20" borderId="0" applyBorder="0" applyProtection="0"/>
    <xf numFmtId="0" fontId="42" fillId="21" borderId="0" applyBorder="0" applyProtection="0"/>
    <xf numFmtId="0" fontId="42" fillId="19" borderId="0" applyBorder="0" applyProtection="0"/>
    <xf numFmtId="0" fontId="42" fillId="22" borderId="0" applyBorder="0" applyProtection="0"/>
    <xf numFmtId="0" fontId="42" fillId="20" borderId="0" applyBorder="0" applyProtection="0"/>
    <xf numFmtId="0" fontId="42" fillId="23" borderId="0" applyBorder="0" applyProtection="0"/>
    <xf numFmtId="0" fontId="42" fillId="24" borderId="0" applyBorder="0" applyProtection="0"/>
    <xf numFmtId="0" fontId="42" fillId="25" borderId="0" applyBorder="0" applyProtection="0"/>
    <xf numFmtId="0" fontId="42" fillId="23" borderId="0" applyBorder="0" applyProtection="0"/>
    <xf numFmtId="0" fontId="42" fillId="26" borderId="0" applyBorder="0" applyProtection="0"/>
    <xf numFmtId="0" fontId="42" fillId="20" borderId="0" applyBorder="0" applyProtection="0"/>
    <xf numFmtId="0" fontId="43" fillId="27" borderId="0" applyBorder="0" applyProtection="0"/>
    <xf numFmtId="0" fontId="43" fillId="24" borderId="0" applyBorder="0" applyProtection="0"/>
    <xf numFmtId="0" fontId="43" fillId="25" borderId="0" applyBorder="0" applyProtection="0"/>
    <xf numFmtId="0" fontId="43" fillId="23" borderId="0" applyBorder="0" applyProtection="0"/>
    <xf numFmtId="0" fontId="43" fillId="27" borderId="0" applyBorder="0" applyProtection="0"/>
    <xf numFmtId="0" fontId="43" fillId="20" borderId="0" applyBorder="0" applyProtection="0"/>
    <xf numFmtId="0" fontId="43" fillId="27" borderId="0" applyBorder="0" applyProtection="0"/>
    <xf numFmtId="0" fontId="43" fillId="28" borderId="0" applyBorder="0" applyProtection="0"/>
    <xf numFmtId="0" fontId="43" fillId="28" borderId="0" applyBorder="0" applyProtection="0"/>
    <xf numFmtId="0" fontId="43" fillId="29" borderId="0" applyBorder="0" applyProtection="0"/>
    <xf numFmtId="0" fontId="43" fillId="27" borderId="0" applyBorder="0" applyProtection="0"/>
    <xf numFmtId="0" fontId="43" fillId="30" borderId="0" applyBorder="0" applyProtection="0"/>
    <xf numFmtId="0" fontId="44" fillId="31" borderId="0" applyBorder="0" applyProtection="0"/>
    <xf numFmtId="0" fontId="45" fillId="19" borderId="30" applyProtection="0"/>
    <xf numFmtId="0" fontId="46" fillId="32" borderId="31" applyProtection="0"/>
    <xf numFmtId="0" fontId="47" fillId="0" borderId="0" applyBorder="0" applyProtection="0"/>
    <xf numFmtId="0" fontId="48" fillId="33" borderId="0" applyBorder="0" applyProtection="0"/>
    <xf numFmtId="0" fontId="49" fillId="0" borderId="32" applyProtection="0"/>
    <xf numFmtId="0" fontId="50" fillId="0" borderId="33" applyProtection="0"/>
    <xf numFmtId="0" fontId="51" fillId="0" borderId="34" applyProtection="0"/>
    <xf numFmtId="0" fontId="51" fillId="0" borderId="0" applyBorder="0" applyProtection="0"/>
    <xf numFmtId="0" fontId="52" fillId="20" borderId="30" applyProtection="0"/>
    <xf numFmtId="0" fontId="53" fillId="0" borderId="35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169" fontId="42" fillId="0" borderId="0" applyBorder="0" applyProtection="0"/>
    <xf numFmtId="0" fontId="54" fillId="25" borderId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8" fontId="55" fillId="0" borderId="0"/>
    <xf numFmtId="0" fontId="20" fillId="0" borderId="0"/>
    <xf numFmtId="0" fontId="20" fillId="0" borderId="0"/>
    <xf numFmtId="0" fontId="42" fillId="21" borderId="36" applyProtection="0"/>
    <xf numFmtId="0" fontId="56" fillId="19" borderId="37" applyProtection="0"/>
    <xf numFmtId="9" fontId="20" fillId="0" borderId="0" applyBorder="0" applyProtection="0"/>
    <xf numFmtId="9" fontId="42" fillId="0" borderId="0"/>
    <xf numFmtId="9" fontId="42" fillId="0" borderId="0" applyBorder="0" applyProtection="0"/>
    <xf numFmtId="166" fontId="42" fillId="0" borderId="0" applyBorder="0" applyProtection="0"/>
    <xf numFmtId="166" fontId="42" fillId="0" borderId="0" applyBorder="0" applyProtection="0"/>
    <xf numFmtId="166" fontId="42" fillId="0" borderId="0" applyBorder="0" applyProtection="0"/>
    <xf numFmtId="167" fontId="20" fillId="0" borderId="0" applyBorder="0" applyProtection="0"/>
    <xf numFmtId="167" fontId="20" fillId="0" borderId="0" applyBorder="0" applyProtection="0"/>
    <xf numFmtId="166" fontId="42" fillId="0" borderId="0"/>
    <xf numFmtId="167" fontId="42" fillId="0" borderId="0" applyBorder="0" applyProtection="0"/>
    <xf numFmtId="0" fontId="57" fillId="0" borderId="0" applyBorder="0" applyProtection="0"/>
    <xf numFmtId="0" fontId="58" fillId="0" borderId="38" applyProtection="0"/>
    <xf numFmtId="0" fontId="58" fillId="0" borderId="38" applyProtection="0"/>
    <xf numFmtId="0" fontId="59" fillId="0" borderId="0" applyBorder="0" applyProtection="0"/>
    <xf numFmtId="0" fontId="59" fillId="0" borderId="0" applyBorder="0" applyProtection="0"/>
    <xf numFmtId="167" fontId="20" fillId="0" borderId="0"/>
    <xf numFmtId="0" fontId="60" fillId="0" borderId="0" applyBorder="0" applyProtection="0"/>
    <xf numFmtId="0" fontId="63" fillId="0" borderId="0"/>
    <xf numFmtId="0" fontId="75" fillId="0" borderId="0"/>
    <xf numFmtId="0" fontId="1" fillId="0" borderId="0"/>
    <xf numFmtId="0" fontId="1" fillId="42" borderId="0" applyNumberFormat="0" applyBorder="0" applyAlignment="0" applyProtection="0"/>
  </cellStyleXfs>
  <cellXfs count="324">
    <xf numFmtId="0" fontId="0" fillId="0" borderId="0" xfId="0"/>
    <xf numFmtId="0" fontId="3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44" fontId="3" fillId="0" borderId="0" xfId="38" applyFont="1"/>
    <xf numFmtId="0" fontId="5" fillId="0" borderId="0" xfId="0" applyFont="1" applyBorder="1" applyAlignment="1">
      <alignment vertical="distributed" wrapText="1"/>
    </xf>
    <xf numFmtId="0" fontId="25" fillId="0" borderId="0" xfId="0" applyFont="1" applyBorder="1" applyAlignment="1">
      <alignment vertical="distributed" wrapText="1"/>
    </xf>
    <xf numFmtId="0" fontId="26" fillId="0" borderId="0" xfId="0" applyFont="1" applyAlignment="1"/>
    <xf numFmtId="0" fontId="31" fillId="0" borderId="0" xfId="0" applyFont="1"/>
    <xf numFmtId="4" fontId="26" fillId="0" borderId="0" xfId="0" applyNumberFormat="1" applyFont="1"/>
    <xf numFmtId="4" fontId="4" fillId="0" borderId="19" xfId="0" applyNumberFormat="1" applyFont="1" applyBorder="1" applyAlignment="1">
      <alignment horizontal="center" vertical="center"/>
    </xf>
    <xf numFmtId="10" fontId="4" fillId="0" borderId="19" xfId="60" applyNumberFormat="1" applyFont="1" applyBorder="1" applyAlignment="1">
      <alignment horizontal="center" vertical="center"/>
    </xf>
    <xf numFmtId="0" fontId="30" fillId="18" borderId="15" xfId="0" applyFont="1" applyFill="1" applyBorder="1" applyAlignment="1">
      <alignment horizontal="center"/>
    </xf>
    <xf numFmtId="0" fontId="19" fillId="0" borderId="0" xfId="0" applyFont="1"/>
    <xf numFmtId="4" fontId="19" fillId="0" borderId="0" xfId="0" applyNumberFormat="1" applyFont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right"/>
    </xf>
    <xf numFmtId="44" fontId="19" fillId="0" borderId="0" xfId="38" applyFont="1"/>
    <xf numFmtId="44" fontId="34" fillId="0" borderId="0" xfId="38" applyFont="1"/>
    <xf numFmtId="0" fontId="34" fillId="0" borderId="0" xfId="0" applyFont="1"/>
    <xf numFmtId="43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43" fontId="3" fillId="0" borderId="0" xfId="0" applyNumberFormat="1" applyFont="1" applyAlignment="1">
      <alignment horizontal="right"/>
    </xf>
    <xf numFmtId="44" fontId="4" fillId="0" borderId="0" xfId="38" applyFont="1"/>
    <xf numFmtId="0" fontId="4" fillId="0" borderId="0" xfId="0" applyFont="1"/>
    <xf numFmtId="0" fontId="3" fillId="0" borderId="0" xfId="0" applyFont="1" applyBorder="1" applyAlignment="1">
      <alignment horizontal="left" wrapText="1"/>
    </xf>
    <xf numFmtId="2" fontId="3" fillId="17" borderId="10" xfId="0" applyNumberFormat="1" applyFont="1" applyFill="1" applyBorder="1" applyAlignment="1" applyProtection="1">
      <alignment horizontal="left" vertical="center" wrapText="1"/>
    </xf>
    <xf numFmtId="10" fontId="3" fillId="17" borderId="10" xfId="60" applyNumberFormat="1" applyFont="1" applyFill="1" applyBorder="1" applyAlignment="1">
      <alignment horizontal="right" vertical="center"/>
    </xf>
    <xf numFmtId="4" fontId="3" fillId="17" borderId="10" xfId="38" applyNumberFormat="1" applyFont="1" applyFill="1" applyBorder="1" applyAlignment="1">
      <alignment vertical="center"/>
    </xf>
    <xf numFmtId="4" fontId="3" fillId="17" borderId="11" xfId="38" applyNumberFormat="1" applyFont="1" applyFill="1" applyBorder="1" applyAlignment="1">
      <alignment vertical="center"/>
    </xf>
    <xf numFmtId="4" fontId="3" fillId="17" borderId="10" xfId="79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  <xf numFmtId="10" fontId="3" fillId="17" borderId="11" xfId="60" applyNumberFormat="1" applyFont="1" applyFill="1" applyBorder="1" applyAlignment="1">
      <alignment vertical="center"/>
    </xf>
    <xf numFmtId="4" fontId="3" fillId="17" borderId="11" xfId="38" applyNumberFormat="1" applyFont="1" applyFill="1" applyBorder="1" applyAlignment="1">
      <alignment horizontal="right" vertical="center"/>
    </xf>
    <xf numFmtId="0" fontId="31" fillId="0" borderId="39" xfId="0" applyFont="1" applyBorder="1"/>
    <xf numFmtId="2" fontId="3" fillId="17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2" fontId="4" fillId="17" borderId="25" xfId="0" applyNumberFormat="1" applyFont="1" applyFill="1" applyBorder="1" applyAlignment="1" applyProtection="1">
      <alignment vertical="center" wrapText="1"/>
    </xf>
    <xf numFmtId="4" fontId="4" fillId="18" borderId="24" xfId="0" applyNumberFormat="1" applyFont="1" applyFill="1" applyBorder="1" applyAlignment="1">
      <alignment vertical="center"/>
    </xf>
    <xf numFmtId="4" fontId="32" fillId="17" borderId="10" xfId="0" applyNumberFormat="1" applyFont="1" applyFill="1" applyBorder="1" applyAlignment="1">
      <alignment horizontal="center"/>
    </xf>
    <xf numFmtId="0" fontId="40" fillId="0" borderId="0" xfId="0" applyFont="1" applyBorder="1" applyAlignment="1"/>
    <xf numFmtId="0" fontId="41" fillId="0" borderId="0" xfId="0" applyFont="1" applyBorder="1" applyAlignment="1"/>
    <xf numFmtId="4" fontId="4" fillId="18" borderId="14" xfId="0" applyNumberFormat="1" applyFont="1" applyFill="1" applyBorder="1" applyAlignment="1"/>
    <xf numFmtId="10" fontId="3" fillId="0" borderId="14" xfId="60" applyNumberFormat="1" applyFont="1" applyFill="1" applyBorder="1" applyAlignment="1">
      <alignment horizontal="center" vertical="center" wrapText="1"/>
    </xf>
    <xf numFmtId="4" fontId="27" fillId="18" borderId="14" xfId="0" applyNumberFormat="1" applyFont="1" applyFill="1" applyBorder="1" applyAlignment="1">
      <alignment horizontal="center"/>
    </xf>
    <xf numFmtId="4" fontId="3" fillId="0" borderId="54" xfId="60" applyNumberFormat="1" applyFont="1" applyFill="1" applyBorder="1" applyAlignment="1">
      <alignment horizontal="center" vertical="center" wrapText="1"/>
    </xf>
    <xf numFmtId="4" fontId="4" fillId="0" borderId="54" xfId="60" applyNumberFormat="1" applyFont="1" applyFill="1" applyBorder="1" applyAlignment="1">
      <alignment horizontal="center" vertical="center" wrapText="1"/>
    </xf>
    <xf numFmtId="4" fontId="28" fillId="18" borderId="61" xfId="0" applyNumberFormat="1" applyFont="1" applyFill="1" applyBorder="1" applyAlignment="1">
      <alignment horizontal="center"/>
    </xf>
    <xf numFmtId="0" fontId="31" fillId="0" borderId="61" xfId="0" applyFont="1" applyBorder="1"/>
    <xf numFmtId="4" fontId="31" fillId="18" borderId="62" xfId="0" applyNumberFormat="1" applyFont="1" applyFill="1" applyBorder="1" applyAlignment="1">
      <alignment horizontal="center"/>
    </xf>
    <xf numFmtId="4" fontId="3" fillId="34" borderId="11" xfId="38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79" applyNumberFormat="1" applyFont="1" applyFill="1" applyBorder="1" applyAlignment="1">
      <alignment vertical="center" wrapText="1"/>
    </xf>
    <xf numFmtId="0" fontId="3" fillId="34" borderId="17" xfId="80" applyFont="1" applyFill="1" applyBorder="1" applyAlignment="1" applyProtection="1">
      <alignment horizontal="center" vertical="center" wrapText="1"/>
    </xf>
    <xf numFmtId="49" fontId="3" fillId="34" borderId="10" xfId="80" applyNumberFormat="1" applyFont="1" applyFill="1" applyBorder="1" applyAlignment="1" applyProtection="1">
      <alignment horizontal="center" vertical="center" wrapText="1"/>
    </xf>
    <xf numFmtId="0" fontId="3" fillId="34" borderId="10" xfId="80" applyFont="1" applyFill="1" applyBorder="1" applyAlignment="1" applyProtection="1">
      <alignment horizontal="center" vertical="center" wrapText="1"/>
    </xf>
    <xf numFmtId="166" fontId="3" fillId="34" borderId="10" xfId="80" applyNumberFormat="1" applyFont="1" applyFill="1" applyBorder="1" applyAlignment="1">
      <alignment horizontal="right" vertical="center"/>
    </xf>
    <xf numFmtId="0" fontId="3" fillId="34" borderId="17" xfId="135" applyNumberFormat="1" applyFont="1" applyFill="1" applyBorder="1" applyAlignment="1">
      <alignment horizontal="center" vertical="center"/>
    </xf>
    <xf numFmtId="49" fontId="3" fillId="34" borderId="10" xfId="135" applyNumberFormat="1" applyFont="1" applyFill="1" applyBorder="1" applyAlignment="1">
      <alignment horizontal="center" vertical="center" wrapText="1"/>
    </xf>
    <xf numFmtId="0" fontId="3" fillId="34" borderId="10" xfId="135" applyNumberFormat="1" applyFont="1" applyFill="1" applyBorder="1" applyAlignment="1">
      <alignment horizontal="center" vertical="center"/>
    </xf>
    <xf numFmtId="4" fontId="3" fillId="34" borderId="10" xfId="80" applyNumberFormat="1" applyFont="1" applyFill="1" applyBorder="1" applyAlignment="1">
      <alignment horizontal="center" vertical="center" wrapText="1"/>
    </xf>
    <xf numFmtId="4" fontId="0" fillId="0" borderId="0" xfId="0" applyNumberFormat="1"/>
    <xf numFmtId="10" fontId="31" fillId="0" borderId="0" xfId="60" applyNumberFormat="1" applyFont="1" applyBorder="1" applyAlignment="1">
      <alignment horizontal="center"/>
    </xf>
    <xf numFmtId="10" fontId="0" fillId="0" borderId="0" xfId="60" applyNumberFormat="1" applyFont="1" applyAlignment="1">
      <alignment horizontal="center"/>
    </xf>
    <xf numFmtId="10" fontId="64" fillId="35" borderId="16" xfId="0" applyNumberFormat="1" applyFont="1" applyFill="1" applyBorder="1" applyAlignment="1">
      <alignment horizontal="center"/>
    </xf>
    <xf numFmtId="4" fontId="32" fillId="0" borderId="10" xfId="0" applyNumberFormat="1" applyFont="1" applyBorder="1" applyAlignment="1">
      <alignment horizontal="center" vertical="center"/>
    </xf>
    <xf numFmtId="4" fontId="32" fillId="17" borderId="10" xfId="0" applyNumberFormat="1" applyFont="1" applyFill="1" applyBorder="1" applyAlignment="1">
      <alignment horizontal="center" vertical="center"/>
    </xf>
    <xf numFmtId="10" fontId="32" fillId="0" borderId="10" xfId="60" applyNumberFormat="1" applyFont="1" applyBorder="1" applyAlignment="1">
      <alignment horizontal="center" vertical="center"/>
    </xf>
    <xf numFmtId="9" fontId="32" fillId="0" borderId="10" xfId="60" applyFont="1" applyBorder="1" applyAlignment="1">
      <alignment horizontal="center" vertical="center"/>
    </xf>
    <xf numFmtId="4" fontId="30" fillId="18" borderId="19" xfId="0" applyNumberFormat="1" applyFont="1" applyFill="1" applyBorder="1" applyAlignment="1">
      <alignment horizontal="center" vertical="center"/>
    </xf>
    <xf numFmtId="10" fontId="64" fillId="0" borderId="50" xfId="0" applyNumberFormat="1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10" fontId="30" fillId="0" borderId="21" xfId="0" applyNumberFormat="1" applyFont="1" applyBorder="1" applyAlignment="1">
      <alignment horizontal="center"/>
    </xf>
    <xf numFmtId="0" fontId="31" fillId="0" borderId="0" xfId="0" applyFont="1" applyBorder="1"/>
    <xf numFmtId="10" fontId="64" fillId="0" borderId="52" xfId="0" applyNumberFormat="1" applyFont="1" applyBorder="1" applyAlignment="1">
      <alignment horizontal="center" vertical="center"/>
    </xf>
    <xf numFmtId="4" fontId="31" fillId="0" borderId="52" xfId="0" applyNumberFormat="1" applyFont="1" applyBorder="1" applyAlignment="1">
      <alignment horizontal="center" vertical="center"/>
    </xf>
    <xf numFmtId="10" fontId="31" fillId="0" borderId="52" xfId="0" applyNumberFormat="1" applyFont="1" applyBorder="1" applyAlignment="1">
      <alignment horizontal="center" vertical="center"/>
    </xf>
    <xf numFmtId="2" fontId="4" fillId="17" borderId="71" xfId="0" applyNumberFormat="1" applyFont="1" applyFill="1" applyBorder="1" applyAlignment="1" applyProtection="1">
      <alignment vertical="center" wrapText="1"/>
    </xf>
    <xf numFmtId="10" fontId="4" fillId="18" borderId="60" xfId="60" applyNumberFormat="1" applyFont="1" applyFill="1" applyBorder="1" applyAlignment="1">
      <alignment horizontal="center" vertical="center"/>
    </xf>
    <xf numFmtId="0" fontId="40" fillId="0" borderId="0" xfId="0" applyFont="1"/>
    <xf numFmtId="0" fontId="65" fillId="0" borderId="0" xfId="0" applyFont="1"/>
    <xf numFmtId="0" fontId="4" fillId="17" borderId="10" xfId="0" applyFont="1" applyFill="1" applyBorder="1" applyAlignment="1">
      <alignment horizontal="center" vertical="center" wrapText="1"/>
    </xf>
    <xf numFmtId="4" fontId="65" fillId="0" borderId="0" xfId="0" applyNumberFormat="1" applyFont="1"/>
    <xf numFmtId="0" fontId="68" fillId="0" borderId="0" xfId="0" applyFont="1" applyAlignment="1">
      <alignment vertical="center" textRotation="255"/>
    </xf>
    <xf numFmtId="0" fontId="26" fillId="0" borderId="0" xfId="0" applyFont="1"/>
    <xf numFmtId="0" fontId="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 wrapText="1"/>
    </xf>
    <xf numFmtId="0" fontId="33" fillId="0" borderId="0" xfId="0" applyFont="1" applyAlignment="1">
      <alignment vertical="center" textRotation="255"/>
    </xf>
    <xf numFmtId="0" fontId="67" fillId="0" borderId="0" xfId="0" applyFont="1"/>
    <xf numFmtId="0" fontId="36" fillId="0" borderId="73" xfId="0" applyFont="1" applyBorder="1" applyAlignment="1" applyProtection="1">
      <alignment vertical="top" wrapText="1"/>
      <protection locked="0"/>
    </xf>
    <xf numFmtId="0" fontId="36" fillId="0" borderId="0" xfId="0" applyFont="1" applyBorder="1" applyAlignment="1" applyProtection="1">
      <alignment vertical="top" wrapText="1"/>
      <protection locked="0"/>
    </xf>
    <xf numFmtId="10" fontId="3" fillId="0" borderId="10" xfId="0" applyNumberFormat="1" applyFont="1" applyBorder="1"/>
    <xf numFmtId="10" fontId="3" fillId="17" borderId="10" xfId="0" applyNumberFormat="1" applyFont="1" applyFill="1" applyBorder="1"/>
    <xf numFmtId="0" fontId="4" fillId="36" borderId="10" xfId="0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 applyProtection="1">
      <alignment horizontal="left" vertical="center" wrapText="1"/>
    </xf>
    <xf numFmtId="10" fontId="3" fillId="36" borderId="10" xfId="78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vertical="center"/>
    </xf>
    <xf numFmtId="4" fontId="4" fillId="36" borderId="10" xfId="0" applyNumberFormat="1" applyFont="1" applyFill="1" applyBorder="1"/>
    <xf numFmtId="4" fontId="4" fillId="36" borderId="10" xfId="79" applyNumberFormat="1" applyFont="1" applyFill="1" applyBorder="1" applyAlignment="1">
      <alignment vertical="center" wrapText="1"/>
    </xf>
    <xf numFmtId="4" fontId="4" fillId="37" borderId="11" xfId="38" applyNumberFormat="1" applyFont="1" applyFill="1" applyBorder="1" applyAlignment="1">
      <alignment vertical="center"/>
    </xf>
    <xf numFmtId="44" fontId="66" fillId="37" borderId="10" xfId="38" applyFont="1" applyFill="1" applyBorder="1" applyAlignment="1">
      <alignment horizontal="center" vertical="center" wrapText="1"/>
    </xf>
    <xf numFmtId="10" fontId="65" fillId="0" borderId="0" xfId="60" applyNumberFormat="1" applyFont="1"/>
    <xf numFmtId="0" fontId="73" fillId="0" borderId="0" xfId="0" applyFont="1" applyAlignment="1">
      <alignment horizontal="center" vertical="center" wrapText="1"/>
    </xf>
    <xf numFmtId="44" fontId="4" fillId="36" borderId="18" xfId="38" applyFont="1" applyFill="1" applyBorder="1" applyAlignment="1">
      <alignment horizontal="center" vertical="center" wrapText="1"/>
    </xf>
    <xf numFmtId="10" fontId="4" fillId="37" borderId="26" xfId="60" applyNumberFormat="1" applyFont="1" applyFill="1" applyBorder="1" applyAlignment="1" applyProtection="1">
      <alignment vertical="center" wrapText="1"/>
      <protection locked="0"/>
    </xf>
    <xf numFmtId="4" fontId="4" fillId="37" borderId="26" xfId="0" applyNumberFormat="1" applyFont="1" applyFill="1" applyBorder="1" applyAlignment="1">
      <alignment vertical="center" wrapText="1"/>
    </xf>
    <xf numFmtId="4" fontId="4" fillId="37" borderId="28" xfId="0" applyNumberFormat="1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4" fontId="31" fillId="0" borderId="52" xfId="0" applyNumberFormat="1" applyFont="1" applyBorder="1" applyAlignment="1">
      <alignment horizontal="center"/>
    </xf>
    <xf numFmtId="0" fontId="71" fillId="0" borderId="14" xfId="0" applyFont="1" applyBorder="1" applyAlignment="1">
      <alignment horizontal="center" vertical="top" wrapText="1"/>
    </xf>
    <xf numFmtId="10" fontId="64" fillId="35" borderId="10" xfId="0" applyNumberFormat="1" applyFont="1" applyFill="1" applyBorder="1" applyAlignment="1">
      <alignment horizontal="center" vertical="center"/>
    </xf>
    <xf numFmtId="10" fontId="64" fillId="38" borderId="10" xfId="0" applyNumberFormat="1" applyFont="1" applyFill="1" applyBorder="1" applyAlignment="1">
      <alignment horizontal="center" vertical="center"/>
    </xf>
    <xf numFmtId="10" fontId="64" fillId="37" borderId="10" xfId="60" applyNumberFormat="1" applyFont="1" applyFill="1" applyBorder="1" applyAlignment="1">
      <alignment horizontal="center" vertical="center"/>
    </xf>
    <xf numFmtId="10" fontId="64" fillId="17" borderId="10" xfId="60" applyNumberFormat="1" applyFont="1" applyFill="1" applyBorder="1" applyAlignment="1">
      <alignment horizontal="center" vertical="center"/>
    </xf>
    <xf numFmtId="9" fontId="32" fillId="17" borderId="10" xfId="60" applyFont="1" applyFill="1" applyBorder="1" applyAlignment="1">
      <alignment horizontal="center" vertical="center"/>
    </xf>
    <xf numFmtId="10" fontId="32" fillId="17" borderId="10" xfId="6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center" vertical="center" wrapText="1"/>
    </xf>
    <xf numFmtId="4" fontId="4" fillId="17" borderId="10" xfId="79" applyNumberFormat="1" applyFont="1" applyFill="1" applyBorder="1" applyAlignment="1">
      <alignment vertical="center" wrapText="1"/>
    </xf>
    <xf numFmtId="10" fontId="3" fillId="34" borderId="10" xfId="60" applyNumberFormat="1" applyFont="1" applyFill="1" applyBorder="1" applyAlignment="1">
      <alignment horizontal="right" vertical="center"/>
    </xf>
    <xf numFmtId="4" fontId="3" fillId="34" borderId="10" xfId="38" applyNumberFormat="1" applyFont="1" applyFill="1" applyBorder="1" applyAlignment="1">
      <alignment vertical="center"/>
    </xf>
    <xf numFmtId="10" fontId="3" fillId="34" borderId="11" xfId="60" applyNumberFormat="1" applyFont="1" applyFill="1" applyBorder="1" applyAlignment="1">
      <alignment vertical="center"/>
    </xf>
    <xf numFmtId="2" fontId="3" fillId="17" borderId="10" xfId="0" applyNumberFormat="1" applyFont="1" applyFill="1" applyBorder="1" applyAlignment="1">
      <alignment horizontal="right" vertical="center"/>
    </xf>
    <xf numFmtId="0" fontId="61" fillId="40" borderId="10" xfId="80" applyFont="1" applyFill="1" applyBorder="1" applyAlignment="1">
      <alignment horizontal="center" vertical="center"/>
    </xf>
    <xf numFmtId="49" fontId="61" fillId="40" borderId="10" xfId="80" applyNumberFormat="1" applyFont="1" applyFill="1" applyBorder="1" applyAlignment="1">
      <alignment horizontal="center" vertical="center"/>
    </xf>
    <xf numFmtId="0" fontId="61" fillId="40" borderId="10" xfId="80" applyFont="1" applyFill="1" applyBorder="1" applyAlignment="1" applyProtection="1">
      <alignment horizontal="center" vertical="center" wrapText="1"/>
    </xf>
    <xf numFmtId="2" fontId="4" fillId="37" borderId="10" xfId="0" applyNumberFormat="1" applyFont="1" applyFill="1" applyBorder="1" applyAlignment="1" applyProtection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4" fillId="37" borderId="18" xfId="38" applyNumberFormat="1" applyFont="1" applyFill="1" applyBorder="1" applyAlignment="1">
      <alignment horizontal="right" vertical="center" wrapText="1"/>
    </xf>
    <xf numFmtId="0" fontId="4" fillId="40" borderId="17" xfId="135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4" fontId="3" fillId="40" borderId="10" xfId="80" applyNumberFormat="1" applyFont="1" applyFill="1" applyBorder="1" applyAlignment="1">
      <alignment horizontal="center" vertical="center" wrapText="1"/>
    </xf>
    <xf numFmtId="166" fontId="3" fillId="40" borderId="10" xfId="80" applyNumberFormat="1" applyFont="1" applyFill="1" applyBorder="1" applyAlignment="1">
      <alignment horizontal="right" vertical="center"/>
    </xf>
    <xf numFmtId="4" fontId="3" fillId="40" borderId="11" xfId="38" applyNumberFormat="1" applyFont="1" applyFill="1" applyBorder="1" applyAlignment="1">
      <alignment vertical="center"/>
    </xf>
    <xf numFmtId="49" fontId="4" fillId="40" borderId="10" xfId="135" applyNumberFormat="1" applyFont="1" applyFill="1" applyBorder="1" applyAlignment="1">
      <alignment horizontal="center" vertical="center" wrapText="1"/>
    </xf>
    <xf numFmtId="0" fontId="4" fillId="40" borderId="10" xfId="135" applyNumberFormat="1" applyFont="1" applyFill="1" applyBorder="1" applyAlignment="1">
      <alignment horizontal="center" vertical="center"/>
    </xf>
    <xf numFmtId="4" fontId="4" fillId="40" borderId="10" xfId="79" applyNumberFormat="1" applyFont="1" applyFill="1" applyBorder="1" applyAlignment="1">
      <alignment vertical="center" wrapText="1"/>
    </xf>
    <xf numFmtId="10" fontId="3" fillId="40" borderId="10" xfId="60" applyNumberFormat="1" applyFont="1" applyFill="1" applyBorder="1" applyAlignment="1">
      <alignment horizontal="right" vertical="center"/>
    </xf>
    <xf numFmtId="4" fontId="3" fillId="40" borderId="10" xfId="38" applyNumberFormat="1" applyFont="1" applyFill="1" applyBorder="1" applyAlignment="1">
      <alignment vertical="center"/>
    </xf>
    <xf numFmtId="10" fontId="3" fillId="40" borderId="11" xfId="60" applyNumberFormat="1" applyFont="1" applyFill="1" applyBorder="1" applyAlignment="1">
      <alignment vertical="center"/>
    </xf>
    <xf numFmtId="10" fontId="4" fillId="40" borderId="10" xfId="60" applyNumberFormat="1" applyFont="1" applyFill="1" applyBorder="1" applyAlignment="1">
      <alignment horizontal="right" vertical="center"/>
    </xf>
    <xf numFmtId="4" fontId="4" fillId="40" borderId="10" xfId="38" applyNumberFormat="1" applyFont="1" applyFill="1" applyBorder="1" applyAlignment="1">
      <alignment vertical="center"/>
    </xf>
    <xf numFmtId="10" fontId="4" fillId="40" borderId="11" xfId="60" applyNumberFormat="1" applyFont="1" applyFill="1" applyBorder="1" applyAlignment="1">
      <alignment vertical="center"/>
    </xf>
    <xf numFmtId="4" fontId="4" fillId="40" borderId="11" xfId="38" applyNumberFormat="1" applyFont="1" applyFill="1" applyBorder="1" applyAlignment="1">
      <alignment vertical="center"/>
    </xf>
    <xf numFmtId="4" fontId="4" fillId="40" borderId="18" xfId="0" applyNumberFormat="1" applyFont="1" applyFill="1" applyBorder="1" applyAlignment="1">
      <alignment horizontal="right" vertical="center"/>
    </xf>
    <xf numFmtId="0" fontId="3" fillId="41" borderId="17" xfId="135" applyNumberFormat="1" applyFont="1" applyFill="1" applyBorder="1" applyAlignment="1">
      <alignment horizontal="center" vertical="center"/>
    </xf>
    <xf numFmtId="49" fontId="3" fillId="41" borderId="10" xfId="135" applyNumberFormat="1" applyFont="1" applyFill="1" applyBorder="1" applyAlignment="1">
      <alignment horizontal="center" vertical="center" wrapText="1"/>
    </xf>
    <xf numFmtId="0" fontId="3" fillId="41" borderId="10" xfId="135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4" fontId="3" fillId="41" borderId="10" xfId="80" applyNumberFormat="1" applyFont="1" applyFill="1" applyBorder="1" applyAlignment="1">
      <alignment horizontal="center" vertical="center" wrapText="1"/>
    </xf>
    <xf numFmtId="166" fontId="3" fillId="41" borderId="10" xfId="80" applyNumberFormat="1" applyFont="1" applyFill="1" applyBorder="1" applyAlignment="1">
      <alignment horizontal="right" vertical="center"/>
    </xf>
    <xf numFmtId="10" fontId="3" fillId="36" borderId="10" xfId="60" applyNumberFormat="1" applyFont="1" applyFill="1" applyBorder="1" applyAlignment="1">
      <alignment horizontal="right" vertical="center"/>
    </xf>
    <xf numFmtId="4" fontId="3" fillId="36" borderId="10" xfId="38" applyNumberFormat="1" applyFont="1" applyFill="1" applyBorder="1" applyAlignment="1">
      <alignment vertical="center"/>
    </xf>
    <xf numFmtId="10" fontId="3" fillId="36" borderId="11" xfId="60" applyNumberFormat="1" applyFont="1" applyFill="1" applyBorder="1" applyAlignment="1">
      <alignment vertical="center"/>
    </xf>
    <xf numFmtId="4" fontId="3" fillId="36" borderId="11" xfId="38" applyNumberFormat="1" applyFont="1" applyFill="1" applyBorder="1" applyAlignment="1">
      <alignment vertical="center"/>
    </xf>
    <xf numFmtId="4" fontId="3" fillId="41" borderId="10" xfId="79" applyNumberFormat="1" applyFont="1" applyFill="1" applyBorder="1" applyAlignment="1">
      <alignment vertical="center" wrapText="1"/>
    </xf>
    <xf numFmtId="0" fontId="3" fillId="41" borderId="10" xfId="0" applyFont="1" applyFill="1" applyBorder="1" applyAlignment="1">
      <alignment horizontal="center" vertical="center" wrapText="1"/>
    </xf>
    <xf numFmtId="10" fontId="3" fillId="41" borderId="10" xfId="60" applyNumberFormat="1" applyFont="1" applyFill="1" applyBorder="1" applyAlignment="1">
      <alignment horizontal="right" vertical="center"/>
    </xf>
    <xf numFmtId="4" fontId="3" fillId="41" borderId="10" xfId="38" applyNumberFormat="1" applyFont="1" applyFill="1" applyBorder="1" applyAlignment="1">
      <alignment vertical="center"/>
    </xf>
    <xf numFmtId="10" fontId="3" fillId="41" borderId="11" xfId="60" applyNumberFormat="1" applyFont="1" applyFill="1" applyBorder="1" applyAlignment="1">
      <alignment vertical="center"/>
    </xf>
    <xf numFmtId="4" fontId="3" fillId="41" borderId="11" xfId="38" applyNumberFormat="1" applyFont="1" applyFill="1" applyBorder="1" applyAlignment="1">
      <alignment vertical="center"/>
    </xf>
    <xf numFmtId="10" fontId="31" fillId="0" borderId="0" xfId="0" applyNumberFormat="1" applyFont="1"/>
    <xf numFmtId="49" fontId="4" fillId="36" borderId="10" xfId="0" applyNumberFormat="1" applyFont="1" applyFill="1" applyBorder="1" applyAlignment="1">
      <alignment horizontal="center" vertical="center" wrapText="1"/>
    </xf>
    <xf numFmtId="49" fontId="4" fillId="17" borderId="10" xfId="0" applyNumberFormat="1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/>
    <xf numFmtId="4" fontId="4" fillId="0" borderId="10" xfId="0" applyNumberFormat="1" applyFont="1" applyBorder="1"/>
    <xf numFmtId="10" fontId="3" fillId="17" borderId="10" xfId="78" applyNumberFormat="1" applyFont="1" applyFill="1" applyBorder="1" applyAlignment="1">
      <alignment horizontal="center" vertical="center"/>
    </xf>
    <xf numFmtId="4" fontId="4" fillId="17" borderId="10" xfId="0" applyNumberFormat="1" applyFont="1" applyFill="1" applyBorder="1"/>
    <xf numFmtId="10" fontId="76" fillId="37" borderId="0" xfId="0" applyNumberFormat="1" applyFont="1" applyFill="1" applyAlignment="1">
      <alignment horizontal="center" vertical="center"/>
    </xf>
    <xf numFmtId="4" fontId="3" fillId="17" borderId="18" xfId="0" applyNumberFormat="1" applyFont="1" applyFill="1" applyBorder="1" applyAlignment="1">
      <alignment horizontal="right" vertical="center"/>
    </xf>
    <xf numFmtId="4" fontId="3" fillId="40" borderId="18" xfId="0" applyNumberFormat="1" applyFont="1" applyFill="1" applyBorder="1" applyAlignment="1">
      <alignment horizontal="right" vertical="center"/>
    </xf>
    <xf numFmtId="4" fontId="3" fillId="34" borderId="18" xfId="0" applyNumberFormat="1" applyFont="1" applyFill="1" applyBorder="1" applyAlignment="1">
      <alignment horizontal="right" vertical="center"/>
    </xf>
    <xf numFmtId="4" fontId="3" fillId="34" borderId="16" xfId="79" applyNumberFormat="1" applyFont="1" applyFill="1" applyBorder="1" applyAlignment="1">
      <alignment vertical="center" wrapText="1"/>
    </xf>
    <xf numFmtId="0" fontId="3" fillId="39" borderId="17" xfId="135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4" fontId="3" fillId="39" borderId="10" xfId="80" applyNumberFormat="1" applyFont="1" applyFill="1" applyBorder="1" applyAlignment="1">
      <alignment horizontal="center" vertical="center" wrapText="1"/>
    </xf>
    <xf numFmtId="166" fontId="3" fillId="39" borderId="10" xfId="80" applyNumberFormat="1" applyFont="1" applyFill="1" applyBorder="1" applyAlignment="1">
      <alignment horizontal="right" vertical="center"/>
    </xf>
    <xf numFmtId="4" fontId="3" fillId="39" borderId="11" xfId="38" applyNumberFormat="1" applyFont="1" applyFill="1" applyBorder="1" applyAlignment="1">
      <alignment vertical="center"/>
    </xf>
    <xf numFmtId="4" fontId="3" fillId="39" borderId="18" xfId="0" applyNumberFormat="1" applyFont="1" applyFill="1" applyBorder="1" applyAlignment="1">
      <alignment horizontal="right" vertical="center"/>
    </xf>
    <xf numFmtId="49" fontId="3" fillId="39" borderId="10" xfId="135" applyNumberFormat="1" applyFont="1" applyFill="1" applyBorder="1" applyAlignment="1">
      <alignment horizontal="center" vertical="center" wrapText="1"/>
    </xf>
    <xf numFmtId="0" fontId="3" fillId="39" borderId="10" xfId="135" applyNumberFormat="1" applyFont="1" applyFill="1" applyBorder="1" applyAlignment="1">
      <alignment horizontal="center" vertical="center"/>
    </xf>
    <xf numFmtId="4" fontId="3" fillId="39" borderId="10" xfId="79" applyNumberFormat="1" applyFont="1" applyFill="1" applyBorder="1" applyAlignment="1">
      <alignment vertical="center" wrapText="1"/>
    </xf>
    <xf numFmtId="10" fontId="3" fillId="39" borderId="10" xfId="60" applyNumberFormat="1" applyFont="1" applyFill="1" applyBorder="1" applyAlignment="1">
      <alignment horizontal="right" vertical="center"/>
    </xf>
    <xf numFmtId="4" fontId="3" fillId="39" borderId="10" xfId="38" applyNumberFormat="1" applyFont="1" applyFill="1" applyBorder="1" applyAlignment="1">
      <alignment vertical="center"/>
    </xf>
    <xf numFmtId="10" fontId="3" fillId="39" borderId="11" xfId="60" applyNumberFormat="1" applyFont="1" applyFill="1" applyBorder="1" applyAlignment="1">
      <alignment vertical="center"/>
    </xf>
    <xf numFmtId="4" fontId="3" fillId="34" borderId="41" xfId="79" applyNumberFormat="1" applyFont="1" applyFill="1" applyBorder="1" applyAlignment="1">
      <alignment vertical="center" wrapText="1"/>
    </xf>
    <xf numFmtId="49" fontId="27" fillId="41" borderId="10" xfId="135" applyNumberFormat="1" applyFont="1" applyFill="1" applyBorder="1" applyAlignment="1">
      <alignment horizontal="center" vertical="center" wrapText="1"/>
    </xf>
    <xf numFmtId="168" fontId="27" fillId="41" borderId="10" xfId="135" applyFont="1" applyFill="1" applyBorder="1" applyAlignment="1">
      <alignment horizontal="center" vertical="center"/>
    </xf>
    <xf numFmtId="4" fontId="31" fillId="36" borderId="10" xfId="79" applyNumberFormat="1" applyFont="1" applyFill="1" applyBorder="1" applyAlignment="1">
      <alignment vertical="center" wrapText="1"/>
    </xf>
    <xf numFmtId="4" fontId="3" fillId="36" borderId="11" xfId="38" applyNumberFormat="1" applyFont="1" applyFill="1" applyBorder="1" applyAlignment="1">
      <alignment horizontal="right" vertical="center"/>
    </xf>
    <xf numFmtId="2" fontId="3" fillId="41" borderId="10" xfId="60" applyNumberFormat="1" applyFont="1" applyFill="1" applyBorder="1" applyAlignment="1">
      <alignment horizontal="right" vertical="center" wrapText="1"/>
    </xf>
    <xf numFmtId="4" fontId="31" fillId="41" borderId="10" xfId="79" applyNumberFormat="1" applyFont="1" applyFill="1" applyBorder="1" applyAlignment="1">
      <alignment vertical="center" wrapText="1"/>
    </xf>
    <xf numFmtId="2" fontId="3" fillId="41" borderId="10" xfId="0" applyNumberFormat="1" applyFont="1" applyFill="1" applyBorder="1" applyAlignment="1">
      <alignment horizontal="right"/>
    </xf>
    <xf numFmtId="44" fontId="3" fillId="41" borderId="10" xfId="38" applyFont="1" applyFill="1" applyBorder="1"/>
    <xf numFmtId="44" fontId="3" fillId="41" borderId="11" xfId="38" applyFont="1" applyFill="1" applyBorder="1"/>
    <xf numFmtId="2" fontId="4" fillId="37" borderId="10" xfId="0" applyNumberFormat="1" applyFont="1" applyFill="1" applyBorder="1" applyAlignment="1">
      <alignment horizontal="center" vertical="center"/>
    </xf>
    <xf numFmtId="43" fontId="4" fillId="37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right" vertical="center" wrapText="1"/>
    </xf>
    <xf numFmtId="0" fontId="4" fillId="40" borderId="17" xfId="80" applyFont="1" applyFill="1" applyBorder="1" applyAlignment="1" applyProtection="1">
      <alignment horizontal="center" vertical="center" wrapText="1"/>
    </xf>
    <xf numFmtId="49" fontId="4" fillId="40" borderId="10" xfId="80" applyNumberFormat="1" applyFont="1" applyFill="1" applyBorder="1" applyAlignment="1" applyProtection="1">
      <alignment horizontal="center" vertical="center" wrapText="1"/>
    </xf>
    <xf numFmtId="0" fontId="4" fillId="40" borderId="10" xfId="80" applyFont="1" applyFill="1" applyBorder="1" applyAlignment="1" applyProtection="1">
      <alignment horizontal="center" vertical="center" wrapText="1"/>
    </xf>
    <xf numFmtId="2" fontId="4" fillId="40" borderId="10" xfId="0" applyNumberFormat="1" applyFont="1" applyFill="1" applyBorder="1" applyAlignment="1" applyProtection="1">
      <alignment horizontal="left" vertical="center" wrapText="1"/>
    </xf>
    <xf numFmtId="9" fontId="4" fillId="40" borderId="10" xfId="0" applyNumberFormat="1" applyFont="1" applyFill="1" applyBorder="1" applyAlignment="1">
      <alignment horizontal="center" vertical="center" wrapText="1"/>
    </xf>
    <xf numFmtId="4" fontId="4" fillId="40" borderId="10" xfId="80" applyNumberFormat="1" applyFont="1" applyFill="1" applyBorder="1" applyAlignment="1">
      <alignment horizontal="right" vertical="center" wrapText="1"/>
    </xf>
    <xf numFmtId="166" fontId="4" fillId="40" borderId="10" xfId="80" applyNumberFormat="1" applyFont="1" applyFill="1" applyBorder="1" applyAlignment="1">
      <alignment horizontal="right" vertical="center"/>
    </xf>
    <xf numFmtId="4" fontId="4" fillId="40" borderId="11" xfId="38" applyNumberFormat="1" applyFont="1" applyFill="1" applyBorder="1" applyAlignment="1">
      <alignment horizontal="right" vertical="center"/>
    </xf>
    <xf numFmtId="4" fontId="4" fillId="40" borderId="18" xfId="0" applyNumberFormat="1" applyFont="1" applyFill="1" applyBorder="1" applyAlignment="1">
      <alignment vertical="center"/>
    </xf>
    <xf numFmtId="0" fontId="4" fillId="40" borderId="10" xfId="0" applyFont="1" applyFill="1" applyBorder="1" applyAlignment="1">
      <alignment horizontal="center" vertical="center" wrapText="1"/>
    </xf>
    <xf numFmtId="4" fontId="4" fillId="40" borderId="10" xfId="80" applyNumberFormat="1" applyFont="1" applyFill="1" applyBorder="1" applyAlignment="1">
      <alignment horizontal="center" vertical="center" wrapText="1"/>
    </xf>
    <xf numFmtId="9" fontId="3" fillId="41" borderId="10" xfId="60" applyFont="1" applyFill="1" applyBorder="1" applyAlignment="1">
      <alignment horizontal="center" vertical="center" wrapText="1"/>
    </xf>
    <xf numFmtId="2" fontId="3" fillId="34" borderId="10" xfId="60" applyNumberFormat="1" applyFont="1" applyFill="1" applyBorder="1" applyAlignment="1">
      <alignment horizontal="center" vertical="center" wrapText="1"/>
    </xf>
    <xf numFmtId="10" fontId="4" fillId="18" borderId="14" xfId="60" applyNumberFormat="1" applyFont="1" applyFill="1" applyBorder="1" applyAlignment="1"/>
    <xf numFmtId="10" fontId="64" fillId="35" borderId="16" xfId="0" applyNumberFormat="1" applyFont="1" applyFill="1" applyBorder="1" applyAlignment="1">
      <alignment horizontal="center" vertical="center"/>
    </xf>
    <xf numFmtId="10" fontId="64" fillId="17" borderId="11" xfId="60" applyNumberFormat="1" applyFont="1" applyFill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26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quotePrefix="1" applyFont="1" applyAlignment="1">
      <alignment horizontal="left" vertical="distributed" wrapText="1"/>
    </xf>
    <xf numFmtId="0" fontId="66" fillId="37" borderId="10" xfId="0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 wrapText="1"/>
    </xf>
    <xf numFmtId="44" fontId="66" fillId="37" borderId="10" xfId="38" applyFont="1" applyFill="1" applyBorder="1" applyAlignment="1">
      <alignment horizontal="center" vertical="center" wrapText="1"/>
    </xf>
    <xf numFmtId="0" fontId="4" fillId="37" borderId="73" xfId="0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70" fillId="0" borderId="74" xfId="0" applyFont="1" applyBorder="1" applyAlignment="1" applyProtection="1">
      <alignment horizontal="center" vertical="top" wrapText="1"/>
      <protection locked="0"/>
    </xf>
    <xf numFmtId="0" fontId="70" fillId="0" borderId="75" xfId="0" applyFont="1" applyBorder="1" applyAlignment="1" applyProtection="1">
      <alignment horizontal="center" vertical="top" wrapText="1"/>
      <protection locked="0"/>
    </xf>
    <xf numFmtId="0" fontId="70" fillId="0" borderId="51" xfId="0" applyFont="1" applyBorder="1" applyAlignment="1" applyProtection="1">
      <alignment horizontal="center" vertical="top" wrapText="1"/>
      <protection locked="0"/>
    </xf>
    <xf numFmtId="0" fontId="70" fillId="0" borderId="72" xfId="0" applyFont="1" applyBorder="1" applyAlignment="1" applyProtection="1">
      <alignment horizontal="center" vertical="top" wrapText="1"/>
      <protection locked="0"/>
    </xf>
    <xf numFmtId="0" fontId="71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40" fillId="0" borderId="0" xfId="0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43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23" xfId="0" applyFont="1" applyFill="1" applyBorder="1" applyAlignment="1" applyProtection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62" fillId="17" borderId="0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horizontal="left" vertical="center" wrapText="1"/>
      <protection locked="0"/>
    </xf>
    <xf numFmtId="0" fontId="70" fillId="0" borderId="10" xfId="0" applyFont="1" applyBorder="1" applyAlignment="1" applyProtection="1">
      <alignment horizontal="center" vertical="top" wrapText="1"/>
      <protection locked="0"/>
    </xf>
    <xf numFmtId="0" fontId="71" fillId="0" borderId="10" xfId="0" applyFont="1" applyBorder="1" applyAlignment="1" applyProtection="1">
      <alignment horizontal="center" vertical="top" wrapText="1"/>
      <protection locked="0"/>
    </xf>
    <xf numFmtId="0" fontId="69" fillId="0" borderId="10" xfId="0" applyFont="1" applyFill="1" applyBorder="1" applyAlignment="1" applyProtection="1">
      <alignment horizontal="center" vertical="top" wrapText="1"/>
      <protection locked="0"/>
    </xf>
    <xf numFmtId="4" fontId="38" fillId="0" borderId="13" xfId="0" applyNumberFormat="1" applyFont="1" applyBorder="1" applyAlignment="1" applyProtection="1">
      <alignment horizontal="left" vertical="center" wrapText="1"/>
      <protection locked="0"/>
    </xf>
    <xf numFmtId="0" fontId="37" fillId="0" borderId="13" xfId="0" applyFont="1" applyBorder="1" applyAlignment="1" applyProtection="1">
      <alignment horizontal="center" vertical="center" textRotation="255"/>
      <protection locked="0"/>
    </xf>
    <xf numFmtId="0" fontId="37" fillId="0" borderId="0" xfId="0" applyFont="1" applyBorder="1" applyAlignment="1" applyProtection="1">
      <alignment horizontal="center" vertical="center" textRotation="255"/>
      <protection locked="0"/>
    </xf>
    <xf numFmtId="0" fontId="39" fillId="0" borderId="0" xfId="0" quotePrefix="1" applyFont="1" applyBorder="1" applyAlignment="1" applyProtection="1">
      <alignment horizontal="left" vertical="center" wrapText="1"/>
      <protection locked="0"/>
    </xf>
    <xf numFmtId="4" fontId="37" fillId="0" borderId="0" xfId="0" applyNumberFormat="1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left" vertical="center"/>
      <protection locked="0"/>
    </xf>
    <xf numFmtId="0" fontId="4" fillId="36" borderId="18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10" fontId="27" fillId="18" borderId="16" xfId="78" applyNumberFormat="1" applyFont="1" applyFill="1" applyBorder="1" applyAlignment="1">
      <alignment horizontal="center" vertical="center"/>
    </xf>
    <xf numFmtId="10" fontId="27" fillId="18" borderId="10" xfId="78" applyNumberFormat="1" applyFont="1" applyFill="1" applyBorder="1" applyAlignment="1">
      <alignment horizontal="center" vertical="center"/>
    </xf>
    <xf numFmtId="49" fontId="4" fillId="18" borderId="70" xfId="0" applyNumberFormat="1" applyFont="1" applyFill="1" applyBorder="1" applyAlignment="1">
      <alignment horizontal="center" vertical="center" wrapText="1"/>
    </xf>
    <xf numFmtId="49" fontId="4" fillId="18" borderId="69" xfId="0" applyNumberFormat="1" applyFont="1" applyFill="1" applyBorder="1" applyAlignment="1">
      <alignment horizontal="center" vertical="center" wrapText="1"/>
    </xf>
    <xf numFmtId="4" fontId="4" fillId="34" borderId="41" xfId="79" applyNumberFormat="1" applyFont="1" applyFill="1" applyBorder="1" applyAlignment="1">
      <alignment horizontal="center" vertical="center" wrapText="1"/>
    </xf>
    <xf numFmtId="4" fontId="4" fillId="34" borderId="16" xfId="79" applyNumberFormat="1" applyFont="1" applyFill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4" fillId="18" borderId="63" xfId="0" applyFont="1" applyFill="1" applyBorder="1" applyAlignment="1">
      <alignment horizontal="center" vertical="center"/>
    </xf>
    <xf numFmtId="0" fontId="4" fillId="18" borderId="64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/>
    </xf>
    <xf numFmtId="4" fontId="3" fillId="39" borderId="41" xfId="0" applyNumberFormat="1" applyFont="1" applyFill="1" applyBorder="1" applyAlignment="1">
      <alignment horizontal="center" vertical="center"/>
    </xf>
    <xf numFmtId="4" fontId="3" fillId="39" borderId="16" xfId="0" applyNumberFormat="1" applyFont="1" applyFill="1" applyBorder="1" applyAlignment="1">
      <alignment horizontal="center" vertical="center"/>
    </xf>
    <xf numFmtId="0" fontId="30" fillId="18" borderId="66" xfId="0" applyFont="1" applyFill="1" applyBorder="1" applyAlignment="1">
      <alignment horizontal="center" vertical="center"/>
    </xf>
    <xf numFmtId="0" fontId="30" fillId="18" borderId="6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17" borderId="41" xfId="79" applyNumberFormat="1" applyFont="1" applyFill="1" applyBorder="1" applyAlignment="1">
      <alignment horizontal="center" vertical="center" wrapText="1"/>
    </xf>
    <xf numFmtId="4" fontId="4" fillId="17" borderId="16" xfId="79" applyNumberFormat="1" applyFont="1" applyFill="1" applyBorder="1" applyAlignment="1">
      <alignment horizontal="center" vertical="center" wrapText="1"/>
    </xf>
    <xf numFmtId="4" fontId="27" fillId="18" borderId="41" xfId="0" applyNumberFormat="1" applyFont="1" applyFill="1" applyBorder="1" applyAlignment="1">
      <alignment horizontal="center" vertical="center"/>
    </xf>
    <xf numFmtId="4" fontId="27" fillId="18" borderId="16" xfId="0" applyNumberFormat="1" applyFont="1" applyFill="1" applyBorder="1" applyAlignment="1">
      <alignment horizontal="center" vertical="center"/>
    </xf>
    <xf numFmtId="2" fontId="4" fillId="17" borderId="42" xfId="0" applyNumberFormat="1" applyFont="1" applyFill="1" applyBorder="1" applyAlignment="1" applyProtection="1">
      <alignment horizontal="center" vertical="center" wrapText="1"/>
    </xf>
    <xf numFmtId="2" fontId="4" fillId="17" borderId="16" xfId="0" applyNumberFormat="1" applyFont="1" applyFill="1" applyBorder="1" applyAlignment="1" applyProtection="1">
      <alignment horizontal="center" vertical="center" wrapText="1"/>
    </xf>
    <xf numFmtId="4" fontId="27" fillId="18" borderId="42" xfId="0" applyNumberFormat="1" applyFont="1" applyFill="1" applyBorder="1" applyAlignment="1">
      <alignment horizontal="center" vertical="center"/>
    </xf>
    <xf numFmtId="4" fontId="4" fillId="34" borderId="10" xfId="79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73" fillId="17" borderId="0" xfId="0" applyFont="1" applyFill="1" applyBorder="1" applyAlignment="1">
      <alignment horizontal="center" vertical="center"/>
    </xf>
    <xf numFmtId="49" fontId="4" fillId="18" borderId="68" xfId="0" applyNumberFormat="1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1" fillId="0" borderId="40" xfId="0" applyFont="1" applyBorder="1" applyAlignment="1">
      <alignment horizontal="center" vertical="top" wrapText="1"/>
    </xf>
    <xf numFmtId="0" fontId="71" fillId="0" borderId="46" xfId="0" applyFont="1" applyBorder="1" applyAlignment="1">
      <alignment horizontal="center" vertical="top" wrapText="1"/>
    </xf>
    <xf numFmtId="0" fontId="71" fillId="0" borderId="47" xfId="0" applyFont="1" applyBorder="1" applyAlignment="1">
      <alignment horizontal="center" vertical="top" wrapText="1"/>
    </xf>
    <xf numFmtId="10" fontId="4" fillId="18" borderId="55" xfId="0" applyNumberFormat="1" applyFont="1" applyFill="1" applyBorder="1" applyAlignment="1">
      <alignment horizontal="center"/>
    </xf>
    <xf numFmtId="10" fontId="4" fillId="18" borderId="46" xfId="0" applyNumberFormat="1" applyFont="1" applyFill="1" applyBorder="1" applyAlignment="1">
      <alignment horizontal="center"/>
    </xf>
    <xf numFmtId="10" fontId="4" fillId="18" borderId="47" xfId="0" applyNumberFormat="1" applyFont="1" applyFill="1" applyBorder="1" applyAlignment="1">
      <alignment horizontal="center"/>
    </xf>
    <xf numFmtId="10" fontId="4" fillId="18" borderId="57" xfId="0" applyNumberFormat="1" applyFont="1" applyFill="1" applyBorder="1" applyAlignment="1">
      <alignment horizontal="center" vertical="center"/>
    </xf>
    <xf numFmtId="10" fontId="4" fillId="18" borderId="58" xfId="0" applyNumberFormat="1" applyFont="1" applyFill="1" applyBorder="1" applyAlignment="1">
      <alignment horizontal="center" vertical="center"/>
    </xf>
    <xf numFmtId="10" fontId="4" fillId="18" borderId="59" xfId="0" applyNumberFormat="1" applyFont="1" applyFill="1" applyBorder="1" applyAlignment="1">
      <alignment horizontal="center" vertical="center"/>
    </xf>
    <xf numFmtId="0" fontId="4" fillId="18" borderId="55" xfId="0" applyFont="1" applyFill="1" applyBorder="1" applyAlignment="1">
      <alignment horizontal="center" vertical="center"/>
    </xf>
    <xf numFmtId="0" fontId="4" fillId="18" borderId="47" xfId="0" applyFont="1" applyFill="1" applyBorder="1" applyAlignment="1">
      <alignment horizontal="center" vertical="center"/>
    </xf>
    <xf numFmtId="49" fontId="4" fillId="18" borderId="76" xfId="0" applyNumberFormat="1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top" wrapText="1"/>
    </xf>
    <xf numFmtId="0" fontId="69" fillId="0" borderId="44" xfId="0" applyFont="1" applyFill="1" applyBorder="1" applyAlignment="1">
      <alignment horizontal="center" vertical="top" wrapText="1"/>
    </xf>
    <xf numFmtId="0" fontId="69" fillId="0" borderId="45" xfId="0" applyFont="1" applyFill="1" applyBorder="1" applyAlignment="1">
      <alignment horizontal="center" vertical="top" wrapText="1"/>
    </xf>
    <xf numFmtId="49" fontId="4" fillId="18" borderId="77" xfId="0" applyNumberFormat="1" applyFont="1" applyFill="1" applyBorder="1" applyAlignment="1">
      <alignment horizontal="center" vertical="center" wrapText="1"/>
    </xf>
    <xf numFmtId="49" fontId="4" fillId="18" borderId="78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top" wrapText="1"/>
    </xf>
    <xf numFmtId="0" fontId="25" fillId="0" borderId="0" xfId="0" quotePrefix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30" fillId="0" borderId="48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top" wrapText="1"/>
    </xf>
    <xf numFmtId="0" fontId="33" fillId="0" borderId="56" xfId="0" applyFont="1" applyBorder="1" applyAlignment="1">
      <alignment horizontal="left"/>
    </xf>
  </cellXfs>
  <cellStyles count="161">
    <cellStyle name="20% - Accent1" xfId="1" xr:uid="{00000000-0005-0000-0000-000000000000}"/>
    <cellStyle name="20% - Accent1 2" xfId="82" xr:uid="{6EA22489-E878-4057-8CC9-1C3D386052BB}"/>
    <cellStyle name="20% - Accent2" xfId="2" xr:uid="{00000000-0005-0000-0000-000001000000}"/>
    <cellStyle name="20% - Accent2 2" xfId="83" xr:uid="{8F1AF56A-1B81-4818-89BB-FCCC688574C0}"/>
    <cellStyle name="20% - Accent3" xfId="3" xr:uid="{00000000-0005-0000-0000-000002000000}"/>
    <cellStyle name="20% - Accent3 2" xfId="84" xr:uid="{21F623E8-6667-4A16-9DAD-EF02736813FD}"/>
    <cellStyle name="20% - Accent4" xfId="4" xr:uid="{00000000-0005-0000-0000-000003000000}"/>
    <cellStyle name="20% - Accent4 2" xfId="85" xr:uid="{A0081B75-1FCE-4E5C-9AD4-5A890C5D6D99}"/>
    <cellStyle name="20% - Accent5" xfId="5" xr:uid="{00000000-0005-0000-0000-000004000000}"/>
    <cellStyle name="20% - Accent5 2" xfId="86" xr:uid="{6591025F-8866-4A71-92F1-BC8BFA7FFA3A}"/>
    <cellStyle name="20% - Accent6" xfId="6" xr:uid="{00000000-0005-0000-0000-000005000000}"/>
    <cellStyle name="20% - Accent6 2" xfId="87" xr:uid="{F89C2452-2804-4DD4-B3D9-FE005ACB648C}"/>
    <cellStyle name="40% - Accent1" xfId="7" xr:uid="{00000000-0005-0000-0000-000006000000}"/>
    <cellStyle name="40% - Accent1 2" xfId="88" xr:uid="{8331BE74-05C8-4767-8ACB-ECD79AE694B4}"/>
    <cellStyle name="40% - Accent2" xfId="8" xr:uid="{00000000-0005-0000-0000-000007000000}"/>
    <cellStyle name="40% - Accent2 2" xfId="89" xr:uid="{CAA0119F-9640-4DA3-B046-030C79651796}"/>
    <cellStyle name="40% - Accent3" xfId="9" xr:uid="{00000000-0005-0000-0000-000008000000}"/>
    <cellStyle name="40% - Accent3 2" xfId="90" xr:uid="{B25DCED8-150A-46F3-B508-5B0A7AA46FE9}"/>
    <cellStyle name="40% - Accent4" xfId="10" xr:uid="{00000000-0005-0000-0000-000009000000}"/>
    <cellStyle name="40% - Accent4 2" xfId="91" xr:uid="{2B5BA9CF-0D9C-4379-A335-4BA340041942}"/>
    <cellStyle name="40% - Accent5" xfId="11" xr:uid="{00000000-0005-0000-0000-00000A000000}"/>
    <cellStyle name="40% - Accent5 2" xfId="92" xr:uid="{0C721342-F308-4FA3-968A-93F4C81FCFFE}"/>
    <cellStyle name="40% - Accent6" xfId="12" xr:uid="{00000000-0005-0000-0000-00000B000000}"/>
    <cellStyle name="40% - Accent6 2" xfId="93" xr:uid="{23953EFB-302F-4C5E-AFF3-0EF04EA55D05}"/>
    <cellStyle name="60% - Accent1" xfId="13" xr:uid="{00000000-0005-0000-0000-00000C000000}"/>
    <cellStyle name="60% - Accent1 2" xfId="94" xr:uid="{8C9F63D6-4185-48F8-9BC0-5C93C7815ACB}"/>
    <cellStyle name="60% - Accent2" xfId="14" xr:uid="{00000000-0005-0000-0000-00000D000000}"/>
    <cellStyle name="60% - Accent2 2" xfId="95" xr:uid="{3556FF82-21B1-4563-814B-4168C19F45FF}"/>
    <cellStyle name="60% - Accent3" xfId="15" xr:uid="{00000000-0005-0000-0000-00000E000000}"/>
    <cellStyle name="60% - Accent3 2" xfId="96" xr:uid="{AC3A798B-295F-41EC-B90B-BF5EB3F7E9D0}"/>
    <cellStyle name="60% - Accent4" xfId="16" xr:uid="{00000000-0005-0000-0000-00000F000000}"/>
    <cellStyle name="60% - Accent4 2" xfId="97" xr:uid="{D842E986-2C84-4525-AFA7-4DB7BC8CC745}"/>
    <cellStyle name="60% - Accent5" xfId="17" xr:uid="{00000000-0005-0000-0000-000010000000}"/>
    <cellStyle name="60% - Accent5 2" xfId="98" xr:uid="{1F66D0F8-B25E-46DB-BA04-FC92D5C461FB}"/>
    <cellStyle name="60% - Accent6" xfId="18" xr:uid="{00000000-0005-0000-0000-000011000000}"/>
    <cellStyle name="60% - Accent6 2" xfId="99" xr:uid="{7D0D3557-8559-4ABC-B75E-E9561BE09B51}"/>
    <cellStyle name="Accent1" xfId="19" xr:uid="{00000000-0005-0000-0000-000012000000}"/>
    <cellStyle name="Accent1 2" xfId="100" xr:uid="{A8CAC750-669C-44EF-B37D-E2AFB3097F46}"/>
    <cellStyle name="Accent2" xfId="20" xr:uid="{00000000-0005-0000-0000-000013000000}"/>
    <cellStyle name="Accent2 2" xfId="101" xr:uid="{9A07E7AF-F4DC-4DE8-8439-DBAA01803EA1}"/>
    <cellStyle name="Accent3" xfId="21" xr:uid="{00000000-0005-0000-0000-000014000000}"/>
    <cellStyle name="Accent3 2" xfId="102" xr:uid="{D95376B5-7114-4729-BB1A-6C5096FB191D}"/>
    <cellStyle name="Accent4" xfId="22" xr:uid="{00000000-0005-0000-0000-000015000000}"/>
    <cellStyle name="Accent4 2" xfId="103" xr:uid="{D0313D64-8828-4450-A563-6D86ADAC61C5}"/>
    <cellStyle name="Accent5" xfId="23" xr:uid="{00000000-0005-0000-0000-000016000000}"/>
    <cellStyle name="Accent5 2" xfId="104" xr:uid="{5F4DE979-617F-4108-B06D-3AA53FC211A5}"/>
    <cellStyle name="Accent6" xfId="24" xr:uid="{00000000-0005-0000-0000-000017000000}"/>
    <cellStyle name="Accent6 2" xfId="105" xr:uid="{11D7A5A5-346F-473D-A64B-7641574CD590}"/>
    <cellStyle name="Bad" xfId="25" xr:uid="{00000000-0005-0000-0000-000018000000}"/>
    <cellStyle name="Bad 1" xfId="106" xr:uid="{6E63682B-873C-4C60-A3A0-05A340F12EB3}"/>
    <cellStyle name="Calculation" xfId="26" xr:uid="{00000000-0005-0000-0000-000019000000}"/>
    <cellStyle name="Calculation 2" xfId="107" xr:uid="{F3937F04-D8AA-4EA7-A5C1-2C44C67BE3B7}"/>
    <cellStyle name="Check Cell" xfId="27" xr:uid="{00000000-0005-0000-0000-00001A000000}"/>
    <cellStyle name="Check Cell 2" xfId="108" xr:uid="{0A17B1A0-B494-42FC-A595-7055340D4FB3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Explanatory Text 2" xfId="109" xr:uid="{20DD98A0-A286-4AC8-A5E7-FDAA4DD7535C}"/>
    <cellStyle name="Good" xfId="31" xr:uid="{00000000-0005-0000-0000-00001E000000}"/>
    <cellStyle name="Good 2" xfId="110" xr:uid="{AF5094F6-6DF7-4BF8-973C-8972E8BA5BAE}"/>
    <cellStyle name="Heading 1" xfId="32" xr:uid="{00000000-0005-0000-0000-00001F000000}"/>
    <cellStyle name="Heading 1 3" xfId="111" xr:uid="{CF4D433D-D3EF-4B12-925D-54D12E765927}"/>
    <cellStyle name="Heading 2" xfId="33" xr:uid="{00000000-0005-0000-0000-000020000000}"/>
    <cellStyle name="Heading 2 4" xfId="112" xr:uid="{E9F28D95-08AC-4D9B-A85A-14DF60AE65A1}"/>
    <cellStyle name="Heading 3" xfId="34" xr:uid="{00000000-0005-0000-0000-000021000000}"/>
    <cellStyle name="Heading 3 2" xfId="113" xr:uid="{22F85C92-5536-45E2-93FD-4B14F2FEDF7F}"/>
    <cellStyle name="Heading 4" xfId="35" xr:uid="{00000000-0005-0000-0000-000022000000}"/>
    <cellStyle name="Heading 4 2" xfId="114" xr:uid="{C74D8742-EB41-4844-8D37-8380981C1147}"/>
    <cellStyle name="Input" xfId="36" xr:uid="{00000000-0005-0000-0000-000023000000}"/>
    <cellStyle name="Input 2" xfId="115" xr:uid="{F505660A-4D92-460A-BC5F-FC431EA181AF}"/>
    <cellStyle name="Linked Cell" xfId="37" xr:uid="{00000000-0005-0000-0000-000024000000}"/>
    <cellStyle name="Linked Cell 2" xfId="116" xr:uid="{C0BADD4B-C496-4394-A7A2-B0A02A4E7506}"/>
    <cellStyle name="Moeda 10" xfId="38" xr:uid="{00000000-0005-0000-0000-000025000000}"/>
    <cellStyle name="Moeda 10 2" xfId="39" xr:uid="{00000000-0005-0000-0000-000026000000}"/>
    <cellStyle name="Moeda 10 2 2" xfId="118" xr:uid="{1148E757-F62C-4442-B46D-A9186FDB1CD9}"/>
    <cellStyle name="Moeda 10 3" xfId="117" xr:uid="{B4493A3C-D04A-40EA-9650-5E41476F1481}"/>
    <cellStyle name="Moeda 13 2" xfId="40" xr:uid="{00000000-0005-0000-0000-000027000000}"/>
    <cellStyle name="Moeda 13 2 2" xfId="119" xr:uid="{903DA971-56E0-4790-A186-E17B2CE73D30}"/>
    <cellStyle name="Moeda 14 2" xfId="41" xr:uid="{00000000-0005-0000-0000-000028000000}"/>
    <cellStyle name="Moeda 14 2 2" xfId="120" xr:uid="{BB166D96-0265-4F1A-986E-3F56221A5DAC}"/>
    <cellStyle name="Moeda 15 2" xfId="42" xr:uid="{00000000-0005-0000-0000-000029000000}"/>
    <cellStyle name="Moeda 15 2 2" xfId="121" xr:uid="{DD2A01D2-A62B-48FE-8B44-A32F72526C93}"/>
    <cellStyle name="Moeda 2 2" xfId="43" xr:uid="{00000000-0005-0000-0000-00002A000000}"/>
    <cellStyle name="Moeda 2 2 2" xfId="122" xr:uid="{76F78B95-3028-49C9-8B5A-1558A35B33F2}"/>
    <cellStyle name="Moeda 3 2" xfId="44" xr:uid="{00000000-0005-0000-0000-00002B000000}"/>
    <cellStyle name="Moeda 3 2 2" xfId="123" xr:uid="{8E0D82A7-FBA1-43F1-B326-C0EC43D931CA}"/>
    <cellStyle name="Moeda 4 2" xfId="45" xr:uid="{00000000-0005-0000-0000-00002C000000}"/>
    <cellStyle name="Moeda 4 2 2" xfId="124" xr:uid="{CF37DA9D-F668-4153-8659-26026E7EC27C}"/>
    <cellStyle name="Moeda 5 2" xfId="46" xr:uid="{00000000-0005-0000-0000-00002D000000}"/>
    <cellStyle name="Moeda 5 2 2" xfId="125" xr:uid="{7BC3AC28-245C-49F2-954D-54DD601E930E}"/>
    <cellStyle name="Moeda 6 2" xfId="47" xr:uid="{00000000-0005-0000-0000-00002E000000}"/>
    <cellStyle name="Moeda 6 2 2" xfId="126" xr:uid="{C9A5D03D-5911-478F-8625-5EE946ED3756}"/>
    <cellStyle name="Moeda 7 2" xfId="48" xr:uid="{00000000-0005-0000-0000-00002F000000}"/>
    <cellStyle name="Moeda 7 2 2" xfId="127" xr:uid="{4D6400B5-579A-4CBC-B2F6-8C7A69F4FF5F}"/>
    <cellStyle name="Moeda 8 2" xfId="49" xr:uid="{00000000-0005-0000-0000-000030000000}"/>
    <cellStyle name="Moeda 8 2 2" xfId="128" xr:uid="{D8369FF1-4BE5-4306-8717-F6F83386E6D4}"/>
    <cellStyle name="Moeda 9 2" xfId="50" xr:uid="{00000000-0005-0000-0000-000031000000}"/>
    <cellStyle name="Moeda 9 2 2" xfId="129" xr:uid="{6AD779EF-0112-48D1-BA95-E7022B56018B}"/>
    <cellStyle name="Neutral" xfId="51" xr:uid="{00000000-0005-0000-0000-000032000000}"/>
    <cellStyle name="Neutral 5" xfId="130" xr:uid="{2F6B1B8C-15A6-4668-BB39-E4779133105F}"/>
    <cellStyle name="Normal" xfId="0" builtinId="0"/>
    <cellStyle name="Normal 2" xfId="52" xr:uid="{00000000-0005-0000-0000-000034000000}"/>
    <cellStyle name="Normal 2 2" xfId="131" xr:uid="{78748288-3D67-43CE-A9C1-E6FCB396BFEC}"/>
    <cellStyle name="Normal 2 3" xfId="157" xr:uid="{E75D1203-67DE-407C-9BB7-1F01B369387D}"/>
    <cellStyle name="Normal 3" xfId="53" xr:uid="{00000000-0005-0000-0000-000035000000}"/>
    <cellStyle name="Normal 3 2" xfId="54" xr:uid="{00000000-0005-0000-0000-000036000000}"/>
    <cellStyle name="Normal 3 2 2" xfId="133" xr:uid="{8D293B45-35F8-4D02-9DC2-19C2BD2C7056}"/>
    <cellStyle name="Normal 3 3" xfId="132" xr:uid="{58D8B7FE-9774-4E03-A7FB-FAE6EE25A006}"/>
    <cellStyle name="Normal 4" xfId="55" xr:uid="{00000000-0005-0000-0000-000037000000}"/>
    <cellStyle name="Normal 4 2" xfId="134" xr:uid="{97C81010-3560-42B3-83DE-7C54CC2A24D4}"/>
    <cellStyle name="Normal 40" xfId="79" xr:uid="{00000000-0005-0000-0000-000038000000}"/>
    <cellStyle name="Normal 40 2" xfId="135" xr:uid="{3C853BEC-1FE0-4EF4-89F0-5C2A2ADD64EC}"/>
    <cellStyle name="Normal 5" xfId="56" xr:uid="{00000000-0005-0000-0000-000039000000}"/>
    <cellStyle name="Normal 5 2" xfId="136" xr:uid="{14AB83FF-E519-406D-A786-2C43209A7FFD}"/>
    <cellStyle name="Normal 6" xfId="57" xr:uid="{00000000-0005-0000-0000-00003A000000}"/>
    <cellStyle name="Normal 6 2" xfId="137" xr:uid="{0FB1887E-19FC-4CD9-B89E-9360E3379C3A}"/>
    <cellStyle name="Normal 7" xfId="80" xr:uid="{A659EBBE-E5AE-4C08-9DF7-922D27A0FF3C}"/>
    <cellStyle name="Normal 8" xfId="158" xr:uid="{D42ECDBD-7541-4AA2-8982-4F5D03E5FD10}"/>
    <cellStyle name="Normal 9" xfId="159" xr:uid="{C05023D2-2478-4946-9D9F-D6B2A9D35520}"/>
    <cellStyle name="Note" xfId="58" xr:uid="{00000000-0005-0000-0000-00003B000000}"/>
    <cellStyle name="Note 6" xfId="138" xr:uid="{C210C29F-8A93-49AE-8935-E10E12832E76}"/>
    <cellStyle name="Output" xfId="59" xr:uid="{00000000-0005-0000-0000-00003C000000}"/>
    <cellStyle name="Output 2" xfId="139" xr:uid="{8873B12A-9A4A-492B-A979-2989C56ABED1}"/>
    <cellStyle name="Porcentagem" xfId="60" builtinId="5"/>
    <cellStyle name="Porcentagem 2" xfId="61" xr:uid="{00000000-0005-0000-0000-00003E000000}"/>
    <cellStyle name="Porcentagem 2 2" xfId="62" xr:uid="{00000000-0005-0000-0000-00003F000000}"/>
    <cellStyle name="Porcentagem 2 2 2" xfId="141" xr:uid="{B61972AE-4725-4B2F-95B5-B0411662D505}"/>
    <cellStyle name="Porcentagem 2 3" xfId="140" xr:uid="{A7916C29-F573-42CF-A067-AE5B3A0AB00E}"/>
    <cellStyle name="Porcentagem 3" xfId="78" xr:uid="{00000000-0005-0000-0000-000040000000}"/>
    <cellStyle name="Porcentagem 3 2" xfId="142" xr:uid="{6DED4622-8C1B-473F-ADDE-BB85EDAE7A17}"/>
    <cellStyle name="Porcentagem 4" xfId="81" xr:uid="{01CCE418-5219-40BA-A736-F56053E7E538}"/>
    <cellStyle name="Sem título1" xfId="160" xr:uid="{C73D9669-DF9F-4E16-A60D-C8D6CCF249D3}"/>
    <cellStyle name="Separador de milhares 10 2" xfId="63" xr:uid="{00000000-0005-0000-0000-000041000000}"/>
    <cellStyle name="Separador de milhares 10 2 2" xfId="143" xr:uid="{77251A53-DEDF-45C5-89C1-11922E34809C}"/>
    <cellStyle name="Separador de milhares 13 2" xfId="64" xr:uid="{00000000-0005-0000-0000-000042000000}"/>
    <cellStyle name="Separador de milhares 13 2 2" xfId="144" xr:uid="{312A4A58-0C61-4B55-ADAE-3A525B5E8E08}"/>
    <cellStyle name="Separador de milhares 15 2" xfId="65" xr:uid="{00000000-0005-0000-0000-000043000000}"/>
    <cellStyle name="Separador de milhares 15 2 2" xfId="145" xr:uid="{C7645385-5C5B-4D69-B9E0-EC0DECF5D399}"/>
    <cellStyle name="Separador de milhares 2 2" xfId="66" xr:uid="{00000000-0005-0000-0000-000044000000}"/>
    <cellStyle name="Separador de milhares 2 2 2" xfId="67" xr:uid="{00000000-0005-0000-0000-000045000000}"/>
    <cellStyle name="Separador de milhares 2 2 2 2" xfId="147" xr:uid="{E69094FF-377B-40F4-B81F-97EEB960B5DE}"/>
    <cellStyle name="Separador de milhares 2 2 3" xfId="146" xr:uid="{91CA30AC-0717-40F6-8284-70F80D31DA8A}"/>
    <cellStyle name="Separador de milhares 2 3" xfId="68" xr:uid="{00000000-0005-0000-0000-000046000000}"/>
    <cellStyle name="Separador de milhares 2 3 2" xfId="148" xr:uid="{E0201ECD-12E7-495F-9612-F04A68238595}"/>
    <cellStyle name="Separador de milhares 3 2" xfId="69" xr:uid="{00000000-0005-0000-0000-000047000000}"/>
    <cellStyle name="Separador de milhares 3 2 2" xfId="149" xr:uid="{1825E9EF-5854-498D-8E6E-4132AC114F0B}"/>
    <cellStyle name="Title" xfId="70" xr:uid="{00000000-0005-0000-0000-000048000000}"/>
    <cellStyle name="Title 2" xfId="150" xr:uid="{1E601794-2019-4DFC-9EC8-05895D061BC7}"/>
    <cellStyle name="Título 1 1" xfId="71" xr:uid="{00000000-0005-0000-0000-000049000000}"/>
    <cellStyle name="Título 1 1 1" xfId="72" xr:uid="{00000000-0005-0000-0000-00004A000000}"/>
    <cellStyle name="Título 1 1 1 2" xfId="152" xr:uid="{43D5B364-77BD-4D39-B381-B4B47B3BDD4B}"/>
    <cellStyle name="Título 1 1 2" xfId="151" xr:uid="{B980D61D-3E67-421F-A660-C88172E0890F}"/>
    <cellStyle name="Título 1 1_ANEXO A - 049.016.G00.PL.002.01Memória" xfId="73" xr:uid="{00000000-0005-0000-0000-00004B000000}"/>
    <cellStyle name="Título 5" xfId="74" xr:uid="{00000000-0005-0000-0000-00004C000000}"/>
    <cellStyle name="Título 5 2" xfId="153" xr:uid="{9C287C5C-0920-4835-95D4-3C6EC42831D1}"/>
    <cellStyle name="Título 6" xfId="75" xr:uid="{00000000-0005-0000-0000-00004D000000}"/>
    <cellStyle name="Título 6 2" xfId="154" xr:uid="{E69A59B4-26EE-4CEF-B89D-FAFFF75D238B}"/>
    <cellStyle name="Vírgula 2" xfId="76" xr:uid="{00000000-0005-0000-0000-00004E000000}"/>
    <cellStyle name="Vírgula 2 2" xfId="155" xr:uid="{5D98EA9D-F630-4414-80EB-40110B30F915}"/>
    <cellStyle name="Warning Text" xfId="77" xr:uid="{00000000-0005-0000-0000-00004F000000}"/>
    <cellStyle name="Warning Text 2" xfId="156" xr:uid="{5C3108F0-338F-4DC3-A3FA-B25C491595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315F6-7775-42F7-9E71-D020A2E6DE18}">
  <dimension ref="A1:N97"/>
  <sheetViews>
    <sheetView zoomScaleNormal="100" workbookViewId="0">
      <selection activeCell="A5" sqref="A5:D6"/>
    </sheetView>
  </sheetViews>
  <sheetFormatPr defaultRowHeight="15" x14ac:dyDescent="0.2"/>
  <cols>
    <col min="1" max="1" width="5.5703125" style="91" bestFit="1" customWidth="1"/>
    <col min="2" max="2" width="69.28515625" style="92" customWidth="1"/>
    <col min="3" max="3" width="17.28515625" style="85" customWidth="1"/>
    <col min="4" max="4" width="19.28515625" style="85" customWidth="1"/>
    <col min="5" max="16384" width="9.140625" style="85"/>
  </cols>
  <sheetData>
    <row r="1" spans="1:14" x14ac:dyDescent="0.2">
      <c r="A1" s="237" t="s">
        <v>30</v>
      </c>
      <c r="B1" s="237"/>
      <c r="C1" s="237"/>
      <c r="D1" s="237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x14ac:dyDescent="0.2">
      <c r="A2" s="237" t="s">
        <v>31</v>
      </c>
      <c r="B2" s="237"/>
      <c r="C2" s="237"/>
      <c r="D2" s="237"/>
    </row>
    <row r="3" spans="1:14" x14ac:dyDescent="0.2">
      <c r="A3" s="238" t="s">
        <v>357</v>
      </c>
      <c r="B3" s="238"/>
      <c r="C3" s="238"/>
      <c r="D3" s="238"/>
    </row>
    <row r="4" spans="1:14" x14ac:dyDescent="0.2">
      <c r="A4" s="239" t="s">
        <v>73</v>
      </c>
      <c r="B4" s="239"/>
      <c r="C4" s="239"/>
      <c r="D4" s="239"/>
    </row>
    <row r="5" spans="1:14" ht="15" customHeight="1" x14ac:dyDescent="0.2">
      <c r="A5" s="240" t="s">
        <v>360</v>
      </c>
      <c r="B5" s="240"/>
      <c r="C5" s="240"/>
      <c r="D5" s="240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8" customHeight="1" x14ac:dyDescent="0.2">
      <c r="A6" s="240"/>
      <c r="B6" s="240"/>
      <c r="C6" s="240"/>
      <c r="D6" s="240"/>
      <c r="E6" s="113"/>
      <c r="F6" s="113"/>
      <c r="G6" s="113"/>
      <c r="H6" s="113"/>
      <c r="I6" s="113"/>
      <c r="J6" s="113"/>
      <c r="K6" s="113"/>
      <c r="L6" s="114"/>
      <c r="M6" s="108"/>
      <c r="N6" s="108"/>
    </row>
    <row r="7" spans="1:14" ht="30" customHeight="1" x14ac:dyDescent="0.2">
      <c r="A7" s="223" t="s">
        <v>134</v>
      </c>
      <c r="B7" s="223"/>
      <c r="C7" s="223"/>
      <c r="D7" s="223"/>
      <c r="E7" s="222"/>
      <c r="F7" s="222"/>
      <c r="G7" s="222"/>
      <c r="H7" s="222"/>
      <c r="I7" s="222"/>
      <c r="J7" s="114"/>
      <c r="K7" s="114"/>
    </row>
    <row r="8" spans="1:14" x14ac:dyDescent="0.2">
      <c r="A8" s="226" t="s">
        <v>0</v>
      </c>
      <c r="B8" s="227" t="s">
        <v>1</v>
      </c>
      <c r="C8" s="106" t="s">
        <v>16</v>
      </c>
      <c r="D8" s="228" t="s">
        <v>74</v>
      </c>
    </row>
    <row r="9" spans="1:14" x14ac:dyDescent="0.2">
      <c r="A9" s="226"/>
      <c r="B9" s="227"/>
      <c r="C9" s="106" t="s">
        <v>75</v>
      </c>
      <c r="D9" s="228"/>
    </row>
    <row r="10" spans="1:14" x14ac:dyDescent="0.2">
      <c r="A10" s="169" t="str">
        <f>Cronograma!A10</f>
        <v>1</v>
      </c>
      <c r="B10" s="100" t="str">
        <f>Cronograma!B10</f>
        <v>PROJETO</v>
      </c>
      <c r="C10" s="101">
        <f>D10/$D$60</f>
        <v>0</v>
      </c>
      <c r="D10" s="102">
        <f>Cronograma!C10</f>
        <v>0</v>
      </c>
    </row>
    <row r="11" spans="1:14" ht="6.95" customHeight="1" x14ac:dyDescent="0.2">
      <c r="A11" s="170"/>
      <c r="B11" s="171"/>
      <c r="C11" s="97"/>
      <c r="D11" s="172"/>
    </row>
    <row r="12" spans="1:14" x14ac:dyDescent="0.2">
      <c r="A12" s="169" t="str">
        <f>Cronograma!A12</f>
        <v>2</v>
      </c>
      <c r="B12" s="100" t="str">
        <f>Cronograma!B12</f>
        <v>GERENCIAMENTO DE OBRAS / FISCALIZAÇÃO</v>
      </c>
      <c r="C12" s="101">
        <f>D12/$D$60</f>
        <v>0.11249377104851986</v>
      </c>
      <c r="D12" s="103">
        <f>Cronograma!C12</f>
        <v>26377.627940999999</v>
      </c>
    </row>
    <row r="13" spans="1:14" ht="6.95" customHeight="1" x14ac:dyDescent="0.2">
      <c r="A13" s="170"/>
      <c r="B13" s="171"/>
      <c r="C13" s="98"/>
      <c r="D13" s="173"/>
    </row>
    <row r="14" spans="1:14" x14ac:dyDescent="0.2">
      <c r="A14" s="169" t="str">
        <f>Cronograma!A14</f>
        <v>3</v>
      </c>
      <c r="B14" s="104" t="str">
        <f>Cronograma!B14</f>
        <v>SERVIÇOS PRELIMINARES</v>
      </c>
      <c r="C14" s="101">
        <f>D14/$D$60</f>
        <v>0.1095521930561407</v>
      </c>
      <c r="D14" s="103">
        <f>Cronograma!C14</f>
        <v>25687.8844190325</v>
      </c>
    </row>
    <row r="15" spans="1:14" ht="6.95" customHeight="1" x14ac:dyDescent="0.2">
      <c r="A15" s="170"/>
      <c r="B15" s="171"/>
      <c r="C15" s="97"/>
      <c r="D15" s="173"/>
    </row>
    <row r="16" spans="1:14" x14ac:dyDescent="0.2">
      <c r="A16" s="169" t="str">
        <f>Cronograma!A16</f>
        <v>4</v>
      </c>
      <c r="B16" s="104" t="str">
        <f>Cronograma!B16</f>
        <v>MOVIMENTO DE TERRA</v>
      </c>
      <c r="C16" s="101">
        <f>D16/$D$60</f>
        <v>3.7868958699407151E-3</v>
      </c>
      <c r="D16" s="103">
        <f>Cronograma!C16</f>
        <v>887.95432296000001</v>
      </c>
    </row>
    <row r="17" spans="1:7" ht="6.95" customHeight="1" x14ac:dyDescent="0.2">
      <c r="A17" s="170"/>
      <c r="B17" s="170"/>
      <c r="C17" s="97"/>
      <c r="D17" s="173"/>
    </row>
    <row r="18" spans="1:7" x14ac:dyDescent="0.2">
      <c r="A18" s="169" t="str">
        <f>Cronograma!A18</f>
        <v>5</v>
      </c>
      <c r="B18" s="104" t="str">
        <f>Cronograma!B18</f>
        <v>INFRAESTRUTURA: FUNDAÇÕES SIMPLES (OU DIRETAS)</v>
      </c>
      <c r="C18" s="101">
        <f>D18/$D$60</f>
        <v>0</v>
      </c>
      <c r="D18" s="103">
        <f>Cronograma!C18</f>
        <v>0</v>
      </c>
    </row>
    <row r="19" spans="1:7" ht="6.95" customHeight="1" x14ac:dyDescent="0.2">
      <c r="A19" s="170"/>
      <c r="B19" s="170"/>
      <c r="C19" s="97"/>
      <c r="D19" s="173"/>
    </row>
    <row r="20" spans="1:7" x14ac:dyDescent="0.2">
      <c r="A20" s="169" t="str">
        <f>Cronograma!A20</f>
        <v>6</v>
      </c>
      <c r="B20" s="104" t="str">
        <f>Cronograma!B20</f>
        <v>INFRAESTRUTURA: FUNDAÇÕES ESPECIAIS (OU DIRETAS)</v>
      </c>
      <c r="C20" s="101">
        <f>D20/$D$60</f>
        <v>0</v>
      </c>
      <c r="D20" s="103">
        <f>Cronograma!C20</f>
        <v>0</v>
      </c>
    </row>
    <row r="21" spans="1:7" ht="6.95" customHeight="1" x14ac:dyDescent="0.2">
      <c r="A21" s="170"/>
      <c r="B21" s="171"/>
      <c r="C21" s="97"/>
      <c r="D21" s="173"/>
    </row>
    <row r="22" spans="1:7" x14ac:dyDescent="0.2">
      <c r="A22" s="169" t="str">
        <f>Cronograma!A22</f>
        <v>7</v>
      </c>
      <c r="B22" s="104" t="str">
        <f>Cronograma!B22</f>
        <v>SUPERESTRUTURA</v>
      </c>
      <c r="C22" s="101">
        <f>D22/$D$60</f>
        <v>0</v>
      </c>
      <c r="D22" s="103">
        <f>Cronograma!C22</f>
        <v>0</v>
      </c>
    </row>
    <row r="23" spans="1:7" ht="6.95" customHeight="1" x14ac:dyDescent="0.2">
      <c r="A23" s="170"/>
      <c r="B23" s="171"/>
      <c r="C23" s="97"/>
      <c r="D23" s="173"/>
    </row>
    <row r="24" spans="1:7" x14ac:dyDescent="0.2">
      <c r="A24" s="169" t="str">
        <f>Cronograma!A24</f>
        <v>8</v>
      </c>
      <c r="B24" s="104" t="str">
        <f>Cronograma!B24</f>
        <v>ALVENARIA / VEDAÇÃO / DIVISÓRIA</v>
      </c>
      <c r="C24" s="101">
        <f>D24/$D$60</f>
        <v>0</v>
      </c>
      <c r="D24" s="103">
        <f>Cronograma!C24</f>
        <v>0</v>
      </c>
    </row>
    <row r="25" spans="1:7" ht="6.95" customHeight="1" x14ac:dyDescent="0.2">
      <c r="A25" s="170"/>
      <c r="B25" s="171"/>
      <c r="C25" s="97"/>
      <c r="D25" s="173"/>
    </row>
    <row r="26" spans="1:7" x14ac:dyDescent="0.2">
      <c r="A26" s="169" t="str">
        <f>Cronograma!A26</f>
        <v>9</v>
      </c>
      <c r="B26" s="104" t="str">
        <f>Cronograma!B26</f>
        <v>COBERTURAS</v>
      </c>
      <c r="C26" s="101">
        <f>D26/$D$60</f>
        <v>3.3135198487671685E-2</v>
      </c>
      <c r="D26" s="103">
        <f>Cronograma!C26</f>
        <v>7769.5674108214516</v>
      </c>
    </row>
    <row r="27" spans="1:7" ht="6.95" customHeight="1" x14ac:dyDescent="0.2">
      <c r="A27" s="170"/>
      <c r="B27" s="171"/>
      <c r="C27" s="97"/>
      <c r="D27" s="173"/>
    </row>
    <row r="28" spans="1:7" x14ac:dyDescent="0.2">
      <c r="A28" s="169" t="str">
        <f>Cronograma!A28</f>
        <v>10</v>
      </c>
      <c r="B28" s="104" t="str">
        <f>Cronograma!B28</f>
        <v>ESQUADRIAS</v>
      </c>
      <c r="C28" s="101">
        <f>D28/$D$60</f>
        <v>5.8471501104832097E-2</v>
      </c>
      <c r="D28" s="103">
        <f>Cronograma!C28</f>
        <v>13710.443582070002</v>
      </c>
    </row>
    <row r="29" spans="1:7" ht="6.95" customHeight="1" x14ac:dyDescent="0.2">
      <c r="A29" s="170"/>
      <c r="B29" s="171"/>
      <c r="C29" s="97"/>
      <c r="D29" s="173"/>
    </row>
    <row r="30" spans="1:7" x14ac:dyDescent="0.2">
      <c r="A30" s="169" t="str">
        <f>Cronograma!A30</f>
        <v>11</v>
      </c>
      <c r="B30" s="104" t="str">
        <f>Cronograma!B30</f>
        <v>INSTALAÇÕES HIDRÁULICAS E SANITÁRIAS</v>
      </c>
      <c r="C30" s="101">
        <f>D30/$D$60</f>
        <v>0</v>
      </c>
      <c r="D30" s="103">
        <f>Cronograma!C30</f>
        <v>0</v>
      </c>
      <c r="G30" s="107"/>
    </row>
    <row r="31" spans="1:7" ht="6.95" customHeight="1" x14ac:dyDescent="0.2">
      <c r="A31" s="170"/>
      <c r="B31" s="171"/>
      <c r="C31" s="97"/>
      <c r="D31" s="173"/>
    </row>
    <row r="32" spans="1:7" x14ac:dyDescent="0.2">
      <c r="A32" s="169" t="str">
        <f>Cronograma!A32</f>
        <v>12</v>
      </c>
      <c r="B32" s="104" t="str">
        <f>Cronograma!B32</f>
        <v>INSTALAÇÕES ELÉTRICAS</v>
      </c>
      <c r="C32" s="101">
        <f>D32/$D$60</f>
        <v>0.12918234944882012</v>
      </c>
      <c r="D32" s="103">
        <f>Cronograma!C32</f>
        <v>30290.778934200003</v>
      </c>
    </row>
    <row r="33" spans="1:4" ht="6.95" customHeight="1" x14ac:dyDescent="0.2">
      <c r="A33" s="170"/>
      <c r="B33" s="171"/>
      <c r="C33" s="97"/>
      <c r="D33" s="173"/>
    </row>
    <row r="34" spans="1:4" ht="15" customHeight="1" x14ac:dyDescent="0.2">
      <c r="A34" s="169" t="str">
        <f>Cronograma!A34</f>
        <v>13</v>
      </c>
      <c r="B34" s="104" t="str">
        <f>Cronograma!B34</f>
        <v>INSTALAÇÕES LÓGICA / TELEFONIA</v>
      </c>
      <c r="C34" s="101">
        <f>D34/$D$60</f>
        <v>0</v>
      </c>
      <c r="D34" s="123">
        <f>Cronograma!C34</f>
        <v>0</v>
      </c>
    </row>
    <row r="35" spans="1:4" ht="6.95" customHeight="1" x14ac:dyDescent="0.2">
      <c r="A35" s="170"/>
      <c r="B35" s="171"/>
      <c r="C35" s="97"/>
      <c r="D35" s="173"/>
    </row>
    <row r="36" spans="1:4" ht="15" customHeight="1" x14ac:dyDescent="0.2">
      <c r="A36" s="169" t="str">
        <f>Cronograma!A36</f>
        <v>14</v>
      </c>
      <c r="B36" s="104" t="str">
        <f>Cronograma!B36</f>
        <v>INSTALAÇÕES DE COMBATE A INCÊNDIO</v>
      </c>
      <c r="C36" s="101">
        <f>D36/$D$60</f>
        <v>2.0207942061606997E-2</v>
      </c>
      <c r="D36" s="103">
        <f>Cronograma!C36</f>
        <v>4738.374153396001</v>
      </c>
    </row>
    <row r="37" spans="1:4" ht="6.95" customHeight="1" x14ac:dyDescent="0.2">
      <c r="A37" s="170"/>
      <c r="B37" s="171"/>
      <c r="C37" s="97"/>
      <c r="D37" s="173"/>
    </row>
    <row r="38" spans="1:4" ht="15" customHeight="1" x14ac:dyDescent="0.2">
      <c r="A38" s="169" t="str">
        <f>Cronograma!A38</f>
        <v>15</v>
      </c>
      <c r="B38" s="104" t="str">
        <f>Cronograma!B38</f>
        <v>INSTALAÇÕES ESPECIAIS (GASES, SOM, ALARME, CFTV, ETC.)</v>
      </c>
      <c r="C38" s="101">
        <f>D38/$D$60</f>
        <v>0</v>
      </c>
      <c r="D38" s="103">
        <f>Cronograma!C38</f>
        <v>0</v>
      </c>
    </row>
    <row r="39" spans="1:4" ht="6.95" customHeight="1" x14ac:dyDescent="0.2">
      <c r="A39" s="170"/>
      <c r="B39" s="171"/>
      <c r="C39" s="97"/>
      <c r="D39" s="173"/>
    </row>
    <row r="40" spans="1:4" ht="15" customHeight="1" x14ac:dyDescent="0.2">
      <c r="A40" s="169" t="str">
        <f>Cronograma!A40</f>
        <v>16</v>
      </c>
      <c r="B40" s="104" t="str">
        <f>Cronograma!B40</f>
        <v>AR CONDICIONADO</v>
      </c>
      <c r="C40" s="101">
        <f>D40/$D$60</f>
        <v>0</v>
      </c>
      <c r="D40" s="103">
        <f>Cronograma!C40</f>
        <v>0</v>
      </c>
    </row>
    <row r="41" spans="1:4" ht="6.95" customHeight="1" x14ac:dyDescent="0.2">
      <c r="A41" s="170"/>
      <c r="B41" s="171"/>
      <c r="C41" s="97"/>
      <c r="D41" s="173"/>
    </row>
    <row r="42" spans="1:4" ht="15" customHeight="1" x14ac:dyDescent="0.2">
      <c r="A42" s="169" t="str">
        <f>Cronograma!A42</f>
        <v>17</v>
      </c>
      <c r="B42" s="104" t="str">
        <f>Cronograma!B42</f>
        <v>REVESTIMENTO</v>
      </c>
      <c r="C42" s="101">
        <f>D42/$D$60</f>
        <v>0</v>
      </c>
      <c r="D42" s="103">
        <f>Cronograma!C42</f>
        <v>0</v>
      </c>
    </row>
    <row r="43" spans="1:4" ht="6.95" customHeight="1" x14ac:dyDescent="0.2">
      <c r="A43" s="170"/>
      <c r="B43" s="171"/>
      <c r="C43" s="97"/>
      <c r="D43" s="173"/>
    </row>
    <row r="44" spans="1:4" ht="15" customHeight="1" x14ac:dyDescent="0.2">
      <c r="A44" s="169" t="str">
        <f>Cronograma!A44</f>
        <v>18</v>
      </c>
      <c r="B44" s="104" t="str">
        <f>Cronograma!B44</f>
        <v>IMPERMEABILIZAÇÃO, ISOLAMENTO TÉRMICO E ACÚSTICO</v>
      </c>
      <c r="C44" s="101">
        <f>D44/$D$60</f>
        <v>0</v>
      </c>
      <c r="D44" s="103">
        <f>Cronograma!C44</f>
        <v>0</v>
      </c>
    </row>
    <row r="45" spans="1:4" ht="6.95" customHeight="1" x14ac:dyDescent="0.2">
      <c r="A45" s="170"/>
      <c r="B45" s="171"/>
      <c r="C45" s="97"/>
      <c r="D45" s="173"/>
    </row>
    <row r="46" spans="1:4" ht="15" customHeight="1" x14ac:dyDescent="0.2">
      <c r="A46" s="169" t="str">
        <f>Cronograma!A46</f>
        <v>19</v>
      </c>
      <c r="B46" s="104" t="str">
        <f>Cronograma!B46</f>
        <v>PISO</v>
      </c>
      <c r="C46" s="101">
        <f>D46/$D$60</f>
        <v>4.9589590647042205E-4</v>
      </c>
      <c r="D46" s="103">
        <f>Cronograma!C46</f>
        <v>116.27806229999999</v>
      </c>
    </row>
    <row r="47" spans="1:4" ht="6.95" customHeight="1" x14ac:dyDescent="0.2">
      <c r="A47" s="170"/>
      <c r="B47" s="171"/>
      <c r="C47" s="97"/>
      <c r="D47" s="173"/>
    </row>
    <row r="48" spans="1:4" x14ac:dyDescent="0.2">
      <c r="A48" s="169" t="str">
        <f>Cronograma!A48</f>
        <v>20</v>
      </c>
      <c r="B48" s="104" t="str">
        <f>Cronograma!B48</f>
        <v>PINTURA</v>
      </c>
      <c r="C48" s="101">
        <f>D48/$D$60</f>
        <v>9.6270633740038972E-3</v>
      </c>
      <c r="D48" s="103">
        <f>Cronograma!C48</f>
        <v>2257.3613941200001</v>
      </c>
    </row>
    <row r="49" spans="1:10" ht="6.95" customHeight="1" x14ac:dyDescent="0.2">
      <c r="A49" s="170"/>
      <c r="B49" s="171"/>
      <c r="C49" s="97"/>
      <c r="D49" s="173"/>
    </row>
    <row r="50" spans="1:10" ht="15" customHeight="1" x14ac:dyDescent="0.2">
      <c r="A50" s="169" t="str">
        <f>Cronograma!A50</f>
        <v>21</v>
      </c>
      <c r="B50" s="104" t="str">
        <f>Cronograma!B50</f>
        <v>VIDROS</v>
      </c>
      <c r="C50" s="101">
        <f>D50/$D$60</f>
        <v>0</v>
      </c>
      <c r="D50" s="103">
        <f>Cronograma!C50</f>
        <v>0</v>
      </c>
    </row>
    <row r="51" spans="1:10" ht="6.95" customHeight="1" x14ac:dyDescent="0.2">
      <c r="A51" s="170"/>
      <c r="B51" s="125"/>
      <c r="C51" s="174"/>
      <c r="D51" s="175"/>
    </row>
    <row r="52" spans="1:10" ht="15" customHeight="1" x14ac:dyDescent="0.2">
      <c r="A52" s="169" t="str">
        <f>Cronograma!A52</f>
        <v>22</v>
      </c>
      <c r="B52" s="104" t="str">
        <f>Cronograma!B52</f>
        <v>EQUIPAMENTOS</v>
      </c>
      <c r="C52" s="101">
        <f>D52/$D$60</f>
        <v>0.41731812760746578</v>
      </c>
      <c r="D52" s="103">
        <f>Cronograma!C52</f>
        <v>97853.082890399994</v>
      </c>
    </row>
    <row r="53" spans="1:10" ht="6.95" customHeight="1" x14ac:dyDescent="0.2">
      <c r="A53" s="170"/>
      <c r="B53" s="125"/>
      <c r="C53" s="174"/>
      <c r="D53" s="175"/>
    </row>
    <row r="54" spans="1:10" ht="15" customHeight="1" x14ac:dyDescent="0.2">
      <c r="A54" s="169" t="str">
        <f>Cronograma!A54</f>
        <v>23</v>
      </c>
      <c r="B54" s="104" t="str">
        <f>Cronograma!B54</f>
        <v>FORRO</v>
      </c>
      <c r="C54" s="101">
        <f>D54/$D$60</f>
        <v>0</v>
      </c>
      <c r="D54" s="103">
        <f>Cronograma!C54</f>
        <v>0</v>
      </c>
    </row>
    <row r="55" spans="1:10" ht="6.95" customHeight="1" x14ac:dyDescent="0.2">
      <c r="A55" s="170"/>
      <c r="B55" s="125"/>
      <c r="C55" s="174"/>
      <c r="D55" s="175"/>
    </row>
    <row r="56" spans="1:10" ht="15" customHeight="1" x14ac:dyDescent="0.2">
      <c r="A56" s="169" t="str">
        <f>Cronograma!A56</f>
        <v>24</v>
      </c>
      <c r="B56" s="104" t="str">
        <f>Cronograma!B56</f>
        <v>PAISAGISMO / URBANIZAÇÃO</v>
      </c>
      <c r="C56" s="101">
        <f>D56/$D$60</f>
        <v>6.2364948124294592E-2</v>
      </c>
      <c r="D56" s="103">
        <f>Cronograma!C56</f>
        <v>14623.382102399999</v>
      </c>
    </row>
    <row r="57" spans="1:10" ht="6.95" customHeight="1" x14ac:dyDescent="0.2">
      <c r="A57" s="170"/>
      <c r="B57" s="125"/>
      <c r="C57" s="174"/>
      <c r="D57" s="175"/>
    </row>
    <row r="58" spans="1:10" ht="15" customHeight="1" x14ac:dyDescent="0.2">
      <c r="A58" s="169" t="str">
        <f>Cronograma!A58</f>
        <v>25</v>
      </c>
      <c r="B58" s="104" t="str">
        <f>Cronograma!B58</f>
        <v>SERVIÇOS COMPLEMENTARES</v>
      </c>
      <c r="C58" s="101">
        <f>D58/$D$60</f>
        <v>4.3364113910232961E-2</v>
      </c>
      <c r="D58" s="103">
        <f>Cronograma!C58</f>
        <v>10168.051546800001</v>
      </c>
    </row>
    <row r="59" spans="1:10" ht="6.95" customHeight="1" x14ac:dyDescent="0.2">
      <c r="A59" s="86"/>
      <c r="B59" s="36"/>
      <c r="C59" s="97"/>
      <c r="D59" s="173"/>
    </row>
    <row r="60" spans="1:10" ht="15" customHeight="1" x14ac:dyDescent="0.2">
      <c r="A60" s="229" t="s">
        <v>76</v>
      </c>
      <c r="B60" s="230"/>
      <c r="C60" s="176">
        <f>SUM(C10:C59)</f>
        <v>0.99999999999999978</v>
      </c>
      <c r="D60" s="105">
        <f>SUM(D10:D58)</f>
        <v>234480.78675949998</v>
      </c>
      <c r="E60" s="87"/>
    </row>
    <row r="61" spans="1:10" ht="19.5" customHeight="1" x14ac:dyDescent="0.2">
      <c r="A61" s="231" t="s">
        <v>4</v>
      </c>
      <c r="B61" s="231"/>
      <c r="C61" s="232" t="s">
        <v>56</v>
      </c>
      <c r="D61" s="233"/>
      <c r="E61" s="95"/>
      <c r="F61" s="96"/>
      <c r="G61" s="96"/>
      <c r="H61" s="96"/>
      <c r="I61" s="96"/>
      <c r="J61" s="96"/>
    </row>
    <row r="62" spans="1:10" ht="42.75" customHeight="1" x14ac:dyDescent="0.2">
      <c r="A62" s="236" t="s">
        <v>72</v>
      </c>
      <c r="B62" s="236"/>
      <c r="C62" s="234"/>
      <c r="D62" s="235"/>
      <c r="E62" s="95"/>
      <c r="F62" s="96"/>
      <c r="G62" s="96"/>
      <c r="H62" s="96"/>
      <c r="I62" s="96"/>
      <c r="J62" s="96"/>
    </row>
    <row r="63" spans="1:10" x14ac:dyDescent="0.2">
      <c r="A63" s="93"/>
      <c r="B63" s="26"/>
      <c r="C63" s="94"/>
      <c r="D63" s="94"/>
    </row>
    <row r="64" spans="1:10" x14ac:dyDescent="0.2">
      <c r="A64" s="88"/>
      <c r="B64" s="26"/>
    </row>
    <row r="65" spans="1:4" x14ac:dyDescent="0.2">
      <c r="A65" s="88"/>
      <c r="B65" s="224"/>
      <c r="C65" s="224"/>
      <c r="D65" s="224"/>
    </row>
    <row r="66" spans="1:4" x14ac:dyDescent="0.2">
      <c r="A66" s="88"/>
      <c r="B66" s="224"/>
      <c r="C66" s="224"/>
      <c r="D66" s="224"/>
    </row>
    <row r="67" spans="1:4" x14ac:dyDescent="0.2">
      <c r="A67" s="88"/>
      <c r="B67" s="89"/>
    </row>
    <row r="68" spans="1:4" ht="24" customHeight="1" x14ac:dyDescent="0.2">
      <c r="A68" s="88"/>
      <c r="B68" s="225"/>
      <c r="C68" s="225"/>
      <c r="D68" s="225"/>
    </row>
    <row r="69" spans="1:4" x14ac:dyDescent="0.2">
      <c r="A69" s="90"/>
      <c r="B69" s="26"/>
    </row>
    <row r="70" spans="1:4" x14ac:dyDescent="0.2">
      <c r="A70" s="90"/>
      <c r="B70" s="26"/>
    </row>
    <row r="71" spans="1:4" x14ac:dyDescent="0.2">
      <c r="A71" s="90"/>
      <c r="B71" s="26"/>
    </row>
    <row r="72" spans="1:4" x14ac:dyDescent="0.2">
      <c r="A72" s="90"/>
      <c r="B72" s="26"/>
    </row>
    <row r="73" spans="1:4" x14ac:dyDescent="0.2">
      <c r="A73" s="90"/>
      <c r="B73" s="26"/>
    </row>
    <row r="74" spans="1:4" x14ac:dyDescent="0.2">
      <c r="A74" s="90"/>
      <c r="B74" s="26"/>
    </row>
    <row r="75" spans="1:4" x14ac:dyDescent="0.2">
      <c r="A75" s="90"/>
      <c r="B75" s="26"/>
    </row>
    <row r="76" spans="1:4" x14ac:dyDescent="0.2">
      <c r="A76" s="90"/>
      <c r="B76" s="26"/>
    </row>
    <row r="77" spans="1:4" x14ac:dyDescent="0.2">
      <c r="A77" s="90"/>
      <c r="B77" s="26"/>
    </row>
    <row r="78" spans="1:4" x14ac:dyDescent="0.2">
      <c r="A78" s="90"/>
      <c r="B78" s="26"/>
    </row>
    <row r="79" spans="1:4" x14ac:dyDescent="0.2">
      <c r="A79" s="90"/>
      <c r="B79" s="26"/>
    </row>
    <row r="80" spans="1:4" x14ac:dyDescent="0.2">
      <c r="A80" s="90"/>
      <c r="B80" s="26"/>
    </row>
    <row r="81" spans="1:2" x14ac:dyDescent="0.2">
      <c r="A81" s="90"/>
      <c r="B81" s="26"/>
    </row>
    <row r="82" spans="1:2" x14ac:dyDescent="0.2">
      <c r="A82" s="90"/>
      <c r="B82" s="26"/>
    </row>
    <row r="83" spans="1:2" x14ac:dyDescent="0.2">
      <c r="A83" s="90"/>
      <c r="B83" s="26"/>
    </row>
    <row r="84" spans="1:2" x14ac:dyDescent="0.2">
      <c r="A84" s="90"/>
      <c r="B84" s="26"/>
    </row>
    <row r="85" spans="1:2" x14ac:dyDescent="0.2">
      <c r="A85" s="90"/>
      <c r="B85" s="26"/>
    </row>
    <row r="86" spans="1:2" x14ac:dyDescent="0.2">
      <c r="A86" s="90"/>
      <c r="B86" s="26"/>
    </row>
    <row r="87" spans="1:2" x14ac:dyDescent="0.2">
      <c r="A87" s="90"/>
      <c r="B87" s="26"/>
    </row>
    <row r="88" spans="1:2" x14ac:dyDescent="0.2">
      <c r="A88" s="90"/>
      <c r="B88" s="26"/>
    </row>
    <row r="89" spans="1:2" x14ac:dyDescent="0.2">
      <c r="A89" s="90"/>
      <c r="B89" s="26"/>
    </row>
    <row r="90" spans="1:2" x14ac:dyDescent="0.2">
      <c r="A90" s="90"/>
      <c r="B90" s="26"/>
    </row>
    <row r="91" spans="1:2" x14ac:dyDescent="0.2">
      <c r="A91" s="90"/>
      <c r="B91" s="26"/>
    </row>
    <row r="92" spans="1:2" x14ac:dyDescent="0.2">
      <c r="A92" s="90"/>
      <c r="B92" s="26"/>
    </row>
    <row r="93" spans="1:2" x14ac:dyDescent="0.2">
      <c r="A93" s="90"/>
      <c r="B93" s="26"/>
    </row>
    <row r="94" spans="1:2" x14ac:dyDescent="0.2">
      <c r="A94" s="90"/>
      <c r="B94" s="26"/>
    </row>
    <row r="95" spans="1:2" x14ac:dyDescent="0.2">
      <c r="A95" s="90"/>
      <c r="B95" s="26"/>
    </row>
    <row r="96" spans="1:2" x14ac:dyDescent="0.2">
      <c r="A96" s="90"/>
      <c r="B96" s="26"/>
    </row>
    <row r="97" spans="1:2" x14ac:dyDescent="0.2">
      <c r="A97" s="90"/>
      <c r="B97" s="26"/>
    </row>
  </sheetData>
  <mergeCells count="16">
    <mergeCell ref="A1:D1"/>
    <mergeCell ref="A2:D2"/>
    <mergeCell ref="A3:D3"/>
    <mergeCell ref="A4:D4"/>
    <mergeCell ref="A5:D6"/>
    <mergeCell ref="A7:D7"/>
    <mergeCell ref="B65:D65"/>
    <mergeCell ref="B66:D66"/>
    <mergeCell ref="B68:D68"/>
    <mergeCell ref="A8:A9"/>
    <mergeCell ref="B8:B9"/>
    <mergeCell ref="D8:D9"/>
    <mergeCell ref="A60:B60"/>
    <mergeCell ref="A61:B61"/>
    <mergeCell ref="C61:D62"/>
    <mergeCell ref="A62:B62"/>
  </mergeCells>
  <printOptions horizontalCentered="1"/>
  <pageMargins left="0" right="0" top="1.1811023622047245" bottom="0.55118110236220474" header="0.31496062992125984" footer="0.35433070866141736"/>
  <pageSetup paperSize="9" scale="80" fitToHeight="16" orientation="portrait" r:id="rId1"/>
  <headerFooter>
    <oddHeader>&amp;R&amp;"Verdana,Normal"&amp;8Fls.:______
Processo n.º 23069.160041/2021-06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0"/>
  <sheetViews>
    <sheetView tabSelected="1" zoomScaleNormal="100" workbookViewId="0">
      <selection sqref="A1:N1"/>
    </sheetView>
  </sheetViews>
  <sheetFormatPr defaultRowHeight="12.75" x14ac:dyDescent="0.2"/>
  <cols>
    <col min="1" max="1" width="11.85546875" style="16" customWidth="1"/>
    <col min="2" max="2" width="14.42578125" style="24" bestFit="1" customWidth="1"/>
    <col min="3" max="3" width="9.7109375" style="16" bestFit="1" customWidth="1"/>
    <col min="4" max="4" width="42.140625" style="17" customWidth="1"/>
    <col min="5" max="5" width="7" style="18" bestFit="1" customWidth="1"/>
    <col min="6" max="6" width="8.7109375" style="18" bestFit="1" customWidth="1"/>
    <col min="7" max="7" width="11.28515625" style="23" customWidth="1"/>
    <col min="8" max="8" width="8.28515625" style="19" customWidth="1"/>
    <col min="9" max="9" width="12.85546875" style="20" customWidth="1"/>
    <col min="10" max="10" width="12.5703125" style="20" customWidth="1"/>
    <col min="11" max="11" width="11.7109375" style="20" bestFit="1" customWidth="1"/>
    <col min="12" max="12" width="13.140625" style="20" bestFit="1" customWidth="1"/>
    <col min="13" max="13" width="12.7109375" style="21" bestFit="1" customWidth="1"/>
    <col min="14" max="14" width="12.7109375" style="22" bestFit="1" customWidth="1"/>
    <col min="15" max="15" width="9.140625" style="14"/>
    <col min="16" max="16" width="15.140625" style="14" customWidth="1"/>
    <col min="17" max="16384" width="9.140625" style="14"/>
  </cols>
  <sheetData>
    <row r="1" spans="1:14" ht="15" x14ac:dyDescent="0.2">
      <c r="A1" s="241" t="s">
        <v>30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 ht="15" x14ac:dyDescent="0.2">
      <c r="A2" s="241" t="s">
        <v>31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ht="15" x14ac:dyDescent="0.2">
      <c r="A3" s="242" t="s">
        <v>133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x14ac:dyDescent="0.2">
      <c r="A4" s="1"/>
      <c r="B4" s="25"/>
      <c r="C4" s="1"/>
      <c r="D4" s="26"/>
      <c r="E4" s="2"/>
      <c r="F4" s="2"/>
      <c r="G4" s="27"/>
      <c r="H4" s="3"/>
      <c r="I4" s="5"/>
      <c r="J4" s="5"/>
      <c r="K4" s="5"/>
      <c r="L4" s="5"/>
      <c r="M4" s="28"/>
      <c r="N4" s="29"/>
    </row>
    <row r="5" spans="1:14" ht="15" x14ac:dyDescent="0.2">
      <c r="A5" s="251" t="s">
        <v>77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14" ht="14.25" x14ac:dyDescent="0.2">
      <c r="A6" s="240" t="s">
        <v>360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ht="21" customHeight="1" x14ac:dyDescent="0.2">
      <c r="A7" s="267" t="s">
        <v>134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108"/>
      <c r="N7" s="108"/>
    </row>
    <row r="8" spans="1:14" ht="15.75" customHeight="1" x14ac:dyDescent="0.2">
      <c r="A8" s="1"/>
      <c r="B8" s="25"/>
      <c r="C8" s="1"/>
      <c r="D8" s="30"/>
      <c r="E8" s="250" t="s">
        <v>90</v>
      </c>
      <c r="F8" s="250"/>
      <c r="G8" s="250"/>
      <c r="H8" s="250"/>
      <c r="I8" s="250"/>
      <c r="J8" s="250" t="s">
        <v>89</v>
      </c>
      <c r="K8" s="250"/>
      <c r="L8" s="250"/>
      <c r="M8" s="250"/>
      <c r="N8" s="252"/>
    </row>
    <row r="9" spans="1:14" ht="15.75" customHeight="1" x14ac:dyDescent="0.2">
      <c r="A9" s="246" t="s">
        <v>0</v>
      </c>
      <c r="B9" s="248" t="s">
        <v>10</v>
      </c>
      <c r="C9" s="248" t="s">
        <v>6</v>
      </c>
      <c r="D9" s="250" t="s">
        <v>1</v>
      </c>
      <c r="E9" s="243" t="s">
        <v>2</v>
      </c>
      <c r="F9" s="243" t="s">
        <v>3</v>
      </c>
      <c r="G9" s="244" t="s">
        <v>11</v>
      </c>
      <c r="H9" s="245" t="s">
        <v>12</v>
      </c>
      <c r="I9" s="245" t="s">
        <v>22</v>
      </c>
      <c r="J9" s="245" t="s">
        <v>23</v>
      </c>
      <c r="K9" s="245" t="s">
        <v>25</v>
      </c>
      <c r="L9" s="245"/>
      <c r="M9" s="245"/>
      <c r="N9" s="264"/>
    </row>
    <row r="10" spans="1:14" ht="22.5" x14ac:dyDescent="0.2">
      <c r="A10" s="247"/>
      <c r="B10" s="249"/>
      <c r="C10" s="249"/>
      <c r="D10" s="245"/>
      <c r="E10" s="243"/>
      <c r="F10" s="243"/>
      <c r="G10" s="244"/>
      <c r="H10" s="245"/>
      <c r="I10" s="245"/>
      <c r="J10" s="245"/>
      <c r="K10" s="99" t="s">
        <v>26</v>
      </c>
      <c r="L10" s="99" t="s">
        <v>24</v>
      </c>
      <c r="M10" s="99" t="s">
        <v>27</v>
      </c>
      <c r="N10" s="109" t="s">
        <v>28</v>
      </c>
    </row>
    <row r="11" spans="1:14" x14ac:dyDescent="0.2">
      <c r="A11" s="130">
        <v>1</v>
      </c>
      <c r="B11" s="131"/>
      <c r="C11" s="132"/>
      <c r="D11" s="133" t="s">
        <v>91</v>
      </c>
      <c r="E11" s="203"/>
      <c r="F11" s="203"/>
      <c r="G11" s="204"/>
      <c r="H11" s="134"/>
      <c r="I11" s="134"/>
      <c r="J11" s="134"/>
      <c r="K11" s="134"/>
      <c r="L11" s="134"/>
      <c r="M11" s="205"/>
      <c r="N11" s="135"/>
    </row>
    <row r="12" spans="1:14" x14ac:dyDescent="0.2">
      <c r="A12" s="58"/>
      <c r="B12" s="59"/>
      <c r="C12" s="60"/>
      <c r="D12" s="31"/>
      <c r="E12" s="36"/>
      <c r="F12" s="40"/>
      <c r="G12" s="129"/>
      <c r="H12" s="32"/>
      <c r="I12" s="33"/>
      <c r="J12" s="37"/>
      <c r="K12" s="34"/>
      <c r="L12" s="34"/>
      <c r="M12" s="38"/>
      <c r="N12" s="177"/>
    </row>
    <row r="13" spans="1:14" ht="22.5" x14ac:dyDescent="0.2">
      <c r="A13" s="206">
        <v>2</v>
      </c>
      <c r="B13" s="207"/>
      <c r="C13" s="208"/>
      <c r="D13" s="209" t="s">
        <v>93</v>
      </c>
      <c r="E13" s="210"/>
      <c r="F13" s="211"/>
      <c r="G13" s="212"/>
      <c r="H13" s="147"/>
      <c r="I13" s="148"/>
      <c r="J13" s="149"/>
      <c r="K13" s="150"/>
      <c r="L13" s="150"/>
      <c r="M13" s="213"/>
      <c r="N13" s="214">
        <f>SUM(M14)</f>
        <v>26377.627940999999</v>
      </c>
    </row>
    <row r="14" spans="1:14" ht="22.5" x14ac:dyDescent="0.2">
      <c r="A14" s="152" t="s">
        <v>135</v>
      </c>
      <c r="B14" s="194" t="s">
        <v>136</v>
      </c>
      <c r="C14" s="195" t="s">
        <v>94</v>
      </c>
      <c r="D14" s="196" t="s">
        <v>95</v>
      </c>
      <c r="E14" s="155" t="s">
        <v>16</v>
      </c>
      <c r="F14" s="217">
        <v>1</v>
      </c>
      <c r="G14" s="157">
        <v>20452.53</v>
      </c>
      <c r="H14" s="158">
        <v>0.28970000000000001</v>
      </c>
      <c r="I14" s="159">
        <f t="shared" ref="I14" si="0">G14*(1+H14)</f>
        <v>26377.627940999999</v>
      </c>
      <c r="J14" s="160">
        <f>$J$138</f>
        <v>0</v>
      </c>
      <c r="K14" s="161">
        <f t="shared" ref="K14" si="1">I14*(1-J14)</f>
        <v>26377.627940999999</v>
      </c>
      <c r="L14" s="161">
        <f t="shared" ref="L14" si="2">F14*K14</f>
        <v>26377.627940999999</v>
      </c>
      <c r="M14" s="197">
        <f>L14</f>
        <v>26377.627940999999</v>
      </c>
      <c r="N14" s="177"/>
    </row>
    <row r="15" spans="1:14" x14ac:dyDescent="0.2">
      <c r="A15" s="136">
        <v>3</v>
      </c>
      <c r="B15" s="141"/>
      <c r="C15" s="142"/>
      <c r="D15" s="143" t="s">
        <v>32</v>
      </c>
      <c r="E15" s="215"/>
      <c r="F15" s="211"/>
      <c r="G15" s="212"/>
      <c r="H15" s="147"/>
      <c r="I15" s="148"/>
      <c r="J15" s="149"/>
      <c r="K15" s="150"/>
      <c r="L15" s="150"/>
      <c r="M15" s="213"/>
      <c r="N15" s="151">
        <f>SUM(M16:M27)</f>
        <v>25687.8844190325</v>
      </c>
    </row>
    <row r="16" spans="1:14" x14ac:dyDescent="0.2">
      <c r="A16" s="152" t="s">
        <v>96</v>
      </c>
      <c r="B16" s="153"/>
      <c r="C16" s="154"/>
      <c r="D16" s="162" t="s">
        <v>137</v>
      </c>
      <c r="E16" s="163"/>
      <c r="F16" s="198"/>
      <c r="G16" s="157"/>
      <c r="H16" s="164"/>
      <c r="I16" s="165"/>
      <c r="J16" s="166"/>
      <c r="K16" s="167"/>
      <c r="L16" s="167"/>
      <c r="M16" s="167">
        <f>SUM(L17)</f>
        <v>301.71241800000001</v>
      </c>
      <c r="N16" s="177"/>
    </row>
    <row r="17" spans="1:14" ht="22.5" x14ac:dyDescent="0.2">
      <c r="A17" s="62" t="s">
        <v>138</v>
      </c>
      <c r="B17" s="63" t="s">
        <v>139</v>
      </c>
      <c r="C17" s="64" t="s">
        <v>92</v>
      </c>
      <c r="D17" s="35" t="s">
        <v>97</v>
      </c>
      <c r="E17" s="36" t="s">
        <v>140</v>
      </c>
      <c r="F17" s="65">
        <v>1</v>
      </c>
      <c r="G17" s="61">
        <v>233.94</v>
      </c>
      <c r="H17" s="32">
        <v>0.28970000000000001</v>
      </c>
      <c r="I17" s="33">
        <f t="shared" ref="I17" si="3">G17*(1+H17)</f>
        <v>301.71241800000001</v>
      </c>
      <c r="J17" s="37">
        <f>$J$138</f>
        <v>0</v>
      </c>
      <c r="K17" s="34">
        <f t="shared" ref="K17" si="4">I17*(1-J17)</f>
        <v>301.71241800000001</v>
      </c>
      <c r="L17" s="34">
        <f t="shared" ref="L17" si="5">F17*K17</f>
        <v>301.71241800000001</v>
      </c>
      <c r="M17" s="34"/>
      <c r="N17" s="177"/>
    </row>
    <row r="18" spans="1:14" x14ac:dyDescent="0.2">
      <c r="A18" s="152" t="s">
        <v>98</v>
      </c>
      <c r="B18" s="194"/>
      <c r="C18" s="195"/>
      <c r="D18" s="199" t="s">
        <v>141</v>
      </c>
      <c r="E18" s="163"/>
      <c r="F18" s="156"/>
      <c r="G18" s="157"/>
      <c r="H18" s="200"/>
      <c r="I18" s="201"/>
      <c r="J18" s="202"/>
      <c r="K18" s="202"/>
      <c r="L18" s="202"/>
      <c r="M18" s="167">
        <f>SUM(L19:L26)</f>
        <v>19643.0638722525</v>
      </c>
      <c r="N18" s="186"/>
    </row>
    <row r="19" spans="1:14" ht="33.75" x14ac:dyDescent="0.2">
      <c r="A19" s="62" t="s">
        <v>142</v>
      </c>
      <c r="B19" s="63" t="s">
        <v>143</v>
      </c>
      <c r="C19" s="64" t="s">
        <v>94</v>
      </c>
      <c r="D19" s="57" t="s">
        <v>144</v>
      </c>
      <c r="E19" s="56" t="s">
        <v>104</v>
      </c>
      <c r="F19" s="218">
        <v>2.25</v>
      </c>
      <c r="G19" s="61">
        <v>393.54050000000001</v>
      </c>
      <c r="H19" s="32">
        <v>0.28970000000000001</v>
      </c>
      <c r="I19" s="33">
        <f t="shared" ref="I19:I26" si="6">G19*(1+H19)</f>
        <v>507.54918285000002</v>
      </c>
      <c r="J19" s="37">
        <f t="shared" ref="J19:J26" si="7">$J$138</f>
        <v>0</v>
      </c>
      <c r="K19" s="34">
        <f t="shared" ref="K19:K26" si="8">I19*(1-J19)</f>
        <v>507.54918285000002</v>
      </c>
      <c r="L19" s="34">
        <f t="shared" ref="L19:L26" si="9">F19*K19</f>
        <v>1141.9856614125001</v>
      </c>
      <c r="M19" s="55"/>
      <c r="N19" s="179"/>
    </row>
    <row r="20" spans="1:14" ht="22.5" x14ac:dyDescent="0.2">
      <c r="A20" s="181" t="s">
        <v>145</v>
      </c>
      <c r="B20" s="187" t="s">
        <v>146</v>
      </c>
      <c r="C20" s="188" t="s">
        <v>94</v>
      </c>
      <c r="D20" s="189" t="s">
        <v>147</v>
      </c>
      <c r="E20" s="182" t="s">
        <v>140</v>
      </c>
      <c r="F20" s="183">
        <v>2</v>
      </c>
      <c r="G20" s="184">
        <v>250.2</v>
      </c>
      <c r="H20" s="32">
        <v>0.28970000000000001</v>
      </c>
      <c r="I20" s="33">
        <f t="shared" si="6"/>
        <v>322.68294000000003</v>
      </c>
      <c r="J20" s="37">
        <f t="shared" si="7"/>
        <v>0</v>
      </c>
      <c r="K20" s="34">
        <f t="shared" si="8"/>
        <v>322.68294000000003</v>
      </c>
      <c r="L20" s="34">
        <f t="shared" si="9"/>
        <v>645.36588000000006</v>
      </c>
      <c r="M20" s="185"/>
      <c r="N20" s="186"/>
    </row>
    <row r="21" spans="1:14" ht="22.5" x14ac:dyDescent="0.2">
      <c r="A21" s="62" t="s">
        <v>148</v>
      </c>
      <c r="B21" s="63" t="s">
        <v>149</v>
      </c>
      <c r="C21" s="64" t="s">
        <v>92</v>
      </c>
      <c r="D21" s="35" t="s">
        <v>150</v>
      </c>
      <c r="E21" s="36" t="s">
        <v>151</v>
      </c>
      <c r="F21" s="65">
        <v>2</v>
      </c>
      <c r="G21" s="61">
        <v>650</v>
      </c>
      <c r="H21" s="32">
        <v>0.28970000000000001</v>
      </c>
      <c r="I21" s="33">
        <f t="shared" si="6"/>
        <v>838.30500000000006</v>
      </c>
      <c r="J21" s="37">
        <f t="shared" si="7"/>
        <v>0</v>
      </c>
      <c r="K21" s="34">
        <f t="shared" si="8"/>
        <v>838.30500000000006</v>
      </c>
      <c r="L21" s="34">
        <f t="shared" si="9"/>
        <v>1676.6100000000001</v>
      </c>
      <c r="M21" s="34"/>
      <c r="N21" s="177"/>
    </row>
    <row r="22" spans="1:14" ht="56.25" x14ac:dyDescent="0.2">
      <c r="A22" s="62" t="s">
        <v>152</v>
      </c>
      <c r="B22" s="63" t="s">
        <v>153</v>
      </c>
      <c r="C22" s="64" t="s">
        <v>154</v>
      </c>
      <c r="D22" s="35" t="s">
        <v>155</v>
      </c>
      <c r="E22" s="36" t="s">
        <v>140</v>
      </c>
      <c r="F22" s="65">
        <v>1</v>
      </c>
      <c r="G22" s="61">
        <v>1579.92</v>
      </c>
      <c r="H22" s="32">
        <v>0.28970000000000001</v>
      </c>
      <c r="I22" s="33">
        <f t="shared" si="6"/>
        <v>2037.6228240000003</v>
      </c>
      <c r="J22" s="37">
        <f t="shared" si="7"/>
        <v>0</v>
      </c>
      <c r="K22" s="34">
        <f t="shared" si="8"/>
        <v>2037.6228240000003</v>
      </c>
      <c r="L22" s="34">
        <f t="shared" si="9"/>
        <v>2037.6228240000003</v>
      </c>
      <c r="M22" s="34"/>
      <c r="N22" s="177"/>
    </row>
    <row r="23" spans="1:14" ht="33.75" x14ac:dyDescent="0.2">
      <c r="A23" s="62" t="s">
        <v>156</v>
      </c>
      <c r="B23" s="63" t="s">
        <v>350</v>
      </c>
      <c r="C23" s="64" t="s">
        <v>99</v>
      </c>
      <c r="D23" s="57" t="s">
        <v>157</v>
      </c>
      <c r="E23" s="56" t="s">
        <v>140</v>
      </c>
      <c r="F23" s="65">
        <v>1</v>
      </c>
      <c r="G23" s="61">
        <v>136.65</v>
      </c>
      <c r="H23" s="32">
        <v>0.28970000000000001</v>
      </c>
      <c r="I23" s="33">
        <f t="shared" si="6"/>
        <v>176.23750500000003</v>
      </c>
      <c r="J23" s="37">
        <f t="shared" si="7"/>
        <v>0</v>
      </c>
      <c r="K23" s="34">
        <f t="shared" si="8"/>
        <v>176.23750500000003</v>
      </c>
      <c r="L23" s="34">
        <f t="shared" si="9"/>
        <v>176.23750500000003</v>
      </c>
      <c r="M23" s="55"/>
      <c r="N23" s="177"/>
    </row>
    <row r="24" spans="1:14" ht="45" x14ac:dyDescent="0.2">
      <c r="A24" s="62" t="s">
        <v>158</v>
      </c>
      <c r="B24" s="63" t="s">
        <v>159</v>
      </c>
      <c r="C24" s="64" t="s">
        <v>160</v>
      </c>
      <c r="D24" s="35" t="s">
        <v>161</v>
      </c>
      <c r="E24" s="36" t="s">
        <v>151</v>
      </c>
      <c r="F24" s="65">
        <v>2</v>
      </c>
      <c r="G24" s="61">
        <v>858.37</v>
      </c>
      <c r="H24" s="32">
        <v>0.28970000000000001</v>
      </c>
      <c r="I24" s="33">
        <f t="shared" si="6"/>
        <v>1107.0397890000002</v>
      </c>
      <c r="J24" s="37">
        <f t="shared" si="7"/>
        <v>0</v>
      </c>
      <c r="K24" s="34">
        <f t="shared" si="8"/>
        <v>1107.0397890000002</v>
      </c>
      <c r="L24" s="34">
        <f t="shared" si="9"/>
        <v>2214.0795780000003</v>
      </c>
      <c r="M24" s="34"/>
      <c r="N24" s="177"/>
    </row>
    <row r="25" spans="1:14" ht="33.75" x14ac:dyDescent="0.2">
      <c r="A25" s="62" t="s">
        <v>162</v>
      </c>
      <c r="B25" s="63" t="s">
        <v>163</v>
      </c>
      <c r="C25" s="64" t="s">
        <v>94</v>
      </c>
      <c r="D25" s="35" t="s">
        <v>164</v>
      </c>
      <c r="E25" s="36" t="s">
        <v>104</v>
      </c>
      <c r="F25" s="65">
        <v>248.43</v>
      </c>
      <c r="G25" s="61">
        <v>15.04</v>
      </c>
      <c r="H25" s="32">
        <v>0.28970000000000001</v>
      </c>
      <c r="I25" s="33">
        <f t="shared" si="6"/>
        <v>19.397088</v>
      </c>
      <c r="J25" s="37">
        <f t="shared" si="7"/>
        <v>0</v>
      </c>
      <c r="K25" s="34">
        <f t="shared" si="8"/>
        <v>19.397088</v>
      </c>
      <c r="L25" s="34">
        <f t="shared" si="9"/>
        <v>4818.81857184</v>
      </c>
      <c r="M25" s="34"/>
      <c r="N25" s="177"/>
    </row>
    <row r="26" spans="1:14" ht="45" x14ac:dyDescent="0.2">
      <c r="A26" s="62" t="s">
        <v>165</v>
      </c>
      <c r="B26" s="63" t="s">
        <v>166</v>
      </c>
      <c r="C26" s="64" t="s">
        <v>99</v>
      </c>
      <c r="D26" s="35" t="s">
        <v>167</v>
      </c>
      <c r="E26" s="36" t="s">
        <v>104</v>
      </c>
      <c r="F26" s="65">
        <v>12</v>
      </c>
      <c r="G26" s="61">
        <v>447.93</v>
      </c>
      <c r="H26" s="32">
        <v>0.28970000000000001</v>
      </c>
      <c r="I26" s="33">
        <f t="shared" si="6"/>
        <v>577.69532100000004</v>
      </c>
      <c r="J26" s="37">
        <f t="shared" si="7"/>
        <v>0</v>
      </c>
      <c r="K26" s="34">
        <f t="shared" si="8"/>
        <v>577.69532100000004</v>
      </c>
      <c r="L26" s="34">
        <f t="shared" si="9"/>
        <v>6932.343852</v>
      </c>
      <c r="M26" s="34"/>
      <c r="N26" s="177"/>
    </row>
    <row r="27" spans="1:14" x14ac:dyDescent="0.2">
      <c r="A27" s="152" t="s">
        <v>100</v>
      </c>
      <c r="B27" s="153"/>
      <c r="C27" s="154"/>
      <c r="D27" s="162" t="s">
        <v>101</v>
      </c>
      <c r="E27" s="163"/>
      <c r="F27" s="156"/>
      <c r="G27" s="157"/>
      <c r="H27" s="164"/>
      <c r="I27" s="165"/>
      <c r="J27" s="166"/>
      <c r="K27" s="167"/>
      <c r="L27" s="167"/>
      <c r="M27" s="167">
        <f>SUM(L28:L35)</f>
        <v>5743.1081287799998</v>
      </c>
      <c r="N27" s="177"/>
    </row>
    <row r="28" spans="1:14" ht="22.5" x14ac:dyDescent="0.2">
      <c r="A28" s="62" t="s">
        <v>168</v>
      </c>
      <c r="B28" s="63" t="s">
        <v>169</v>
      </c>
      <c r="C28" s="64" t="s">
        <v>92</v>
      </c>
      <c r="D28" s="35" t="s">
        <v>170</v>
      </c>
      <c r="E28" s="36" t="s">
        <v>140</v>
      </c>
      <c r="F28" s="65">
        <v>4</v>
      </c>
      <c r="G28" s="61">
        <v>99.9</v>
      </c>
      <c r="H28" s="32">
        <v>0.28970000000000001</v>
      </c>
      <c r="I28" s="33">
        <f t="shared" ref="I28:I35" si="10">G28*(1+H28)</f>
        <v>128.84103000000002</v>
      </c>
      <c r="J28" s="37">
        <f t="shared" ref="J28:J35" si="11">$J$138</f>
        <v>0</v>
      </c>
      <c r="K28" s="34">
        <f t="shared" ref="K28:K35" si="12">I28*(1-J28)</f>
        <v>128.84103000000002</v>
      </c>
      <c r="L28" s="34">
        <f t="shared" ref="L28:L35" si="13">F28*K28</f>
        <v>515.36412000000007</v>
      </c>
      <c r="M28" s="34"/>
      <c r="N28" s="177"/>
    </row>
    <row r="29" spans="1:14" ht="22.5" x14ac:dyDescent="0.2">
      <c r="A29" s="62" t="s">
        <v>171</v>
      </c>
      <c r="B29" s="63" t="s">
        <v>172</v>
      </c>
      <c r="C29" s="64" t="s">
        <v>92</v>
      </c>
      <c r="D29" s="57" t="s">
        <v>173</v>
      </c>
      <c r="E29" s="56" t="s">
        <v>140</v>
      </c>
      <c r="F29" s="65">
        <v>2</v>
      </c>
      <c r="G29" s="61">
        <v>144.28</v>
      </c>
      <c r="H29" s="32">
        <v>0.28970000000000001</v>
      </c>
      <c r="I29" s="33">
        <f t="shared" si="10"/>
        <v>186.07791600000002</v>
      </c>
      <c r="J29" s="37">
        <f t="shared" si="11"/>
        <v>0</v>
      </c>
      <c r="K29" s="34">
        <f t="shared" si="12"/>
        <v>186.07791600000002</v>
      </c>
      <c r="L29" s="34">
        <f t="shared" si="13"/>
        <v>372.15583200000003</v>
      </c>
      <c r="M29" s="55"/>
      <c r="N29" s="177"/>
    </row>
    <row r="30" spans="1:14" x14ac:dyDescent="0.2">
      <c r="A30" s="62" t="s">
        <v>174</v>
      </c>
      <c r="B30" s="63" t="s">
        <v>175</v>
      </c>
      <c r="C30" s="64" t="s">
        <v>92</v>
      </c>
      <c r="D30" s="35" t="s">
        <v>176</v>
      </c>
      <c r="E30" s="36" t="s">
        <v>140</v>
      </c>
      <c r="F30" s="65">
        <v>44</v>
      </c>
      <c r="G30" s="61">
        <v>22.38</v>
      </c>
      <c r="H30" s="32">
        <v>0.28970000000000001</v>
      </c>
      <c r="I30" s="33">
        <f t="shared" si="10"/>
        <v>28.863486000000002</v>
      </c>
      <c r="J30" s="37">
        <f t="shared" si="11"/>
        <v>0</v>
      </c>
      <c r="K30" s="34">
        <f t="shared" si="12"/>
        <v>28.863486000000002</v>
      </c>
      <c r="L30" s="34">
        <f t="shared" si="13"/>
        <v>1269.9933840000001</v>
      </c>
      <c r="M30" s="34"/>
      <c r="N30" s="177"/>
    </row>
    <row r="31" spans="1:14" ht="45" x14ac:dyDescent="0.2">
      <c r="A31" s="62" t="s">
        <v>177</v>
      </c>
      <c r="B31" s="63" t="s">
        <v>178</v>
      </c>
      <c r="C31" s="64" t="s">
        <v>179</v>
      </c>
      <c r="D31" s="35" t="s">
        <v>180</v>
      </c>
      <c r="E31" s="36" t="s">
        <v>105</v>
      </c>
      <c r="F31" s="65">
        <v>0.38</v>
      </c>
      <c r="G31" s="61">
        <v>93.71</v>
      </c>
      <c r="H31" s="32">
        <v>0.28970000000000001</v>
      </c>
      <c r="I31" s="33">
        <f t="shared" si="10"/>
        <v>120.857787</v>
      </c>
      <c r="J31" s="37">
        <f t="shared" si="11"/>
        <v>0</v>
      </c>
      <c r="K31" s="34">
        <f t="shared" si="12"/>
        <v>120.857787</v>
      </c>
      <c r="L31" s="34">
        <f t="shared" si="13"/>
        <v>45.925959060000004</v>
      </c>
      <c r="M31" s="34"/>
      <c r="N31" s="177"/>
    </row>
    <row r="32" spans="1:14" ht="33.75" x14ac:dyDescent="0.2">
      <c r="A32" s="62" t="s">
        <v>181</v>
      </c>
      <c r="B32" s="63" t="s">
        <v>182</v>
      </c>
      <c r="C32" s="64" t="s">
        <v>99</v>
      </c>
      <c r="D32" s="35" t="s">
        <v>103</v>
      </c>
      <c r="E32" s="36" t="s">
        <v>105</v>
      </c>
      <c r="F32" s="65">
        <v>0.56000000000000005</v>
      </c>
      <c r="G32" s="61">
        <v>137.77000000000001</v>
      </c>
      <c r="H32" s="32">
        <v>0.28970000000000001</v>
      </c>
      <c r="I32" s="33">
        <f t="shared" si="10"/>
        <v>177.68196900000001</v>
      </c>
      <c r="J32" s="37">
        <f t="shared" si="11"/>
        <v>0</v>
      </c>
      <c r="K32" s="34">
        <f t="shared" si="12"/>
        <v>177.68196900000001</v>
      </c>
      <c r="L32" s="34">
        <f t="shared" si="13"/>
        <v>99.501902640000012</v>
      </c>
      <c r="M32" s="34"/>
      <c r="N32" s="177"/>
    </row>
    <row r="33" spans="1:14" ht="22.5" x14ac:dyDescent="0.2">
      <c r="A33" s="62" t="s">
        <v>183</v>
      </c>
      <c r="B33" s="63" t="s">
        <v>184</v>
      </c>
      <c r="C33" s="64" t="s">
        <v>92</v>
      </c>
      <c r="D33" s="35" t="s">
        <v>185</v>
      </c>
      <c r="E33" s="36" t="s">
        <v>104</v>
      </c>
      <c r="F33" s="65">
        <v>17.45</v>
      </c>
      <c r="G33" s="61">
        <v>1.76</v>
      </c>
      <c r="H33" s="32">
        <v>0.28970000000000001</v>
      </c>
      <c r="I33" s="33">
        <f t="shared" si="10"/>
        <v>2.2698720000000003</v>
      </c>
      <c r="J33" s="37">
        <f t="shared" si="11"/>
        <v>0</v>
      </c>
      <c r="K33" s="34">
        <f t="shared" si="12"/>
        <v>2.2698720000000003</v>
      </c>
      <c r="L33" s="34">
        <f t="shared" si="13"/>
        <v>39.609266400000003</v>
      </c>
      <c r="M33" s="34"/>
      <c r="N33" s="177"/>
    </row>
    <row r="34" spans="1:14" ht="22.5" x14ac:dyDescent="0.2">
      <c r="A34" s="62" t="s">
        <v>186</v>
      </c>
      <c r="B34" s="63" t="s">
        <v>187</v>
      </c>
      <c r="C34" s="64" t="s">
        <v>94</v>
      </c>
      <c r="D34" s="35" t="s">
        <v>188</v>
      </c>
      <c r="E34" s="36" t="s">
        <v>140</v>
      </c>
      <c r="F34" s="65">
        <v>34</v>
      </c>
      <c r="G34" s="61">
        <v>64.38</v>
      </c>
      <c r="H34" s="32">
        <v>0.28970000000000001</v>
      </c>
      <c r="I34" s="33">
        <f t="shared" si="10"/>
        <v>83.030885999999995</v>
      </c>
      <c r="J34" s="37">
        <f t="shared" si="11"/>
        <v>0</v>
      </c>
      <c r="K34" s="34">
        <f t="shared" si="12"/>
        <v>83.030885999999995</v>
      </c>
      <c r="L34" s="34">
        <f t="shared" si="13"/>
        <v>2823.0501239999999</v>
      </c>
      <c r="M34" s="34"/>
      <c r="N34" s="177"/>
    </row>
    <row r="35" spans="1:14" ht="22.5" x14ac:dyDescent="0.2">
      <c r="A35" s="62" t="s">
        <v>189</v>
      </c>
      <c r="B35" s="63" t="s">
        <v>190</v>
      </c>
      <c r="C35" s="64" t="s">
        <v>92</v>
      </c>
      <c r="D35" s="35" t="s">
        <v>191</v>
      </c>
      <c r="E35" s="36" t="s">
        <v>104</v>
      </c>
      <c r="F35" s="65">
        <v>101.08</v>
      </c>
      <c r="G35" s="61">
        <v>4.43</v>
      </c>
      <c r="H35" s="32">
        <v>0.28970000000000001</v>
      </c>
      <c r="I35" s="33">
        <f t="shared" si="10"/>
        <v>5.7133709999999995</v>
      </c>
      <c r="J35" s="37">
        <f t="shared" si="11"/>
        <v>0</v>
      </c>
      <c r="K35" s="34">
        <f t="shared" si="12"/>
        <v>5.7133709999999995</v>
      </c>
      <c r="L35" s="34">
        <f t="shared" si="13"/>
        <v>577.50754067999992</v>
      </c>
      <c r="M35" s="34"/>
      <c r="N35" s="177"/>
    </row>
    <row r="36" spans="1:14" x14ac:dyDescent="0.2">
      <c r="A36" s="136">
        <v>4</v>
      </c>
      <c r="B36" s="141"/>
      <c r="C36" s="142"/>
      <c r="D36" s="143" t="s">
        <v>78</v>
      </c>
      <c r="E36" s="215"/>
      <c r="F36" s="216"/>
      <c r="G36" s="212"/>
      <c r="H36" s="147"/>
      <c r="I36" s="148"/>
      <c r="J36" s="149"/>
      <c r="K36" s="150"/>
      <c r="L36" s="150"/>
      <c r="M36" s="150"/>
      <c r="N36" s="151">
        <f>SUM(M37)</f>
        <v>887.95432296000001</v>
      </c>
    </row>
    <row r="37" spans="1:14" ht="33.75" x14ac:dyDescent="0.2">
      <c r="A37" s="152" t="s">
        <v>192</v>
      </c>
      <c r="B37" s="153" t="s">
        <v>193</v>
      </c>
      <c r="C37" s="154" t="s">
        <v>99</v>
      </c>
      <c r="D37" s="162" t="s">
        <v>194</v>
      </c>
      <c r="E37" s="163" t="s">
        <v>105</v>
      </c>
      <c r="F37" s="156">
        <v>8.08</v>
      </c>
      <c r="G37" s="157">
        <v>85.21</v>
      </c>
      <c r="H37" s="158">
        <v>0.28970000000000001</v>
      </c>
      <c r="I37" s="159">
        <f t="shared" ref="I37" si="14">G37*(1+H37)</f>
        <v>109.895337</v>
      </c>
      <c r="J37" s="160">
        <f>$J$138</f>
        <v>0</v>
      </c>
      <c r="K37" s="161">
        <f t="shared" ref="K37" si="15">I37*(1-J37)</f>
        <v>109.895337</v>
      </c>
      <c r="L37" s="161">
        <f>F37*K37</f>
        <v>887.95432296000001</v>
      </c>
      <c r="M37" s="167">
        <f>L37</f>
        <v>887.95432296000001</v>
      </c>
      <c r="N37" s="177"/>
    </row>
    <row r="38" spans="1:14" ht="22.5" x14ac:dyDescent="0.2">
      <c r="A38" s="136">
        <v>5</v>
      </c>
      <c r="B38" s="141"/>
      <c r="C38" s="142"/>
      <c r="D38" s="143" t="s">
        <v>106</v>
      </c>
      <c r="E38" s="137"/>
      <c r="F38" s="138"/>
      <c r="G38" s="139"/>
      <c r="H38" s="144"/>
      <c r="I38" s="145"/>
      <c r="J38" s="146"/>
      <c r="K38" s="140"/>
      <c r="L38" s="140"/>
      <c r="M38" s="140"/>
      <c r="N38" s="178"/>
    </row>
    <row r="39" spans="1:14" x14ac:dyDescent="0.2">
      <c r="A39" s="62"/>
      <c r="B39" s="63"/>
      <c r="C39" s="64"/>
      <c r="D39" s="35"/>
      <c r="E39" s="36"/>
      <c r="F39" s="65"/>
      <c r="G39" s="61">
        <v>0</v>
      </c>
      <c r="H39" s="32"/>
      <c r="I39" s="33"/>
      <c r="J39" s="37"/>
      <c r="K39" s="34"/>
      <c r="L39" s="34"/>
      <c r="M39" s="34"/>
      <c r="N39" s="177"/>
    </row>
    <row r="40" spans="1:14" ht="22.5" x14ac:dyDescent="0.2">
      <c r="A40" s="136">
        <v>6</v>
      </c>
      <c r="B40" s="141"/>
      <c r="C40" s="142"/>
      <c r="D40" s="143" t="s">
        <v>195</v>
      </c>
      <c r="E40" s="137"/>
      <c r="F40" s="138"/>
      <c r="G40" s="139"/>
      <c r="H40" s="144"/>
      <c r="I40" s="145"/>
      <c r="J40" s="146"/>
      <c r="K40" s="140"/>
      <c r="L40" s="140"/>
      <c r="M40" s="140"/>
      <c r="N40" s="178"/>
    </row>
    <row r="41" spans="1:14" x14ac:dyDescent="0.2">
      <c r="A41" s="62"/>
      <c r="B41" s="63"/>
      <c r="C41" s="64"/>
      <c r="D41" s="35"/>
      <c r="E41" s="36"/>
      <c r="F41" s="65"/>
      <c r="G41" s="61">
        <v>0</v>
      </c>
      <c r="H41" s="32"/>
      <c r="I41" s="33"/>
      <c r="J41" s="37"/>
      <c r="K41" s="34"/>
      <c r="L41" s="34"/>
      <c r="M41" s="34"/>
      <c r="N41" s="177"/>
    </row>
    <row r="42" spans="1:14" x14ac:dyDescent="0.2">
      <c r="A42" s="136">
        <v>7</v>
      </c>
      <c r="B42" s="141"/>
      <c r="C42" s="142"/>
      <c r="D42" s="143" t="s">
        <v>107</v>
      </c>
      <c r="E42" s="137"/>
      <c r="F42" s="138"/>
      <c r="G42" s="139"/>
      <c r="H42" s="144"/>
      <c r="I42" s="145"/>
      <c r="J42" s="146"/>
      <c r="K42" s="140"/>
      <c r="L42" s="140"/>
      <c r="M42" s="140"/>
      <c r="N42" s="178"/>
    </row>
    <row r="43" spans="1:14" x14ac:dyDescent="0.2">
      <c r="A43" s="62"/>
      <c r="B43" s="63"/>
      <c r="C43" s="64"/>
      <c r="D43" s="35"/>
      <c r="E43" s="36"/>
      <c r="F43" s="65"/>
      <c r="G43" s="61">
        <v>0</v>
      </c>
      <c r="H43" s="32"/>
      <c r="I43" s="33"/>
      <c r="J43" s="37"/>
      <c r="K43" s="34"/>
      <c r="L43" s="34"/>
      <c r="M43" s="34"/>
      <c r="N43" s="177"/>
    </row>
    <row r="44" spans="1:14" x14ac:dyDescent="0.2">
      <c r="A44" s="136">
        <v>8</v>
      </c>
      <c r="B44" s="141"/>
      <c r="C44" s="142"/>
      <c r="D44" s="143" t="s">
        <v>48</v>
      </c>
      <c r="E44" s="137"/>
      <c r="F44" s="138"/>
      <c r="G44" s="139"/>
      <c r="H44" s="144"/>
      <c r="I44" s="145"/>
      <c r="J44" s="146"/>
      <c r="K44" s="140"/>
      <c r="L44" s="140"/>
      <c r="M44" s="140"/>
      <c r="N44" s="178"/>
    </row>
    <row r="45" spans="1:14" x14ac:dyDescent="0.2">
      <c r="A45" s="62"/>
      <c r="B45" s="63"/>
      <c r="C45" s="64"/>
      <c r="D45" s="35"/>
      <c r="E45" s="36"/>
      <c r="F45" s="65"/>
      <c r="G45" s="61">
        <v>0</v>
      </c>
      <c r="H45" s="32"/>
      <c r="I45" s="33"/>
      <c r="J45" s="37"/>
      <c r="K45" s="34"/>
      <c r="L45" s="34"/>
      <c r="M45" s="34"/>
      <c r="N45" s="177"/>
    </row>
    <row r="46" spans="1:14" x14ac:dyDescent="0.2">
      <c r="A46" s="136">
        <v>9</v>
      </c>
      <c r="B46" s="141"/>
      <c r="C46" s="142"/>
      <c r="D46" s="143" t="s">
        <v>108</v>
      </c>
      <c r="E46" s="215"/>
      <c r="F46" s="216"/>
      <c r="G46" s="212"/>
      <c r="H46" s="147"/>
      <c r="I46" s="148"/>
      <c r="J46" s="149"/>
      <c r="K46" s="150"/>
      <c r="L46" s="150"/>
      <c r="M46" s="140">
        <f>SUM(L47:L48)</f>
        <v>7769.5674108214516</v>
      </c>
      <c r="N46" s="151">
        <f>M46</f>
        <v>7769.5674108214516</v>
      </c>
    </row>
    <row r="47" spans="1:14" ht="33.75" x14ac:dyDescent="0.2">
      <c r="A47" s="62" t="s">
        <v>196</v>
      </c>
      <c r="B47" s="63" t="s">
        <v>92</v>
      </c>
      <c r="C47" s="64">
        <v>150500</v>
      </c>
      <c r="D47" s="35" t="s">
        <v>197</v>
      </c>
      <c r="E47" s="36" t="s">
        <v>104</v>
      </c>
      <c r="F47" s="65">
        <v>9.15</v>
      </c>
      <c r="G47" s="61">
        <v>177.19</v>
      </c>
      <c r="H47" s="32">
        <v>0.28970000000000001</v>
      </c>
      <c r="I47" s="33">
        <f t="shared" ref="I47:I48" si="16">G47*(1+H47)</f>
        <v>228.52194300000002</v>
      </c>
      <c r="J47" s="37">
        <f t="shared" ref="J47:J48" si="17">$J$138</f>
        <v>0</v>
      </c>
      <c r="K47" s="34">
        <f t="shared" ref="K47:K48" si="18">I47*(1-J47)</f>
        <v>228.52194300000002</v>
      </c>
      <c r="L47" s="34">
        <f t="shared" ref="L47:L48" si="19">F47*K47</f>
        <v>2090.9757784500002</v>
      </c>
      <c r="M47" s="34"/>
      <c r="N47" s="177"/>
    </row>
    <row r="48" spans="1:14" ht="22.5" x14ac:dyDescent="0.2">
      <c r="A48" s="62" t="s">
        <v>198</v>
      </c>
      <c r="B48" s="63" t="s">
        <v>199</v>
      </c>
      <c r="C48" s="64" t="s">
        <v>94</v>
      </c>
      <c r="D48" s="35" t="s">
        <v>200</v>
      </c>
      <c r="E48" s="36" t="s">
        <v>104</v>
      </c>
      <c r="F48" s="65">
        <v>9.15</v>
      </c>
      <c r="G48" s="61">
        <v>481.20579000000004</v>
      </c>
      <c r="H48" s="32">
        <v>0.28970000000000001</v>
      </c>
      <c r="I48" s="33">
        <f t="shared" si="16"/>
        <v>620.61110736300009</v>
      </c>
      <c r="J48" s="37">
        <f t="shared" si="17"/>
        <v>0</v>
      </c>
      <c r="K48" s="34">
        <f t="shared" si="18"/>
        <v>620.61110736300009</v>
      </c>
      <c r="L48" s="34">
        <f t="shared" si="19"/>
        <v>5678.5916323714509</v>
      </c>
      <c r="M48" s="34"/>
      <c r="N48" s="177"/>
    </row>
    <row r="49" spans="1:14" x14ac:dyDescent="0.2">
      <c r="A49" s="136">
        <v>10</v>
      </c>
      <c r="B49" s="141"/>
      <c r="C49" s="142"/>
      <c r="D49" s="143" t="s">
        <v>49</v>
      </c>
      <c r="E49" s="215"/>
      <c r="F49" s="216"/>
      <c r="G49" s="212"/>
      <c r="H49" s="147"/>
      <c r="I49" s="148"/>
      <c r="J49" s="149"/>
      <c r="K49" s="150"/>
      <c r="L49" s="150"/>
      <c r="M49" s="140">
        <f>SUM(L50:L52)</f>
        <v>13710.443582070002</v>
      </c>
      <c r="N49" s="151">
        <f>M49</f>
        <v>13710.443582070002</v>
      </c>
    </row>
    <row r="50" spans="1:14" ht="67.5" x14ac:dyDescent="0.2">
      <c r="A50" s="62" t="s">
        <v>201</v>
      </c>
      <c r="B50" s="63" t="s">
        <v>202</v>
      </c>
      <c r="C50" s="64" t="s">
        <v>94</v>
      </c>
      <c r="D50" s="35" t="s">
        <v>203</v>
      </c>
      <c r="E50" s="36" t="s">
        <v>140</v>
      </c>
      <c r="F50" s="65">
        <v>1</v>
      </c>
      <c r="G50" s="61">
        <v>4100.17</v>
      </c>
      <c r="H50" s="32">
        <v>0.28970000000000001</v>
      </c>
      <c r="I50" s="33">
        <f t="shared" ref="I50:I52" si="20">G50*(1+H50)</f>
        <v>5287.9892490000002</v>
      </c>
      <c r="J50" s="37">
        <f t="shared" ref="J50:J52" si="21">$J$138</f>
        <v>0</v>
      </c>
      <c r="K50" s="34">
        <f t="shared" ref="K50:K52" si="22">I50*(1-J50)</f>
        <v>5287.9892490000002</v>
      </c>
      <c r="L50" s="34">
        <f t="shared" ref="L50:L52" si="23">F50*K50</f>
        <v>5287.9892490000002</v>
      </c>
      <c r="M50" s="34"/>
      <c r="N50" s="177"/>
    </row>
    <row r="51" spans="1:14" ht="45" x14ac:dyDescent="0.2">
      <c r="A51" s="62" t="s">
        <v>204</v>
      </c>
      <c r="B51" s="63" t="s">
        <v>205</v>
      </c>
      <c r="C51" s="64" t="s">
        <v>94</v>
      </c>
      <c r="D51" s="57" t="s">
        <v>206</v>
      </c>
      <c r="E51" s="56" t="s">
        <v>140</v>
      </c>
      <c r="F51" s="65">
        <v>1</v>
      </c>
      <c r="G51" s="61">
        <v>2331.8238000000001</v>
      </c>
      <c r="H51" s="32">
        <v>0.28970000000000001</v>
      </c>
      <c r="I51" s="33">
        <f t="shared" si="20"/>
        <v>3007.3531548600004</v>
      </c>
      <c r="J51" s="37">
        <f t="shared" si="21"/>
        <v>0</v>
      </c>
      <c r="K51" s="34">
        <f t="shared" si="22"/>
        <v>3007.3531548600004</v>
      </c>
      <c r="L51" s="34">
        <f t="shared" si="23"/>
        <v>3007.3531548600004</v>
      </c>
      <c r="M51" s="55"/>
      <c r="N51" s="177"/>
    </row>
    <row r="52" spans="1:14" ht="56.25" x14ac:dyDescent="0.2">
      <c r="A52" s="62" t="s">
        <v>207</v>
      </c>
      <c r="B52" s="63" t="s">
        <v>208</v>
      </c>
      <c r="C52" s="64" t="s">
        <v>94</v>
      </c>
      <c r="D52" s="35" t="s">
        <v>209</v>
      </c>
      <c r="E52" s="36" t="s">
        <v>140</v>
      </c>
      <c r="F52" s="65">
        <v>1</v>
      </c>
      <c r="G52" s="61">
        <v>4198.7293</v>
      </c>
      <c r="H52" s="32">
        <v>0.28970000000000001</v>
      </c>
      <c r="I52" s="33">
        <f t="shared" si="20"/>
        <v>5415.1011782100004</v>
      </c>
      <c r="J52" s="37">
        <f t="shared" si="21"/>
        <v>0</v>
      </c>
      <c r="K52" s="34">
        <f t="shared" si="22"/>
        <v>5415.1011782100004</v>
      </c>
      <c r="L52" s="34">
        <f t="shared" si="23"/>
        <v>5415.1011782100004</v>
      </c>
      <c r="M52" s="34"/>
      <c r="N52" s="177"/>
    </row>
    <row r="53" spans="1:14" ht="22.5" x14ac:dyDescent="0.2">
      <c r="A53" s="136">
        <v>11</v>
      </c>
      <c r="B53" s="141"/>
      <c r="C53" s="142"/>
      <c r="D53" s="143" t="s">
        <v>79</v>
      </c>
      <c r="E53" s="215"/>
      <c r="F53" s="216"/>
      <c r="G53" s="212"/>
      <c r="H53" s="147"/>
      <c r="I53" s="148"/>
      <c r="J53" s="149"/>
      <c r="K53" s="150"/>
      <c r="L53" s="150"/>
      <c r="M53" s="150"/>
      <c r="N53" s="151"/>
    </row>
    <row r="54" spans="1:14" x14ac:dyDescent="0.2">
      <c r="A54" s="62" t="s">
        <v>210</v>
      </c>
      <c r="B54" s="63"/>
      <c r="C54" s="64"/>
      <c r="D54" s="35" t="s">
        <v>211</v>
      </c>
      <c r="E54" s="36"/>
      <c r="F54" s="65"/>
      <c r="G54" s="61"/>
      <c r="H54" s="32"/>
      <c r="I54" s="33"/>
      <c r="J54" s="37"/>
      <c r="K54" s="34"/>
      <c r="L54" s="34"/>
      <c r="M54" s="34"/>
      <c r="N54" s="177"/>
    </row>
    <row r="55" spans="1:14" x14ac:dyDescent="0.2">
      <c r="A55" s="62"/>
      <c r="B55" s="63"/>
      <c r="C55" s="64"/>
      <c r="D55" s="35"/>
      <c r="E55" s="36"/>
      <c r="F55" s="65"/>
      <c r="G55" s="61">
        <v>0</v>
      </c>
      <c r="H55" s="32"/>
      <c r="I55" s="33"/>
      <c r="J55" s="37"/>
      <c r="K55" s="34"/>
      <c r="L55" s="34"/>
      <c r="M55" s="34"/>
      <c r="N55" s="177"/>
    </row>
    <row r="56" spans="1:14" x14ac:dyDescent="0.2">
      <c r="A56" s="62" t="s">
        <v>212</v>
      </c>
      <c r="B56" s="63"/>
      <c r="C56" s="64"/>
      <c r="D56" s="35" t="s">
        <v>213</v>
      </c>
      <c r="E56" s="36"/>
      <c r="F56" s="65"/>
      <c r="G56" s="61"/>
      <c r="H56" s="32"/>
      <c r="I56" s="33"/>
      <c r="J56" s="37"/>
      <c r="K56" s="34"/>
      <c r="L56" s="34"/>
      <c r="M56" s="34"/>
      <c r="N56" s="177"/>
    </row>
    <row r="57" spans="1:14" x14ac:dyDescent="0.2">
      <c r="A57" s="181"/>
      <c r="B57" s="187"/>
      <c r="C57" s="188"/>
      <c r="D57" s="189"/>
      <c r="E57" s="182"/>
      <c r="F57" s="183"/>
      <c r="G57" s="184">
        <v>0</v>
      </c>
      <c r="H57" s="190"/>
      <c r="I57" s="191"/>
      <c r="J57" s="192"/>
      <c r="K57" s="185"/>
      <c r="L57" s="185"/>
      <c r="M57" s="185"/>
      <c r="N57" s="186"/>
    </row>
    <row r="58" spans="1:14" x14ac:dyDescent="0.2">
      <c r="A58" s="62" t="s">
        <v>214</v>
      </c>
      <c r="B58" s="63"/>
      <c r="C58" s="64"/>
      <c r="D58" s="35" t="s">
        <v>215</v>
      </c>
      <c r="E58" s="36"/>
      <c r="F58" s="65"/>
      <c r="G58" s="61"/>
      <c r="H58" s="32"/>
      <c r="I58" s="33"/>
      <c r="J58" s="37"/>
      <c r="K58" s="34"/>
      <c r="L58" s="34"/>
      <c r="M58" s="34"/>
      <c r="N58" s="177"/>
    </row>
    <row r="59" spans="1:14" x14ac:dyDescent="0.2">
      <c r="A59" s="62"/>
      <c r="B59" s="63"/>
      <c r="C59" s="64"/>
      <c r="D59" s="35"/>
      <c r="E59" s="36"/>
      <c r="F59" s="65"/>
      <c r="G59" s="61">
        <v>0</v>
      </c>
      <c r="H59" s="32"/>
      <c r="I59" s="33"/>
      <c r="J59" s="37"/>
      <c r="K59" s="34"/>
      <c r="L59" s="34"/>
      <c r="M59" s="34"/>
      <c r="N59" s="177"/>
    </row>
    <row r="60" spans="1:14" x14ac:dyDescent="0.2">
      <c r="A60" s="136">
        <v>12</v>
      </c>
      <c r="B60" s="141"/>
      <c r="C60" s="142"/>
      <c r="D60" s="143" t="s">
        <v>50</v>
      </c>
      <c r="E60" s="215"/>
      <c r="F60" s="216"/>
      <c r="G60" s="212"/>
      <c r="H60" s="147"/>
      <c r="I60" s="148"/>
      <c r="J60" s="149"/>
      <c r="K60" s="150"/>
      <c r="L60" s="150"/>
      <c r="M60" s="150"/>
      <c r="N60" s="151">
        <f>SUM(M61:M73)</f>
        <v>30290.778934200003</v>
      </c>
    </row>
    <row r="61" spans="1:14" x14ac:dyDescent="0.2">
      <c r="A61" s="152" t="s">
        <v>216</v>
      </c>
      <c r="B61" s="153"/>
      <c r="C61" s="154"/>
      <c r="D61" s="162" t="s">
        <v>217</v>
      </c>
      <c r="E61" s="163"/>
      <c r="F61" s="156"/>
      <c r="G61" s="157"/>
      <c r="H61" s="164"/>
      <c r="I61" s="165"/>
      <c r="J61" s="166"/>
      <c r="K61" s="167"/>
      <c r="L61" s="167"/>
      <c r="M61" s="167">
        <f>SUM(L62)</f>
        <v>4829.4106200000006</v>
      </c>
      <c r="N61" s="177"/>
    </row>
    <row r="62" spans="1:14" ht="22.5" x14ac:dyDescent="0.2">
      <c r="A62" s="62" t="s">
        <v>218</v>
      </c>
      <c r="B62" s="63" t="s">
        <v>219</v>
      </c>
      <c r="C62" s="64" t="s">
        <v>92</v>
      </c>
      <c r="D62" s="35" t="s">
        <v>220</v>
      </c>
      <c r="E62" s="36" t="s">
        <v>140</v>
      </c>
      <c r="F62" s="65">
        <v>30</v>
      </c>
      <c r="G62" s="61">
        <v>124.82</v>
      </c>
      <c r="H62" s="32">
        <v>0.28970000000000001</v>
      </c>
      <c r="I62" s="33">
        <f t="shared" ref="I62" si="24">G62*(1+H62)</f>
        <v>160.98035400000001</v>
      </c>
      <c r="J62" s="37">
        <f>$J$138</f>
        <v>0</v>
      </c>
      <c r="K62" s="34">
        <f t="shared" ref="K62" si="25">I62*(1-J62)</f>
        <v>160.98035400000001</v>
      </c>
      <c r="L62" s="34">
        <f t="shared" ref="L62" si="26">F62*K62</f>
        <v>4829.4106200000006</v>
      </c>
      <c r="M62" s="34"/>
      <c r="N62" s="177"/>
    </row>
    <row r="63" spans="1:14" x14ac:dyDescent="0.2">
      <c r="A63" s="152" t="s">
        <v>221</v>
      </c>
      <c r="B63" s="153"/>
      <c r="C63" s="154"/>
      <c r="D63" s="162" t="s">
        <v>222</v>
      </c>
      <c r="E63" s="163"/>
      <c r="F63" s="156"/>
      <c r="G63" s="157"/>
      <c r="H63" s="164"/>
      <c r="I63" s="165"/>
      <c r="J63" s="166"/>
      <c r="K63" s="167"/>
      <c r="L63" s="167"/>
      <c r="M63" s="167">
        <f>SUM(L64:L68)</f>
        <v>6323.4326321999997</v>
      </c>
      <c r="N63" s="177"/>
    </row>
    <row r="64" spans="1:14" ht="45" x14ac:dyDescent="0.2">
      <c r="A64" s="62" t="s">
        <v>223</v>
      </c>
      <c r="B64" s="63" t="s">
        <v>224</v>
      </c>
      <c r="C64" s="64" t="s">
        <v>94</v>
      </c>
      <c r="D64" s="35" t="s">
        <v>225</v>
      </c>
      <c r="E64" s="36" t="s">
        <v>140</v>
      </c>
      <c r="F64" s="65">
        <v>1</v>
      </c>
      <c r="G64" s="61">
        <v>1911.1100000000001</v>
      </c>
      <c r="H64" s="32">
        <v>0.28970000000000001</v>
      </c>
      <c r="I64" s="33">
        <f t="shared" ref="I64:I68" si="27">G64*(1+H64)</f>
        <v>2464.7585670000003</v>
      </c>
      <c r="J64" s="37">
        <f t="shared" ref="J64:J68" si="28">$J$138</f>
        <v>0</v>
      </c>
      <c r="K64" s="34">
        <f t="shared" ref="K64:K68" si="29">I64*(1-J64)</f>
        <v>2464.7585670000003</v>
      </c>
      <c r="L64" s="34">
        <f t="shared" ref="L64:L68" si="30">F64*K64</f>
        <v>2464.7585670000003</v>
      </c>
      <c r="M64" s="34"/>
      <c r="N64" s="177"/>
    </row>
    <row r="65" spans="1:14" ht="33.75" x14ac:dyDescent="0.2">
      <c r="A65" s="62" t="s">
        <v>226</v>
      </c>
      <c r="B65" s="63" t="s">
        <v>227</v>
      </c>
      <c r="C65" s="64" t="s">
        <v>99</v>
      </c>
      <c r="D65" s="35" t="s">
        <v>228</v>
      </c>
      <c r="E65" s="36" t="s">
        <v>140</v>
      </c>
      <c r="F65" s="65">
        <v>2</v>
      </c>
      <c r="G65" s="61">
        <v>863.03</v>
      </c>
      <c r="H65" s="32">
        <v>0.28970000000000001</v>
      </c>
      <c r="I65" s="33">
        <f t="shared" si="27"/>
        <v>1113.0497909999999</v>
      </c>
      <c r="J65" s="37">
        <f t="shared" si="28"/>
        <v>0</v>
      </c>
      <c r="K65" s="34">
        <f t="shared" si="29"/>
        <v>1113.0497909999999</v>
      </c>
      <c r="L65" s="34">
        <f t="shared" si="30"/>
        <v>2226.0995819999998</v>
      </c>
      <c r="M65" s="34"/>
      <c r="N65" s="177"/>
    </row>
    <row r="66" spans="1:14" ht="33.75" x14ac:dyDescent="0.2">
      <c r="A66" s="62" t="s">
        <v>229</v>
      </c>
      <c r="B66" s="63" t="s">
        <v>109</v>
      </c>
      <c r="C66" s="64" t="s">
        <v>99</v>
      </c>
      <c r="D66" s="35" t="s">
        <v>110</v>
      </c>
      <c r="E66" s="36" t="s">
        <v>140</v>
      </c>
      <c r="F66" s="65">
        <v>2</v>
      </c>
      <c r="G66" s="61">
        <v>398.06</v>
      </c>
      <c r="H66" s="32">
        <v>0.28970000000000001</v>
      </c>
      <c r="I66" s="33">
        <f t="shared" si="27"/>
        <v>513.37798199999997</v>
      </c>
      <c r="J66" s="37">
        <f t="shared" si="28"/>
        <v>0</v>
      </c>
      <c r="K66" s="34">
        <f t="shared" si="29"/>
        <v>513.37798199999997</v>
      </c>
      <c r="L66" s="34">
        <f t="shared" si="30"/>
        <v>1026.7559639999999</v>
      </c>
      <c r="M66" s="34"/>
      <c r="N66" s="177"/>
    </row>
    <row r="67" spans="1:14" ht="33.75" x14ac:dyDescent="0.2">
      <c r="A67" s="181" t="s">
        <v>230</v>
      </c>
      <c r="B67" s="187" t="s">
        <v>112</v>
      </c>
      <c r="C67" s="188" t="s">
        <v>99</v>
      </c>
      <c r="D67" s="193" t="s">
        <v>113</v>
      </c>
      <c r="E67" s="182" t="s">
        <v>140</v>
      </c>
      <c r="F67" s="183">
        <v>2</v>
      </c>
      <c r="G67" s="184">
        <v>59.16</v>
      </c>
      <c r="H67" s="32">
        <v>0.28970000000000001</v>
      </c>
      <c r="I67" s="33">
        <f t="shared" si="27"/>
        <v>76.298652000000004</v>
      </c>
      <c r="J67" s="37">
        <f t="shared" si="28"/>
        <v>0</v>
      </c>
      <c r="K67" s="34">
        <f t="shared" si="29"/>
        <v>76.298652000000004</v>
      </c>
      <c r="L67" s="34">
        <f t="shared" si="30"/>
        <v>152.59730400000001</v>
      </c>
      <c r="M67" s="185"/>
      <c r="N67" s="186"/>
    </row>
    <row r="68" spans="1:14" ht="33.75" x14ac:dyDescent="0.2">
      <c r="A68" s="62" t="s">
        <v>231</v>
      </c>
      <c r="B68" s="63" t="s">
        <v>114</v>
      </c>
      <c r="C68" s="64" t="s">
        <v>94</v>
      </c>
      <c r="D68" s="180" t="s">
        <v>232</v>
      </c>
      <c r="E68" s="36" t="s">
        <v>140</v>
      </c>
      <c r="F68" s="65">
        <v>4</v>
      </c>
      <c r="G68" s="61">
        <v>87.854000000000013</v>
      </c>
      <c r="H68" s="32">
        <v>0.28970000000000001</v>
      </c>
      <c r="I68" s="33">
        <f t="shared" si="27"/>
        <v>113.30530380000002</v>
      </c>
      <c r="J68" s="37">
        <f t="shared" si="28"/>
        <v>0</v>
      </c>
      <c r="K68" s="34">
        <f t="shared" si="29"/>
        <v>113.30530380000002</v>
      </c>
      <c r="L68" s="34">
        <f t="shared" si="30"/>
        <v>453.22121520000007</v>
      </c>
      <c r="M68" s="34"/>
      <c r="N68" s="177"/>
    </row>
    <row r="69" spans="1:14" x14ac:dyDescent="0.2">
      <c r="A69" s="152" t="s">
        <v>233</v>
      </c>
      <c r="B69" s="153"/>
      <c r="C69" s="154"/>
      <c r="D69" s="162" t="s">
        <v>234</v>
      </c>
      <c r="E69" s="163"/>
      <c r="F69" s="156"/>
      <c r="G69" s="157"/>
      <c r="H69" s="164"/>
      <c r="I69" s="165"/>
      <c r="J69" s="166"/>
      <c r="K69" s="167"/>
      <c r="L69" s="167"/>
      <c r="M69" s="167">
        <f>SUM(L70:L72)</f>
        <v>18865.989540000002</v>
      </c>
      <c r="N69" s="186"/>
    </row>
    <row r="70" spans="1:14" ht="56.25" x14ac:dyDescent="0.2">
      <c r="A70" s="62" t="s">
        <v>235</v>
      </c>
      <c r="B70" s="63" t="s">
        <v>236</v>
      </c>
      <c r="C70" s="64" t="s">
        <v>99</v>
      </c>
      <c r="D70" s="35" t="s">
        <v>237</v>
      </c>
      <c r="E70" s="36" t="s">
        <v>102</v>
      </c>
      <c r="F70" s="65">
        <v>100</v>
      </c>
      <c r="G70" s="61">
        <v>100.28</v>
      </c>
      <c r="H70" s="32">
        <v>0.28970000000000001</v>
      </c>
      <c r="I70" s="33">
        <f t="shared" ref="I70:I72" si="31">G70*(1+H70)</f>
        <v>129.33111600000001</v>
      </c>
      <c r="J70" s="37">
        <f t="shared" ref="J70:J72" si="32">$J$138</f>
        <v>0</v>
      </c>
      <c r="K70" s="34">
        <f t="shared" ref="K70:K72" si="33">I70*(1-J70)</f>
        <v>129.33111600000001</v>
      </c>
      <c r="L70" s="34">
        <f t="shared" ref="L70:L72" si="34">F70*K70</f>
        <v>12933.1116</v>
      </c>
      <c r="M70" s="34"/>
      <c r="N70" s="177"/>
    </row>
    <row r="71" spans="1:14" ht="56.25" x14ac:dyDescent="0.2">
      <c r="A71" s="62" t="s">
        <v>238</v>
      </c>
      <c r="B71" s="63" t="s">
        <v>111</v>
      </c>
      <c r="C71" s="64" t="s">
        <v>99</v>
      </c>
      <c r="D71" s="35" t="s">
        <v>239</v>
      </c>
      <c r="E71" s="36" t="s">
        <v>102</v>
      </c>
      <c r="F71" s="65">
        <v>100</v>
      </c>
      <c r="G71" s="61">
        <v>39.49</v>
      </c>
      <c r="H71" s="32">
        <v>0.28970000000000001</v>
      </c>
      <c r="I71" s="33">
        <f t="shared" si="31"/>
        <v>50.930253000000008</v>
      </c>
      <c r="J71" s="37">
        <f t="shared" si="32"/>
        <v>0</v>
      </c>
      <c r="K71" s="34">
        <f t="shared" si="33"/>
        <v>50.930253000000008</v>
      </c>
      <c r="L71" s="34">
        <f t="shared" si="34"/>
        <v>5093.0253000000012</v>
      </c>
      <c r="M71" s="34"/>
      <c r="N71" s="177"/>
    </row>
    <row r="72" spans="1:14" ht="45" x14ac:dyDescent="0.2">
      <c r="A72" s="62" t="s">
        <v>240</v>
      </c>
      <c r="B72" s="63" t="s">
        <v>241</v>
      </c>
      <c r="C72" s="64" t="s">
        <v>99</v>
      </c>
      <c r="D72" s="35" t="s">
        <v>242</v>
      </c>
      <c r="E72" s="36" t="s">
        <v>102</v>
      </c>
      <c r="F72" s="65">
        <v>80</v>
      </c>
      <c r="G72" s="61">
        <v>8.14</v>
      </c>
      <c r="H72" s="32">
        <v>0.28970000000000001</v>
      </c>
      <c r="I72" s="33">
        <f t="shared" si="31"/>
        <v>10.498158000000002</v>
      </c>
      <c r="J72" s="37">
        <f t="shared" si="32"/>
        <v>0</v>
      </c>
      <c r="K72" s="34">
        <f t="shared" si="33"/>
        <v>10.498158000000002</v>
      </c>
      <c r="L72" s="34">
        <f t="shared" si="34"/>
        <v>839.85264000000018</v>
      </c>
      <c r="M72" s="34"/>
      <c r="N72" s="177"/>
    </row>
    <row r="73" spans="1:14" x14ac:dyDescent="0.2">
      <c r="A73" s="152" t="s">
        <v>243</v>
      </c>
      <c r="B73" s="153"/>
      <c r="C73" s="154"/>
      <c r="D73" s="162" t="s">
        <v>115</v>
      </c>
      <c r="E73" s="163"/>
      <c r="F73" s="156"/>
      <c r="G73" s="157"/>
      <c r="H73" s="164"/>
      <c r="I73" s="165"/>
      <c r="J73" s="166"/>
      <c r="K73" s="167"/>
      <c r="L73" s="167"/>
      <c r="M73" s="167">
        <f>SUM(L74:L75)</f>
        <v>271.94614200000001</v>
      </c>
      <c r="N73" s="177"/>
    </row>
    <row r="74" spans="1:14" ht="45" x14ac:dyDescent="0.2">
      <c r="A74" s="181" t="s">
        <v>244</v>
      </c>
      <c r="B74" s="187" t="s">
        <v>245</v>
      </c>
      <c r="C74" s="188" t="s">
        <v>99</v>
      </c>
      <c r="D74" s="189" t="s">
        <v>246</v>
      </c>
      <c r="E74" s="182" t="s">
        <v>140</v>
      </c>
      <c r="F74" s="183">
        <v>2</v>
      </c>
      <c r="G74" s="184">
        <v>46.27</v>
      </c>
      <c r="H74" s="32">
        <v>0.28970000000000001</v>
      </c>
      <c r="I74" s="33">
        <f t="shared" ref="I74:I75" si="35">G74*(1+H74)</f>
        <v>59.674419000000007</v>
      </c>
      <c r="J74" s="37">
        <f t="shared" ref="J74:J75" si="36">$J$138</f>
        <v>0</v>
      </c>
      <c r="K74" s="34">
        <f t="shared" ref="K74:K75" si="37">I74*(1-J74)</f>
        <v>59.674419000000007</v>
      </c>
      <c r="L74" s="34">
        <f t="shared" ref="L74:L75" si="38">F74*K74</f>
        <v>119.34883800000001</v>
      </c>
      <c r="M74" s="185"/>
      <c r="N74" s="186"/>
    </row>
    <row r="75" spans="1:14" ht="33.75" x14ac:dyDescent="0.2">
      <c r="A75" s="62" t="s">
        <v>247</v>
      </c>
      <c r="B75" s="63" t="s">
        <v>112</v>
      </c>
      <c r="C75" s="64" t="s">
        <v>99</v>
      </c>
      <c r="D75" s="35" t="s">
        <v>113</v>
      </c>
      <c r="E75" s="36" t="s">
        <v>140</v>
      </c>
      <c r="F75" s="65">
        <v>2</v>
      </c>
      <c r="G75" s="61">
        <v>59.16</v>
      </c>
      <c r="H75" s="32">
        <v>0.28970000000000001</v>
      </c>
      <c r="I75" s="33">
        <f t="shared" si="35"/>
        <v>76.298652000000004</v>
      </c>
      <c r="J75" s="37">
        <f t="shared" si="36"/>
        <v>0</v>
      </c>
      <c r="K75" s="34">
        <f t="shared" si="37"/>
        <v>76.298652000000004</v>
      </c>
      <c r="L75" s="34">
        <f t="shared" si="38"/>
        <v>152.59730400000001</v>
      </c>
      <c r="M75" s="34"/>
      <c r="N75" s="177"/>
    </row>
    <row r="76" spans="1:14" x14ac:dyDescent="0.2">
      <c r="A76" s="136">
        <v>13</v>
      </c>
      <c r="B76" s="141"/>
      <c r="C76" s="142"/>
      <c r="D76" s="143" t="s">
        <v>80</v>
      </c>
      <c r="E76" s="137"/>
      <c r="F76" s="138"/>
      <c r="G76" s="139"/>
      <c r="H76" s="144"/>
      <c r="I76" s="145"/>
      <c r="J76" s="146"/>
      <c r="K76" s="140"/>
      <c r="L76" s="140"/>
      <c r="M76" s="140"/>
      <c r="N76" s="178"/>
    </row>
    <row r="77" spans="1:14" x14ac:dyDescent="0.2">
      <c r="A77" s="62"/>
      <c r="B77" s="63"/>
      <c r="C77" s="64"/>
      <c r="D77" s="35"/>
      <c r="E77" s="36"/>
      <c r="F77" s="65"/>
      <c r="G77" s="61">
        <v>0</v>
      </c>
      <c r="H77" s="32"/>
      <c r="I77" s="33"/>
      <c r="J77" s="37"/>
      <c r="K77" s="34"/>
      <c r="L77" s="34"/>
      <c r="M77" s="34"/>
      <c r="N77" s="177"/>
    </row>
    <row r="78" spans="1:14" x14ac:dyDescent="0.2">
      <c r="A78" s="136">
        <v>14</v>
      </c>
      <c r="B78" s="141"/>
      <c r="C78" s="142"/>
      <c r="D78" s="143" t="s">
        <v>51</v>
      </c>
      <c r="E78" s="137"/>
      <c r="F78" s="138"/>
      <c r="G78" s="139"/>
      <c r="H78" s="144"/>
      <c r="I78" s="145"/>
      <c r="J78" s="146"/>
      <c r="K78" s="140"/>
      <c r="L78" s="140"/>
      <c r="M78" s="140">
        <f>SUM(L79:L89)</f>
        <v>4738.374153396001</v>
      </c>
      <c r="N78" s="151">
        <f>M78</f>
        <v>4738.374153396001</v>
      </c>
    </row>
    <row r="79" spans="1:14" ht="45" x14ac:dyDescent="0.2">
      <c r="A79" s="62" t="s">
        <v>248</v>
      </c>
      <c r="B79" s="63" t="s">
        <v>249</v>
      </c>
      <c r="C79" s="64" t="s">
        <v>92</v>
      </c>
      <c r="D79" s="35" t="s">
        <v>250</v>
      </c>
      <c r="E79" s="36" t="s">
        <v>140</v>
      </c>
      <c r="F79" s="65">
        <v>3</v>
      </c>
      <c r="G79" s="61">
        <v>160.24</v>
      </c>
      <c r="H79" s="32">
        <v>0.28970000000000001</v>
      </c>
      <c r="I79" s="33">
        <f t="shared" ref="I79:I89" si="39">G79*(1+H79)</f>
        <v>206.66152800000003</v>
      </c>
      <c r="J79" s="37">
        <f t="shared" ref="J79:J89" si="40">$J$138</f>
        <v>0</v>
      </c>
      <c r="K79" s="34">
        <f t="shared" ref="K79:K89" si="41">I79*(1-J79)</f>
        <v>206.66152800000003</v>
      </c>
      <c r="L79" s="34">
        <f t="shared" ref="L79:L89" si="42">F79*K79</f>
        <v>619.98458400000004</v>
      </c>
      <c r="M79" s="34"/>
      <c r="N79" s="177"/>
    </row>
    <row r="80" spans="1:14" ht="33.75" x14ac:dyDescent="0.2">
      <c r="A80" s="181" t="s">
        <v>251</v>
      </c>
      <c r="B80" s="187" t="s">
        <v>252</v>
      </c>
      <c r="C80" s="188" t="s">
        <v>92</v>
      </c>
      <c r="D80" s="189" t="s">
        <v>253</v>
      </c>
      <c r="E80" s="182" t="s">
        <v>140</v>
      </c>
      <c r="F80" s="183">
        <v>1</v>
      </c>
      <c r="G80" s="184">
        <v>522.23</v>
      </c>
      <c r="H80" s="32">
        <v>0.28970000000000001</v>
      </c>
      <c r="I80" s="33">
        <f t="shared" si="39"/>
        <v>673.52003100000002</v>
      </c>
      <c r="J80" s="37">
        <f t="shared" si="40"/>
        <v>0</v>
      </c>
      <c r="K80" s="34">
        <f t="shared" si="41"/>
        <v>673.52003100000002</v>
      </c>
      <c r="L80" s="34">
        <f t="shared" si="42"/>
        <v>673.52003100000002</v>
      </c>
      <c r="M80" s="185"/>
      <c r="N80" s="186"/>
    </row>
    <row r="81" spans="1:14" ht="22.5" x14ac:dyDescent="0.2">
      <c r="A81" s="62" t="s">
        <v>254</v>
      </c>
      <c r="B81" s="63" t="s">
        <v>255</v>
      </c>
      <c r="C81" s="64" t="s">
        <v>92</v>
      </c>
      <c r="D81" s="35" t="s">
        <v>256</v>
      </c>
      <c r="E81" s="36" t="s">
        <v>140</v>
      </c>
      <c r="F81" s="65">
        <v>6</v>
      </c>
      <c r="G81" s="61">
        <v>36.42</v>
      </c>
      <c r="H81" s="32">
        <v>0.28970000000000001</v>
      </c>
      <c r="I81" s="33">
        <f t="shared" si="39"/>
        <v>46.970874000000002</v>
      </c>
      <c r="J81" s="37">
        <f t="shared" si="40"/>
        <v>0</v>
      </c>
      <c r="K81" s="34">
        <f t="shared" si="41"/>
        <v>46.970874000000002</v>
      </c>
      <c r="L81" s="34">
        <f t="shared" si="42"/>
        <v>281.825244</v>
      </c>
      <c r="M81" s="34"/>
      <c r="N81" s="177"/>
    </row>
    <row r="82" spans="1:14" ht="22.5" x14ac:dyDescent="0.2">
      <c r="A82" s="62" t="s">
        <v>257</v>
      </c>
      <c r="B82" s="63" t="s">
        <v>258</v>
      </c>
      <c r="C82" s="64" t="s">
        <v>92</v>
      </c>
      <c r="D82" s="35" t="s">
        <v>259</v>
      </c>
      <c r="E82" s="36" t="s">
        <v>140</v>
      </c>
      <c r="F82" s="65">
        <v>6</v>
      </c>
      <c r="G82" s="61">
        <v>258.66000000000003</v>
      </c>
      <c r="H82" s="32">
        <v>0.28970000000000001</v>
      </c>
      <c r="I82" s="33">
        <f t="shared" si="39"/>
        <v>333.59380200000004</v>
      </c>
      <c r="J82" s="37">
        <f t="shared" si="40"/>
        <v>0</v>
      </c>
      <c r="K82" s="34">
        <f t="shared" si="41"/>
        <v>333.59380200000004</v>
      </c>
      <c r="L82" s="34">
        <f t="shared" si="42"/>
        <v>2001.5628120000001</v>
      </c>
      <c r="M82" s="34"/>
      <c r="N82" s="177"/>
    </row>
    <row r="83" spans="1:14" ht="56.25" x14ac:dyDescent="0.2">
      <c r="A83" s="62" t="s">
        <v>260</v>
      </c>
      <c r="B83" s="63" t="s">
        <v>261</v>
      </c>
      <c r="C83" s="64" t="s">
        <v>94</v>
      </c>
      <c r="D83" s="35" t="s">
        <v>262</v>
      </c>
      <c r="E83" s="36" t="s">
        <v>140</v>
      </c>
      <c r="F83" s="65">
        <v>2</v>
      </c>
      <c r="G83" s="61">
        <v>248.88014000000001</v>
      </c>
      <c r="H83" s="32">
        <v>0.28970000000000001</v>
      </c>
      <c r="I83" s="33">
        <f t="shared" si="39"/>
        <v>320.98071655800004</v>
      </c>
      <c r="J83" s="37">
        <f t="shared" si="40"/>
        <v>0</v>
      </c>
      <c r="K83" s="34">
        <f t="shared" si="41"/>
        <v>320.98071655800004</v>
      </c>
      <c r="L83" s="34">
        <f t="shared" si="42"/>
        <v>641.96143311600008</v>
      </c>
      <c r="M83" s="34"/>
      <c r="N83" s="177"/>
    </row>
    <row r="84" spans="1:14" ht="78.75" x14ac:dyDescent="0.2">
      <c r="A84" s="181" t="s">
        <v>263</v>
      </c>
      <c r="B84" s="187" t="s">
        <v>264</v>
      </c>
      <c r="C84" s="188" t="s">
        <v>94</v>
      </c>
      <c r="D84" s="189" t="s">
        <v>265</v>
      </c>
      <c r="E84" s="182" t="s">
        <v>140</v>
      </c>
      <c r="F84" s="183">
        <v>5</v>
      </c>
      <c r="G84" s="184">
        <v>27.606400000000001</v>
      </c>
      <c r="H84" s="32">
        <v>0.28970000000000001</v>
      </c>
      <c r="I84" s="33">
        <f t="shared" si="39"/>
        <v>35.60397408</v>
      </c>
      <c r="J84" s="37">
        <f t="shared" si="40"/>
        <v>0</v>
      </c>
      <c r="K84" s="34">
        <f t="shared" si="41"/>
        <v>35.60397408</v>
      </c>
      <c r="L84" s="34">
        <f t="shared" si="42"/>
        <v>178.0198704</v>
      </c>
      <c r="M84" s="185"/>
      <c r="N84" s="186"/>
    </row>
    <row r="85" spans="1:14" ht="67.5" x14ac:dyDescent="0.2">
      <c r="A85" s="62" t="s">
        <v>266</v>
      </c>
      <c r="B85" s="63" t="s">
        <v>267</v>
      </c>
      <c r="C85" s="64" t="s">
        <v>94</v>
      </c>
      <c r="D85" s="35" t="s">
        <v>268</v>
      </c>
      <c r="E85" s="36" t="s">
        <v>140</v>
      </c>
      <c r="F85" s="65">
        <v>2</v>
      </c>
      <c r="G85" s="184">
        <v>27.606400000000001</v>
      </c>
      <c r="H85" s="32">
        <v>0.28970000000000001</v>
      </c>
      <c r="I85" s="33">
        <f t="shared" si="39"/>
        <v>35.60397408</v>
      </c>
      <c r="J85" s="37">
        <f t="shared" si="40"/>
        <v>0</v>
      </c>
      <c r="K85" s="34">
        <f t="shared" si="41"/>
        <v>35.60397408</v>
      </c>
      <c r="L85" s="34">
        <f t="shared" si="42"/>
        <v>71.207948160000001</v>
      </c>
      <c r="M85" s="34"/>
      <c r="N85" s="177"/>
    </row>
    <row r="86" spans="1:14" ht="78.75" x14ac:dyDescent="0.2">
      <c r="A86" s="62" t="s">
        <v>269</v>
      </c>
      <c r="B86" s="63" t="s">
        <v>270</v>
      </c>
      <c r="C86" s="64" t="s">
        <v>94</v>
      </c>
      <c r="D86" s="35" t="s">
        <v>271</v>
      </c>
      <c r="E86" s="36" t="s">
        <v>140</v>
      </c>
      <c r="F86" s="65">
        <v>3</v>
      </c>
      <c r="G86" s="184">
        <v>27.606400000000001</v>
      </c>
      <c r="H86" s="32">
        <v>0.28970000000000001</v>
      </c>
      <c r="I86" s="33">
        <f t="shared" si="39"/>
        <v>35.60397408</v>
      </c>
      <c r="J86" s="37">
        <f t="shared" si="40"/>
        <v>0</v>
      </c>
      <c r="K86" s="34">
        <f t="shared" si="41"/>
        <v>35.60397408</v>
      </c>
      <c r="L86" s="34">
        <f t="shared" si="42"/>
        <v>106.81192224</v>
      </c>
      <c r="M86" s="34"/>
      <c r="N86" s="177"/>
    </row>
    <row r="87" spans="1:14" ht="78.75" x14ac:dyDescent="0.2">
      <c r="A87" s="62" t="s">
        <v>272</v>
      </c>
      <c r="B87" s="63" t="s">
        <v>273</v>
      </c>
      <c r="C87" s="64" t="s">
        <v>94</v>
      </c>
      <c r="D87" s="35" t="s">
        <v>274</v>
      </c>
      <c r="E87" s="36" t="s">
        <v>140</v>
      </c>
      <c r="F87" s="65">
        <v>1</v>
      </c>
      <c r="G87" s="184">
        <v>27.606400000000001</v>
      </c>
      <c r="H87" s="32">
        <v>0.28970000000000001</v>
      </c>
      <c r="I87" s="33">
        <f t="shared" si="39"/>
        <v>35.60397408</v>
      </c>
      <c r="J87" s="37">
        <f t="shared" si="40"/>
        <v>0</v>
      </c>
      <c r="K87" s="34">
        <f t="shared" si="41"/>
        <v>35.60397408</v>
      </c>
      <c r="L87" s="34">
        <f t="shared" si="42"/>
        <v>35.60397408</v>
      </c>
      <c r="M87" s="34"/>
      <c r="N87" s="177"/>
    </row>
    <row r="88" spans="1:14" ht="78.75" x14ac:dyDescent="0.2">
      <c r="A88" s="62" t="s">
        <v>275</v>
      </c>
      <c r="B88" s="63" t="s">
        <v>276</v>
      </c>
      <c r="C88" s="64" t="s">
        <v>94</v>
      </c>
      <c r="D88" s="35" t="s">
        <v>277</v>
      </c>
      <c r="E88" s="36" t="s">
        <v>140</v>
      </c>
      <c r="F88" s="65">
        <v>1</v>
      </c>
      <c r="G88" s="184">
        <v>27.606400000000001</v>
      </c>
      <c r="H88" s="32">
        <v>0.28970000000000001</v>
      </c>
      <c r="I88" s="33">
        <f t="shared" si="39"/>
        <v>35.60397408</v>
      </c>
      <c r="J88" s="37">
        <f t="shared" si="40"/>
        <v>0</v>
      </c>
      <c r="K88" s="34">
        <f t="shared" si="41"/>
        <v>35.60397408</v>
      </c>
      <c r="L88" s="34">
        <f t="shared" si="42"/>
        <v>35.60397408</v>
      </c>
      <c r="M88" s="34"/>
      <c r="N88" s="177"/>
    </row>
    <row r="89" spans="1:14" ht="78.75" x14ac:dyDescent="0.2">
      <c r="A89" s="62" t="s">
        <v>278</v>
      </c>
      <c r="B89" s="63" t="s">
        <v>279</v>
      </c>
      <c r="C89" s="64" t="s">
        <v>94</v>
      </c>
      <c r="D89" s="35" t="s">
        <v>280</v>
      </c>
      <c r="E89" s="36" t="s">
        <v>140</v>
      </c>
      <c r="F89" s="65">
        <v>4</v>
      </c>
      <c r="G89" s="61">
        <v>17.886399999999998</v>
      </c>
      <c r="H89" s="32">
        <v>0.28970000000000001</v>
      </c>
      <c r="I89" s="33">
        <f t="shared" si="39"/>
        <v>23.068090079999997</v>
      </c>
      <c r="J89" s="37">
        <f t="shared" si="40"/>
        <v>0</v>
      </c>
      <c r="K89" s="34">
        <f t="shared" si="41"/>
        <v>23.068090079999997</v>
      </c>
      <c r="L89" s="34">
        <f t="shared" si="42"/>
        <v>92.27236031999999</v>
      </c>
      <c r="M89" s="34"/>
      <c r="N89" s="177"/>
    </row>
    <row r="90" spans="1:14" ht="22.5" x14ac:dyDescent="0.2">
      <c r="A90" s="136">
        <v>15</v>
      </c>
      <c r="B90" s="141"/>
      <c r="C90" s="142"/>
      <c r="D90" s="143" t="s">
        <v>81</v>
      </c>
      <c r="E90" s="137"/>
      <c r="F90" s="138"/>
      <c r="G90" s="139"/>
      <c r="H90" s="144"/>
      <c r="I90" s="145"/>
      <c r="J90" s="146"/>
      <c r="K90" s="140"/>
      <c r="L90" s="140"/>
      <c r="M90" s="140"/>
      <c r="N90" s="178"/>
    </row>
    <row r="91" spans="1:14" x14ac:dyDescent="0.2">
      <c r="A91" s="62"/>
      <c r="B91" s="63"/>
      <c r="C91" s="64"/>
      <c r="D91" s="35"/>
      <c r="E91" s="36"/>
      <c r="F91" s="65"/>
      <c r="G91" s="61">
        <v>0</v>
      </c>
      <c r="H91" s="32"/>
      <c r="I91" s="33"/>
      <c r="J91" s="37"/>
      <c r="K91" s="34"/>
      <c r="L91" s="34"/>
      <c r="M91" s="34"/>
      <c r="N91" s="177"/>
    </row>
    <row r="92" spans="1:14" x14ac:dyDescent="0.2">
      <c r="A92" s="136">
        <v>16</v>
      </c>
      <c r="B92" s="141"/>
      <c r="C92" s="142"/>
      <c r="D92" s="143" t="s">
        <v>82</v>
      </c>
      <c r="E92" s="137"/>
      <c r="F92" s="138"/>
      <c r="G92" s="139"/>
      <c r="H92" s="144"/>
      <c r="I92" s="145"/>
      <c r="J92" s="146"/>
      <c r="K92" s="140"/>
      <c r="L92" s="140"/>
      <c r="M92" s="140"/>
      <c r="N92" s="178"/>
    </row>
    <row r="93" spans="1:14" x14ac:dyDescent="0.2">
      <c r="A93" s="62"/>
      <c r="B93" s="63"/>
      <c r="C93" s="64"/>
      <c r="D93" s="57"/>
      <c r="E93" s="56"/>
      <c r="F93" s="65"/>
      <c r="G93" s="61">
        <v>0</v>
      </c>
      <c r="H93" s="126"/>
      <c r="I93" s="127"/>
      <c r="J93" s="128"/>
      <c r="K93" s="55"/>
      <c r="L93" s="55"/>
      <c r="M93" s="55"/>
      <c r="N93" s="177"/>
    </row>
    <row r="94" spans="1:14" x14ac:dyDescent="0.2">
      <c r="A94" s="136">
        <v>17</v>
      </c>
      <c r="B94" s="141"/>
      <c r="C94" s="142"/>
      <c r="D94" s="143" t="s">
        <v>52</v>
      </c>
      <c r="E94" s="137"/>
      <c r="F94" s="138"/>
      <c r="G94" s="139"/>
      <c r="H94" s="144"/>
      <c r="I94" s="145"/>
      <c r="J94" s="146"/>
      <c r="K94" s="140"/>
      <c r="L94" s="140"/>
      <c r="M94" s="140"/>
      <c r="N94" s="178"/>
    </row>
    <row r="95" spans="1:14" x14ac:dyDescent="0.2">
      <c r="A95" s="62"/>
      <c r="B95" s="63"/>
      <c r="C95" s="64"/>
      <c r="D95" s="57"/>
      <c r="E95" s="56"/>
      <c r="F95" s="65"/>
      <c r="G95" s="61">
        <v>0</v>
      </c>
      <c r="H95" s="32"/>
      <c r="I95" s="33"/>
      <c r="J95" s="37"/>
      <c r="K95" s="34"/>
      <c r="L95" s="34"/>
      <c r="M95" s="55"/>
      <c r="N95" s="177"/>
    </row>
    <row r="96" spans="1:14" ht="22.5" x14ac:dyDescent="0.2">
      <c r="A96" s="136">
        <v>18</v>
      </c>
      <c r="B96" s="141"/>
      <c r="C96" s="142"/>
      <c r="D96" s="143" t="s">
        <v>83</v>
      </c>
      <c r="E96" s="137"/>
      <c r="F96" s="138"/>
      <c r="G96" s="139"/>
      <c r="H96" s="144"/>
      <c r="I96" s="145"/>
      <c r="J96" s="146"/>
      <c r="K96" s="140"/>
      <c r="L96" s="140"/>
      <c r="M96" s="140"/>
      <c r="N96" s="178"/>
    </row>
    <row r="97" spans="1:14" x14ac:dyDescent="0.2">
      <c r="A97" s="62"/>
      <c r="B97" s="63"/>
      <c r="C97" s="64"/>
      <c r="D97" s="57"/>
      <c r="E97" s="56"/>
      <c r="F97" s="65"/>
      <c r="G97" s="61">
        <v>0</v>
      </c>
      <c r="H97" s="126"/>
      <c r="I97" s="127"/>
      <c r="J97" s="128"/>
      <c r="K97" s="55"/>
      <c r="L97" s="55"/>
      <c r="M97" s="55"/>
      <c r="N97" s="177"/>
    </row>
    <row r="98" spans="1:14" x14ac:dyDescent="0.2">
      <c r="A98" s="136">
        <v>19</v>
      </c>
      <c r="B98" s="141"/>
      <c r="C98" s="142"/>
      <c r="D98" s="143" t="s">
        <v>53</v>
      </c>
      <c r="E98" s="215"/>
      <c r="F98" s="216"/>
      <c r="G98" s="212"/>
      <c r="H98" s="147"/>
      <c r="I98" s="148"/>
      <c r="J98" s="149"/>
      <c r="K98" s="150"/>
      <c r="L98" s="150"/>
      <c r="M98" s="150"/>
      <c r="N98" s="151">
        <f>SUM(M99)</f>
        <v>116.27806229999999</v>
      </c>
    </row>
    <row r="99" spans="1:14" ht="22.5" x14ac:dyDescent="0.2">
      <c r="A99" s="152" t="s">
        <v>281</v>
      </c>
      <c r="B99" s="153"/>
      <c r="C99" s="154"/>
      <c r="D99" s="162" t="s">
        <v>282</v>
      </c>
      <c r="E99" s="163"/>
      <c r="F99" s="156"/>
      <c r="G99" s="157"/>
      <c r="H99" s="164"/>
      <c r="I99" s="165"/>
      <c r="J99" s="166"/>
      <c r="K99" s="167"/>
      <c r="L99" s="167"/>
      <c r="M99" s="167">
        <f>SUM(L100)</f>
        <v>116.27806229999999</v>
      </c>
      <c r="N99" s="177"/>
    </row>
    <row r="100" spans="1:14" ht="45" x14ac:dyDescent="0.2">
      <c r="A100" s="62" t="s">
        <v>283</v>
      </c>
      <c r="B100" s="63" t="s">
        <v>284</v>
      </c>
      <c r="C100" s="64" t="s">
        <v>179</v>
      </c>
      <c r="D100" s="35" t="s">
        <v>285</v>
      </c>
      <c r="E100" s="36" t="s">
        <v>104</v>
      </c>
      <c r="F100" s="65">
        <v>4.0999999999999996</v>
      </c>
      <c r="G100" s="61">
        <v>21.99</v>
      </c>
      <c r="H100" s="32">
        <v>0.28970000000000001</v>
      </c>
      <c r="I100" s="33">
        <f t="shared" ref="I100" si="43">G100*(1+H100)</f>
        <v>28.360502999999998</v>
      </c>
      <c r="J100" s="37">
        <f>$J$138</f>
        <v>0</v>
      </c>
      <c r="K100" s="34">
        <f t="shared" ref="K100" si="44">I100*(1-J100)</f>
        <v>28.360502999999998</v>
      </c>
      <c r="L100" s="34">
        <f t="shared" ref="L100" si="45">F100*K100</f>
        <v>116.27806229999999</v>
      </c>
      <c r="M100" s="34"/>
      <c r="N100" s="177"/>
    </row>
    <row r="101" spans="1:14" x14ac:dyDescent="0.2">
      <c r="A101" s="136">
        <v>20</v>
      </c>
      <c r="B101" s="141"/>
      <c r="C101" s="142"/>
      <c r="D101" s="143" t="s">
        <v>33</v>
      </c>
      <c r="E101" s="215"/>
      <c r="F101" s="216"/>
      <c r="G101" s="212"/>
      <c r="H101" s="147"/>
      <c r="I101" s="148"/>
      <c r="J101" s="149"/>
      <c r="K101" s="150"/>
      <c r="L101" s="150"/>
      <c r="M101" s="140">
        <f>SUM(L102:L103)</f>
        <v>2257.3613941200001</v>
      </c>
      <c r="N101" s="151">
        <f>M101</f>
        <v>2257.3613941200001</v>
      </c>
    </row>
    <row r="102" spans="1:14" ht="33.75" x14ac:dyDescent="0.2">
      <c r="A102" s="62" t="s">
        <v>286</v>
      </c>
      <c r="B102" s="63" t="s">
        <v>116</v>
      </c>
      <c r="C102" s="64" t="s">
        <v>99</v>
      </c>
      <c r="D102" s="35" t="s">
        <v>287</v>
      </c>
      <c r="E102" s="36" t="s">
        <v>104</v>
      </c>
      <c r="F102" s="65">
        <v>90</v>
      </c>
      <c r="G102" s="61">
        <v>14.49</v>
      </c>
      <c r="H102" s="32">
        <v>0.28970000000000001</v>
      </c>
      <c r="I102" s="33">
        <f t="shared" ref="I102:I103" si="46">G102*(1+H102)</f>
        <v>18.687753000000001</v>
      </c>
      <c r="J102" s="37">
        <f t="shared" ref="J102:J103" si="47">$J$138</f>
        <v>0</v>
      </c>
      <c r="K102" s="34">
        <f t="shared" ref="K102:K103" si="48">I102*(1-J102)</f>
        <v>18.687753000000001</v>
      </c>
      <c r="L102" s="34">
        <f t="shared" ref="L102:L103" si="49">F102*K102</f>
        <v>1681.89777</v>
      </c>
      <c r="M102" s="34"/>
      <c r="N102" s="177"/>
    </row>
    <row r="103" spans="1:14" ht="67.5" x14ac:dyDescent="0.2">
      <c r="A103" s="62" t="s">
        <v>288</v>
      </c>
      <c r="B103" s="63" t="s">
        <v>351</v>
      </c>
      <c r="C103" s="64" t="s">
        <v>99</v>
      </c>
      <c r="D103" s="35" t="s">
        <v>289</v>
      </c>
      <c r="E103" s="36" t="s">
        <v>104</v>
      </c>
      <c r="F103" s="65">
        <v>9.24</v>
      </c>
      <c r="G103" s="61">
        <v>48.29</v>
      </c>
      <c r="H103" s="32">
        <v>0.28970000000000001</v>
      </c>
      <c r="I103" s="33">
        <f t="shared" si="46"/>
        <v>62.279613000000005</v>
      </c>
      <c r="J103" s="37">
        <f t="shared" si="47"/>
        <v>0</v>
      </c>
      <c r="K103" s="34">
        <f t="shared" si="48"/>
        <v>62.279613000000005</v>
      </c>
      <c r="L103" s="34">
        <f t="shared" si="49"/>
        <v>575.46362412000008</v>
      </c>
      <c r="M103" s="34"/>
      <c r="N103" s="177"/>
    </row>
    <row r="104" spans="1:14" x14ac:dyDescent="0.2">
      <c r="A104" s="136">
        <v>21</v>
      </c>
      <c r="B104" s="141"/>
      <c r="C104" s="142"/>
      <c r="D104" s="143" t="s">
        <v>54</v>
      </c>
      <c r="E104" s="137"/>
      <c r="F104" s="138"/>
      <c r="G104" s="139"/>
      <c r="H104" s="144"/>
      <c r="I104" s="145"/>
      <c r="J104" s="146"/>
      <c r="K104" s="140"/>
      <c r="L104" s="140"/>
      <c r="M104" s="140"/>
      <c r="N104" s="178"/>
    </row>
    <row r="105" spans="1:14" x14ac:dyDescent="0.2">
      <c r="A105" s="62"/>
      <c r="B105" s="63"/>
      <c r="C105" s="64"/>
      <c r="D105" s="35"/>
      <c r="E105" s="36"/>
      <c r="F105" s="65"/>
      <c r="G105" s="61">
        <v>0</v>
      </c>
      <c r="H105" s="32"/>
      <c r="I105" s="33"/>
      <c r="J105" s="37"/>
      <c r="K105" s="34"/>
      <c r="L105" s="34"/>
      <c r="M105" s="34"/>
      <c r="N105" s="177"/>
    </row>
    <row r="106" spans="1:14" x14ac:dyDescent="0.2">
      <c r="A106" s="136">
        <v>22</v>
      </c>
      <c r="B106" s="141"/>
      <c r="C106" s="142"/>
      <c r="D106" s="143" t="s">
        <v>84</v>
      </c>
      <c r="E106" s="215"/>
      <c r="F106" s="216"/>
      <c r="G106" s="212"/>
      <c r="H106" s="147"/>
      <c r="I106" s="148"/>
      <c r="J106" s="149"/>
      <c r="K106" s="150"/>
      <c r="L106" s="150"/>
      <c r="M106" s="150"/>
      <c r="N106" s="151">
        <f>SUM(M107:M112)</f>
        <v>97853.082890399994</v>
      </c>
    </row>
    <row r="107" spans="1:14" x14ac:dyDescent="0.2">
      <c r="A107" s="152" t="s">
        <v>290</v>
      </c>
      <c r="B107" s="153"/>
      <c r="C107" s="154"/>
      <c r="D107" s="162" t="s">
        <v>291</v>
      </c>
      <c r="E107" s="163"/>
      <c r="F107" s="156"/>
      <c r="G107" s="157"/>
      <c r="H107" s="164"/>
      <c r="I107" s="165"/>
      <c r="J107" s="166"/>
      <c r="K107" s="167"/>
      <c r="L107" s="167"/>
      <c r="M107" s="167">
        <f>SUM(L108:L109)</f>
        <v>90925.283748000002</v>
      </c>
      <c r="N107" s="177"/>
    </row>
    <row r="108" spans="1:14" ht="90" x14ac:dyDescent="0.2">
      <c r="A108" s="62" t="s">
        <v>292</v>
      </c>
      <c r="B108" s="63" t="s">
        <v>293</v>
      </c>
      <c r="C108" s="64" t="s">
        <v>294</v>
      </c>
      <c r="D108" s="35" t="s">
        <v>295</v>
      </c>
      <c r="E108" s="36" t="s">
        <v>140</v>
      </c>
      <c r="F108" s="65">
        <v>1</v>
      </c>
      <c r="G108" s="61">
        <v>39044.18</v>
      </c>
      <c r="H108" s="32">
        <v>0.20930000000000001</v>
      </c>
      <c r="I108" s="33">
        <f t="shared" ref="I108:I109" si="50">G108*(1+H108)</f>
        <v>47216.126874000001</v>
      </c>
      <c r="J108" s="37">
        <f t="shared" ref="J108:J109" si="51">$J$138</f>
        <v>0</v>
      </c>
      <c r="K108" s="34">
        <f t="shared" ref="K108:K109" si="52">I108*(1-J108)</f>
        <v>47216.126874000001</v>
      </c>
      <c r="L108" s="34">
        <f t="shared" ref="L108:L109" si="53">F108*K108</f>
        <v>47216.126874000001</v>
      </c>
      <c r="M108" s="34"/>
      <c r="N108" s="177"/>
    </row>
    <row r="109" spans="1:14" ht="33.75" x14ac:dyDescent="0.2">
      <c r="A109" s="62" t="s">
        <v>296</v>
      </c>
      <c r="B109" s="63" t="s">
        <v>297</v>
      </c>
      <c r="C109" s="64" t="s">
        <v>294</v>
      </c>
      <c r="D109" s="35" t="s">
        <v>298</v>
      </c>
      <c r="E109" s="36" t="s">
        <v>140</v>
      </c>
      <c r="F109" s="65">
        <v>1</v>
      </c>
      <c r="G109" s="61">
        <v>36144.18</v>
      </c>
      <c r="H109" s="32">
        <v>0.20930000000000001</v>
      </c>
      <c r="I109" s="33">
        <f t="shared" si="50"/>
        <v>43709.156874</v>
      </c>
      <c r="J109" s="37">
        <f t="shared" si="51"/>
        <v>0</v>
      </c>
      <c r="K109" s="34">
        <f t="shared" si="52"/>
        <v>43709.156874</v>
      </c>
      <c r="L109" s="34">
        <f t="shared" si="53"/>
        <v>43709.156874</v>
      </c>
      <c r="M109" s="34"/>
      <c r="N109" s="177"/>
    </row>
    <row r="110" spans="1:14" x14ac:dyDescent="0.2">
      <c r="A110" s="152" t="s">
        <v>299</v>
      </c>
      <c r="B110" s="153"/>
      <c r="C110" s="154"/>
      <c r="D110" s="162" t="s">
        <v>300</v>
      </c>
      <c r="E110" s="163"/>
      <c r="F110" s="156"/>
      <c r="G110" s="157"/>
      <c r="H110" s="164"/>
      <c r="I110" s="165"/>
      <c r="J110" s="166"/>
      <c r="K110" s="167"/>
      <c r="L110" s="167"/>
      <c r="M110" s="167">
        <f>SUM(L111)</f>
        <v>6196.2331074000003</v>
      </c>
      <c r="N110" s="177"/>
    </row>
    <row r="111" spans="1:14" ht="22.5" x14ac:dyDescent="0.2">
      <c r="A111" s="62" t="s">
        <v>301</v>
      </c>
      <c r="B111" s="63" t="s">
        <v>302</v>
      </c>
      <c r="C111" s="64" t="s">
        <v>92</v>
      </c>
      <c r="D111" s="35" t="s">
        <v>303</v>
      </c>
      <c r="E111" s="36" t="s">
        <v>102</v>
      </c>
      <c r="F111" s="65">
        <v>27.8</v>
      </c>
      <c r="G111" s="61">
        <v>184.31</v>
      </c>
      <c r="H111" s="32">
        <v>0.20930000000000001</v>
      </c>
      <c r="I111" s="33">
        <f t="shared" ref="I111" si="54">G111*(1+H111)</f>
        <v>222.88608300000001</v>
      </c>
      <c r="J111" s="37">
        <f>$J$138</f>
        <v>0</v>
      </c>
      <c r="K111" s="34">
        <f t="shared" ref="K111" si="55">I111*(1-J111)</f>
        <v>222.88608300000001</v>
      </c>
      <c r="L111" s="34">
        <f t="shared" ref="L111" si="56">F111*K111</f>
        <v>6196.2331074000003</v>
      </c>
      <c r="M111" s="34"/>
      <c r="N111" s="177"/>
    </row>
    <row r="112" spans="1:14" x14ac:dyDescent="0.2">
      <c r="A112" s="152" t="s">
        <v>304</v>
      </c>
      <c r="B112" s="153"/>
      <c r="C112" s="154"/>
      <c r="D112" s="162" t="s">
        <v>305</v>
      </c>
      <c r="E112" s="163"/>
      <c r="F112" s="156"/>
      <c r="G112" s="157"/>
      <c r="H112" s="164"/>
      <c r="I112" s="165"/>
      <c r="J112" s="166"/>
      <c r="K112" s="167"/>
      <c r="L112" s="167"/>
      <c r="M112" s="167">
        <f>SUM(L113)</f>
        <v>731.56603500000006</v>
      </c>
      <c r="N112" s="177"/>
    </row>
    <row r="113" spans="1:14" ht="22.5" x14ac:dyDescent="0.2">
      <c r="A113" s="62" t="s">
        <v>306</v>
      </c>
      <c r="B113" s="63" t="s">
        <v>307</v>
      </c>
      <c r="C113" s="64" t="s">
        <v>94</v>
      </c>
      <c r="D113" s="35" t="s">
        <v>308</v>
      </c>
      <c r="E113" s="36" t="s">
        <v>140</v>
      </c>
      <c r="F113" s="65">
        <v>10</v>
      </c>
      <c r="G113" s="61">
        <v>60.495000000000005</v>
      </c>
      <c r="H113" s="32">
        <v>0.20930000000000001</v>
      </c>
      <c r="I113" s="33">
        <f t="shared" ref="I113" si="57">G113*(1+H113)</f>
        <v>73.156603500000003</v>
      </c>
      <c r="J113" s="37">
        <f>$J$138</f>
        <v>0</v>
      </c>
      <c r="K113" s="34">
        <f t="shared" ref="K113" si="58">I113*(1-J113)</f>
        <v>73.156603500000003</v>
      </c>
      <c r="L113" s="34">
        <f t="shared" ref="L113" si="59">F113*K113</f>
        <v>731.56603500000006</v>
      </c>
      <c r="M113" s="34"/>
      <c r="N113" s="177"/>
    </row>
    <row r="114" spans="1:14" x14ac:dyDescent="0.2">
      <c r="A114" s="136">
        <v>23</v>
      </c>
      <c r="B114" s="141"/>
      <c r="C114" s="142"/>
      <c r="D114" s="143" t="s">
        <v>55</v>
      </c>
      <c r="E114" s="137"/>
      <c r="F114" s="138"/>
      <c r="G114" s="139"/>
      <c r="H114" s="144"/>
      <c r="I114" s="145"/>
      <c r="J114" s="146"/>
      <c r="K114" s="140"/>
      <c r="L114" s="140"/>
      <c r="M114" s="140"/>
      <c r="N114" s="178"/>
    </row>
    <row r="115" spans="1:14" x14ac:dyDescent="0.2">
      <c r="A115" s="62"/>
      <c r="B115" s="63"/>
      <c r="C115" s="64"/>
      <c r="D115" s="35"/>
      <c r="E115" s="36"/>
      <c r="F115" s="65"/>
      <c r="G115" s="61">
        <v>0</v>
      </c>
      <c r="H115" s="32"/>
      <c r="I115" s="33"/>
      <c r="J115" s="37"/>
      <c r="K115" s="34"/>
      <c r="L115" s="34"/>
      <c r="M115" s="34"/>
      <c r="N115" s="177"/>
    </row>
    <row r="116" spans="1:14" x14ac:dyDescent="0.2">
      <c r="A116" s="136">
        <v>24</v>
      </c>
      <c r="B116" s="141"/>
      <c r="C116" s="142"/>
      <c r="D116" s="143" t="s">
        <v>117</v>
      </c>
      <c r="E116" s="215"/>
      <c r="F116" s="216"/>
      <c r="G116" s="212"/>
      <c r="H116" s="147"/>
      <c r="I116" s="148"/>
      <c r="J116" s="149"/>
      <c r="K116" s="150"/>
      <c r="L116" s="150"/>
      <c r="M116" s="150"/>
      <c r="N116" s="151">
        <f>SUM(M117)</f>
        <v>14623.382102399999</v>
      </c>
    </row>
    <row r="117" spans="1:14" x14ac:dyDescent="0.2">
      <c r="A117" s="152" t="s">
        <v>309</v>
      </c>
      <c r="B117" s="153"/>
      <c r="C117" s="154"/>
      <c r="D117" s="162" t="s">
        <v>310</v>
      </c>
      <c r="E117" s="163"/>
      <c r="F117" s="156"/>
      <c r="G117" s="157"/>
      <c r="H117" s="164"/>
      <c r="I117" s="165"/>
      <c r="J117" s="166"/>
      <c r="K117" s="167"/>
      <c r="L117" s="167"/>
      <c r="M117" s="167">
        <f>SUM(L118:L119)</f>
        <v>14623.382102399999</v>
      </c>
      <c r="N117" s="177"/>
    </row>
    <row r="118" spans="1:14" ht="67.5" x14ac:dyDescent="0.2">
      <c r="A118" s="62" t="s">
        <v>311</v>
      </c>
      <c r="B118" s="63" t="s">
        <v>312</v>
      </c>
      <c r="C118" s="64" t="s">
        <v>94</v>
      </c>
      <c r="D118" s="35" t="s">
        <v>313</v>
      </c>
      <c r="E118" s="36" t="s">
        <v>104</v>
      </c>
      <c r="F118" s="65">
        <v>30.4</v>
      </c>
      <c r="G118" s="61">
        <v>65.75</v>
      </c>
      <c r="H118" s="32">
        <v>0.28970000000000001</v>
      </c>
      <c r="I118" s="33">
        <f t="shared" ref="I118:I119" si="60">G118*(1+H118)</f>
        <v>84.797775000000001</v>
      </c>
      <c r="J118" s="37">
        <f t="shared" ref="J118:J119" si="61">$J$138</f>
        <v>0</v>
      </c>
      <c r="K118" s="34">
        <f t="shared" ref="K118:K119" si="62">I118*(1-J118)</f>
        <v>84.797775000000001</v>
      </c>
      <c r="L118" s="34">
        <f t="shared" ref="L118:L119" si="63">F118*K118</f>
        <v>2577.8523599999999</v>
      </c>
      <c r="M118" s="34"/>
      <c r="N118" s="177"/>
    </row>
    <row r="119" spans="1:14" ht="56.25" x14ac:dyDescent="0.2">
      <c r="A119" s="62" t="s">
        <v>314</v>
      </c>
      <c r="B119" s="63" t="s">
        <v>315</v>
      </c>
      <c r="C119" s="64" t="s">
        <v>99</v>
      </c>
      <c r="D119" s="35" t="s">
        <v>316</v>
      </c>
      <c r="E119" s="36" t="s">
        <v>104</v>
      </c>
      <c r="F119" s="65">
        <v>101.08</v>
      </c>
      <c r="G119" s="61">
        <v>92.4</v>
      </c>
      <c r="H119" s="32">
        <v>0.28970000000000001</v>
      </c>
      <c r="I119" s="33">
        <f t="shared" si="60"/>
        <v>119.16828000000001</v>
      </c>
      <c r="J119" s="37">
        <f t="shared" si="61"/>
        <v>0</v>
      </c>
      <c r="K119" s="34">
        <f t="shared" si="62"/>
        <v>119.16828000000001</v>
      </c>
      <c r="L119" s="34">
        <f t="shared" si="63"/>
        <v>12045.5297424</v>
      </c>
      <c r="M119" s="34"/>
      <c r="N119" s="177"/>
    </row>
    <row r="120" spans="1:14" x14ac:dyDescent="0.2">
      <c r="A120" s="136">
        <v>25</v>
      </c>
      <c r="B120" s="141"/>
      <c r="C120" s="142"/>
      <c r="D120" s="143" t="s">
        <v>18</v>
      </c>
      <c r="E120" s="215"/>
      <c r="F120" s="216"/>
      <c r="G120" s="212"/>
      <c r="H120" s="147"/>
      <c r="I120" s="148"/>
      <c r="J120" s="149"/>
      <c r="K120" s="150"/>
      <c r="L120" s="150"/>
      <c r="M120" s="150"/>
      <c r="N120" s="151">
        <f>SUM(M121:M131)</f>
        <v>10168.051546800001</v>
      </c>
    </row>
    <row r="121" spans="1:14" x14ac:dyDescent="0.2">
      <c r="A121" s="152" t="s">
        <v>317</v>
      </c>
      <c r="B121" s="153"/>
      <c r="C121" s="154"/>
      <c r="D121" s="162" t="s">
        <v>118</v>
      </c>
      <c r="E121" s="163"/>
      <c r="F121" s="156"/>
      <c r="G121" s="157"/>
      <c r="H121" s="164"/>
      <c r="I121" s="165"/>
      <c r="J121" s="166"/>
      <c r="K121" s="167"/>
      <c r="L121" s="167"/>
      <c r="M121" s="167">
        <f>SUM(L122:L124)</f>
        <v>2094.9358023000004</v>
      </c>
      <c r="N121" s="177"/>
    </row>
    <row r="122" spans="1:14" ht="33.75" x14ac:dyDescent="0.2">
      <c r="A122" s="62" t="s">
        <v>318</v>
      </c>
      <c r="B122" s="63" t="s">
        <v>119</v>
      </c>
      <c r="C122" s="64" t="s">
        <v>94</v>
      </c>
      <c r="D122" s="35" t="s">
        <v>120</v>
      </c>
      <c r="E122" s="36" t="s">
        <v>105</v>
      </c>
      <c r="F122" s="65">
        <v>12.1</v>
      </c>
      <c r="G122" s="61">
        <v>14.79</v>
      </c>
      <c r="H122" s="32">
        <v>0.28970000000000001</v>
      </c>
      <c r="I122" s="33">
        <f t="shared" ref="I122:I124" si="64">G122*(1+H122)</f>
        <v>19.074663000000001</v>
      </c>
      <c r="J122" s="37">
        <f t="shared" ref="J122:J124" si="65">$J$138</f>
        <v>0</v>
      </c>
      <c r="K122" s="34">
        <f t="shared" ref="K122:K124" si="66">I122*(1-J122)</f>
        <v>19.074663000000001</v>
      </c>
      <c r="L122" s="34">
        <f t="shared" ref="L122:L124" si="67">F122*K122</f>
        <v>230.80342229999999</v>
      </c>
      <c r="M122" s="34"/>
      <c r="N122" s="177"/>
    </row>
    <row r="123" spans="1:14" ht="33.75" x14ac:dyDescent="0.2">
      <c r="A123" s="62" t="s">
        <v>319</v>
      </c>
      <c r="B123" s="63" t="s">
        <v>320</v>
      </c>
      <c r="C123" s="64" t="s">
        <v>321</v>
      </c>
      <c r="D123" s="35" t="s">
        <v>322</v>
      </c>
      <c r="E123" s="36" t="s">
        <v>140</v>
      </c>
      <c r="F123" s="65">
        <v>3</v>
      </c>
      <c r="G123" s="61">
        <v>315</v>
      </c>
      <c r="H123" s="32">
        <v>0.28970000000000001</v>
      </c>
      <c r="I123" s="33">
        <f t="shared" si="64"/>
        <v>406.25550000000004</v>
      </c>
      <c r="J123" s="37">
        <f t="shared" si="65"/>
        <v>0</v>
      </c>
      <c r="K123" s="34">
        <f t="shared" si="66"/>
        <v>406.25550000000004</v>
      </c>
      <c r="L123" s="34">
        <f t="shared" si="67"/>
        <v>1218.7665000000002</v>
      </c>
      <c r="M123" s="34"/>
      <c r="N123" s="177"/>
    </row>
    <row r="124" spans="1:14" ht="22.5" x14ac:dyDescent="0.2">
      <c r="A124" s="62" t="s">
        <v>323</v>
      </c>
      <c r="B124" s="63" t="s">
        <v>324</v>
      </c>
      <c r="C124" s="64" t="s">
        <v>94</v>
      </c>
      <c r="D124" s="35" t="s">
        <v>325</v>
      </c>
      <c r="E124" s="36" t="s">
        <v>140</v>
      </c>
      <c r="F124" s="65">
        <v>2</v>
      </c>
      <c r="G124" s="61">
        <v>250.2</v>
      </c>
      <c r="H124" s="32">
        <v>0.28970000000000001</v>
      </c>
      <c r="I124" s="33">
        <f t="shared" si="64"/>
        <v>322.68294000000003</v>
      </c>
      <c r="J124" s="37">
        <f t="shared" si="65"/>
        <v>0</v>
      </c>
      <c r="K124" s="34">
        <f t="shared" si="66"/>
        <v>322.68294000000003</v>
      </c>
      <c r="L124" s="34">
        <f t="shared" si="67"/>
        <v>645.36588000000006</v>
      </c>
      <c r="M124" s="34"/>
      <c r="N124" s="177"/>
    </row>
    <row r="125" spans="1:14" x14ac:dyDescent="0.2">
      <c r="A125" s="152" t="s">
        <v>326</v>
      </c>
      <c r="B125" s="153"/>
      <c r="C125" s="154"/>
      <c r="D125" s="162" t="s">
        <v>121</v>
      </c>
      <c r="E125" s="163"/>
      <c r="F125" s="156"/>
      <c r="G125" s="157"/>
      <c r="H125" s="164"/>
      <c r="I125" s="165"/>
      <c r="J125" s="166"/>
      <c r="K125" s="167"/>
      <c r="L125" s="167"/>
      <c r="M125" s="167">
        <f>SUM(L126:L127)</f>
        <v>3482.1900000000005</v>
      </c>
      <c r="N125" s="177"/>
    </row>
    <row r="126" spans="1:14" x14ac:dyDescent="0.2">
      <c r="A126" s="62" t="s">
        <v>327</v>
      </c>
      <c r="B126" s="63" t="s">
        <v>122</v>
      </c>
      <c r="C126" s="64" t="s">
        <v>92</v>
      </c>
      <c r="D126" s="35" t="s">
        <v>123</v>
      </c>
      <c r="E126" s="36" t="s">
        <v>140</v>
      </c>
      <c r="F126" s="65">
        <v>1</v>
      </c>
      <c r="G126" s="61">
        <v>1200</v>
      </c>
      <c r="H126" s="32">
        <v>0.28970000000000001</v>
      </c>
      <c r="I126" s="33">
        <f t="shared" ref="I126:I127" si="68">G126*(1+H126)</f>
        <v>1547.64</v>
      </c>
      <c r="J126" s="37">
        <f t="shared" ref="J126:J127" si="69">$J$138</f>
        <v>0</v>
      </c>
      <c r="K126" s="34">
        <f t="shared" ref="K126:K127" si="70">I126*(1-J126)</f>
        <v>1547.64</v>
      </c>
      <c r="L126" s="34">
        <f t="shared" ref="L126:L127" si="71">F126*K126</f>
        <v>1547.64</v>
      </c>
      <c r="M126" s="34"/>
      <c r="N126" s="177"/>
    </row>
    <row r="127" spans="1:14" x14ac:dyDescent="0.2">
      <c r="A127" s="62" t="s">
        <v>328</v>
      </c>
      <c r="B127" s="63" t="s">
        <v>124</v>
      </c>
      <c r="C127" s="64" t="s">
        <v>92</v>
      </c>
      <c r="D127" s="35" t="s">
        <v>125</v>
      </c>
      <c r="E127" s="36" t="s">
        <v>140</v>
      </c>
      <c r="F127" s="65">
        <v>1</v>
      </c>
      <c r="G127" s="61">
        <v>1500</v>
      </c>
      <c r="H127" s="32">
        <v>0.28970000000000001</v>
      </c>
      <c r="I127" s="33">
        <f t="shared" si="68"/>
        <v>1934.5500000000002</v>
      </c>
      <c r="J127" s="37">
        <f t="shared" si="69"/>
        <v>0</v>
      </c>
      <c r="K127" s="34">
        <f t="shared" si="70"/>
        <v>1934.5500000000002</v>
      </c>
      <c r="L127" s="34">
        <f t="shared" si="71"/>
        <v>1934.5500000000002</v>
      </c>
      <c r="M127" s="34"/>
      <c r="N127" s="177"/>
    </row>
    <row r="128" spans="1:14" x14ac:dyDescent="0.2">
      <c r="A128" s="152" t="s">
        <v>329</v>
      </c>
      <c r="B128" s="153"/>
      <c r="C128" s="154"/>
      <c r="D128" s="162" t="s">
        <v>330</v>
      </c>
      <c r="E128" s="163"/>
      <c r="F128" s="156"/>
      <c r="G128" s="157"/>
      <c r="H128" s="164"/>
      <c r="I128" s="165"/>
      <c r="J128" s="166"/>
      <c r="K128" s="167"/>
      <c r="L128" s="167"/>
      <c r="M128" s="167">
        <f>SUM(L130)</f>
        <v>707.78736000000004</v>
      </c>
      <c r="N128" s="177"/>
    </row>
    <row r="129" spans="1:16" x14ac:dyDescent="0.2">
      <c r="A129" s="62" t="s">
        <v>331</v>
      </c>
      <c r="B129" s="63"/>
      <c r="C129" s="64"/>
      <c r="D129" s="35" t="s">
        <v>332</v>
      </c>
      <c r="E129" s="36"/>
      <c r="F129" s="65"/>
      <c r="G129" s="61"/>
      <c r="H129" s="32"/>
      <c r="I129" s="33"/>
      <c r="J129" s="37"/>
      <c r="K129" s="34"/>
      <c r="L129" s="34"/>
      <c r="M129" s="34"/>
      <c r="N129" s="177"/>
    </row>
    <row r="130" spans="1:16" ht="22.5" x14ac:dyDescent="0.2">
      <c r="A130" s="62" t="s">
        <v>333</v>
      </c>
      <c r="B130" s="63" t="s">
        <v>334</v>
      </c>
      <c r="C130" s="64" t="s">
        <v>92</v>
      </c>
      <c r="D130" s="35" t="s">
        <v>335</v>
      </c>
      <c r="E130" s="36" t="s">
        <v>140</v>
      </c>
      <c r="F130" s="65">
        <v>16</v>
      </c>
      <c r="G130" s="61">
        <v>34.299999999999997</v>
      </c>
      <c r="H130" s="32">
        <v>0.28970000000000001</v>
      </c>
      <c r="I130" s="33">
        <f t="shared" ref="I130" si="72">G130*(1+H130)</f>
        <v>44.236710000000002</v>
      </c>
      <c r="J130" s="37">
        <f>$J$138</f>
        <v>0</v>
      </c>
      <c r="K130" s="34">
        <f t="shared" ref="K130" si="73">I130*(1-J130)</f>
        <v>44.236710000000002</v>
      </c>
      <c r="L130" s="34">
        <f t="shared" ref="L130" si="74">F130*K130</f>
        <v>707.78736000000004</v>
      </c>
      <c r="M130" s="34"/>
      <c r="N130" s="177"/>
    </row>
    <row r="131" spans="1:16" x14ac:dyDescent="0.2">
      <c r="A131" s="152" t="s">
        <v>336</v>
      </c>
      <c r="B131" s="153"/>
      <c r="C131" s="154"/>
      <c r="D131" s="162" t="s">
        <v>126</v>
      </c>
      <c r="E131" s="163"/>
      <c r="F131" s="156"/>
      <c r="G131" s="157"/>
      <c r="H131" s="164"/>
      <c r="I131" s="165"/>
      <c r="J131" s="166"/>
      <c r="K131" s="167"/>
      <c r="L131" s="167"/>
      <c r="M131" s="167">
        <f>SUM(L133:L136)</f>
        <v>3883.1383845</v>
      </c>
      <c r="N131" s="177"/>
    </row>
    <row r="132" spans="1:16" x14ac:dyDescent="0.2">
      <c r="A132" s="62" t="s">
        <v>337</v>
      </c>
      <c r="B132" s="63"/>
      <c r="C132" s="64"/>
      <c r="D132" s="35" t="s">
        <v>338</v>
      </c>
      <c r="E132" s="36"/>
      <c r="F132" s="65"/>
      <c r="G132" s="61"/>
      <c r="H132" s="32"/>
      <c r="I132" s="33"/>
      <c r="J132" s="37"/>
      <c r="K132" s="34"/>
      <c r="L132" s="34"/>
      <c r="M132" s="34"/>
      <c r="N132" s="177"/>
    </row>
    <row r="133" spans="1:16" ht="22.5" x14ac:dyDescent="0.2">
      <c r="A133" s="62" t="s">
        <v>339</v>
      </c>
      <c r="B133" s="63" t="s">
        <v>340</v>
      </c>
      <c r="C133" s="64" t="s">
        <v>99</v>
      </c>
      <c r="D133" s="35" t="s">
        <v>341</v>
      </c>
      <c r="E133" s="36" t="s">
        <v>104</v>
      </c>
      <c r="F133" s="65">
        <v>248.43</v>
      </c>
      <c r="G133" s="61">
        <v>3.55</v>
      </c>
      <c r="H133" s="32">
        <v>0.28970000000000001</v>
      </c>
      <c r="I133" s="33">
        <f t="shared" ref="I133:I136" si="75">G133*(1+H133)</f>
        <v>4.5784349999999998</v>
      </c>
      <c r="J133" s="37">
        <f t="shared" ref="J133:J136" si="76">$J$138</f>
        <v>0</v>
      </c>
      <c r="K133" s="34">
        <f t="shared" ref="K133:K136" si="77">I133*(1-J133)</f>
        <v>4.5784349999999998</v>
      </c>
      <c r="L133" s="34">
        <f t="shared" ref="L133:L136" si="78">F133*K133</f>
        <v>1137.4206070499999</v>
      </c>
      <c r="M133" s="34"/>
      <c r="N133" s="177"/>
    </row>
    <row r="134" spans="1:16" ht="22.5" x14ac:dyDescent="0.2">
      <c r="A134" s="62" t="s">
        <v>342</v>
      </c>
      <c r="B134" s="63" t="s">
        <v>127</v>
      </c>
      <c r="C134" s="64" t="s">
        <v>99</v>
      </c>
      <c r="D134" s="35" t="s">
        <v>343</v>
      </c>
      <c r="E134" s="36" t="s">
        <v>104</v>
      </c>
      <c r="F134" s="65">
        <v>15.12</v>
      </c>
      <c r="G134" s="61">
        <v>1.01</v>
      </c>
      <c r="H134" s="32">
        <v>0.28970000000000001</v>
      </c>
      <c r="I134" s="33">
        <f t="shared" si="75"/>
        <v>1.302597</v>
      </c>
      <c r="J134" s="37">
        <f t="shared" si="76"/>
        <v>0</v>
      </c>
      <c r="K134" s="34">
        <f t="shared" si="77"/>
        <v>1.302597</v>
      </c>
      <c r="L134" s="34">
        <f t="shared" si="78"/>
        <v>19.69526664</v>
      </c>
      <c r="M134" s="34"/>
      <c r="N134" s="177"/>
    </row>
    <row r="135" spans="1:16" ht="67.5" x14ac:dyDescent="0.2">
      <c r="A135" s="62" t="s">
        <v>344</v>
      </c>
      <c r="B135" s="63" t="s">
        <v>345</v>
      </c>
      <c r="C135" s="64" t="s">
        <v>179</v>
      </c>
      <c r="D135" s="35" t="s">
        <v>346</v>
      </c>
      <c r="E135" s="36" t="s">
        <v>104</v>
      </c>
      <c r="F135" s="65">
        <v>38.090000000000003</v>
      </c>
      <c r="G135" s="61">
        <v>4.87</v>
      </c>
      <c r="H135" s="32">
        <v>0.28970000000000001</v>
      </c>
      <c r="I135" s="33">
        <f t="shared" si="75"/>
        <v>6.2808390000000003</v>
      </c>
      <c r="J135" s="37">
        <f t="shared" si="76"/>
        <v>0</v>
      </c>
      <c r="K135" s="34">
        <f t="shared" si="77"/>
        <v>6.2808390000000003</v>
      </c>
      <c r="L135" s="34">
        <f t="shared" si="78"/>
        <v>239.23715751000003</v>
      </c>
      <c r="M135" s="34"/>
      <c r="N135" s="177"/>
    </row>
    <row r="136" spans="1:16" ht="67.5" x14ac:dyDescent="0.2">
      <c r="A136" s="62" t="s">
        <v>347</v>
      </c>
      <c r="B136" s="63" t="s">
        <v>348</v>
      </c>
      <c r="C136" s="64" t="s">
        <v>179</v>
      </c>
      <c r="D136" s="35" t="s">
        <v>349</v>
      </c>
      <c r="E136" s="36" t="s">
        <v>104</v>
      </c>
      <c r="F136" s="65">
        <v>268.55</v>
      </c>
      <c r="G136" s="61">
        <v>7.18</v>
      </c>
      <c r="H136" s="32">
        <v>0.28970000000000001</v>
      </c>
      <c r="I136" s="33">
        <f t="shared" si="75"/>
        <v>9.2600460000000009</v>
      </c>
      <c r="J136" s="37">
        <f t="shared" si="76"/>
        <v>0</v>
      </c>
      <c r="K136" s="34">
        <f t="shared" si="77"/>
        <v>9.2600460000000009</v>
      </c>
      <c r="L136" s="34">
        <f t="shared" si="78"/>
        <v>2486.7853533000002</v>
      </c>
      <c r="M136" s="34"/>
      <c r="N136" s="177"/>
    </row>
    <row r="137" spans="1:16" x14ac:dyDescent="0.2">
      <c r="A137" s="62"/>
      <c r="B137" s="63"/>
      <c r="C137" s="64"/>
      <c r="D137" s="35"/>
      <c r="E137" s="36"/>
      <c r="F137" s="65"/>
      <c r="G137" s="61"/>
      <c r="H137" s="32"/>
      <c r="I137" s="33"/>
      <c r="J137" s="37"/>
      <c r="K137" s="34"/>
      <c r="L137" s="34"/>
      <c r="M137" s="34"/>
      <c r="N137" s="177"/>
    </row>
    <row r="138" spans="1:16" x14ac:dyDescent="0.2">
      <c r="A138" s="265" t="s">
        <v>29</v>
      </c>
      <c r="B138" s="266"/>
      <c r="C138" s="266"/>
      <c r="D138" s="266"/>
      <c r="E138" s="266"/>
      <c r="F138" s="266"/>
      <c r="G138" s="266"/>
      <c r="H138" s="266"/>
      <c r="I138" s="266"/>
      <c r="J138" s="110">
        <v>0</v>
      </c>
      <c r="K138" s="111"/>
      <c r="L138" s="112"/>
      <c r="M138" s="112"/>
      <c r="N138" s="112">
        <f>SUM(N11:N137)</f>
        <v>234480.78675949998</v>
      </c>
      <c r="P138" s="15">
        <v>869103.17</v>
      </c>
    </row>
    <row r="139" spans="1:16" ht="35.25" customHeight="1" x14ac:dyDescent="0.2">
      <c r="A139" s="256" t="s">
        <v>4</v>
      </c>
      <c r="B139" s="256"/>
      <c r="C139" s="256"/>
      <c r="D139" s="256"/>
      <c r="E139" s="256"/>
      <c r="F139" s="256"/>
      <c r="G139" s="254" t="s">
        <v>56</v>
      </c>
      <c r="H139" s="255"/>
      <c r="I139" s="255"/>
      <c r="J139" s="255"/>
      <c r="K139" s="255"/>
      <c r="L139" s="255"/>
      <c r="M139" s="255"/>
      <c r="N139" s="255"/>
      <c r="P139" s="15">
        <f>N138-P138</f>
        <v>-634622.3832405</v>
      </c>
    </row>
    <row r="140" spans="1:16" ht="40.5" customHeight="1" x14ac:dyDescent="0.2">
      <c r="A140" s="254" t="s">
        <v>72</v>
      </c>
      <c r="B140" s="255"/>
      <c r="C140" s="255"/>
      <c r="D140" s="255"/>
      <c r="E140" s="254" t="s">
        <v>13</v>
      </c>
      <c r="F140" s="255"/>
      <c r="G140" s="255"/>
      <c r="H140" s="255"/>
      <c r="I140" s="255"/>
      <c r="J140" s="255"/>
      <c r="K140" s="255"/>
      <c r="L140" s="255"/>
      <c r="M140" s="255"/>
      <c r="N140" s="255"/>
    </row>
    <row r="141" spans="1:16" x14ac:dyDescent="0.2">
      <c r="A141" s="258" t="s">
        <v>5</v>
      </c>
      <c r="B141" s="257" t="s">
        <v>361</v>
      </c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</row>
    <row r="142" spans="1:16" x14ac:dyDescent="0.2">
      <c r="A142" s="259"/>
      <c r="B142" s="263" t="s">
        <v>352</v>
      </c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</row>
    <row r="143" spans="1:16" x14ac:dyDescent="0.2">
      <c r="A143" s="259"/>
      <c r="B143" s="253" t="s">
        <v>353</v>
      </c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</row>
    <row r="144" spans="1:16" x14ac:dyDescent="0.2">
      <c r="A144" s="259"/>
      <c r="B144" s="262" t="s">
        <v>354</v>
      </c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</row>
    <row r="145" spans="1:14" x14ac:dyDescent="0.2">
      <c r="A145" s="259"/>
      <c r="B145" s="261" t="s">
        <v>355</v>
      </c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</row>
    <row r="146" spans="1:14" x14ac:dyDescent="0.2">
      <c r="A146" s="259"/>
      <c r="B146" s="253" t="s">
        <v>34</v>
      </c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</row>
    <row r="147" spans="1:14" x14ac:dyDescent="0.2">
      <c r="A147" s="259"/>
      <c r="B147" s="253" t="s">
        <v>71</v>
      </c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</row>
    <row r="148" spans="1:14" ht="27" customHeight="1" x14ac:dyDescent="0.2">
      <c r="A148" s="259"/>
      <c r="B148" s="260" t="s">
        <v>21</v>
      </c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</row>
    <row r="302" spans="15:15" ht="15" customHeight="1" x14ac:dyDescent="0.2">
      <c r="O302" s="15"/>
    </row>
    <row r="303" spans="15:15" ht="33.75" customHeight="1" x14ac:dyDescent="0.2"/>
    <row r="304" spans="15:15" ht="31.5" customHeight="1" x14ac:dyDescent="0.2"/>
    <row r="305" ht="24.75" customHeight="1" x14ac:dyDescent="0.2"/>
    <row r="310" ht="26.25" customHeight="1" x14ac:dyDescent="0.2"/>
  </sheetData>
  <sheetProtection algorithmName="SHA-512" hashValue="1NRSAYT/M34dQVrVHeBq3r2RNWAJ48pq1Y5a6hqC1v3piVMxwM2iLVcRFNnkhZ9U9fl2cVIO0G1x2ge3b4YvcA==" saltValue="Fh1SjzrbJ5K2jIbj9Pf9xw==" spinCount="100000" sheet="1" selectLockedCells="1"/>
  <mergeCells count="33">
    <mergeCell ref="E8:I8"/>
    <mergeCell ref="B142:N142"/>
    <mergeCell ref="K9:N9"/>
    <mergeCell ref="A138:I138"/>
    <mergeCell ref="A7:L7"/>
    <mergeCell ref="B147:N147"/>
    <mergeCell ref="G139:N140"/>
    <mergeCell ref="B143:N143"/>
    <mergeCell ref="B146:N146"/>
    <mergeCell ref="A139:F139"/>
    <mergeCell ref="A140:D140"/>
    <mergeCell ref="E140:F140"/>
    <mergeCell ref="B141:N141"/>
    <mergeCell ref="A141:A148"/>
    <mergeCell ref="B148:N148"/>
    <mergeCell ref="B145:N145"/>
    <mergeCell ref="B144:N144"/>
    <mergeCell ref="A1:N1"/>
    <mergeCell ref="A2:N2"/>
    <mergeCell ref="A3:N3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A6:N6"/>
    <mergeCell ref="A5:N5"/>
    <mergeCell ref="J8:N8"/>
  </mergeCells>
  <phoneticPr fontId="35" type="noConversion"/>
  <printOptions horizontalCentered="1"/>
  <pageMargins left="0" right="0" top="0.47244094488188981" bottom="0.35433070866141736" header="0.23622047244094491" footer="0.19685039370078741"/>
  <pageSetup paperSize="9" scale="75" fitToHeight="16" orientation="landscape" r:id="rId1"/>
  <headerFooter>
    <oddHeader>&amp;R&amp;"Verdana,Normal"&amp;8Fls.:______
Processo n.º 23069.160041/2021-06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8"/>
  <sheetViews>
    <sheetView workbookViewId="0">
      <selection activeCell="A6" sqref="A6"/>
    </sheetView>
  </sheetViews>
  <sheetFormatPr defaultRowHeight="15" x14ac:dyDescent="0.25"/>
  <cols>
    <col min="1" max="1" width="6" bestFit="1" customWidth="1"/>
    <col min="2" max="2" width="38.5703125" customWidth="1"/>
    <col min="3" max="3" width="13" bestFit="1" customWidth="1"/>
    <col min="4" max="4" width="11.140625" bestFit="1" customWidth="1"/>
    <col min="5" max="5" width="11.42578125" bestFit="1" customWidth="1"/>
    <col min="6" max="6" width="12.7109375" bestFit="1" customWidth="1"/>
    <col min="7" max="7" width="12.7109375" customWidth="1"/>
    <col min="8" max="8" width="12.7109375" bestFit="1" customWidth="1"/>
    <col min="9" max="9" width="12.7109375" customWidth="1"/>
    <col min="10" max="10" width="12.28515625" customWidth="1"/>
  </cols>
  <sheetData>
    <row r="1" spans="1:15" ht="15.75" x14ac:dyDescent="0.25">
      <c r="A1" s="293" t="s">
        <v>30</v>
      </c>
      <c r="B1" s="293"/>
      <c r="C1" s="293"/>
      <c r="D1" s="293"/>
      <c r="E1" s="293"/>
      <c r="F1" s="293"/>
      <c r="G1" s="293"/>
      <c r="H1" s="293"/>
      <c r="I1" s="293"/>
      <c r="J1" s="45"/>
      <c r="K1" s="45"/>
      <c r="L1" s="45"/>
    </row>
    <row r="2" spans="1:15" ht="15.75" x14ac:dyDescent="0.25">
      <c r="A2" s="293" t="s">
        <v>31</v>
      </c>
      <c r="B2" s="293"/>
      <c r="C2" s="293"/>
      <c r="D2" s="293"/>
      <c r="E2" s="293"/>
      <c r="F2" s="293"/>
      <c r="G2" s="293"/>
      <c r="H2" s="293"/>
      <c r="I2" s="293"/>
      <c r="J2" s="45"/>
      <c r="K2" s="45"/>
      <c r="L2" s="45"/>
    </row>
    <row r="3" spans="1:15" ht="15.75" x14ac:dyDescent="0.25">
      <c r="A3" s="242" t="s">
        <v>356</v>
      </c>
      <c r="B3" s="242"/>
      <c r="C3" s="242"/>
      <c r="D3" s="242"/>
      <c r="E3" s="242"/>
      <c r="F3" s="242"/>
      <c r="G3" s="242"/>
      <c r="H3" s="242"/>
      <c r="I3" s="242"/>
      <c r="J3" s="46"/>
      <c r="K3" s="46"/>
      <c r="L3" s="46"/>
    </row>
    <row r="4" spans="1:15" x14ac:dyDescent="0.25">
      <c r="A4" s="294" t="s">
        <v>46</v>
      </c>
      <c r="B4" s="294"/>
      <c r="C4" s="294"/>
      <c r="D4" s="294"/>
      <c r="E4" s="294"/>
      <c r="F4" s="294"/>
      <c r="G4" s="294"/>
      <c r="H4" s="294"/>
      <c r="I4" s="294"/>
      <c r="J4" s="5"/>
      <c r="K4" s="28"/>
      <c r="L4" s="29"/>
    </row>
    <row r="5" spans="1:15" ht="29.25" customHeight="1" x14ac:dyDescent="0.25">
      <c r="A5" s="240" t="s">
        <v>360</v>
      </c>
      <c r="B5" s="240"/>
      <c r="C5" s="240"/>
      <c r="D5" s="240"/>
      <c r="E5" s="240"/>
      <c r="F5" s="240"/>
      <c r="G5" s="240"/>
      <c r="H5" s="240"/>
      <c r="I5" s="240"/>
      <c r="J5" s="113"/>
      <c r="K5" s="113"/>
      <c r="L5" s="113"/>
      <c r="M5" s="113"/>
      <c r="N5" s="113"/>
      <c r="O5" s="113"/>
    </row>
    <row r="6" spans="1:15" ht="15" customHeight="1" x14ac:dyDescent="0.25">
      <c r="A6" s="113"/>
      <c r="B6" s="113"/>
      <c r="C6" s="113"/>
      <c r="D6" s="113"/>
      <c r="E6" s="113"/>
      <c r="F6" s="113"/>
      <c r="G6" s="113"/>
      <c r="H6" s="113"/>
      <c r="I6" s="113"/>
      <c r="K6" s="124"/>
      <c r="L6" s="124"/>
      <c r="M6" s="41"/>
    </row>
    <row r="7" spans="1:15" ht="29.25" customHeight="1" thickBot="1" x14ac:dyDescent="0.3">
      <c r="A7" s="298" t="s">
        <v>134</v>
      </c>
      <c r="B7" s="298"/>
      <c r="C7" s="298"/>
      <c r="D7" s="298"/>
      <c r="E7" s="298"/>
      <c r="F7" s="298"/>
      <c r="G7" s="298"/>
      <c r="H7" s="298"/>
      <c r="I7" s="298"/>
      <c r="J7" s="114"/>
      <c r="K7" s="114"/>
      <c r="L7" s="114"/>
      <c r="M7" s="114"/>
    </row>
    <row r="8" spans="1:15" ht="15.75" thickTop="1" x14ac:dyDescent="0.25">
      <c r="A8" s="281" t="s">
        <v>0</v>
      </c>
      <c r="B8" s="283" t="s">
        <v>14</v>
      </c>
      <c r="C8" s="283" t="s">
        <v>15</v>
      </c>
      <c r="D8" s="283" t="s">
        <v>16</v>
      </c>
      <c r="E8" s="278" t="s">
        <v>19</v>
      </c>
      <c r="F8" s="278"/>
      <c r="G8" s="278"/>
      <c r="H8" s="278"/>
      <c r="I8" s="296" t="s">
        <v>35</v>
      </c>
      <c r="J8" s="39"/>
    </row>
    <row r="9" spans="1:15" x14ac:dyDescent="0.25">
      <c r="A9" s="282"/>
      <c r="B9" s="284"/>
      <c r="C9" s="284"/>
      <c r="D9" s="284"/>
      <c r="E9" s="13" t="s">
        <v>7</v>
      </c>
      <c r="F9" s="13" t="s">
        <v>8</v>
      </c>
      <c r="G9" s="13" t="s">
        <v>9</v>
      </c>
      <c r="H9" s="13" t="s">
        <v>358</v>
      </c>
      <c r="I9" s="297"/>
      <c r="J9" s="39"/>
    </row>
    <row r="10" spans="1:15" ht="9.9499999999999993" customHeight="1" x14ac:dyDescent="0.25">
      <c r="A10" s="295" t="s">
        <v>42</v>
      </c>
      <c r="B10" s="289" t="s">
        <v>47</v>
      </c>
      <c r="C10" s="291">
        <v>0</v>
      </c>
      <c r="D10" s="268">
        <f>C10/C$61</f>
        <v>0</v>
      </c>
      <c r="E10" s="220"/>
      <c r="F10" s="220"/>
      <c r="G10" s="220"/>
      <c r="H10" s="69"/>
      <c r="I10" s="75">
        <f t="shared" ref="I10:I41" si="0">SUM(E10:H10)</f>
        <v>0</v>
      </c>
      <c r="J10" s="39"/>
    </row>
    <row r="11" spans="1:15" ht="15" customHeight="1" x14ac:dyDescent="0.25">
      <c r="A11" s="271"/>
      <c r="B11" s="290"/>
      <c r="C11" s="288"/>
      <c r="D11" s="269"/>
      <c r="E11" s="44"/>
      <c r="F11" s="44"/>
      <c r="G11" s="44"/>
      <c r="H11" s="44"/>
      <c r="I11" s="115">
        <f t="shared" si="0"/>
        <v>0</v>
      </c>
      <c r="J11" s="78"/>
    </row>
    <row r="12" spans="1:15" ht="9.9499999999999993" customHeight="1" x14ac:dyDescent="0.25">
      <c r="A12" s="270" t="s">
        <v>43</v>
      </c>
      <c r="B12" s="285" t="s">
        <v>93</v>
      </c>
      <c r="C12" s="287">
        <f>Orçamento!$N$13</f>
        <v>26377.627940999999</v>
      </c>
      <c r="D12" s="268">
        <f t="shared" ref="D12" si="1">C12/C$61</f>
        <v>0.11249377104851986</v>
      </c>
      <c r="E12" s="117"/>
      <c r="F12" s="118">
        <f t="shared" ref="F12:H12" si="2">F64</f>
        <v>0.16531119273113357</v>
      </c>
      <c r="G12" s="118">
        <f t="shared" ref="G12" si="3">G64</f>
        <v>0.19633925924668669</v>
      </c>
      <c r="H12" s="118">
        <f t="shared" si="2"/>
        <v>0.63834954802217958</v>
      </c>
      <c r="I12" s="79">
        <f t="shared" si="0"/>
        <v>0.99999999999999978</v>
      </c>
      <c r="J12" s="78"/>
    </row>
    <row r="13" spans="1:15" x14ac:dyDescent="0.25">
      <c r="A13" s="271"/>
      <c r="B13" s="286"/>
      <c r="C13" s="288"/>
      <c r="D13" s="269"/>
      <c r="E13" s="71"/>
      <c r="F13" s="70">
        <f t="shared" ref="F13:H13" si="4">$C12*F12</f>
        <v>4360.5171363447844</v>
      </c>
      <c r="G13" s="70">
        <f t="shared" ref="G13" si="5">$C12*G12</f>
        <v>5178.9639306206454</v>
      </c>
      <c r="H13" s="70">
        <f t="shared" si="4"/>
        <v>16838.146874034566</v>
      </c>
      <c r="I13" s="80">
        <f t="shared" si="0"/>
        <v>26377.627940999995</v>
      </c>
      <c r="J13" s="78"/>
    </row>
    <row r="14" spans="1:15" ht="9.9499999999999993" customHeight="1" x14ac:dyDescent="0.25">
      <c r="A14" s="270" t="s">
        <v>44</v>
      </c>
      <c r="B14" s="272" t="s">
        <v>32</v>
      </c>
      <c r="C14" s="279">
        <f>Orçamento!$N$15</f>
        <v>25687.8844190325</v>
      </c>
      <c r="D14" s="268">
        <f t="shared" ref="D14" si="6">C14/C$61</f>
        <v>0.1095521930561407</v>
      </c>
      <c r="E14" s="117"/>
      <c r="F14" s="118">
        <v>0.7</v>
      </c>
      <c r="G14" s="118">
        <v>0.15</v>
      </c>
      <c r="H14" s="118">
        <v>0.15</v>
      </c>
      <c r="I14" s="81">
        <f t="shared" si="0"/>
        <v>1</v>
      </c>
      <c r="J14" s="78"/>
    </row>
    <row r="15" spans="1:15" x14ac:dyDescent="0.25">
      <c r="A15" s="271"/>
      <c r="B15" s="273"/>
      <c r="C15" s="280"/>
      <c r="D15" s="269"/>
      <c r="E15" s="71"/>
      <c r="F15" s="70">
        <f t="shared" ref="F15:H17" si="7">$C14*F14</f>
        <v>17981.51909332275</v>
      </c>
      <c r="G15" s="70">
        <f t="shared" si="7"/>
        <v>3853.1826628548747</v>
      </c>
      <c r="H15" s="70">
        <f t="shared" si="7"/>
        <v>3853.1826628548747</v>
      </c>
      <c r="I15" s="80">
        <f t="shared" si="0"/>
        <v>25687.884419032496</v>
      </c>
      <c r="J15" s="78"/>
    </row>
    <row r="16" spans="1:15" ht="9.9499999999999993" customHeight="1" x14ac:dyDescent="0.25">
      <c r="A16" s="270" t="s">
        <v>45</v>
      </c>
      <c r="B16" s="272" t="s">
        <v>78</v>
      </c>
      <c r="C16" s="274">
        <f>Orçamento!$N$36</f>
        <v>887.95432296000001</v>
      </c>
      <c r="D16" s="268">
        <f t="shared" ref="D16" si="8">C16/C$61</f>
        <v>3.7868958699407151E-3</v>
      </c>
      <c r="E16" s="72"/>
      <c r="F16" s="120"/>
      <c r="G16" s="119">
        <v>1</v>
      </c>
      <c r="H16" s="120"/>
      <c r="I16" s="79">
        <f t="shared" si="0"/>
        <v>1</v>
      </c>
      <c r="J16" s="78"/>
    </row>
    <row r="17" spans="1:15" x14ac:dyDescent="0.25">
      <c r="A17" s="271"/>
      <c r="B17" s="273"/>
      <c r="C17" s="275"/>
      <c r="D17" s="269"/>
      <c r="E17" s="70"/>
      <c r="F17" s="70"/>
      <c r="G17" s="70">
        <f t="shared" si="7"/>
        <v>887.95432296000001</v>
      </c>
      <c r="H17" s="71"/>
      <c r="I17" s="80">
        <f t="shared" si="0"/>
        <v>887.95432296000001</v>
      </c>
      <c r="J17" s="78"/>
    </row>
    <row r="18" spans="1:15" ht="9.9499999999999993" customHeight="1" x14ac:dyDescent="0.25">
      <c r="A18" s="270" t="s">
        <v>57</v>
      </c>
      <c r="B18" s="272" t="s">
        <v>106</v>
      </c>
      <c r="C18" s="274">
        <v>0</v>
      </c>
      <c r="D18" s="268">
        <f t="shared" ref="D18" si="9">C18/C$61</f>
        <v>0</v>
      </c>
      <c r="E18" s="73"/>
      <c r="F18" s="120"/>
      <c r="G18" s="120"/>
      <c r="H18" s="120"/>
      <c r="I18" s="79">
        <f t="shared" si="0"/>
        <v>0</v>
      </c>
      <c r="J18" s="78"/>
    </row>
    <row r="19" spans="1:15" x14ac:dyDescent="0.25">
      <c r="A19" s="271"/>
      <c r="B19" s="273"/>
      <c r="C19" s="275"/>
      <c r="D19" s="269"/>
      <c r="E19" s="70"/>
      <c r="F19" s="71"/>
      <c r="G19" s="71"/>
      <c r="H19" s="71"/>
      <c r="I19" s="80">
        <f t="shared" si="0"/>
        <v>0</v>
      </c>
      <c r="J19" s="78"/>
    </row>
    <row r="20" spans="1:15" ht="9.9499999999999993" customHeight="1" x14ac:dyDescent="0.25">
      <c r="A20" s="270" t="s">
        <v>128</v>
      </c>
      <c r="B20" s="272" t="s">
        <v>132</v>
      </c>
      <c r="C20" s="274">
        <v>0</v>
      </c>
      <c r="D20" s="268">
        <f t="shared" ref="D20" si="10">C20/C$61</f>
        <v>0</v>
      </c>
      <c r="E20" s="73"/>
      <c r="F20" s="120"/>
      <c r="G20" s="120"/>
      <c r="H20" s="120"/>
      <c r="I20" s="79">
        <f t="shared" si="0"/>
        <v>0</v>
      </c>
      <c r="J20" s="78"/>
    </row>
    <row r="21" spans="1:15" x14ac:dyDescent="0.25">
      <c r="A21" s="271"/>
      <c r="B21" s="273"/>
      <c r="C21" s="275"/>
      <c r="D21" s="269"/>
      <c r="E21" s="70"/>
      <c r="F21" s="70"/>
      <c r="G21" s="70"/>
      <c r="H21" s="70"/>
      <c r="I21" s="80">
        <f t="shared" si="0"/>
        <v>0</v>
      </c>
      <c r="J21" s="78"/>
    </row>
    <row r="22" spans="1:15" ht="9.9499999999999993" customHeight="1" x14ac:dyDescent="0.25">
      <c r="A22" s="270" t="s">
        <v>129</v>
      </c>
      <c r="B22" s="272" t="s">
        <v>107</v>
      </c>
      <c r="C22" s="274">
        <v>0</v>
      </c>
      <c r="D22" s="268">
        <f t="shared" ref="D22" si="11">C22/C$61</f>
        <v>0</v>
      </c>
      <c r="E22" s="121"/>
      <c r="F22" s="120"/>
      <c r="G22" s="120"/>
      <c r="H22" s="120"/>
      <c r="I22" s="79">
        <f t="shared" si="0"/>
        <v>0</v>
      </c>
      <c r="J22" s="78"/>
    </row>
    <row r="23" spans="1:15" x14ac:dyDescent="0.25">
      <c r="A23" s="271"/>
      <c r="B23" s="273"/>
      <c r="C23" s="275"/>
      <c r="D23" s="269"/>
      <c r="E23" s="71"/>
      <c r="F23" s="71"/>
      <c r="G23" s="71"/>
      <c r="H23" s="71"/>
      <c r="I23" s="80">
        <f t="shared" si="0"/>
        <v>0</v>
      </c>
      <c r="J23" s="78"/>
    </row>
    <row r="24" spans="1:15" ht="9.9499999999999993" customHeight="1" x14ac:dyDescent="0.25">
      <c r="A24" s="270" t="s">
        <v>58</v>
      </c>
      <c r="B24" s="272" t="s">
        <v>48</v>
      </c>
      <c r="C24" s="274">
        <v>0</v>
      </c>
      <c r="D24" s="268">
        <f t="shared" ref="D24" si="12">C24/C$61</f>
        <v>0</v>
      </c>
      <c r="E24" s="121"/>
      <c r="F24" s="120"/>
      <c r="G24" s="120"/>
      <c r="H24" s="120"/>
      <c r="I24" s="79">
        <f t="shared" si="0"/>
        <v>0</v>
      </c>
      <c r="J24" s="78"/>
    </row>
    <row r="25" spans="1:15" x14ac:dyDescent="0.25">
      <c r="A25" s="271"/>
      <c r="B25" s="273"/>
      <c r="C25" s="275"/>
      <c r="D25" s="269"/>
      <c r="E25" s="71"/>
      <c r="F25" s="71"/>
      <c r="G25" s="71"/>
      <c r="H25" s="71"/>
      <c r="I25" s="80">
        <f t="shared" si="0"/>
        <v>0</v>
      </c>
      <c r="J25" s="78"/>
    </row>
    <row r="26" spans="1:15" ht="9.9499999999999993" customHeight="1" x14ac:dyDescent="0.25">
      <c r="A26" s="270" t="s">
        <v>130</v>
      </c>
      <c r="B26" s="272" t="s">
        <v>108</v>
      </c>
      <c r="C26" s="274">
        <f>Orçamento!$N$46</f>
        <v>7769.5674108214516</v>
      </c>
      <c r="D26" s="268">
        <f t="shared" ref="D26" si="13">C26/C$61</f>
        <v>3.3135198487671685E-2</v>
      </c>
      <c r="E26" s="120"/>
      <c r="F26" s="120"/>
      <c r="G26" s="120"/>
      <c r="H26" s="119">
        <v>1</v>
      </c>
      <c r="I26" s="79">
        <f t="shared" si="0"/>
        <v>1</v>
      </c>
      <c r="J26" s="67"/>
      <c r="K26" s="67"/>
      <c r="L26" s="67"/>
      <c r="M26" s="67"/>
      <c r="N26" s="67"/>
    </row>
    <row r="27" spans="1:15" x14ac:dyDescent="0.25">
      <c r="A27" s="271"/>
      <c r="B27" s="273"/>
      <c r="C27" s="275"/>
      <c r="D27" s="269"/>
      <c r="E27" s="71"/>
      <c r="F27" s="71"/>
      <c r="G27" s="71"/>
      <c r="H27" s="70">
        <f t="shared" ref="G27:H29" si="14">H26*$C26</f>
        <v>7769.5674108214516</v>
      </c>
      <c r="I27" s="80">
        <f t="shared" si="0"/>
        <v>7769.5674108214516</v>
      </c>
      <c r="J27" s="78"/>
      <c r="K27" s="66"/>
    </row>
    <row r="28" spans="1:15" ht="9.9499999999999993" customHeight="1" x14ac:dyDescent="0.25">
      <c r="A28" s="270" t="s">
        <v>59</v>
      </c>
      <c r="B28" s="272" t="s">
        <v>49</v>
      </c>
      <c r="C28" s="274">
        <f>Orçamento!$N$49</f>
        <v>13710.443582070002</v>
      </c>
      <c r="D28" s="268">
        <f t="shared" ref="D28" si="15">C28/C$61</f>
        <v>5.8471501104832097E-2</v>
      </c>
      <c r="E28" s="120"/>
      <c r="F28" s="120"/>
      <c r="G28" s="119">
        <v>0.5</v>
      </c>
      <c r="H28" s="119">
        <v>0.5</v>
      </c>
      <c r="I28" s="79">
        <f t="shared" si="0"/>
        <v>1</v>
      </c>
      <c r="J28" s="78"/>
      <c r="K28" s="68"/>
      <c r="L28" s="68"/>
      <c r="M28" s="68"/>
      <c r="N28" s="68"/>
      <c r="O28" s="68"/>
    </row>
    <row r="29" spans="1:15" x14ac:dyDescent="0.25">
      <c r="A29" s="271"/>
      <c r="B29" s="273"/>
      <c r="C29" s="275"/>
      <c r="D29" s="269"/>
      <c r="E29" s="71"/>
      <c r="F29" s="71"/>
      <c r="G29" s="70">
        <f t="shared" si="14"/>
        <v>6855.2217910350009</v>
      </c>
      <c r="H29" s="70">
        <f t="shared" si="14"/>
        <v>6855.2217910350009</v>
      </c>
      <c r="I29" s="80">
        <f t="shared" si="0"/>
        <v>13710.443582070002</v>
      </c>
      <c r="J29" s="78"/>
      <c r="K29" s="66"/>
    </row>
    <row r="30" spans="1:15" ht="9.9499999999999993" customHeight="1" x14ac:dyDescent="0.25">
      <c r="A30" s="270" t="s">
        <v>60</v>
      </c>
      <c r="B30" s="272" t="s">
        <v>79</v>
      </c>
      <c r="C30" s="274">
        <v>0</v>
      </c>
      <c r="D30" s="268">
        <f t="shared" ref="D30" si="16">C30/C$61</f>
        <v>0</v>
      </c>
      <c r="E30" s="121"/>
      <c r="F30" s="221"/>
      <c r="G30" s="221"/>
      <c r="H30" s="221"/>
      <c r="I30" s="79">
        <f t="shared" si="0"/>
        <v>0</v>
      </c>
      <c r="J30" s="78"/>
    </row>
    <row r="31" spans="1:15" x14ac:dyDescent="0.25">
      <c r="A31" s="271"/>
      <c r="B31" s="273"/>
      <c r="C31" s="275"/>
      <c r="D31" s="269"/>
      <c r="E31" s="71"/>
      <c r="F31" s="71"/>
      <c r="G31" s="71"/>
      <c r="H31" s="71"/>
      <c r="I31" s="80">
        <f t="shared" si="0"/>
        <v>0</v>
      </c>
      <c r="J31" s="78"/>
    </row>
    <row r="32" spans="1:15" ht="9.9499999999999993" customHeight="1" x14ac:dyDescent="0.25">
      <c r="A32" s="270" t="s">
        <v>61</v>
      </c>
      <c r="B32" s="272" t="s">
        <v>50</v>
      </c>
      <c r="C32" s="274">
        <f>Orçamento!$N$60</f>
        <v>30290.778934200003</v>
      </c>
      <c r="D32" s="268">
        <f t="shared" ref="D32" si="17">C32/C$61</f>
        <v>0.12918234944882012</v>
      </c>
      <c r="E32" s="121"/>
      <c r="F32" s="119">
        <v>0.2</v>
      </c>
      <c r="G32" s="119">
        <v>0.65</v>
      </c>
      <c r="H32" s="119">
        <v>0.15</v>
      </c>
      <c r="I32" s="79">
        <f t="shared" si="0"/>
        <v>1</v>
      </c>
      <c r="J32" s="78"/>
    </row>
    <row r="33" spans="1:10" x14ac:dyDescent="0.25">
      <c r="A33" s="271"/>
      <c r="B33" s="273"/>
      <c r="C33" s="275"/>
      <c r="D33" s="269"/>
      <c r="E33" s="71"/>
      <c r="F33" s="70">
        <f t="shared" ref="F33:H33" si="18">F32*$C32</f>
        <v>6058.1557868400014</v>
      </c>
      <c r="G33" s="70">
        <f t="shared" si="18"/>
        <v>19689.006307230004</v>
      </c>
      <c r="H33" s="70">
        <f t="shared" si="18"/>
        <v>4543.6168401300001</v>
      </c>
      <c r="I33" s="80">
        <f t="shared" si="0"/>
        <v>30290.778934200003</v>
      </c>
      <c r="J33" s="78"/>
    </row>
    <row r="34" spans="1:10" ht="9.9499999999999993" customHeight="1" x14ac:dyDescent="0.25">
      <c r="A34" s="270" t="s">
        <v>62</v>
      </c>
      <c r="B34" s="272" t="s">
        <v>80</v>
      </c>
      <c r="C34" s="274">
        <v>0</v>
      </c>
      <c r="D34" s="268">
        <f t="shared" ref="D34" si="19">C34/C$61</f>
        <v>0</v>
      </c>
      <c r="E34" s="221"/>
      <c r="F34" s="221"/>
      <c r="G34" s="221"/>
      <c r="H34" s="221"/>
      <c r="I34" s="79">
        <f t="shared" si="0"/>
        <v>0</v>
      </c>
      <c r="J34" s="78"/>
    </row>
    <row r="35" spans="1:10" x14ac:dyDescent="0.25">
      <c r="A35" s="271"/>
      <c r="B35" s="273"/>
      <c r="C35" s="275"/>
      <c r="D35" s="269"/>
      <c r="E35" s="71"/>
      <c r="F35" s="71"/>
      <c r="G35" s="71"/>
      <c r="H35" s="71"/>
      <c r="I35" s="80">
        <f t="shared" si="0"/>
        <v>0</v>
      </c>
      <c r="J35" s="78"/>
    </row>
    <row r="36" spans="1:10" ht="9.9499999999999993" customHeight="1" x14ac:dyDescent="0.25">
      <c r="A36" s="270" t="s">
        <v>63</v>
      </c>
      <c r="B36" s="272" t="s">
        <v>51</v>
      </c>
      <c r="C36" s="274">
        <f>Orçamento!$N$78</f>
        <v>4738.374153396001</v>
      </c>
      <c r="D36" s="268">
        <f t="shared" ref="D36" si="20">C36/C$61</f>
        <v>2.0207942061606997E-2</v>
      </c>
      <c r="E36" s="121"/>
      <c r="F36" s="121"/>
      <c r="G36" s="121"/>
      <c r="H36" s="119">
        <v>1</v>
      </c>
      <c r="I36" s="79">
        <f t="shared" si="0"/>
        <v>1</v>
      </c>
      <c r="J36" s="78"/>
    </row>
    <row r="37" spans="1:10" x14ac:dyDescent="0.25">
      <c r="A37" s="271"/>
      <c r="B37" s="273"/>
      <c r="C37" s="275"/>
      <c r="D37" s="269"/>
      <c r="E37" s="71"/>
      <c r="F37" s="71"/>
      <c r="G37" s="71"/>
      <c r="H37" s="70">
        <f t="shared" ref="H37" si="21">H36*$C36</f>
        <v>4738.374153396001</v>
      </c>
      <c r="I37" s="80">
        <f t="shared" si="0"/>
        <v>4738.374153396001</v>
      </c>
      <c r="J37" s="78"/>
    </row>
    <row r="38" spans="1:10" ht="9.9499999999999993" customHeight="1" x14ac:dyDescent="0.25">
      <c r="A38" s="270" t="s">
        <v>64</v>
      </c>
      <c r="B38" s="272" t="s">
        <v>81</v>
      </c>
      <c r="C38" s="274">
        <v>0</v>
      </c>
      <c r="D38" s="268">
        <f t="shared" ref="D38" si="22">C38/C$61</f>
        <v>0</v>
      </c>
      <c r="E38" s="121"/>
      <c r="F38" s="121"/>
      <c r="G38" s="121"/>
      <c r="H38" s="120"/>
      <c r="I38" s="79">
        <f t="shared" si="0"/>
        <v>0</v>
      </c>
      <c r="J38" s="78"/>
    </row>
    <row r="39" spans="1:10" x14ac:dyDescent="0.25">
      <c r="A39" s="271"/>
      <c r="B39" s="273"/>
      <c r="C39" s="275"/>
      <c r="D39" s="269"/>
      <c r="E39" s="71"/>
      <c r="F39" s="71"/>
      <c r="G39" s="71"/>
      <c r="H39" s="71"/>
      <c r="I39" s="80">
        <f t="shared" si="0"/>
        <v>0</v>
      </c>
      <c r="J39" s="78"/>
    </row>
    <row r="40" spans="1:10" ht="9.9499999999999993" customHeight="1" x14ac:dyDescent="0.25">
      <c r="A40" s="270" t="s">
        <v>65</v>
      </c>
      <c r="B40" s="272" t="s">
        <v>82</v>
      </c>
      <c r="C40" s="274">
        <v>0</v>
      </c>
      <c r="D40" s="268">
        <f t="shared" ref="D40" si="23">C40/C$61</f>
        <v>0</v>
      </c>
      <c r="E40" s="121"/>
      <c r="F40" s="120"/>
      <c r="G40" s="120"/>
      <c r="H40" s="120"/>
      <c r="I40" s="79">
        <f t="shared" si="0"/>
        <v>0</v>
      </c>
      <c r="J40" s="78"/>
    </row>
    <row r="41" spans="1:10" x14ac:dyDescent="0.25">
      <c r="A41" s="271"/>
      <c r="B41" s="273"/>
      <c r="C41" s="275"/>
      <c r="D41" s="269"/>
      <c r="E41" s="71"/>
      <c r="F41" s="71"/>
      <c r="G41" s="71"/>
      <c r="H41" s="71"/>
      <c r="I41" s="80">
        <f t="shared" si="0"/>
        <v>0</v>
      </c>
      <c r="J41" s="78"/>
    </row>
    <row r="42" spans="1:10" ht="9.9499999999999993" customHeight="1" x14ac:dyDescent="0.25">
      <c r="A42" s="270" t="s">
        <v>66</v>
      </c>
      <c r="B42" s="272" t="s">
        <v>52</v>
      </c>
      <c r="C42" s="274">
        <v>0</v>
      </c>
      <c r="D42" s="268">
        <f t="shared" ref="D42" si="24">C42/C$61</f>
        <v>0</v>
      </c>
      <c r="E42" s="122"/>
      <c r="F42" s="122"/>
      <c r="G42" s="122"/>
      <c r="H42" s="72"/>
      <c r="I42" s="79">
        <f t="shared" ref="I42:I59" si="25">SUM(E42:H42)</f>
        <v>0</v>
      </c>
      <c r="J42" s="78"/>
    </row>
    <row r="43" spans="1:10" x14ac:dyDescent="0.25">
      <c r="A43" s="271"/>
      <c r="B43" s="273"/>
      <c r="C43" s="275"/>
      <c r="D43" s="269"/>
      <c r="E43" s="70"/>
      <c r="F43" s="70"/>
      <c r="G43" s="70"/>
      <c r="H43" s="70"/>
      <c r="I43" s="80">
        <f t="shared" si="25"/>
        <v>0</v>
      </c>
      <c r="J43" s="78"/>
    </row>
    <row r="44" spans="1:10" ht="9.9499999999999993" customHeight="1" x14ac:dyDescent="0.25">
      <c r="A44" s="270" t="s">
        <v>67</v>
      </c>
      <c r="B44" s="272" t="s">
        <v>83</v>
      </c>
      <c r="C44" s="274">
        <v>0</v>
      </c>
      <c r="D44" s="268">
        <f t="shared" ref="D44" si="26">C44/C$61</f>
        <v>0</v>
      </c>
      <c r="E44" s="122"/>
      <c r="F44" s="122"/>
      <c r="G44" s="122"/>
      <c r="H44" s="120"/>
      <c r="I44" s="79">
        <f t="shared" si="25"/>
        <v>0</v>
      </c>
      <c r="J44" s="78"/>
    </row>
    <row r="45" spans="1:10" x14ac:dyDescent="0.25">
      <c r="A45" s="271"/>
      <c r="B45" s="273"/>
      <c r="C45" s="275"/>
      <c r="D45" s="269"/>
      <c r="E45" s="71"/>
      <c r="F45" s="71"/>
      <c r="G45" s="71"/>
      <c r="H45" s="71"/>
      <c r="I45" s="80">
        <f t="shared" si="25"/>
        <v>0</v>
      </c>
      <c r="J45" s="78"/>
    </row>
    <row r="46" spans="1:10" ht="9.9499999999999993" customHeight="1" x14ac:dyDescent="0.25">
      <c r="A46" s="314" t="s">
        <v>68</v>
      </c>
      <c r="B46" s="272" t="s">
        <v>53</v>
      </c>
      <c r="C46" s="274">
        <f>Orçamento!$N$98</f>
        <v>116.27806229999999</v>
      </c>
      <c r="D46" s="268">
        <f t="shared" ref="D46" si="27">C46/C$61</f>
        <v>4.9589590647042205E-4</v>
      </c>
      <c r="E46" s="72"/>
      <c r="F46" s="120"/>
      <c r="G46" s="119">
        <v>1</v>
      </c>
      <c r="H46" s="72"/>
      <c r="I46" s="79">
        <f t="shared" si="25"/>
        <v>1</v>
      </c>
      <c r="J46" s="78"/>
    </row>
    <row r="47" spans="1:10" x14ac:dyDescent="0.25">
      <c r="A47" s="315"/>
      <c r="B47" s="273"/>
      <c r="C47" s="275"/>
      <c r="D47" s="269"/>
      <c r="E47" s="70"/>
      <c r="F47" s="71"/>
      <c r="G47" s="70">
        <f t="shared" ref="G47" si="28">G46*$C46</f>
        <v>116.27806229999999</v>
      </c>
      <c r="H47" s="70"/>
      <c r="I47" s="80">
        <f t="shared" si="25"/>
        <v>116.27806229999999</v>
      </c>
      <c r="J47" s="78"/>
    </row>
    <row r="48" spans="1:10" ht="9.9499999999999993" customHeight="1" x14ac:dyDescent="0.25">
      <c r="A48" s="314" t="s">
        <v>69</v>
      </c>
      <c r="B48" s="272" t="s">
        <v>33</v>
      </c>
      <c r="C48" s="274">
        <f>Orçamento!$N$101</f>
        <v>2257.3613941200001</v>
      </c>
      <c r="D48" s="268">
        <f t="shared" ref="D48" si="29">C48/C$61</f>
        <v>9.6270633740038972E-3</v>
      </c>
      <c r="E48" s="72"/>
      <c r="F48" s="72"/>
      <c r="G48" s="119">
        <v>0.5</v>
      </c>
      <c r="H48" s="119">
        <v>0.5</v>
      </c>
      <c r="I48" s="79">
        <f t="shared" si="25"/>
        <v>1</v>
      </c>
      <c r="J48" s="78"/>
    </row>
    <row r="49" spans="1:15" x14ac:dyDescent="0.25">
      <c r="A49" s="315"/>
      <c r="B49" s="273"/>
      <c r="C49" s="275"/>
      <c r="D49" s="269"/>
      <c r="E49" s="70"/>
      <c r="F49" s="70"/>
      <c r="G49" s="70">
        <f t="shared" ref="G49:H49" si="30">G48*$C48</f>
        <v>1128.6806970600001</v>
      </c>
      <c r="H49" s="70">
        <f t="shared" si="30"/>
        <v>1128.6806970600001</v>
      </c>
      <c r="I49" s="80">
        <f t="shared" si="25"/>
        <v>2257.3613941200001</v>
      </c>
      <c r="J49" s="78"/>
    </row>
    <row r="50" spans="1:15" ht="9.9499999999999993" customHeight="1" x14ac:dyDescent="0.25">
      <c r="A50" s="310" t="s">
        <v>85</v>
      </c>
      <c r="B50" s="292" t="s">
        <v>54</v>
      </c>
      <c r="C50" s="318">
        <v>0</v>
      </c>
      <c r="D50" s="268">
        <f t="shared" ref="D50" si="31">C50/C$61</f>
        <v>0</v>
      </c>
      <c r="E50" s="70"/>
      <c r="F50" s="70"/>
      <c r="G50" s="70"/>
      <c r="H50" s="120"/>
      <c r="I50" s="79">
        <f t="shared" si="25"/>
        <v>0</v>
      </c>
      <c r="J50" s="78"/>
    </row>
    <row r="51" spans="1:15" x14ac:dyDescent="0.25">
      <c r="A51" s="310"/>
      <c r="B51" s="292"/>
      <c r="C51" s="318"/>
      <c r="D51" s="269"/>
      <c r="E51" s="70"/>
      <c r="F51" s="70"/>
      <c r="G51" s="70"/>
      <c r="H51" s="70"/>
      <c r="I51" s="80">
        <f t="shared" si="25"/>
        <v>0</v>
      </c>
      <c r="J51" s="78"/>
    </row>
    <row r="52" spans="1:15" ht="9.9499999999999993" customHeight="1" x14ac:dyDescent="0.25">
      <c r="A52" s="310" t="s">
        <v>86</v>
      </c>
      <c r="B52" s="292" t="s">
        <v>84</v>
      </c>
      <c r="C52" s="318">
        <f>Orçamento!$N$106</f>
        <v>97853.082890399994</v>
      </c>
      <c r="D52" s="268">
        <f t="shared" ref="D52" si="32">C52/C$61</f>
        <v>0.41731812760746578</v>
      </c>
      <c r="E52" s="70"/>
      <c r="F52" s="70"/>
      <c r="G52" s="70"/>
      <c r="H52" s="119">
        <v>1</v>
      </c>
      <c r="I52" s="79">
        <f t="shared" si="25"/>
        <v>1</v>
      </c>
      <c r="J52" s="78"/>
    </row>
    <row r="53" spans="1:15" x14ac:dyDescent="0.25">
      <c r="A53" s="310"/>
      <c r="B53" s="292"/>
      <c r="C53" s="318"/>
      <c r="D53" s="269"/>
      <c r="E53" s="70"/>
      <c r="F53" s="70"/>
      <c r="G53" s="70"/>
      <c r="H53" s="70">
        <f t="shared" ref="H53" si="33">H52*$C52</f>
        <v>97853.082890399994</v>
      </c>
      <c r="I53" s="80">
        <f t="shared" si="25"/>
        <v>97853.082890399994</v>
      </c>
      <c r="J53" s="78"/>
    </row>
    <row r="54" spans="1:15" ht="9.9499999999999993" customHeight="1" x14ac:dyDescent="0.25">
      <c r="A54" s="310" t="s">
        <v>87</v>
      </c>
      <c r="B54" s="292" t="s">
        <v>55</v>
      </c>
      <c r="C54" s="318">
        <v>0</v>
      </c>
      <c r="D54" s="268">
        <f t="shared" ref="D54" si="34">C54/C$61</f>
        <v>0</v>
      </c>
      <c r="E54" s="70"/>
      <c r="F54" s="70"/>
      <c r="G54" s="70"/>
      <c r="H54" s="70"/>
      <c r="I54" s="79">
        <f t="shared" si="25"/>
        <v>0</v>
      </c>
      <c r="J54" s="78"/>
    </row>
    <row r="55" spans="1:15" x14ac:dyDescent="0.25">
      <c r="A55" s="310"/>
      <c r="B55" s="292"/>
      <c r="C55" s="318"/>
      <c r="D55" s="269"/>
      <c r="E55" s="70"/>
      <c r="F55" s="70"/>
      <c r="G55" s="70"/>
      <c r="H55" s="70"/>
      <c r="I55" s="80">
        <f t="shared" si="25"/>
        <v>0</v>
      </c>
      <c r="J55" s="78"/>
    </row>
    <row r="56" spans="1:15" ht="9.9499999999999993" customHeight="1" x14ac:dyDescent="0.25">
      <c r="A56" s="310" t="s">
        <v>131</v>
      </c>
      <c r="B56" s="292" t="s">
        <v>117</v>
      </c>
      <c r="C56" s="318">
        <f>Orçamento!$N$116</f>
        <v>14623.382102399999</v>
      </c>
      <c r="D56" s="268">
        <f t="shared" ref="D56" si="35">C56/C$61</f>
        <v>6.2364948124294592E-2</v>
      </c>
      <c r="E56" s="70"/>
      <c r="F56" s="119">
        <v>0.5</v>
      </c>
      <c r="G56" s="119">
        <v>0.5</v>
      </c>
      <c r="H56" s="70"/>
      <c r="I56" s="79">
        <f t="shared" si="25"/>
        <v>1</v>
      </c>
      <c r="J56" s="78"/>
    </row>
    <row r="57" spans="1:15" x14ac:dyDescent="0.25">
      <c r="A57" s="310"/>
      <c r="B57" s="292"/>
      <c r="C57" s="318"/>
      <c r="D57" s="269"/>
      <c r="E57" s="70"/>
      <c r="F57" s="70">
        <f t="shared" ref="F57:G57" si="36">F56*$C56</f>
        <v>7311.6910511999995</v>
      </c>
      <c r="G57" s="70">
        <f t="shared" si="36"/>
        <v>7311.6910511999995</v>
      </c>
      <c r="H57" s="70"/>
      <c r="I57" s="80">
        <f t="shared" si="25"/>
        <v>14623.382102399999</v>
      </c>
      <c r="J57" s="78"/>
    </row>
    <row r="58" spans="1:15" ht="9.9499999999999993" customHeight="1" x14ac:dyDescent="0.25">
      <c r="A58" s="314" t="s">
        <v>88</v>
      </c>
      <c r="B58" s="292" t="s">
        <v>18</v>
      </c>
      <c r="C58" s="318">
        <f>Orçamento!$N$120</f>
        <v>10168.051546800001</v>
      </c>
      <c r="D58" s="268">
        <f t="shared" ref="D58" si="37">C58/C$61</f>
        <v>4.3364113910232961E-2</v>
      </c>
      <c r="E58" s="120"/>
      <c r="F58" s="119">
        <v>0.3</v>
      </c>
      <c r="G58" s="119">
        <v>0.1</v>
      </c>
      <c r="H58" s="119">
        <v>0.6</v>
      </c>
      <c r="I58" s="79">
        <f t="shared" si="25"/>
        <v>1</v>
      </c>
      <c r="J58" s="78"/>
      <c r="K58" s="68"/>
      <c r="L58" s="68"/>
      <c r="M58" s="68"/>
      <c r="N58" s="68"/>
      <c r="O58" s="68"/>
    </row>
    <row r="59" spans="1:15" x14ac:dyDescent="0.25">
      <c r="A59" s="315"/>
      <c r="B59" s="292"/>
      <c r="C59" s="318"/>
      <c r="D59" s="269"/>
      <c r="E59" s="71"/>
      <c r="F59" s="70">
        <f t="shared" ref="F59" si="38">F58*$C58</f>
        <v>3050.4154640400002</v>
      </c>
      <c r="G59" s="70">
        <f t="shared" ref="G59:H59" si="39">G58*$C58</f>
        <v>1016.8051546800002</v>
      </c>
      <c r="H59" s="70">
        <f t="shared" si="39"/>
        <v>6100.8309280800004</v>
      </c>
      <c r="I59" s="80">
        <f t="shared" si="25"/>
        <v>10168.051546800001</v>
      </c>
      <c r="J59" s="78"/>
      <c r="K59" s="66"/>
    </row>
    <row r="60" spans="1:15" ht="6.95" customHeight="1" thickBot="1" x14ac:dyDescent="0.3">
      <c r="A60" s="82"/>
      <c r="B60" s="42"/>
      <c r="C60" s="11"/>
      <c r="D60" s="12"/>
      <c r="E60" s="74"/>
      <c r="F60" s="74"/>
      <c r="G60" s="74"/>
      <c r="H60" s="74"/>
      <c r="I60" s="76"/>
      <c r="J60" s="39"/>
    </row>
    <row r="61" spans="1:15" ht="15.75" thickTop="1" x14ac:dyDescent="0.25">
      <c r="A61" s="276" t="s">
        <v>36</v>
      </c>
      <c r="B61" s="277"/>
      <c r="C61" s="43">
        <f>SUM(C10:C59)</f>
        <v>234480.78675949998</v>
      </c>
      <c r="D61" s="83">
        <f>SUM(D10:D59)</f>
        <v>0.99999999999999978</v>
      </c>
      <c r="E61" s="52"/>
      <c r="F61" s="53"/>
      <c r="G61" s="53"/>
      <c r="H61" s="53"/>
      <c r="I61" s="319">
        <f>I59+I49+I47+I45+I43+I41+I39+I37+I35+I33+I31+I29+I27+I25+I23+I21+I19+I17+I15+I13+I11+I51+I53+I55+I57</f>
        <v>234480.78675949993</v>
      </c>
      <c r="J61" s="9"/>
    </row>
    <row r="62" spans="1:15" ht="15.75" thickBot="1" x14ac:dyDescent="0.3">
      <c r="A62" s="308" t="s">
        <v>37</v>
      </c>
      <c r="B62" s="309"/>
      <c r="C62" s="47">
        <f>C61-C12</f>
        <v>208103.1588185</v>
      </c>
      <c r="D62" s="219">
        <f>D61-D12</f>
        <v>0.8875062289514799</v>
      </c>
      <c r="E62" s="54"/>
      <c r="F62" s="54"/>
      <c r="G62" s="54"/>
      <c r="H62" s="54"/>
      <c r="I62" s="320"/>
      <c r="J62" s="9"/>
    </row>
    <row r="63" spans="1:15" ht="15.75" thickTop="1" x14ac:dyDescent="0.25">
      <c r="A63" s="302" t="s">
        <v>38</v>
      </c>
      <c r="B63" s="303"/>
      <c r="C63" s="303"/>
      <c r="D63" s="304"/>
      <c r="E63" s="49">
        <f>E11+E15+E17+E19+E21+E23+E25+E27+E29+E31+E33+E37+E39+E41+E43+E45+E47+E49+E59+E35+E51+E53+E55+E57</f>
        <v>0</v>
      </c>
      <c r="F63" s="49">
        <f t="shared" ref="F63:H63" si="40">F11+F15+F17+F19+F21+F23+F25+F27+F29+F31+F33+F37+F39+F41+F43+F45+F47+F49+F59+F35+F51+F53+F55+F57</f>
        <v>34401.781395402752</v>
      </c>
      <c r="G63" s="49">
        <f t="shared" ref="G63" si="41">G11+G15+G17+G19+G21+G23+G25+G27+G29+G31+G33+G37+G39+G41+G43+G45+G47+G49+G59+G35+G51+G53+G55+G57</f>
        <v>40858.820049319882</v>
      </c>
      <c r="H63" s="49">
        <f t="shared" si="40"/>
        <v>132842.55737377732</v>
      </c>
      <c r="I63" s="39"/>
      <c r="J63" s="9"/>
    </row>
    <row r="64" spans="1:15" x14ac:dyDescent="0.25">
      <c r="A64" s="302" t="s">
        <v>70</v>
      </c>
      <c r="B64" s="303"/>
      <c r="C64" s="303"/>
      <c r="D64" s="304"/>
      <c r="E64" s="48">
        <f>E63/$C$62</f>
        <v>0</v>
      </c>
      <c r="F64" s="48">
        <f>F63/$C$62</f>
        <v>0.16531119273113357</v>
      </c>
      <c r="G64" s="48">
        <f t="shared" ref="G64:H64" si="42">G63/$C$62</f>
        <v>0.19633925924668669</v>
      </c>
      <c r="H64" s="48">
        <f t="shared" si="42"/>
        <v>0.63834954802217958</v>
      </c>
      <c r="I64" s="39"/>
      <c r="J64" s="168"/>
    </row>
    <row r="65" spans="1:10" x14ac:dyDescent="0.25">
      <c r="A65" s="302" t="s">
        <v>39</v>
      </c>
      <c r="B65" s="303"/>
      <c r="C65" s="303"/>
      <c r="D65" s="304"/>
      <c r="E65" s="50">
        <f>E63+E13</f>
        <v>0</v>
      </c>
      <c r="F65" s="50">
        <f t="shared" ref="F65:H65" si="43">F63+F13</f>
        <v>38762.29853174754</v>
      </c>
      <c r="G65" s="50">
        <f t="shared" si="43"/>
        <v>46037.783979940526</v>
      </c>
      <c r="H65" s="50">
        <f t="shared" si="43"/>
        <v>149680.7042478119</v>
      </c>
      <c r="I65" s="39"/>
      <c r="J65" s="9"/>
    </row>
    <row r="66" spans="1:10" x14ac:dyDescent="0.25">
      <c r="A66" s="302" t="s">
        <v>40</v>
      </c>
      <c r="B66" s="303"/>
      <c r="C66" s="303"/>
      <c r="D66" s="304"/>
      <c r="E66" s="51">
        <f>E65</f>
        <v>0</v>
      </c>
      <c r="F66" s="51">
        <f>E66+F65</f>
        <v>38762.29853174754</v>
      </c>
      <c r="G66" s="51">
        <f>F66+G65</f>
        <v>84800.082511688059</v>
      </c>
      <c r="H66" s="51">
        <f>G66+H65</f>
        <v>234480.78675949996</v>
      </c>
      <c r="I66" s="39"/>
      <c r="J66" s="9"/>
    </row>
    <row r="67" spans="1:10" ht="15.75" thickBot="1" x14ac:dyDescent="0.3">
      <c r="A67" s="305" t="s">
        <v>41</v>
      </c>
      <c r="B67" s="306"/>
      <c r="C67" s="306"/>
      <c r="D67" s="307"/>
      <c r="E67" s="77">
        <f>E66/$C61</f>
        <v>0</v>
      </c>
      <c r="F67" s="77">
        <f t="shared" ref="F67" si="44">F66/$C61</f>
        <v>0.16531119273113359</v>
      </c>
      <c r="G67" s="77">
        <f t="shared" ref="G67:H67" si="45">G66/$C61</f>
        <v>0.36165045197782025</v>
      </c>
      <c r="H67" s="77">
        <f t="shared" si="45"/>
        <v>0.99999999999999989</v>
      </c>
      <c r="I67" s="39"/>
      <c r="J67" s="9"/>
    </row>
    <row r="68" spans="1:10" ht="33" customHeight="1" thickTop="1" x14ac:dyDescent="0.25">
      <c r="A68" s="311" t="s">
        <v>4</v>
      </c>
      <c r="B68" s="312"/>
      <c r="C68" s="312"/>
      <c r="D68" s="313"/>
      <c r="E68" s="321" t="s">
        <v>20</v>
      </c>
      <c r="F68" s="321"/>
      <c r="G68" s="321"/>
      <c r="H68" s="321"/>
      <c r="I68" s="9"/>
      <c r="J68" s="9"/>
    </row>
    <row r="69" spans="1:10" ht="33" customHeight="1" x14ac:dyDescent="0.25">
      <c r="A69" s="299" t="s">
        <v>72</v>
      </c>
      <c r="B69" s="300"/>
      <c r="C69" s="301"/>
      <c r="D69" s="116" t="s">
        <v>13</v>
      </c>
      <c r="E69" s="322"/>
      <c r="F69" s="322"/>
      <c r="G69" s="322"/>
      <c r="H69" s="322"/>
      <c r="I69" s="9"/>
      <c r="J69" s="9"/>
    </row>
    <row r="70" spans="1:10" x14ac:dyDescent="0.25">
      <c r="A70" s="323" t="s">
        <v>5</v>
      </c>
      <c r="B70" s="323"/>
      <c r="C70" s="1"/>
      <c r="D70" s="1"/>
      <c r="E70" s="8"/>
      <c r="F70" s="2"/>
      <c r="G70" s="2"/>
      <c r="H70" s="2"/>
      <c r="I70" s="5"/>
      <c r="J70" s="4"/>
    </row>
    <row r="71" spans="1:10" ht="23.25" customHeight="1" x14ac:dyDescent="0.25">
      <c r="A71" s="10"/>
      <c r="B71" s="317" t="s">
        <v>17</v>
      </c>
      <c r="C71" s="317"/>
      <c r="D71" s="317"/>
      <c r="E71" s="317"/>
      <c r="F71" s="317"/>
      <c r="G71" s="317"/>
      <c r="H71" s="317"/>
      <c r="I71" s="317"/>
      <c r="J71" s="7"/>
    </row>
    <row r="72" spans="1:10" ht="15" customHeight="1" x14ac:dyDescent="0.25">
      <c r="A72" s="1"/>
      <c r="B72" s="316" t="s">
        <v>359</v>
      </c>
      <c r="C72" s="316"/>
      <c r="D72" s="316"/>
      <c r="E72" s="316"/>
      <c r="F72" s="316"/>
      <c r="G72" s="316"/>
      <c r="H72" s="316"/>
      <c r="I72" s="316"/>
      <c r="J72" s="8"/>
    </row>
    <row r="73" spans="1:10" x14ac:dyDescent="0.25">
      <c r="A73" s="1"/>
      <c r="B73" s="316"/>
      <c r="C73" s="316"/>
      <c r="D73" s="316"/>
      <c r="E73" s="316"/>
      <c r="F73" s="316"/>
      <c r="G73" s="316"/>
      <c r="H73" s="316"/>
      <c r="I73" s="316"/>
      <c r="J73" s="8"/>
    </row>
    <row r="74" spans="1:10" x14ac:dyDescent="0.25">
      <c r="A74" s="6"/>
      <c r="B74" s="316"/>
      <c r="C74" s="316"/>
      <c r="D74" s="316"/>
      <c r="E74" s="316"/>
      <c r="F74" s="316"/>
      <c r="G74" s="316"/>
      <c r="H74" s="316"/>
      <c r="I74" s="316"/>
      <c r="J74" s="8"/>
    </row>
    <row r="75" spans="1:10" x14ac:dyDescent="0.25">
      <c r="A75" s="1"/>
      <c r="B75" s="316"/>
      <c r="C75" s="316"/>
      <c r="D75" s="316"/>
      <c r="E75" s="316"/>
      <c r="F75" s="316"/>
      <c r="G75" s="316"/>
      <c r="H75" s="316"/>
      <c r="I75" s="316"/>
      <c r="J75" s="4"/>
    </row>
    <row r="76" spans="1:10" ht="1.5" customHeight="1" x14ac:dyDescent="0.25">
      <c r="A76" s="9"/>
      <c r="B76" s="316"/>
      <c r="C76" s="316"/>
      <c r="D76" s="316"/>
      <c r="E76" s="316"/>
      <c r="F76" s="316"/>
      <c r="G76" s="316"/>
      <c r="H76" s="316"/>
      <c r="I76" s="316"/>
      <c r="J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9"/>
      <c r="B167" s="9"/>
      <c r="C167" s="9"/>
      <c r="D167" s="9"/>
      <c r="F167" s="9"/>
      <c r="G167" s="9"/>
      <c r="H167" s="9"/>
      <c r="I167" s="9"/>
      <c r="J167" s="9"/>
    </row>
    <row r="168" spans="1:10" x14ac:dyDescent="0.25">
      <c r="A168" s="9"/>
      <c r="B168" s="9"/>
      <c r="C168" s="9"/>
      <c r="D168" s="9"/>
      <c r="F168" s="9"/>
      <c r="G168" s="9"/>
      <c r="H168" s="9"/>
      <c r="I168" s="9"/>
      <c r="J168" s="9"/>
    </row>
  </sheetData>
  <mergeCells count="126">
    <mergeCell ref="B72:I76"/>
    <mergeCell ref="B71:I71"/>
    <mergeCell ref="C56:C57"/>
    <mergeCell ref="C54:C55"/>
    <mergeCell ref="C52:C53"/>
    <mergeCell ref="C50:C51"/>
    <mergeCell ref="D50:D51"/>
    <mergeCell ref="D52:D53"/>
    <mergeCell ref="D54:D55"/>
    <mergeCell ref="D56:D57"/>
    <mergeCell ref="I61:I62"/>
    <mergeCell ref="E68:H69"/>
    <mergeCell ref="A70:B70"/>
    <mergeCell ref="C58:C59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C44:C45"/>
    <mergeCell ref="C46:C47"/>
    <mergeCell ref="C48:C49"/>
    <mergeCell ref="A44:A45"/>
    <mergeCell ref="A46:A47"/>
    <mergeCell ref="A48:A49"/>
    <mergeCell ref="A58:A59"/>
    <mergeCell ref="A30:A31"/>
    <mergeCell ref="A32:A33"/>
    <mergeCell ref="A36:A37"/>
    <mergeCell ref="A38:A39"/>
    <mergeCell ref="A40:A41"/>
    <mergeCell ref="A69:C69"/>
    <mergeCell ref="A63:D63"/>
    <mergeCell ref="A64:D64"/>
    <mergeCell ref="A65:D65"/>
    <mergeCell ref="A66:D66"/>
    <mergeCell ref="A67:D67"/>
    <mergeCell ref="A62:B62"/>
    <mergeCell ref="A50:A51"/>
    <mergeCell ref="A52:A53"/>
    <mergeCell ref="A54:A55"/>
    <mergeCell ref="A56:A57"/>
    <mergeCell ref="B50:B51"/>
    <mergeCell ref="B52:B53"/>
    <mergeCell ref="B54:B55"/>
    <mergeCell ref="A68:D68"/>
    <mergeCell ref="B56:B57"/>
    <mergeCell ref="B28:B29"/>
    <mergeCell ref="A42:A43"/>
    <mergeCell ref="C22:C23"/>
    <mergeCell ref="C24:C25"/>
    <mergeCell ref="A34:A35"/>
    <mergeCell ref="B34:B35"/>
    <mergeCell ref="B26:B27"/>
    <mergeCell ref="C34:C35"/>
    <mergeCell ref="D36:D37"/>
    <mergeCell ref="D38:D39"/>
    <mergeCell ref="B40:B41"/>
    <mergeCell ref="B38:B39"/>
    <mergeCell ref="B36:B37"/>
    <mergeCell ref="B32:B33"/>
    <mergeCell ref="B30:B31"/>
    <mergeCell ref="C42:C43"/>
    <mergeCell ref="A1:I1"/>
    <mergeCell ref="A2:I2"/>
    <mergeCell ref="A3:I3"/>
    <mergeCell ref="A4:I4"/>
    <mergeCell ref="A10:A11"/>
    <mergeCell ref="A12:A13"/>
    <mergeCell ref="A14:A15"/>
    <mergeCell ref="C8:C9"/>
    <mergeCell ref="I8:I9"/>
    <mergeCell ref="A7:I7"/>
    <mergeCell ref="A5:I5"/>
    <mergeCell ref="C16:C17"/>
    <mergeCell ref="C18:C19"/>
    <mergeCell ref="C20:C21"/>
    <mergeCell ref="A61:B61"/>
    <mergeCell ref="E8:H8"/>
    <mergeCell ref="B14:B15"/>
    <mergeCell ref="C14:C15"/>
    <mergeCell ref="D14:D15"/>
    <mergeCell ref="A8:A9"/>
    <mergeCell ref="B8:B9"/>
    <mergeCell ref="B12:B13"/>
    <mergeCell ref="C12:C13"/>
    <mergeCell ref="D8:D9"/>
    <mergeCell ref="B10:B11"/>
    <mergeCell ref="C10:C11"/>
    <mergeCell ref="D58:D59"/>
    <mergeCell ref="D12:D13"/>
    <mergeCell ref="D10:D11"/>
    <mergeCell ref="A16:A17"/>
    <mergeCell ref="B24:B25"/>
    <mergeCell ref="B16:B17"/>
    <mergeCell ref="B18:B19"/>
    <mergeCell ref="B58:B59"/>
    <mergeCell ref="B48:B49"/>
    <mergeCell ref="D34:D35"/>
    <mergeCell ref="A18:A19"/>
    <mergeCell ref="A20:A21"/>
    <mergeCell ref="B20:B21"/>
    <mergeCell ref="B46:B47"/>
    <mergeCell ref="B44:B45"/>
    <mergeCell ref="B42:B43"/>
    <mergeCell ref="D46:D47"/>
    <mergeCell ref="D48:D49"/>
    <mergeCell ref="D40:D41"/>
    <mergeCell ref="D42:D43"/>
    <mergeCell ref="D44:D45"/>
    <mergeCell ref="C38:C39"/>
    <mergeCell ref="C40:C41"/>
    <mergeCell ref="C26:C27"/>
    <mergeCell ref="C28:C29"/>
    <mergeCell ref="C30:C31"/>
    <mergeCell ref="C32:C33"/>
    <mergeCell ref="C36:C37"/>
    <mergeCell ref="B22:B23"/>
    <mergeCell ref="A22:A23"/>
    <mergeCell ref="A24:A25"/>
    <mergeCell ref="A26:A27"/>
    <mergeCell ref="A28:A29"/>
  </mergeCells>
  <phoneticPr fontId="35" type="noConversion"/>
  <printOptions horizontalCentered="1"/>
  <pageMargins left="0" right="0" top="0.70866141732283472" bottom="0.43307086614173229" header="0.31496062992125984" footer="0.11811023622047245"/>
  <pageSetup paperSize="9" scale="80" orientation="landscape" verticalDpi="0" r:id="rId1"/>
  <headerFooter>
    <oddHeader>&amp;RFls.:________
Processo n.º 23069.160041/2021-06</oddHeader>
    <oddFooter>Página &amp;P de &amp;N</oddFooter>
  </headerFooter>
  <ignoredErrors>
    <ignoredError sqref="D10:D11 C6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</cp:lastModifiedBy>
  <cp:lastPrinted>2022-05-18T10:52:55Z</cp:lastPrinted>
  <dcterms:created xsi:type="dcterms:W3CDTF">2009-04-27T20:33:58Z</dcterms:created>
  <dcterms:modified xsi:type="dcterms:W3CDTF">2022-05-18T19:44:21Z</dcterms:modified>
</cp:coreProperties>
</file>