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3-2021 Reforma Áreas Esportivas\RDC 03-2021 Reforma Áreas  Esportivas\"/>
    </mc:Choice>
  </mc:AlternateContent>
  <xr:revisionPtr revIDLastSave="0" documentId="13_ncr:1_{77DD3363-08BA-4F5F-AE3C-FC4A4A9B4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Cronograma!$A$1:$I$118</definedName>
    <definedName name="_xlnm.Print_Area" localSheetId="0">Orçamento!$A$1:$N$230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1">Cronograma!$5:$8</definedName>
    <definedName name="_xlnm.Print_Titles" localSheetId="0">Orçamento!$6:$9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4" l="1"/>
  <c r="H32" i="4"/>
  <c r="G32" i="4"/>
  <c r="F32" i="4"/>
  <c r="D110" i="4"/>
  <c r="D107" i="4"/>
  <c r="D105" i="4"/>
  <c r="D102" i="4"/>
  <c r="D100" i="4"/>
  <c r="D98" i="4"/>
  <c r="D96" i="4"/>
  <c r="D94" i="4"/>
  <c r="D92" i="4"/>
  <c r="D90" i="4"/>
  <c r="D88" i="4"/>
  <c r="D86" i="4"/>
  <c r="D84" i="4"/>
  <c r="D81" i="4"/>
  <c r="D79" i="4"/>
  <c r="D77" i="4"/>
  <c r="D75" i="4"/>
  <c r="D72" i="4"/>
  <c r="D70" i="4"/>
  <c r="D68" i="4"/>
  <c r="D66" i="4"/>
  <c r="D64" i="4"/>
  <c r="D62" i="4"/>
  <c r="D60" i="4"/>
  <c r="D58" i="4"/>
  <c r="M104" i="2"/>
  <c r="D56" i="4"/>
  <c r="D54" i="4"/>
  <c r="D52" i="4"/>
  <c r="D50" i="4"/>
  <c r="D48" i="4"/>
  <c r="D46" i="4"/>
  <c r="D44" i="4"/>
  <c r="D41" i="4"/>
  <c r="D39" i="4"/>
  <c r="D37" i="4"/>
  <c r="D35" i="4"/>
  <c r="D33" i="4"/>
  <c r="D30" i="4"/>
  <c r="D28" i="4"/>
  <c r="D26" i="4"/>
  <c r="D24" i="4"/>
  <c r="D22" i="4"/>
  <c r="D20" i="4"/>
  <c r="D18" i="4"/>
  <c r="M200" i="2"/>
  <c r="J166" i="2"/>
  <c r="I166" i="2"/>
  <c r="K166" i="2" s="1"/>
  <c r="L166" i="2" s="1"/>
  <c r="J144" i="2"/>
  <c r="I144" i="2"/>
  <c r="K144" i="2" s="1"/>
  <c r="L144" i="2" s="1"/>
  <c r="J142" i="2"/>
  <c r="I142" i="2"/>
  <c r="K142" i="2" s="1"/>
  <c r="L142" i="2" s="1"/>
  <c r="J139" i="2"/>
  <c r="I139" i="2"/>
  <c r="K139" i="2" s="1"/>
  <c r="L139" i="2" s="1"/>
  <c r="M138" i="2" s="1"/>
  <c r="K137" i="2"/>
  <c r="L137" i="2" s="1"/>
  <c r="J137" i="2"/>
  <c r="I137" i="2"/>
  <c r="J108" i="2"/>
  <c r="I108" i="2"/>
  <c r="K108" i="2" s="1"/>
  <c r="L108" i="2" s="1"/>
  <c r="J106" i="2"/>
  <c r="I106" i="2"/>
  <c r="K106" i="2" s="1"/>
  <c r="L106" i="2" s="1"/>
  <c r="J46" i="2"/>
  <c r="I46" i="2"/>
  <c r="K46" i="2" s="1"/>
  <c r="L46" i="2" s="1"/>
  <c r="J171" i="2"/>
  <c r="I171" i="2"/>
  <c r="K171" i="2" s="1"/>
  <c r="L171" i="2" s="1"/>
  <c r="K174" i="2"/>
  <c r="L174" i="2" s="1"/>
  <c r="J174" i="2"/>
  <c r="I174" i="2"/>
  <c r="J177" i="2"/>
  <c r="I177" i="2"/>
  <c r="K177" i="2" s="1"/>
  <c r="L177" i="2" s="1"/>
  <c r="J184" i="2"/>
  <c r="I184" i="2"/>
  <c r="K184" i="2" s="1"/>
  <c r="L184" i="2" s="1"/>
  <c r="J189" i="2"/>
  <c r="I189" i="2"/>
  <c r="K189" i="2" s="1"/>
  <c r="L189" i="2" s="1"/>
  <c r="J192" i="2"/>
  <c r="I192" i="2"/>
  <c r="K192" i="2" s="1"/>
  <c r="L192" i="2" s="1"/>
  <c r="J199" i="2"/>
  <c r="I199" i="2"/>
  <c r="K199" i="2" s="1"/>
  <c r="L199" i="2" s="1"/>
  <c r="J201" i="2"/>
  <c r="I201" i="2"/>
  <c r="K201" i="2" s="1"/>
  <c r="L201" i="2" s="1"/>
  <c r="J208" i="2"/>
  <c r="I208" i="2"/>
  <c r="K208" i="2" s="1"/>
  <c r="L208" i="2" s="1"/>
  <c r="J214" i="2"/>
  <c r="I214" i="2"/>
  <c r="K214" i="2" s="1"/>
  <c r="L214" i="2" s="1"/>
  <c r="K221" i="2"/>
  <c r="L221" i="2" s="1"/>
  <c r="J221" i="2"/>
  <c r="I221" i="2"/>
  <c r="J220" i="2"/>
  <c r="I220" i="2"/>
  <c r="K220" i="2" s="1"/>
  <c r="L220" i="2" s="1"/>
  <c r="J98" i="2"/>
  <c r="I98" i="2"/>
  <c r="K98" i="2" s="1"/>
  <c r="L98" i="2" s="1"/>
  <c r="J95" i="2"/>
  <c r="I95" i="2"/>
  <c r="K95" i="2" s="1"/>
  <c r="L95" i="2" s="1"/>
  <c r="J90" i="2"/>
  <c r="I90" i="2"/>
  <c r="K90" i="2" s="1"/>
  <c r="L90" i="2" s="1"/>
  <c r="J83" i="2"/>
  <c r="I83" i="2"/>
  <c r="K83" i="2" s="1"/>
  <c r="L83" i="2" s="1"/>
  <c r="J78" i="2"/>
  <c r="I78" i="2"/>
  <c r="K78" i="2" s="1"/>
  <c r="L78" i="2" s="1"/>
  <c r="J64" i="2"/>
  <c r="I64" i="2"/>
  <c r="K64" i="2" s="1"/>
  <c r="L64" i="2" s="1"/>
  <c r="J63" i="2"/>
  <c r="I63" i="2"/>
  <c r="K63" i="2" s="1"/>
  <c r="L63" i="2" s="1"/>
  <c r="J62" i="2"/>
  <c r="I62" i="2"/>
  <c r="K62" i="2" s="1"/>
  <c r="L62" i="2" s="1"/>
  <c r="J59" i="2"/>
  <c r="I59" i="2"/>
  <c r="J57" i="2"/>
  <c r="I57" i="2"/>
  <c r="J52" i="2"/>
  <c r="I52" i="2"/>
  <c r="K52" i="2" s="1"/>
  <c r="L52" i="2" s="1"/>
  <c r="J40" i="2"/>
  <c r="I40" i="2"/>
  <c r="J37" i="2"/>
  <c r="I37" i="2"/>
  <c r="K37" i="2" s="1"/>
  <c r="L37" i="2" s="1"/>
  <c r="J31" i="2"/>
  <c r="I31" i="2"/>
  <c r="K31" i="2" s="1"/>
  <c r="L31" i="2" s="1"/>
  <c r="J28" i="2"/>
  <c r="I28" i="2"/>
  <c r="K28" i="2" s="1"/>
  <c r="L28" i="2" s="1"/>
  <c r="M27" i="2" s="1"/>
  <c r="J26" i="2"/>
  <c r="K26" i="2" s="1"/>
  <c r="L26" i="2" s="1"/>
  <c r="M25" i="2" s="1"/>
  <c r="I26" i="2"/>
  <c r="J24" i="2"/>
  <c r="I24" i="2"/>
  <c r="K24" i="2" s="1"/>
  <c r="L24" i="2" s="1"/>
  <c r="M23" i="2" s="1"/>
  <c r="J218" i="2"/>
  <c r="J215" i="2"/>
  <c r="J213" i="2"/>
  <c r="J211" i="2"/>
  <c r="J209" i="2"/>
  <c r="J207" i="2"/>
  <c r="J205" i="2"/>
  <c r="J203" i="2"/>
  <c r="J198" i="2"/>
  <c r="J196" i="2"/>
  <c r="J194" i="2"/>
  <c r="J193" i="2"/>
  <c r="J190" i="2"/>
  <c r="J186" i="2"/>
  <c r="J183" i="2"/>
  <c r="J182" i="2"/>
  <c r="J181" i="2"/>
  <c r="J179" i="2"/>
  <c r="J178" i="2"/>
  <c r="J176" i="2"/>
  <c r="J175" i="2"/>
  <c r="J172" i="2"/>
  <c r="J168" i="2"/>
  <c r="J165" i="2"/>
  <c r="J164" i="2"/>
  <c r="J163" i="2"/>
  <c r="J161" i="2"/>
  <c r="J160" i="2"/>
  <c r="J159" i="2"/>
  <c r="J157" i="2"/>
  <c r="J156" i="2"/>
  <c r="J155" i="2"/>
  <c r="J153" i="2"/>
  <c r="J152" i="2"/>
  <c r="J151" i="2"/>
  <c r="J150" i="2"/>
  <c r="J149" i="2"/>
  <c r="J148" i="2"/>
  <c r="J147" i="2"/>
  <c r="J146" i="2"/>
  <c r="J145" i="2"/>
  <c r="J143" i="2"/>
  <c r="J141" i="2"/>
  <c r="J136" i="2"/>
  <c r="J134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7" i="2"/>
  <c r="J105" i="2"/>
  <c r="J103" i="2"/>
  <c r="J101" i="2"/>
  <c r="J100" i="2"/>
  <c r="J99" i="2"/>
  <c r="J97" i="2"/>
  <c r="J96" i="2"/>
  <c r="J93" i="2"/>
  <c r="J92" i="2"/>
  <c r="J89" i="2"/>
  <c r="J88" i="2"/>
  <c r="J87" i="2"/>
  <c r="J85" i="2"/>
  <c r="J84" i="2"/>
  <c r="J82" i="2"/>
  <c r="J81" i="2"/>
  <c r="J80" i="2"/>
  <c r="J77" i="2"/>
  <c r="J76" i="2"/>
  <c r="J73" i="2"/>
  <c r="J72" i="2"/>
  <c r="J71" i="2"/>
  <c r="J70" i="2"/>
  <c r="J69" i="2"/>
  <c r="J68" i="2"/>
  <c r="J67" i="2"/>
  <c r="J66" i="2"/>
  <c r="J65" i="2"/>
  <c r="J61" i="2"/>
  <c r="J56" i="2"/>
  <c r="J54" i="2"/>
  <c r="J51" i="2"/>
  <c r="J50" i="2"/>
  <c r="J47" i="2"/>
  <c r="J45" i="2"/>
  <c r="J44" i="2"/>
  <c r="J43" i="2"/>
  <c r="J41" i="2"/>
  <c r="J39" i="2"/>
  <c r="J38" i="2"/>
  <c r="J35" i="2"/>
  <c r="J34" i="2"/>
  <c r="J32" i="2"/>
  <c r="J30" i="2"/>
  <c r="J21" i="2"/>
  <c r="J19" i="2"/>
  <c r="J18" i="2"/>
  <c r="J16" i="2"/>
  <c r="J15" i="2"/>
  <c r="J14" i="2"/>
  <c r="J12" i="2"/>
  <c r="K40" i="2" l="1"/>
  <c r="L40" i="2" s="1"/>
  <c r="K59" i="2"/>
  <c r="L59" i="2" s="1"/>
  <c r="M58" i="2" s="1"/>
  <c r="M219" i="2"/>
  <c r="K57" i="2"/>
  <c r="L57" i="2" s="1"/>
  <c r="I12" i="2"/>
  <c r="K12" i="2" s="1"/>
  <c r="L12" i="2" s="1"/>
  <c r="M11" i="2" s="1"/>
  <c r="I14" i="2"/>
  <c r="K14" i="2" s="1"/>
  <c r="L14" i="2" s="1"/>
  <c r="I15" i="2"/>
  <c r="K15" i="2" s="1"/>
  <c r="L15" i="2" s="1"/>
  <c r="I16" i="2"/>
  <c r="K16" i="2" s="1"/>
  <c r="L16" i="2" s="1"/>
  <c r="I18" i="2"/>
  <c r="K18" i="2" s="1"/>
  <c r="L18" i="2" s="1"/>
  <c r="I19" i="2"/>
  <c r="K19" i="2" s="1"/>
  <c r="L19" i="2" s="1"/>
  <c r="I21" i="2"/>
  <c r="K21" i="2" s="1"/>
  <c r="L21" i="2" s="1"/>
  <c r="M20" i="2" s="1"/>
  <c r="I30" i="2"/>
  <c r="K30" i="2" s="1"/>
  <c r="L30" i="2" s="1"/>
  <c r="I32" i="2"/>
  <c r="I34" i="2"/>
  <c r="K34" i="2" s="1"/>
  <c r="L34" i="2" s="1"/>
  <c r="I35" i="2"/>
  <c r="K35" i="2" s="1"/>
  <c r="L35" i="2" s="1"/>
  <c r="I38" i="2"/>
  <c r="K38" i="2" s="1"/>
  <c r="L38" i="2" s="1"/>
  <c r="I39" i="2"/>
  <c r="K39" i="2" s="1"/>
  <c r="L39" i="2" s="1"/>
  <c r="I41" i="2"/>
  <c r="K41" i="2" s="1"/>
  <c r="L41" i="2" s="1"/>
  <c r="I43" i="2"/>
  <c r="K43" i="2" s="1"/>
  <c r="L43" i="2" s="1"/>
  <c r="I44" i="2"/>
  <c r="K44" i="2" s="1"/>
  <c r="L44" i="2" s="1"/>
  <c r="I45" i="2"/>
  <c r="K45" i="2" s="1"/>
  <c r="L45" i="2" s="1"/>
  <c r="I47" i="2"/>
  <c r="K47" i="2" s="1"/>
  <c r="L47" i="2" s="1"/>
  <c r="I50" i="2"/>
  <c r="K50" i="2" s="1"/>
  <c r="L50" i="2" s="1"/>
  <c r="I51" i="2"/>
  <c r="K51" i="2" s="1"/>
  <c r="L51" i="2" s="1"/>
  <c r="I54" i="2"/>
  <c r="K54" i="2" s="1"/>
  <c r="L54" i="2" s="1"/>
  <c r="M53" i="2" s="1"/>
  <c r="I56" i="2"/>
  <c r="K56" i="2" s="1"/>
  <c r="L56" i="2" s="1"/>
  <c r="I61" i="2"/>
  <c r="K61" i="2" s="1"/>
  <c r="L61" i="2" s="1"/>
  <c r="I65" i="2"/>
  <c r="K65" i="2" s="1"/>
  <c r="L65" i="2" s="1"/>
  <c r="I66" i="2"/>
  <c r="K66" i="2" s="1"/>
  <c r="L66" i="2" s="1"/>
  <c r="I67" i="2"/>
  <c r="K67" i="2" s="1"/>
  <c r="L67" i="2" s="1"/>
  <c r="I68" i="2"/>
  <c r="K68" i="2" s="1"/>
  <c r="L68" i="2" s="1"/>
  <c r="I69" i="2"/>
  <c r="K69" i="2" s="1"/>
  <c r="L69" i="2" s="1"/>
  <c r="I70" i="2"/>
  <c r="K70" i="2" s="1"/>
  <c r="L70" i="2" s="1"/>
  <c r="I71" i="2"/>
  <c r="K71" i="2" s="1"/>
  <c r="L71" i="2" s="1"/>
  <c r="I72" i="2"/>
  <c r="K72" i="2" s="1"/>
  <c r="L72" i="2" s="1"/>
  <c r="I73" i="2"/>
  <c r="K73" i="2" s="1"/>
  <c r="L73" i="2" s="1"/>
  <c r="I76" i="2"/>
  <c r="K76" i="2" s="1"/>
  <c r="L76" i="2" s="1"/>
  <c r="I77" i="2"/>
  <c r="K77" i="2" s="1"/>
  <c r="L77" i="2" s="1"/>
  <c r="I80" i="2"/>
  <c r="K80" i="2" s="1"/>
  <c r="L80" i="2" s="1"/>
  <c r="I81" i="2"/>
  <c r="K81" i="2" s="1"/>
  <c r="L81" i="2" s="1"/>
  <c r="I82" i="2"/>
  <c r="K82" i="2" s="1"/>
  <c r="L82" i="2" s="1"/>
  <c r="I84" i="2"/>
  <c r="K84" i="2" s="1"/>
  <c r="L84" i="2" s="1"/>
  <c r="I85" i="2"/>
  <c r="K85" i="2" s="1"/>
  <c r="L85" i="2" s="1"/>
  <c r="I87" i="2"/>
  <c r="K87" i="2" s="1"/>
  <c r="L87" i="2" s="1"/>
  <c r="I88" i="2"/>
  <c r="K88" i="2" s="1"/>
  <c r="L88" i="2" s="1"/>
  <c r="I89" i="2"/>
  <c r="K89" i="2" s="1"/>
  <c r="L89" i="2" s="1"/>
  <c r="I92" i="2"/>
  <c r="K92" i="2" s="1"/>
  <c r="L92" i="2" s="1"/>
  <c r="I93" i="2"/>
  <c r="K93" i="2" s="1"/>
  <c r="L93" i="2" s="1"/>
  <c r="I96" i="2"/>
  <c r="I97" i="2"/>
  <c r="K97" i="2" s="1"/>
  <c r="L97" i="2" s="1"/>
  <c r="I99" i="2"/>
  <c r="K99" i="2" s="1"/>
  <c r="L99" i="2" s="1"/>
  <c r="I100" i="2"/>
  <c r="K100" i="2" s="1"/>
  <c r="L100" i="2" s="1"/>
  <c r="I101" i="2"/>
  <c r="K101" i="2" s="1"/>
  <c r="L101" i="2" s="1"/>
  <c r="I103" i="2"/>
  <c r="K103" i="2" s="1"/>
  <c r="L103" i="2" s="1"/>
  <c r="M102" i="2" s="1"/>
  <c r="I105" i="2"/>
  <c r="K105" i="2" s="1"/>
  <c r="L105" i="2" s="1"/>
  <c r="I107" i="2"/>
  <c r="I109" i="2"/>
  <c r="K109" i="2" s="1"/>
  <c r="L109" i="2" s="1"/>
  <c r="I110" i="2"/>
  <c r="K110" i="2" s="1"/>
  <c r="L110" i="2" s="1"/>
  <c r="I111" i="2"/>
  <c r="K111" i="2" s="1"/>
  <c r="L111" i="2" s="1"/>
  <c r="I112" i="2"/>
  <c r="K112" i="2" s="1"/>
  <c r="L112" i="2" s="1"/>
  <c r="I113" i="2"/>
  <c r="K113" i="2" s="1"/>
  <c r="L113" i="2" s="1"/>
  <c r="I114" i="2"/>
  <c r="K114" i="2" s="1"/>
  <c r="L114" i="2" s="1"/>
  <c r="I115" i="2"/>
  <c r="K115" i="2" s="1"/>
  <c r="L115" i="2" s="1"/>
  <c r="I116" i="2"/>
  <c r="K116" i="2" s="1"/>
  <c r="L116" i="2" s="1"/>
  <c r="I117" i="2"/>
  <c r="K117" i="2" s="1"/>
  <c r="L117" i="2" s="1"/>
  <c r="I118" i="2"/>
  <c r="K118" i="2" s="1"/>
  <c r="L118" i="2" s="1"/>
  <c r="I119" i="2"/>
  <c r="K119" i="2" s="1"/>
  <c r="L119" i="2" s="1"/>
  <c r="I120" i="2"/>
  <c r="K120" i="2" s="1"/>
  <c r="L120" i="2" s="1"/>
  <c r="I121" i="2"/>
  <c r="K121" i="2" s="1"/>
  <c r="L121" i="2" s="1"/>
  <c r="I122" i="2"/>
  <c r="K122" i="2" s="1"/>
  <c r="L122" i="2" s="1"/>
  <c r="I123" i="2"/>
  <c r="K123" i="2" s="1"/>
  <c r="L123" i="2" s="1"/>
  <c r="I124" i="2"/>
  <c r="K124" i="2" s="1"/>
  <c r="L124" i="2" s="1"/>
  <c r="I125" i="2"/>
  <c r="K125" i="2" s="1"/>
  <c r="L125" i="2" s="1"/>
  <c r="I126" i="2"/>
  <c r="K126" i="2" s="1"/>
  <c r="L126" i="2" s="1"/>
  <c r="I127" i="2"/>
  <c r="K127" i="2" s="1"/>
  <c r="L127" i="2" s="1"/>
  <c r="I128" i="2"/>
  <c r="K128" i="2" s="1"/>
  <c r="L128" i="2" s="1"/>
  <c r="I129" i="2"/>
  <c r="K129" i="2" s="1"/>
  <c r="L129" i="2" s="1"/>
  <c r="I130" i="2"/>
  <c r="K130" i="2" s="1"/>
  <c r="L130" i="2" s="1"/>
  <c r="I131" i="2"/>
  <c r="K131" i="2" s="1"/>
  <c r="L131" i="2" s="1"/>
  <c r="I132" i="2"/>
  <c r="K132" i="2" s="1"/>
  <c r="L132" i="2" s="1"/>
  <c r="I134" i="2"/>
  <c r="K134" i="2" s="1"/>
  <c r="L134" i="2" s="1"/>
  <c r="M133" i="2" s="1"/>
  <c r="I136" i="2"/>
  <c r="K136" i="2" s="1"/>
  <c r="L136" i="2" s="1"/>
  <c r="M135" i="2" s="1"/>
  <c r="I141" i="2"/>
  <c r="K141" i="2" s="1"/>
  <c r="L141" i="2" s="1"/>
  <c r="I143" i="2"/>
  <c r="I145" i="2"/>
  <c r="K145" i="2" s="1"/>
  <c r="L145" i="2" s="1"/>
  <c r="I146" i="2"/>
  <c r="K146" i="2" s="1"/>
  <c r="L146" i="2" s="1"/>
  <c r="I147" i="2"/>
  <c r="K147" i="2" s="1"/>
  <c r="L147" i="2" s="1"/>
  <c r="I148" i="2"/>
  <c r="K148" i="2" s="1"/>
  <c r="L148" i="2" s="1"/>
  <c r="I149" i="2"/>
  <c r="K149" i="2" s="1"/>
  <c r="L149" i="2" s="1"/>
  <c r="I150" i="2"/>
  <c r="K150" i="2" s="1"/>
  <c r="L150" i="2" s="1"/>
  <c r="I151" i="2"/>
  <c r="K151" i="2" s="1"/>
  <c r="L151" i="2" s="1"/>
  <c r="I152" i="2"/>
  <c r="K152" i="2" s="1"/>
  <c r="L152" i="2" s="1"/>
  <c r="I153" i="2"/>
  <c r="K153" i="2" s="1"/>
  <c r="L153" i="2" s="1"/>
  <c r="I155" i="2"/>
  <c r="K155" i="2" s="1"/>
  <c r="L155" i="2" s="1"/>
  <c r="I156" i="2"/>
  <c r="K156" i="2" s="1"/>
  <c r="L156" i="2" s="1"/>
  <c r="I157" i="2"/>
  <c r="K157" i="2" s="1"/>
  <c r="L157" i="2" s="1"/>
  <c r="I159" i="2"/>
  <c r="K159" i="2" s="1"/>
  <c r="L159" i="2" s="1"/>
  <c r="I160" i="2"/>
  <c r="K160" i="2" s="1"/>
  <c r="L160" i="2" s="1"/>
  <c r="I161" i="2"/>
  <c r="K161" i="2" s="1"/>
  <c r="L161" i="2" s="1"/>
  <c r="I163" i="2"/>
  <c r="K163" i="2" s="1"/>
  <c r="L163" i="2" s="1"/>
  <c r="I164" i="2"/>
  <c r="K164" i="2" s="1"/>
  <c r="L164" i="2" s="1"/>
  <c r="I165" i="2"/>
  <c r="K165" i="2" s="1"/>
  <c r="L165" i="2" s="1"/>
  <c r="I168" i="2"/>
  <c r="K168" i="2" s="1"/>
  <c r="L168" i="2" s="1"/>
  <c r="M167" i="2" s="1"/>
  <c r="I172" i="2"/>
  <c r="K172" i="2" s="1"/>
  <c r="L172" i="2" s="1"/>
  <c r="I175" i="2"/>
  <c r="K175" i="2" s="1"/>
  <c r="L175" i="2" s="1"/>
  <c r="I176" i="2"/>
  <c r="K176" i="2" s="1"/>
  <c r="L176" i="2" s="1"/>
  <c r="I178" i="2"/>
  <c r="K178" i="2" s="1"/>
  <c r="L178" i="2" s="1"/>
  <c r="I179" i="2"/>
  <c r="K179" i="2" s="1"/>
  <c r="L179" i="2" s="1"/>
  <c r="I181" i="2"/>
  <c r="K181" i="2" s="1"/>
  <c r="L181" i="2" s="1"/>
  <c r="I182" i="2"/>
  <c r="K182" i="2" s="1"/>
  <c r="L182" i="2" s="1"/>
  <c r="I183" i="2"/>
  <c r="K183" i="2" s="1"/>
  <c r="L183" i="2" s="1"/>
  <c r="I186" i="2"/>
  <c r="K186" i="2" s="1"/>
  <c r="L186" i="2" s="1"/>
  <c r="M185" i="2" s="1"/>
  <c r="I190" i="2"/>
  <c r="I193" i="2"/>
  <c r="I194" i="2"/>
  <c r="K194" i="2" s="1"/>
  <c r="L194" i="2" s="1"/>
  <c r="I196" i="2"/>
  <c r="K196" i="2" s="1"/>
  <c r="L196" i="2" s="1"/>
  <c r="M195" i="2" s="1"/>
  <c r="I198" i="2"/>
  <c r="K198" i="2" s="1"/>
  <c r="L198" i="2" s="1"/>
  <c r="M197" i="2" s="1"/>
  <c r="I203" i="2"/>
  <c r="K203" i="2" s="1"/>
  <c r="L203" i="2" s="1"/>
  <c r="M202" i="2" s="1"/>
  <c r="I205" i="2"/>
  <c r="K205" i="2" s="1"/>
  <c r="L205" i="2" s="1"/>
  <c r="I207" i="2"/>
  <c r="K207" i="2" s="1"/>
  <c r="L207" i="2" s="1"/>
  <c r="I209" i="2"/>
  <c r="I211" i="2"/>
  <c r="K211" i="2" s="1"/>
  <c r="L211" i="2" s="1"/>
  <c r="M210" i="2" s="1"/>
  <c r="I213" i="2"/>
  <c r="K213" i="2" s="1"/>
  <c r="L213" i="2" s="1"/>
  <c r="I215" i="2"/>
  <c r="K215" i="2" s="1"/>
  <c r="L215" i="2" s="1"/>
  <c r="I218" i="2"/>
  <c r="K218" i="2" s="1"/>
  <c r="L218" i="2" s="1"/>
  <c r="M217" i="2" s="1"/>
  <c r="N216" i="2" s="1"/>
  <c r="M91" i="2" l="1"/>
  <c r="M173" i="2"/>
  <c r="M154" i="2"/>
  <c r="M36" i="2"/>
  <c r="M180" i="2"/>
  <c r="M49" i="2"/>
  <c r="M42" i="2"/>
  <c r="M212" i="2"/>
  <c r="M204" i="2"/>
  <c r="M170" i="2"/>
  <c r="M162" i="2"/>
  <c r="M75" i="2"/>
  <c r="M55" i="2"/>
  <c r="M33" i="2"/>
  <c r="M86" i="2"/>
  <c r="M17" i="2"/>
  <c r="M79" i="2"/>
  <c r="M60" i="2"/>
  <c r="M158" i="2"/>
  <c r="M13" i="2"/>
  <c r="D11" i="4" s="1"/>
  <c r="K96" i="2"/>
  <c r="L96" i="2" s="1"/>
  <c r="K143" i="2"/>
  <c r="L143" i="2" s="1"/>
  <c r="K107" i="2"/>
  <c r="L107" i="2" s="1"/>
  <c r="F106" i="4"/>
  <c r="K209" i="2"/>
  <c r="L209" i="2" s="1"/>
  <c r="K190" i="2"/>
  <c r="L190" i="2" s="1"/>
  <c r="K32" i="2"/>
  <c r="L32" i="2" s="1"/>
  <c r="K193" i="2"/>
  <c r="L193" i="2" s="1"/>
  <c r="N10" i="2" l="1"/>
  <c r="M29" i="2"/>
  <c r="N22" i="2" s="1"/>
  <c r="N169" i="2"/>
  <c r="M191" i="2"/>
  <c r="D13" i="4"/>
  <c r="M94" i="2"/>
  <c r="N74" i="2" s="1"/>
  <c r="N48" i="2"/>
  <c r="M140" i="2"/>
  <c r="M206" i="2"/>
  <c r="G95" i="4" s="1"/>
  <c r="M188" i="2"/>
  <c r="D15" i="4"/>
  <c r="G16" i="4" s="1"/>
  <c r="I106" i="4"/>
  <c r="H106" i="4"/>
  <c r="G106" i="4"/>
  <c r="F109" i="4"/>
  <c r="H97" i="4"/>
  <c r="G101" i="4"/>
  <c r="G93" i="4"/>
  <c r="H89" i="4"/>
  <c r="I91" i="4"/>
  <c r="H59" i="4"/>
  <c r="G82" i="4"/>
  <c r="G76" i="4"/>
  <c r="H63" i="4"/>
  <c r="H55" i="4"/>
  <c r="I73" i="4"/>
  <c r="G36" i="4"/>
  <c r="H40" i="4"/>
  <c r="G21" i="4"/>
  <c r="F19" i="4"/>
  <c r="I23" i="4"/>
  <c r="N187" i="2" l="1"/>
  <c r="N222" i="2" s="1"/>
  <c r="D9" i="4"/>
  <c r="G19" i="4"/>
  <c r="F21" i="4"/>
  <c r="I97" i="4"/>
  <c r="G91" i="4"/>
  <c r="I59" i="4"/>
  <c r="H95" i="4"/>
  <c r="H76" i="4"/>
  <c r="H82" i="4"/>
  <c r="I89" i="4"/>
  <c r="F16" i="4"/>
  <c r="H21" i="4"/>
  <c r="I63" i="4"/>
  <c r="I82" i="4"/>
  <c r="G97" i="4"/>
  <c r="F76" i="4"/>
  <c r="F83" i="4" s="1"/>
  <c r="H101" i="4"/>
  <c r="I93" i="4"/>
  <c r="H16" i="4"/>
  <c r="I16" i="4"/>
  <c r="G23" i="4"/>
  <c r="I21" i="4"/>
  <c r="G59" i="4"/>
  <c r="H73" i="4"/>
  <c r="G73" i="4"/>
  <c r="I101" i="4"/>
  <c r="G40" i="4"/>
  <c r="I55" i="4"/>
  <c r="I76" i="4"/>
  <c r="G63" i="4"/>
  <c r="I95" i="4"/>
  <c r="G89" i="4"/>
  <c r="H23" i="4"/>
  <c r="F36" i="4"/>
  <c r="F43" i="4" s="1"/>
  <c r="G55" i="4"/>
  <c r="F55" i="4"/>
  <c r="H93" i="4"/>
  <c r="H91" i="4"/>
  <c r="I69" i="4" l="1"/>
  <c r="G69" i="4"/>
  <c r="H69" i="4"/>
  <c r="G108" i="4"/>
  <c r="G109" i="4" s="1"/>
  <c r="D109" i="4"/>
  <c r="E107" i="4" s="1"/>
  <c r="H108" i="4"/>
  <c r="H109" i="4" s="1"/>
  <c r="I108" i="4"/>
  <c r="I109" i="4" s="1"/>
  <c r="G34" i="4"/>
  <c r="D43" i="4"/>
  <c r="H67" i="4"/>
  <c r="G67" i="4"/>
  <c r="I67" i="4"/>
  <c r="I51" i="4"/>
  <c r="G51" i="4"/>
  <c r="F51" i="4"/>
  <c r="H51" i="4"/>
  <c r="H31" i="4"/>
  <c r="I31" i="4"/>
  <c r="I80" i="4"/>
  <c r="G80" i="4"/>
  <c r="H80" i="4"/>
  <c r="G27" i="4"/>
  <c r="I27" i="4"/>
  <c r="H27" i="4"/>
  <c r="H38" i="4"/>
  <c r="G38" i="4"/>
  <c r="G47" i="4"/>
  <c r="F47" i="4"/>
  <c r="H47" i="4"/>
  <c r="I47" i="4"/>
  <c r="H103" i="4"/>
  <c r="I103" i="4"/>
  <c r="I57" i="4"/>
  <c r="F57" i="4"/>
  <c r="G57" i="4"/>
  <c r="H57" i="4"/>
  <c r="F12" i="4"/>
  <c r="H12" i="4"/>
  <c r="I12" i="4"/>
  <c r="G12" i="4"/>
  <c r="I65" i="4"/>
  <c r="G65" i="4"/>
  <c r="H65" i="4"/>
  <c r="G49" i="4"/>
  <c r="F49" i="4"/>
  <c r="I49" i="4"/>
  <c r="H49" i="4"/>
  <c r="I99" i="4"/>
  <c r="G99" i="4"/>
  <c r="H99" i="4"/>
  <c r="D83" i="4"/>
  <c r="E79" i="4" s="1"/>
  <c r="H42" i="4"/>
  <c r="I42" i="4"/>
  <c r="I43" i="4" s="1"/>
  <c r="G42" i="4"/>
  <c r="G87" i="4"/>
  <c r="F87" i="4"/>
  <c r="H87" i="4"/>
  <c r="I87" i="4"/>
  <c r="H29" i="4"/>
  <c r="G29" i="4"/>
  <c r="I29" i="4"/>
  <c r="F85" i="4"/>
  <c r="D104" i="4"/>
  <c r="E86" i="4" s="1"/>
  <c r="G85" i="4"/>
  <c r="F53" i="4"/>
  <c r="H53" i="4"/>
  <c r="G53" i="4"/>
  <c r="G45" i="4"/>
  <c r="D74" i="4"/>
  <c r="E52" i="4" s="1"/>
  <c r="F45" i="4"/>
  <c r="G14" i="4"/>
  <c r="I14" i="4"/>
  <c r="H14" i="4"/>
  <c r="F14" i="4"/>
  <c r="I61" i="4"/>
  <c r="H61" i="4"/>
  <c r="G61" i="4"/>
  <c r="H78" i="4"/>
  <c r="G78" i="4"/>
  <c r="I78" i="4"/>
  <c r="I25" i="4"/>
  <c r="H25" i="4"/>
  <c r="G25" i="4"/>
  <c r="H71" i="4"/>
  <c r="G71" i="4"/>
  <c r="I71" i="4"/>
  <c r="D32" i="4"/>
  <c r="I83" i="4" l="1"/>
  <c r="F104" i="4"/>
  <c r="E56" i="4"/>
  <c r="H104" i="4"/>
  <c r="G104" i="4"/>
  <c r="G74" i="4"/>
  <c r="H74" i="4"/>
  <c r="E60" i="4"/>
  <c r="E62" i="4"/>
  <c r="E72" i="4"/>
  <c r="E66" i="4"/>
  <c r="E58" i="4"/>
  <c r="E54" i="4"/>
  <c r="G43" i="4"/>
  <c r="E28" i="4"/>
  <c r="E18" i="4"/>
  <c r="E20" i="4"/>
  <c r="E22" i="4"/>
  <c r="E70" i="4"/>
  <c r="E26" i="4"/>
  <c r="E105" i="4"/>
  <c r="E109" i="4" s="1"/>
  <c r="E44" i="4"/>
  <c r="E102" i="4"/>
  <c r="E92" i="4"/>
  <c r="E96" i="4"/>
  <c r="E90" i="4"/>
  <c r="E94" i="4"/>
  <c r="E100" i="4"/>
  <c r="E88" i="4"/>
  <c r="E98" i="4"/>
  <c r="E39" i="4"/>
  <c r="E35" i="4"/>
  <c r="E37" i="4"/>
  <c r="E64" i="4"/>
  <c r="E41" i="4"/>
  <c r="E81" i="4"/>
  <c r="E75" i="4"/>
  <c r="G83" i="4"/>
  <c r="E48" i="4"/>
  <c r="E46" i="4"/>
  <c r="H43" i="4"/>
  <c r="E77" i="4"/>
  <c r="E33" i="4"/>
  <c r="E24" i="4"/>
  <c r="E50" i="4"/>
  <c r="I74" i="4"/>
  <c r="H83" i="4"/>
  <c r="E30" i="4"/>
  <c r="F74" i="4"/>
  <c r="I104" i="4"/>
  <c r="E68" i="4"/>
  <c r="E84" i="4"/>
  <c r="E74" i="4" l="1"/>
  <c r="E104" i="4"/>
  <c r="E32" i="4"/>
  <c r="E43" i="4"/>
  <c r="E83" i="4"/>
  <c r="F10" i="4" l="1"/>
  <c r="F17" i="4" s="1"/>
  <c r="F111" i="4" s="1"/>
  <c r="D17" i="4"/>
  <c r="E9" i="4" s="1"/>
  <c r="G10" i="4"/>
  <c r="G17" i="4" s="1"/>
  <c r="G111" i="4" s="1"/>
  <c r="H10" i="4"/>
  <c r="H17" i="4" s="1"/>
  <c r="H111" i="4" s="1"/>
  <c r="I10" i="4"/>
  <c r="I17" i="4" s="1"/>
  <c r="I111" i="4" s="1"/>
  <c r="E15" i="4" l="1"/>
  <c r="E13" i="4"/>
  <c r="E11" i="4"/>
  <c r="H113" i="4"/>
  <c r="E17" i="4" l="1"/>
  <c r="I113" i="4"/>
  <c r="F113" i="4"/>
  <c r="F114" i="4" s="1"/>
  <c r="F112" i="4"/>
  <c r="G112" i="4" s="1"/>
  <c r="H112" i="4" s="1"/>
  <c r="I112" i="4" s="1"/>
  <c r="G113" i="4"/>
  <c r="G114" i="4" l="1"/>
  <c r="H114" i="4" s="1"/>
  <c r="I114" i="4" s="1"/>
</calcChain>
</file>

<file path=xl/sharedStrings.xml><?xml version="1.0" encoding="utf-8"?>
<sst xmlns="http://schemas.openxmlformats.org/spreadsheetml/2006/main" count="1064" uniqueCount="545">
  <si>
    <t>ITEM</t>
  </si>
  <si>
    <t>DESCRIÇÃO DO ITEM</t>
  </si>
  <si>
    <t>UNID.</t>
  </si>
  <si>
    <t>QUANT.</t>
  </si>
  <si>
    <t>Responsável Técnico pelo Orçamento:</t>
  </si>
  <si>
    <t>Local e data:</t>
  </si>
  <si>
    <t>OBSERVAÇÃO</t>
  </si>
  <si>
    <t>FONTE</t>
  </si>
  <si>
    <t>MÊS 1</t>
  </si>
  <si>
    <t>MÊS 2</t>
  </si>
  <si>
    <t>MÊS 3</t>
  </si>
  <si>
    <t>VALOR ACUMULADO</t>
  </si>
  <si>
    <t>% MENSAL</t>
  </si>
  <si>
    <t>% ACUMULADO</t>
  </si>
  <si>
    <t>VALOR ESTIMADO UFF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</si>
  <si>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</si>
  <si>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</si>
  <si>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</si>
  <si>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</si>
  <si>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</si>
  <si>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</si>
  <si>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</si>
  <si>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</si>
  <si>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</si>
  <si>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</si>
  <si>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EMOP</t>
  </si>
  <si>
    <t>SINAPI</t>
  </si>
  <si>
    <t>CANTEIRO DE OBRA</t>
  </si>
  <si>
    <t>TRANSPORTES</t>
  </si>
  <si>
    <t>04.005.0300-A</t>
  </si>
  <si>
    <t>04.013.0015-A</t>
  </si>
  <si>
    <t>SERVIÇOS COMPLEMENTARES</t>
  </si>
  <si>
    <t>05.050.0003-A</t>
  </si>
  <si>
    <t>UNXMES</t>
  </si>
  <si>
    <t>M2</t>
  </si>
  <si>
    <t>UNXKM</t>
  </si>
  <si>
    <t>UN</t>
  </si>
  <si>
    <t>ADMINISTRAÇÃO DE OBRA E CANTEIRO</t>
  </si>
  <si>
    <t>ADMINISTRAÇÃO LOCAL</t>
  </si>
  <si>
    <t>SERVIÇOS DE ESCRITÓRIO, LABORATÓRIO E CAMPO</t>
  </si>
  <si>
    <t>MOVIMENTO DE TERRA</t>
  </si>
  <si>
    <t>95303</t>
  </si>
  <si>
    <t>TRANSPORTE COM CAMINHÃO BASCULANTE 10 M3 DE MASSA ASFALTICA PARA PAVIMENTAÇÃO URBANA</t>
  </si>
  <si>
    <t>74010/1</t>
  </si>
  <si>
    <t>CARGA E DESCARGA MECANICA DE SOLO UTILIZANDO CAMINHAO BASCULANTE 6,0M3/16T E PA CARREGADEIRA SOBRE PNEUS 128 HP, CAPACIDADE DA CAÇAMBA 1,7 A 2,8 M3, PESO OPERACIONAL 11632 KG</t>
  </si>
  <si>
    <t>GALERIAS, DRENOS E CONEXOS</t>
  </si>
  <si>
    <t>73881/1</t>
  </si>
  <si>
    <t>EXECUCAO DE DRENO COM MANTA GEOTEXTIL 200 G/M2</t>
  </si>
  <si>
    <t>BASES E PAVIMENTOS</t>
  </si>
  <si>
    <t>96396</t>
  </si>
  <si>
    <t>EXECUÇÃO E COMPACTAÇÃO DE BASE E OU SUB BASE PARA PAVIMENTAÇÃO DE BRITA GRADUADA SIMPLES - EXCLUSIVE CARGA E TRANSPORTE. AF_11/2019</t>
  </si>
  <si>
    <t>CAMPO DE GRAMA SINTÉTICA</t>
  </si>
  <si>
    <t>96401</t>
  </si>
  <si>
    <t>EXECUÇÃO DE IMPRIMAÇÃO COM ASFALTO DILUÍDO CM-30. AF_11/2019</t>
  </si>
  <si>
    <t>94263</t>
  </si>
  <si>
    <t>GUIA (MEIO-FIO) CONCRETO, MOLDADA  IN LOCO  EM TRECHO RETO COM EXTRUSORA, 13 CM BASE X 22 CM ALTURA. AF_06/2016</t>
  </si>
  <si>
    <t>SERVIÇOS DE PARQUES E JARDINS</t>
  </si>
  <si>
    <t>74244/1</t>
  </si>
  <si>
    <t>ALAMBRADO PARA QUADRA POLIESPORTIVA, ESTRUTURADO POR TUBOS DE ACO GALVANIZADO, COM COSTURA, DIN 2440, DIAMETRO 2", COM TELA DE ARAME GALVANIZADO, FIO 14 BWG E MALHA QUADRADA 5X5CM</t>
  </si>
  <si>
    <t>ESTRUTURAS</t>
  </si>
  <si>
    <t>96617</t>
  </si>
  <si>
    <t>LASTRO DE CONCRETO MAGRO, APLICADO EM BLOCOS DE COROAMENTO OU SAPATAS, ESPESSURA DE 3 CM. AF_08/2017</t>
  </si>
  <si>
    <t>96532</t>
  </si>
  <si>
    <t>FABRICAÇÃO, MONTAGEM E DESMONTAGEM DE FÔRMA PARA SAPATA, EM MADEIRA SERRADA, E=25 MM, 2 UTILIZAÇÕES. AF_06/2017</t>
  </si>
  <si>
    <t>96544</t>
  </si>
  <si>
    <t>ARMAÇÃO DE BLOCO, VIGA BALDRAME OU SAPATA UTILIZANDO AÇO CA-50 DE 6,3 MM - MONTAGEM. AF_06/2017</t>
  </si>
  <si>
    <t>96546</t>
  </si>
  <si>
    <t>ARMAÇÃO DE BLOCO, VIGA BALDRAME OU SAPATA UTILIZANDO AÇO CA-50 DE 10 MM - MONTAGEM. AF_06/2017</t>
  </si>
  <si>
    <t>96556</t>
  </si>
  <si>
    <t>CONCRETAGEM DE SAPATAS, FCK 30 MPA, COM USO DE JERICA  LANÇAMENTO, ADENSAMENTO E ACABAMENTO. AF_06/2017</t>
  </si>
  <si>
    <t>APARELHOS HIDRÁULICOS, SANITÁRIOS, ELÉTRICOS, MECÂNICOS E ESPORTIVOS</t>
  </si>
  <si>
    <t>18.200.0020-A</t>
  </si>
  <si>
    <t>BALIZA DE FUTEBOL DE CAMPO,TAMANHO OFICIAL(7,32X2.44M),EXCLUSIVE REDE,EM TUBOS DE FERRO GALVANIZADO DE 4",COM PINTURA DEBASE E 2 DEMAOS DE ACABAMENTO.FORNECIMENTO E COLOCACAO</t>
  </si>
  <si>
    <t>18.200.0002-A</t>
  </si>
  <si>
    <t>POSTE PARA VOLEIBOL EM TUBO DE FERRO GALVANIZADO,COM CATRACAE BUCHAS.FORNECIMENTO</t>
  </si>
  <si>
    <t>18.200.0003-A</t>
  </si>
  <si>
    <t>REDE DE VOLEIBOL OFICIAL COM CABO DE ACO.FORNECIMENTO</t>
  </si>
  <si>
    <t>18.200.0001-A</t>
  </si>
  <si>
    <t>TABELA DE BASQUETE EM COMPENSADO NAVAL,TAMANHO OFICIAL,COM ARO E REDE.FORNECIMENTO E COLOCACAO</t>
  </si>
  <si>
    <t>18.200.0015-A</t>
  </si>
  <si>
    <t>ESTRUTURA PARA BASQUETE,DE FERRO GALVANIZADO PINTADO,FIXA,COM AVANCO LIVRE DE 1,30M,COM TABELAS DE COMPENSADO NAVAL,AROSE REDES,EXCLUSIVE FURACAO DE PISO.FORNECIMENTO E COLOCACAO</t>
  </si>
  <si>
    <t>M3</t>
  </si>
  <si>
    <t>M3XKM</t>
  </si>
  <si>
    <t>M</t>
  </si>
  <si>
    <t>KG</t>
  </si>
  <si>
    <t>PAR</t>
  </si>
  <si>
    <t>MURO</t>
  </si>
  <si>
    <t>92794</t>
  </si>
  <si>
    <t>92792</t>
  </si>
  <si>
    <t>92759</t>
  </si>
  <si>
    <t>92446</t>
  </si>
  <si>
    <t>92265</t>
  </si>
  <si>
    <t>92718</t>
  </si>
  <si>
    <t>92775</t>
  </si>
  <si>
    <t>92408</t>
  </si>
  <si>
    <t>96530</t>
  </si>
  <si>
    <t>95241</t>
  </si>
  <si>
    <t>94045</t>
  </si>
  <si>
    <t>96525</t>
  </si>
  <si>
    <t>01.050.0547-A</t>
  </si>
  <si>
    <t>01.016.0070-A</t>
  </si>
  <si>
    <t>01.016.0203-A</t>
  </si>
  <si>
    <t>LEVANTAMENTO TOPOGRAFICO PLANIALTIMETRICO E CADASTRAL,COM CURVAS DE NIVEL A CADA 1,00M,CONSIDERANDO TERRENO DE OROGRAFIAACIDENTADA,VEGETACAO RALA E EDIFICACAO LEVE.CUSTO PARA AREAATE 5000M2 (ESCALA 1:250/500)</t>
  </si>
  <si>
    <t>MOBILIZACAO E DESMOBILIZACAO DE EQUIPE E EQUIPAMENTO DE TOPOGRAFIA COM DESLOCAMENTO SUPERIOR A 20KM,MEDIDO POR KM EXCEDENTE,A PARTIR DA CIDADE DO RIO DE JANEIRO (KM 0 DA AV.BRASIL)</t>
  </si>
  <si>
    <t>PROJETO EXECUTIVO ESTRUTURAL PARA PREDIOS CULTURAIS DE 501 ATE 3000M2,CONSIDERANDO O PROJETO BASICO EXISTENTE,APRESENTADO EM AUTOCAD NOS PADROES DA CONTRATANTE,CONSTANDO DE PLANTASDE FORMA,ARMACAO E DETALHES,DE ACORDO COM A ABNT</t>
  </si>
  <si>
    <t>ESCAVAÇÃO MECANIZADA PARA VIGA BALDRAME, COM PREVISÃO DE FÔRMA, COM MINI-ESCAVADEIRA. AF_06/2017</t>
  </si>
  <si>
    <t>ESCORAMENTO DE VALA, TIPO PONTALETEAMENTO, COM PROFUNDIDADE DE 1,5 A 3,0 M, LARGURA MENOR QUE 1,5 M, EM LOCAL COM NÍVEL BAIXO DE INTERFERÊNCIA. AF_06/2016</t>
  </si>
  <si>
    <t>LASTRO DE CONCRETO MAGRO, APLICADO EM PISOS OU RADIERS, ESPESSURA DE 5 CM. AF_07/2016</t>
  </si>
  <si>
    <t>FABRICAÇÃO, MONTAGEM E DESMONTAGEM DE FÔRMA PARA VIGA BALDRAME, EM MADEIRA SERRADA, E=25 MM, 1 UTILIZAÇÃO. AF_06/2017</t>
  </si>
  <si>
    <t>MONTAGEM E DESMONTAGEM DE FÔRMA DE PILARES RETANGULARES E ESTRUTURAS SIMILARES COM ÁREA MÉDIA DAS SEÇÕES MENOR OU IGUAL A 0,25 M², PÉ-DIREITO SIMPLES, EM MADEIRA SERRADA, 1 UTILIZAÇÃO. AF_12/2015</t>
  </si>
  <si>
    <t>ARMAÇÃO DE PILAR OU VIGA DE UMA ESTRUTURA CONVENCIONAL DE CONCRETO ARMADO EM UMA EDIFICAÇÃO TÉRREA OU SOBRADO UTILIZANDO AÇO CA-60 DE 5,0 MM - MONTAGEM. AF_12/2015</t>
  </si>
  <si>
    <t>CORTE E DOBRA DE AÇO CA-50, DIÂMETRO DE 6,3 MM, UTILIZADO EM ESTRUTURAS DIVERSAS, EXCETO LAJES. AF_12/2015</t>
  </si>
  <si>
    <t>CORTE E DOBRA DE AÇO CA-50, DIÂMETRO DE 10,0 MM, UTILIZADO EM ESTRUTURAS DIVERSAS, EXCETO LAJES. AF_12/2015</t>
  </si>
  <si>
    <t>CONCRETAGEM DE PILARES, FCK = 25 MPA,  COM USO DE BALDES EM EDIFICAÇÃO COM SEÇÃO MÉDIA DE PILARES MENOR OU IGUAL A 0,25 M² - LANÇAMENTO, ADENSAMENTO E ACABAMENTO. AF_12/2015</t>
  </si>
  <si>
    <t>FABRICAÇÃO DE FÔRMA PARA VIGAS, EM CHAPA DE MADEIRA COMPENSADA RESINADA, E = 17 MM. AF_12/2015</t>
  </si>
  <si>
    <t>MONTAGEM E DESMONTAGEM DE FÔRMA DE VIGA, ESCORAMENTO COM PONTALETE DE MADEIRA, PÉ-DIREITO SIMPLES, EM MADEIRA SERRADA, 1 UTILIZAÇÃO. AF_12/2015</t>
  </si>
  <si>
    <t>ARMAÇÃO DE PILAR OU VIGA DE UMA ESTRUTURA CONVENCIONAL DE CONCRETO ARMADO EM UM EDIFÍCIO DE MÚLTIPLOS PAVIMENTOS UTILIZANDO AÇO CA-60 DE 5,0 MM - MONTAGEM. AF_12/2015</t>
  </si>
  <si>
    <t>KM</t>
  </si>
  <si>
    <t>QUADRA COBERTA</t>
  </si>
  <si>
    <t>01.050.0552-A</t>
  </si>
  <si>
    <t>PROJETO EXECUTIVO ESTRUTURAL PARA PREDIOS ESCOLARES E/OU ADMINISTRATIVOS ATE 500M2,CONSIDERANDO O PROJETO BASICO EXISTENTE,APRESENTADO EM AUTOCAD NOS PADROES DA CONTRATANTE,CONSTANDO DE PLANTAS DE FORMA,ARMACAO E DETALHES,DE ACORDO COM A ABNT</t>
  </si>
  <si>
    <t>01.050.0452-A</t>
  </si>
  <si>
    <t>PROJETO EXECUTIVO DE INSTALACAO DE ESGOTO SANITARIO E AGUASPLUVIAIS,CONSIDERANDO O PROJETO BASICO EXISTENTE,PARA PREDIOS ESCOLARES E/OU ADMINISTRATIVOS ATE 500M2,APRESENTADO EM AUTOCAD,INCLUSIVE AS LEGALIZACOES PERTINENTES</t>
  </si>
  <si>
    <t>01.050.0515-A</t>
  </si>
  <si>
    <t>PROJETO EXECUTIVO DE INSTALACAO ELETRICA,CONSIDERANDO O PROJETO BASICO EXISTENTE,PARA PREDIOS ESCOLARES E/OU ADMINISTRATIVOS ATE 500M2,APRESENTADO EM AUTOCAD,INCLUSIVE AS LEGALIZACOES PERTINENTES</t>
  </si>
  <si>
    <t>96523</t>
  </si>
  <si>
    <t>ESCAVAÇÃO MANUAL PARA BLOCO DE COROAMENTO OU SAPATA, COM PREVISÃO DE FÔRMA. AF_06/2017</t>
  </si>
  <si>
    <t>90099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</si>
  <si>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</si>
  <si>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>93378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</si>
  <si>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</si>
  <si>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96385</t>
  </si>
  <si>
    <t>EXECUÇÃO E COMPACTAÇÃO DE ATERRO COM SOLO PREDOMINANTEMENTE ARGILOSO - EXCLUSIVE SOLO, ESCAVAÇÃO, CARGA E TRANSPORTE. AF_11/2019</t>
  </si>
  <si>
    <t>97083</t>
  </si>
  <si>
    <t>COMPACTAÇÃO MECÂNICA DE SOLO PARA EXECUÇÃO DE RADIER, COM COMPACTADOR DE SOLOS A PERCUSSÃO. AF_09/2017</t>
  </si>
  <si>
    <t>04.020.0122-A</t>
  </si>
  <si>
    <t>TRANSPORTE DE ANDAIME TUBULAR,CONSIDERANDO-SE A AREA DE PROJECAO VERTICAL DO ANDAIME,EXCLUSIVE CARGA,DESCARGA E TEMPO DEESPERA DO CAMINHAO(VIDE ITEM 04.021.0010)</t>
  </si>
  <si>
    <t>04.021.0010-A</t>
  </si>
  <si>
    <t>CARGA E DESCARGA MANUAL DE ANDAIME TUBULAR,INCLUSIVE TEMPO DE ESPERA DO CAMINHAO,CONSIDERANDO-SE A AREA DE PROJECAO VERTICAL</t>
  </si>
  <si>
    <t>97064</t>
  </si>
  <si>
    <t>MONTAGEM E DESMONTAGEM DE ANDAIME TUBULAR TIPO TORRE (EXCLUSIVE ANDAIME E LIMPEZA). AF_11/2017</t>
  </si>
  <si>
    <t>05.006.0002-B</t>
  </si>
  <si>
    <t>ALUGUEL DE TORRE-ANDAIME TUBULAR SOBRE RODIZIOS,EXCLUSIVE ALUGUEL DOS RODIZIOS,TRANSPORTE DOS ELEMENTOS DA TORRE,PLATAFORMA OU PASSARELA DE PINHO,MONTAGEM E DESMONTAGEM</t>
  </si>
  <si>
    <t>94103</t>
  </si>
  <si>
    <t>LASTRO DE VALA COM PREPARO DE FUNDO, LARGURA MENOR QUE 1,5 M, COM CAMADA DE BRITA, LANÇAMENTO MANUAL, EM LOCAL COM NÍVEL BAIXO DE INTERFERÊNCIA. AF_06/2016</t>
  </si>
  <si>
    <t>89509</t>
  </si>
  <si>
    <t>TUBO PVC, SÉRIE R, ÁGUA PLUVIAL, DN 50 MM, FORNECIDO E INSTALADO EM RAMAL DE ENCAMINHAMENTO. AF_12/2014</t>
  </si>
  <si>
    <t>91789</t>
  </si>
  <si>
    <t>(COMPOSIÇÃO REPRESENTATIVA) DO SERVIÇO DE INSTALAÇÃO DE TUBOS DE PVC, SÉRIE R, ÁGUA PLUVIAL, DN 75 MM (INSTALADO EM RAMAL DE ENCAMINHAMENTO, OU CONDUTORES VERTICAIS), INCLUSIVE CONEXÕES, CORTE E FIXAÇÕES, PARA PRÉDIOS. AF_10/2015</t>
  </si>
  <si>
    <t>91790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</si>
  <si>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</si>
  <si>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72285</t>
  </si>
  <si>
    <t>CAIXA DE AREIA 40X40X40CM EM ALVENARIA - EXECUÇÃO</t>
  </si>
  <si>
    <t>08.036.0002-A</t>
  </si>
  <si>
    <t>CAMADA DE BLOQUEIO (COLCHAO) DE AREIA,ESPALHADO E COMPRIMIDOMANUALMENTE,MEDIDA APOS COMPACTACAO</t>
  </si>
  <si>
    <t>97086</t>
  </si>
  <si>
    <t>FABRICAÇÃO, MONTAGEM E DESMONTAGEM DE FORMA PARA RADIER, EM MADEIRA SERRADA, 4 UTILIZAÇÕES. AF_09/2017</t>
  </si>
  <si>
    <t>97095</t>
  </si>
  <si>
    <t>CONCRETAGEM DE RADIER, PISO OU LAJE SOBRE SOLO, FCK 30 MPA, PARA ESPESSURA DE 15 CM - LANÇAMENTO, ADENSAMENTO E ACABAMENTO. AF_09/2017</t>
  </si>
  <si>
    <t>92263</t>
  </si>
  <si>
    <t>FABRICAÇÃO DE FÔRMA PARA PILARES E ESTRUTURAS SIMILARES, EM CHAPA DE MADEIRA COMPENSADA RESINADA, E = 17 MM. AF_12/2015</t>
  </si>
  <si>
    <t>11.002.0021-1</t>
  </si>
  <si>
    <t>LANCAMENTO DE CONCRETO EM PECAS ARMADAS,INCLUSIVE TRANSPORTEHORIZONTAL ATE 20,00M EM CARRINHOS,E VERTICAL ATE 10,00M COM TORRE E GUINCHO,COLOCACAO,ADENSAMENTO E ACABAMENTO,CONSIDERANDO UMA PRODUCAO APROXIMADA DE 7,00M3/H</t>
  </si>
  <si>
    <t>11.003.0005-B</t>
  </si>
  <si>
    <t>CONCRETO DOSADO RACIONALMENTE PARA UMA RESISTENCIA CARACTERISTICA A COMPRESSAO DE 25MPA,INCLUSIVE MATERIAIS,TRANSPORTE,PREPARO COM BETONEIRA,LANCAMENTO E ADENSAMENTO</t>
  </si>
  <si>
    <t>92268</t>
  </si>
  <si>
    <t>FABRICAÇÃO DE FÔRMA PARA LAJES, EM CHAPA DE MADEIRA COMPENSADA PLASTIFICADA, E = 18 MM. AF_12/2015</t>
  </si>
  <si>
    <t>92482</t>
  </si>
  <si>
    <t>MONTAGEM E DESMONTAGEM DE FÔRMA DE LAJE MACIÇA COM ÁREA MÉDIA MAIOR QUE 20 M², PÉ-DIREITO SIMPLES, EM MADEIRA SERRADA, 1 UTILIZAÇÃO. AF_12/2015</t>
  </si>
  <si>
    <t>92783</t>
  </si>
  <si>
    <t>ARMAÇÃO DE LAJE DE UMA ESTRUTURA CONVENCIONAL DE CONCRETO ARMADO EM UMA EDIFICAÇÃO TÉRREA OU SOBRADO UTILIZANDO AÇO CA-60 DE 4,2 MM - MONTAGEM. AF_12/2015</t>
  </si>
  <si>
    <t>92801</t>
  </si>
  <si>
    <t>CORTE E DOBRA DE AÇO CA-50, DIÂMETRO DE 6,3 MM, UTILIZADO EM LAJE. AF_12/2015</t>
  </si>
  <si>
    <t>92803</t>
  </si>
  <si>
    <t>CORTE E DOBRA DE AÇO CA-50, DIÂMETRO DE 10,0 MM, UTILIZADO EM LAJE. AF_12/2015</t>
  </si>
  <si>
    <t>11.016.0030-A</t>
  </si>
  <si>
    <t>ESTRUTURA METALICA EM ACO ESPECIAL,RESISTENTE A CORROSAO(ACOUSI-SAC,CORTEN),PARA TORRES DE ELEVADORES,ESCADAS,VIGAS E COLUNAS DE EDIFICACOES E REFORCOS ESTRUTURAIS,COMPOSTA DE PERFIS "I" OU "H",CANTONEIRAS E CHAPAS,UNIFICADAS COM ELETRODO,INCLUSIVE PERDAS E PROTECAO ANTI-FERRUGEM.FORNECIMENTO E MONTAGEM</t>
  </si>
  <si>
    <t>ALVENARIAS E DIVISÓRIAS</t>
  </si>
  <si>
    <t>91815</t>
  </si>
  <si>
    <t>(COMPOSIÇÃO REPRESENTATIVA) DE ALVENARIA DE BLOCOS DE CONCRETO ESTRUTURAL 14X19X39 CM, (ESPESSURA 14 CM), FBK = 4,5 MPA, UTILIZANDO PALHETA, PARA EDIFICAÇÃO HABITACIONAL. AF_10/2015</t>
  </si>
  <si>
    <t>REVESTIMENTO DE PAREDES, TETOS E PISOS</t>
  </si>
  <si>
    <t>87893</t>
  </si>
  <si>
    <t>CHAPISCO APLICADO EM ALVENARIA (SEM PRESENÇA DE VÃOS) E ESTRUTURAS DE CONCRETO DE FACHADA, COM COLHER DE PEDREIRO.  ARGAMASSA TRAÇO 1:3 COM PREPARO MANUAL. AF_06/2014</t>
  </si>
  <si>
    <t>87791</t>
  </si>
  <si>
    <t>EMBOÇO OU MASSA ÚNICA EM ARGAMASSA INDUSTRIALIZADA, PREPARO MECÂNICO E APLICAÇÃO COM EQUIPAMENTO DE MISTURA E PROJEÇÃO DE 1,5 M3/H DE ARGAMASSA EM PANOS DE FACHADA COM PRESENÇA DE VÃOS, ESPESSURA MAIOR OU IGUAL A 50 MM. AF_06/2014</t>
  </si>
  <si>
    <t>ESQUADRIAS DE PVC, FERRO, ALUMÍNIO OU MADEIRA, VIDRAÇAS E FERRAGENS</t>
  </si>
  <si>
    <t>14.002.0052-A</t>
  </si>
  <si>
    <t>PORTINHOLA PARA ALCAPAO,CISTERNA OU CAIXA D'AGUA ELEVADA,EMCHAPA DE FERRO GALVANIZADO Nº16,ATE 0,80M DE ALTURA,COM GUARNICAO E ALCA PARA FECHAMENTO A CADEADO,EXCLUSIVE ESTE.FORNECIMENTO E COLOCACAO</t>
  </si>
  <si>
    <t>INSTALAÇÕES ELÉTRICAS, HIDRÁULICAS, SANITÁRIAS E MECÂNICAS</t>
  </si>
  <si>
    <t>15.028.0025-A</t>
  </si>
  <si>
    <t>COLOCACAO DE RESERVATORIO DE FIBROCIMENTO,FIBRA DE VIDRO OUSEMELHANTE DE 5.000L,INCLUSIVE PECAS DE APOIO EM ALVENARIA EMADEIRA SERRADA,E FLANGES DE LIGACAO HIDRAULICA,EXCLUSIVE FORNECIMENTO DO RESERVATORIO</t>
  </si>
  <si>
    <t>73836/1</t>
  </si>
  <si>
    <t>INSTALACAO DE CONJ.MOTO BOMBA HORIZONTAL ATE 10 CV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</si>
  <si>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</si>
  <si>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</si>
  <si>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91786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</si>
  <si>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</si>
  <si>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91787</t>
  </si>
  <si>
    <t>(COMPOSIÇÃO REPRESENTATIVA) DO SERVIÇO DE INSTALAÇÃO DE TUBOS DE PVC, SOLDÁVEL, ÁGUA FRIA, DN 40 MM (INSTALADO EM PRUMADA), INCLUSIVE CONEXÕES, CORTES E FIXAÇÕES, PARA PRÉDIOS. AF_10/2015</t>
  </si>
  <si>
    <t>91788</t>
  </si>
  <si>
    <t>(COMPOSIÇÃO REPRESENTATIVA) DO SERVIÇO DE INSTALAÇÃO DE TUBOS DE PVC, SOLDÁVEL, ÁGUA FRIA, DN 50 MM (INSTALADO EM PRUMADA), INCLUSIVE CONEXÕES, CORTES E FIXAÇÕES, PARA PRÉDIOS. AF_10/2015</t>
  </si>
  <si>
    <t>94492</t>
  </si>
  <si>
    <t>REGISTRO DE ESFERA, PVC, SOLDÁVEL, DN  50 MM, INSTALADO EM RESERVAÇÃO DE ÁGUA DE EDIFICAÇÃO QUE POSSUA RESERVATÓRIO DE FIBRA/FIBROCIMENTO   FORNECIMENTO E INSTALAÇÃO. AF_06/2016</t>
  </si>
  <si>
    <t>94493</t>
  </si>
  <si>
    <t>REGISTRO DE ESFERA, PVC, SOLDÁVEL, DN  60 MM, INSTALADO EM RESERVAÇÃO DE ÁGUA DE EDIFICAÇÃO QUE POSSUA RESERVATÓRIO DE FIBRA/FIBROCIMENTO   FORNECIMENTO E INSTALAÇÃO. AF_06/2016</t>
  </si>
  <si>
    <t>86913</t>
  </si>
  <si>
    <t>TORNEIRA CROMADA 1/2 OU 3/4 PARA TANQUE, PADRÃO POPULAR - FORNECIMENTO E INSTALAÇÃO. AF_01/2020</t>
  </si>
  <si>
    <t>94796</t>
  </si>
  <si>
    <t>TORNEIRA DE BOIA, ROSCÁVEL, 3/4 , FORNECIDA E INSTALADA EM RESERVAÇÃO DE ÁGUA. AF_06/2016</t>
  </si>
  <si>
    <t>91863</t>
  </si>
  <si>
    <t>ELETRODUTO RÍGIDO ROSCÁVEL, PVC, DN 25 MM (3/4"), PARA CIRCUITOS TERMINAIS, INSTALADO EM FORRO - FORNECIMENTO E INSTALAÇÃO. AF_12/2015</t>
  </si>
  <si>
    <t>93663</t>
  </si>
  <si>
    <t>DISJUNTOR BIPOLAR TIPO DIN, CORRENTE NOMINAL DE 25A - FORNECIMENTO E INSTALAÇÃO. AF_04/2016</t>
  </si>
  <si>
    <t>COBERTURAS, ISOLAMENTOS E IMPERMEABILIZAÇÕES</t>
  </si>
  <si>
    <t>16.028.0020-A</t>
  </si>
  <si>
    <t>IMPERMEABILIZACAO DE RESERVATORIO PARA AGUA OU PISCINA APOIADA OU ENTERRADA,SUJEITO A LENCOL FREATICO ATE 10 M.C.A PRESSAO NEGATIVA,EMPREGANDO 4 DEMAOS CIMENTO POLIMERICO,CONSUMO 1KG/M2/DEMAO,EXCLUSIVE PREPARO SUPERFICIE,COM TRATAMENTO DE CONCRETO,LIXAMENTO OU HIDROJATEAMENTO PARA RETIRADA REBARBAS,DESMOLDANTE,NATA DE CIMENTO E ABERTURA POROS</t>
  </si>
  <si>
    <t>94213</t>
  </si>
  <si>
    <t>TELHAMENTO COM TELHA DE AÇO/ALUMÍNIO E = 0,5 MM, COM ATÉ 2 ÁGUAS, INCLUSO IÇAMENTO. AF_07/2019</t>
  </si>
  <si>
    <t>94229</t>
  </si>
  <si>
    <t>CALHA EM CHAPA DE AÇO GALVANIZADO NÚMERO 24, DESENVOLVIMENTO DE 100 CM, INCLUSO TRANSPORTE VERTICAL. AF_07/2019</t>
  </si>
  <si>
    <t>PINTURAS</t>
  </si>
  <si>
    <t>17.040.0022-A</t>
  </si>
  <si>
    <t>REPINTURA DE QUADRA SOBRE DEMARCACAO EXISTENTE CONFORME O ITEM 17.040.0021</t>
  </si>
  <si>
    <t>17.017.0320-A</t>
  </si>
  <si>
    <t>PINTURA INTERNA OU EXTERNA SOBRE FERRO,COM ESMALTE SINTETICOBRILHANTE OU ACETINADO APOS LIXAMENTO,LIMPEZA,DESENGORDURAMENTO,UMA DEMAO DE FUNDO ANTICORROSIVO NA COR LARANJA DE SECAGEM RAPIDA E DUAS DEMAOS DE ACABAMENTO</t>
  </si>
  <si>
    <t>18.021.0055-A</t>
  </si>
  <si>
    <t>RESERVATORIO PRFV POLIESTER REFORCADO FIBRA VIDRO,CAPAC.5000L,DIM.APROX.(DIAM:2,00MXALT:1,80M),AGUA POTAVEL OU APROVEITAMENTO AGUA CHUVA AAC,INCL.TAMPA PRESSAO PARAFUSADA,CONFORMENBR15227,NBR12217,NBR8220,FABR.OPERAREM REGIME CARGA OSCILANTE CICLICA,CONTRA RADIACOES UVA UVB,REFORCO RESISTENCIA CARGA COMPRES.DIRETAMENTE COSTADO S/NECESSIDADE CONTENCAO.FORN.</t>
  </si>
  <si>
    <t>18.017.0105-A</t>
  </si>
  <si>
    <t>APROVEITAMENTO AGUA CHUVA (AAC) P/AREA DE TELHADO ATE 1500M2,COMPREENDENDO FORN.SEGUINTES EQUIPAMENTOS:-FILTRO VOLUMETRICO (VF6) AUTO-LIMPANTE,CORPO CONSTITUIDO ACO INOX,ENTRADASC/DIAM.250MM E SAIDA P/CISTERNA DIAM.200MM;-CONJUNTO FLUTUANTE SUCCAO (BOIA-MANGUEIRA) MANGUEIRA 2",COMPRIMENTO 2,00M;-FREIO D'AGUA DIAM.200MM;-SIFAO LADRAO C/DIAM.DE SAIDA 200MM</t>
  </si>
  <si>
    <t>83648</t>
  </si>
  <si>
    <t>BOMBA RECALQUE D'AGUA TRIFASICA 0,5 HP</t>
  </si>
  <si>
    <t>18.027.0095-A</t>
  </si>
  <si>
    <t>LUMINARIA FECHADA,PARA ILUMINACAO DE QUADRA DE ESPORTES,DEPOSITOS E GALPOES,NA FORMA CIRCULAR,CORPO E FLANGE FUNDIDOS EMALUMINIO,REFLETOR REPUXADO EM CHAPA DE ALUMINIO,DIFUSOR DE VIDRO TEMPERADO,PARA LAMPADA:MISTA ATE 250W,VAPOR DE MERCURIO,VAPOR DE SODIO OU VAPOR METALICO ATE 400W,EXCLUSIVE LAMPADAE REATOR.FORNECIMENTO E COLOCACAO</t>
  </si>
  <si>
    <t>ILUMINAÇÃO PÚBLICA</t>
  </si>
  <si>
    <t>21.004.0140-A</t>
  </si>
  <si>
    <t>RETIRADA DE LUMINARIA EM ALTURA DE 4,00 A 9,00M</t>
  </si>
  <si>
    <t>M2XKM</t>
  </si>
  <si>
    <t>MXMES</t>
  </si>
  <si>
    <t>05.001.0057-A</t>
  </si>
  <si>
    <t>REMOCAO MANUAL CUIDADOSA DA CAMADA DE CAPEAMENTO DE CONCRETOARMADO,VISANDO EXPOSICAO DA ARMADURA,USANDO CINZEL,PONTEIROE ESCOVA DE ACO,PARA ESPESSURA DE 3CM</t>
  </si>
  <si>
    <t>05.001.0606-A</t>
  </si>
  <si>
    <t>APICOAMENTO DE CONCRETO,EM SUPERFICIES HORIZONTAIS(TETO),INCLUSIVE CORRECAO DE FALHAS</t>
  </si>
  <si>
    <t>05.001.0750-A</t>
  </si>
  <si>
    <t>LIMPEZA DE SUPERFICIE DE CONCRETO E DA ARMADURA,COM ESCOVA DE ACO,APOS RETIRADA DO CAPEAMENTO,EXCLUSIVE ESTE</t>
  </si>
  <si>
    <t>05.004.0050-A</t>
  </si>
  <si>
    <t>LIMPEZA OU PREPARO DE SUPERFICIE DE CONCRETO COM JATO DE AGUA PRESSURIZADA OU AR,EM CONDICOES QUE PERMITAM UM RENDIMENTOMEDIO DE 15M2/H</t>
  </si>
  <si>
    <t>11.090.0505-A</t>
  </si>
  <si>
    <t>RECUPERACAO DE ARMADURAS EM ESTRUTURA DE CONCRETO,POR MEIO DE SOLDA A FRIO,INCLUSIVE FORNECIMENTO,CORTE,DOBRAGEM E COLOCACAO</t>
  </si>
  <si>
    <t>11.090.0535-A</t>
  </si>
  <si>
    <t>TRATAMENTO DE ARMADURA DE FERRO EM ESTRUTURA DE CONCRETO ARMADO COM ARGAMASSA CIMENTICIA PRE-DOSADA,POLIMERICA,BICOMPONENTE,INIBIDOR DE CORROSAO</t>
  </si>
  <si>
    <t>11.090.0600-A</t>
  </si>
  <si>
    <t>RECUPERACAO DE ESTRUTURA,CAVIDADES E ARESTAS EM CONCRETO ARMADO,COM ARGAMASSA TIXOTROPICA POLIMERICA DE ALTO DESEMPENHOCOM ESPESSURA ATE 3CM</t>
  </si>
  <si>
    <t>11.090.0610-A</t>
  </si>
  <si>
    <t>RECOMPOSICAO DE CAPEAMENTO DE CONCRETO E PEQUENAS ESPESSURASEM SERVICOS DE RECUPERACAO ESTRUTURAL,COM ARGAMASSA DE CIMENTO E AREIA NO TRACO 1:3 ADITIVADA COM RESINA ACRILICA NA PROPORCAO 50ML/M3 DE ARGAMASSA E SILICA ATIVA NA PROPORCAO DE5% A 10% DE CIMENTO</t>
  </si>
  <si>
    <t>PINTURA DA PISCINA</t>
  </si>
  <si>
    <t>05.001.0040-A</t>
  </si>
  <si>
    <t>REMOCAO DE COBERTURA EM TELHAS DE ALUMINIO,EXCLUSIVE SUPORTE,ESTRUTURA OU MADEIRAMENTO,MEDIDA PELA AREA REAL DE COBERTURA</t>
  </si>
  <si>
    <t>ST 60.40.0350 (/)</t>
  </si>
  <si>
    <t>SCO</t>
  </si>
  <si>
    <t>14.002.0230-A</t>
  </si>
  <si>
    <t>QUADRO PARA PROTECAO DE JANELA,COM TELA DE ARAME GALVANIZADONº12,MALHA DE 1", FIXADA EM GRADE DE FERRO EM CANTONEIRA EBARRA DE 3/4"X1/8" DE SECAO, ESPACADAS VERTICAL E HORIZONTALMENTE DE 50CM,CHUMBADA NA ALVENARIA.FORNECIMENTO E COLOCACAO</t>
  </si>
  <si>
    <t>15.020.0090-A</t>
  </si>
  <si>
    <t>LAMPADA DE VAPOR METALICO OVOIDE DE 250W-220V,BULBO OVOIDE.FORNECIMENTO E COLOCACAO</t>
  </si>
  <si>
    <t>97601</t>
  </si>
  <si>
    <t>REFLETOR EM ALUMÍNIO, DE SUPORTE E ALÇA, COM LÂMPADA VAPOR DE MERCÚRIO DE 250 W, COM REATOR ALTO FATOR DE POTÊNCIA - FORNECIMENTO E INSTALAÇÃO. AF_02/2020</t>
  </si>
  <si>
    <t>ST 60.20.0150 (/)</t>
  </si>
  <si>
    <t>IP 50.35.0100 (/)</t>
  </si>
  <si>
    <t>21.004.0150-A</t>
  </si>
  <si>
    <t>RETIRADA DE LUMINARIA,INSTALADA EM CORDOALHA,TETO OU PAREDE</t>
  </si>
  <si>
    <t>m</t>
  </si>
  <si>
    <t>un</t>
  </si>
  <si>
    <t>QUADRA DA FACULDADE DE DIREITO</t>
  </si>
  <si>
    <t>QUADRA DE NOVA FRIBURGO</t>
  </si>
  <si>
    <t xml:space="preserve">As composições que não constam no SINAPI, procedeu-se a obtenção da composição em outra fonte (SCO ou EMOP) e utilizou-se como base de cálculo os insumos do SINAPI. </t>
  </si>
  <si>
    <t>No caso de não haver o insumo no SINAPI, foi mantido a referência de valor indicada na composição do SCO ou EMOP;</t>
  </si>
  <si>
    <t>A</t>
  </si>
  <si>
    <t>A.1</t>
  </si>
  <si>
    <t>A.1.1</t>
  </si>
  <si>
    <t>A.2</t>
  </si>
  <si>
    <t>A.2.1</t>
  </si>
  <si>
    <t>A.2.2</t>
  </si>
  <si>
    <t>A.2.3</t>
  </si>
  <si>
    <t>A.3</t>
  </si>
  <si>
    <t>A.3.1</t>
  </si>
  <si>
    <t>A.3.2</t>
  </si>
  <si>
    <t>A.4</t>
  </si>
  <si>
    <t>A.4.1</t>
  </si>
  <si>
    <t>B.</t>
  </si>
  <si>
    <t>B.1</t>
  </si>
  <si>
    <t>B.2</t>
  </si>
  <si>
    <t>B.2.1</t>
  </si>
  <si>
    <t>B.3</t>
  </si>
  <si>
    <t>B.4</t>
  </si>
  <si>
    <t>B.4.1</t>
  </si>
  <si>
    <t>B.5</t>
  </si>
  <si>
    <t>B.5.1</t>
  </si>
  <si>
    <t>B.5.2</t>
  </si>
  <si>
    <t>B.6</t>
  </si>
  <si>
    <t>B.6.1</t>
  </si>
  <si>
    <t>B.6.2</t>
  </si>
  <si>
    <t>B.7</t>
  </si>
  <si>
    <t>B.7.1</t>
  </si>
  <si>
    <t>B.7.2</t>
  </si>
  <si>
    <t>B.7.3</t>
  </si>
  <si>
    <t>B.7.4</t>
  </si>
  <si>
    <t>B.7.5</t>
  </si>
  <si>
    <t>C.</t>
  </si>
  <si>
    <t>C.1</t>
  </si>
  <si>
    <t>C.1.1</t>
  </si>
  <si>
    <t>C.1.2</t>
  </si>
  <si>
    <t>C.1.3</t>
  </si>
  <si>
    <t>C.2</t>
  </si>
  <si>
    <t>C.2.1</t>
  </si>
  <si>
    <t>C.3</t>
  </si>
  <si>
    <t>C.3.1</t>
  </si>
  <si>
    <t>C.3.2</t>
  </si>
  <si>
    <t>C.4</t>
  </si>
  <si>
    <t>C.4.1</t>
  </si>
  <si>
    <t>C.5</t>
  </si>
  <si>
    <t>C.5.1</t>
  </si>
  <si>
    <t>C.5.2</t>
  </si>
  <si>
    <t>C.5.3</t>
  </si>
  <si>
    <t>C.5.4</t>
  </si>
  <si>
    <t>C.5.5</t>
  </si>
  <si>
    <t>C.5.6</t>
  </si>
  <si>
    <t>C.5.7</t>
  </si>
  <si>
    <t>C.5.8</t>
  </si>
  <si>
    <t>C.5.9</t>
  </si>
  <si>
    <t>C.5.10</t>
  </si>
  <si>
    <t>C.5.11</t>
  </si>
  <si>
    <t>C.5.12</t>
  </si>
  <si>
    <t>C.5.13</t>
  </si>
  <si>
    <t>D</t>
  </si>
  <si>
    <t>D.1</t>
  </si>
  <si>
    <t>D.1.1</t>
  </si>
  <si>
    <t>D.1.2</t>
  </si>
  <si>
    <t>D.1.3</t>
  </si>
  <si>
    <t>D.2</t>
  </si>
  <si>
    <t>D.2.1</t>
  </si>
  <si>
    <t>D.2.2</t>
  </si>
  <si>
    <t>D.2.3</t>
  </si>
  <si>
    <t>D.2.4</t>
  </si>
  <si>
    <t>D.2.5</t>
  </si>
  <si>
    <t>D.2.6</t>
  </si>
  <si>
    <t>D.3</t>
  </si>
  <si>
    <t>D.3.1</t>
  </si>
  <si>
    <t>D.3.2</t>
  </si>
  <si>
    <t>D.3.3</t>
  </si>
  <si>
    <t>D.3.4</t>
  </si>
  <si>
    <t>D.4</t>
  </si>
  <si>
    <t>D.4.1</t>
  </si>
  <si>
    <t>D.4.2</t>
  </si>
  <si>
    <t>D.5</t>
  </si>
  <si>
    <t>D.5.1</t>
  </si>
  <si>
    <t>D.5.2</t>
  </si>
  <si>
    <t>D.5.3</t>
  </si>
  <si>
    <t>D.5.4</t>
  </si>
  <si>
    <t>D.5.5</t>
  </si>
  <si>
    <t>D.5.6</t>
  </si>
  <si>
    <t>D.5.7</t>
  </si>
  <si>
    <t>D.6</t>
  </si>
  <si>
    <t>D.6.1</t>
  </si>
  <si>
    <t>D.7</t>
  </si>
  <si>
    <t>D.7.1</t>
  </si>
  <si>
    <t>D.7.2</t>
  </si>
  <si>
    <t>D.7.3</t>
  </si>
  <si>
    <t>D.7.4</t>
  </si>
  <si>
    <t>D.7.5</t>
  </si>
  <si>
    <t>D.7.6</t>
  </si>
  <si>
    <t>D.7.7</t>
  </si>
  <si>
    <t>D.7.8</t>
  </si>
  <si>
    <t>D.7.9</t>
  </si>
  <si>
    <t>D.7.10</t>
  </si>
  <si>
    <t>D.7.11</t>
  </si>
  <si>
    <t>D.7.12</t>
  </si>
  <si>
    <t>D.7.13</t>
  </si>
  <si>
    <t>D.7.14</t>
  </si>
  <si>
    <t>D.7.15</t>
  </si>
  <si>
    <t>D.7.16</t>
  </si>
  <si>
    <t>D.7.17</t>
  </si>
  <si>
    <t>D.7.18</t>
  </si>
  <si>
    <t>D.7.19</t>
  </si>
  <si>
    <t>D.7.20</t>
  </si>
  <si>
    <t>D.7.21</t>
  </si>
  <si>
    <t>D.7.22</t>
  </si>
  <si>
    <t>D.7.23</t>
  </si>
  <si>
    <t>D.7.24</t>
  </si>
  <si>
    <t>D.7.25</t>
  </si>
  <si>
    <t>D.7.26</t>
  </si>
  <si>
    <t>D.7.27</t>
  </si>
  <si>
    <t>D.7.28</t>
  </si>
  <si>
    <t>D.8</t>
  </si>
  <si>
    <t>D.8.1</t>
  </si>
  <si>
    <t>D.9</t>
  </si>
  <si>
    <t>D.9.1</t>
  </si>
  <si>
    <t>D.9.2</t>
  </si>
  <si>
    <t>D.10</t>
  </si>
  <si>
    <t>D.10.1</t>
  </si>
  <si>
    <t>D.11</t>
  </si>
  <si>
    <t>D.11.1</t>
  </si>
  <si>
    <t>D.11.2</t>
  </si>
  <si>
    <t>D.11.3</t>
  </si>
  <si>
    <t>D.11.4</t>
  </si>
  <si>
    <t>D.11.5</t>
  </si>
  <si>
    <t>D.11.6</t>
  </si>
  <si>
    <t>D.11.7</t>
  </si>
  <si>
    <t>D.11.8</t>
  </si>
  <si>
    <t>D.11.9</t>
  </si>
  <si>
    <t>D.11.10</t>
  </si>
  <si>
    <t>D.11.11</t>
  </si>
  <si>
    <t>D.11.12</t>
  </si>
  <si>
    <t>D.11.13</t>
  </si>
  <si>
    <t>D.12</t>
  </si>
  <si>
    <t>D.12.1</t>
  </si>
  <si>
    <t>D.12.2</t>
  </si>
  <si>
    <t>D.12.3</t>
  </si>
  <si>
    <t>D.13.</t>
  </si>
  <si>
    <t>D.13.1</t>
  </si>
  <si>
    <t>D.13.2</t>
  </si>
  <si>
    <t>D.13.3</t>
  </si>
  <si>
    <t>D.14</t>
  </si>
  <si>
    <t>D.14.1</t>
  </si>
  <si>
    <t>D.14.2</t>
  </si>
  <si>
    <t>D.14.3</t>
  </si>
  <si>
    <t>D.14.4</t>
  </si>
  <si>
    <t>D.15</t>
  </si>
  <si>
    <t>D.15.1</t>
  </si>
  <si>
    <t>E.</t>
  </si>
  <si>
    <t>E.1</t>
  </si>
  <si>
    <t>E.1.1</t>
  </si>
  <si>
    <t>E.1.2</t>
  </si>
  <si>
    <t>E.2</t>
  </si>
  <si>
    <t>E.2.1</t>
  </si>
  <si>
    <t>E.2.2</t>
  </si>
  <si>
    <t>E.2.3</t>
  </si>
  <si>
    <t>E.2.4</t>
  </si>
  <si>
    <t>E.2.5</t>
  </si>
  <si>
    <t>E.2.6</t>
  </si>
  <si>
    <t>E.3</t>
  </si>
  <si>
    <t>E.3.1</t>
  </si>
  <si>
    <t>E.3.2</t>
  </si>
  <si>
    <t>E.3.3</t>
  </si>
  <si>
    <t>E.3.4</t>
  </si>
  <si>
    <t>E.4</t>
  </si>
  <si>
    <t>E.4.1</t>
  </si>
  <si>
    <t>F.</t>
  </si>
  <si>
    <t>F.1</t>
  </si>
  <si>
    <t>F.1.1</t>
  </si>
  <si>
    <t>F.1.2</t>
  </si>
  <si>
    <t>F.2</t>
  </si>
  <si>
    <t>F.2.1</t>
  </si>
  <si>
    <t>F.2.2</t>
  </si>
  <si>
    <t>F.2.3</t>
  </si>
  <si>
    <t>F.3</t>
  </si>
  <si>
    <t>F.3.1</t>
  </si>
  <si>
    <t>F.4</t>
  </si>
  <si>
    <t>F.4.1</t>
  </si>
  <si>
    <t>F.4.2</t>
  </si>
  <si>
    <t>F.5</t>
  </si>
  <si>
    <t>F.5.1</t>
  </si>
  <si>
    <t>F.6</t>
  </si>
  <si>
    <t>F.6.1</t>
  </si>
  <si>
    <t>F.7</t>
  </si>
  <si>
    <t>F.7.1</t>
  </si>
  <si>
    <t>F.8</t>
  </si>
  <si>
    <t>F.8.1</t>
  </si>
  <si>
    <t>F.8.2</t>
  </si>
  <si>
    <t>F.8.3</t>
  </si>
  <si>
    <t>F.9</t>
  </si>
  <si>
    <t>F.9.1</t>
  </si>
  <si>
    <t>F.10</t>
  </si>
  <si>
    <t>F.10.1</t>
  </si>
  <si>
    <t>F.10.2</t>
  </si>
  <si>
    <t>F.10.3</t>
  </si>
  <si>
    <t>G.</t>
  </si>
  <si>
    <t>G.1</t>
  </si>
  <si>
    <t>G.1.1</t>
  </si>
  <si>
    <t>G.2</t>
  </si>
  <si>
    <t>G.2.1</t>
  </si>
  <si>
    <t>G.2.2</t>
  </si>
  <si>
    <t>LOCAL</t>
  </si>
  <si>
    <t>MÊS 4</t>
  </si>
  <si>
    <t>A.2.</t>
  </si>
  <si>
    <t>SUBTOTAL</t>
  </si>
  <si>
    <t>D.13</t>
  </si>
  <si>
    <t>CAMPO FUTEBOL DE GRAMA SINTÉTICA</t>
  </si>
  <si>
    <t>PINTURA PISCINA</t>
  </si>
  <si>
    <t>QUADRA FACULDADE DE DIREITO</t>
  </si>
  <si>
    <t>QUADRA NOVA FRIBURGO</t>
  </si>
  <si>
    <t>PERÍODO</t>
  </si>
  <si>
    <t>assinatura representante legal da empresa e carimbro CNPJ</t>
  </si>
  <si>
    <t>OBRA: Elaboração de projeto executivo e execução de obras para reformas e construções de quadras poliesportivas e outras instalações da UFF</t>
  </si>
  <si>
    <t>Administração de obra e canteiro UFF-23069.161189.2020-79</t>
  </si>
  <si>
    <t>Incluso BDI desonerado sobre preço unitário de: 24,00 %</t>
  </si>
  <si>
    <t>A planilha deve ser assinada pelo responsável técnico pela sua confecção (Art. 14 Lei 5.194/66), identificado através de carimbo com número do CREA e pelo representante legal da empresa, com carimbo do CNPJ.</t>
  </si>
  <si>
    <t>UFF</t>
  </si>
  <si>
    <t>CRONOGRAMA FÍSICO FINANCEIRO</t>
  </si>
  <si>
    <t xml:space="preserve">PLANILHA DE SERVIÇOS E CUSTOS ESTIMATIVOS </t>
  </si>
  <si>
    <t>ALUGUEL DE CONTAINER PARA ESCRITORIO,MEDINDO 2,20M LARGURA,6,20M COMPRIMENTO E 2,50M ALTURA,COMPOSTO DE CHAPAS DE ACO C/NERVURAS TRAPEZOIDAIS,ISOLAMENTO TERMO-ACUSTICO NO FORRO,CHASSIS REFORCADO E PISO EM COMPENSADO NAVAL, INCLUINDO INSTALACOES ELETRICAS,EXCLUSIVE TRANSPORTE(VIDE ITEM 04.005.0300) ECARGA E DESCARGA(VIDE ITEM 04.013.0015)</t>
  </si>
  <si>
    <t>PLACA DE IDENTIFICACAO DE OBRA PUBLICA,INCLUSIVE PINTURA E SUPORTES DE MADEIRA.FORNECIMENTO E COLOCACAO</t>
  </si>
  <si>
    <t>TRANSPORTE DE CONTAINER,SEGUNDO DESCRICAO DA FAMILIA 02.006,EXCLUSIVE CARGA E DESCARGA(VIDE ITEM 04.013.0015)</t>
  </si>
  <si>
    <t>CARGA E DESCARGA DE CONTAINER,SEGUNDO DESCRICAO DA FAMILIA 02.006</t>
  </si>
  <si>
    <t>PLACA DE INAUGURACAO EM ALUMINIO FUNDIDO(DURALUMINIO),MEDINDO 0,40X0,60M,COM 6MM DE ESPESSURA,EM ALTO RELEVO.FORNECIMENTO E COLOCACAO</t>
  </si>
  <si>
    <t xml:space="preserve"> PREÇO UNITÁRIO + BDI</t>
  </si>
  <si>
    <t xml:space="preserve">% DESCONTO </t>
  </si>
  <si>
    <t>PROPOSTO PELA EMPRESA</t>
  </si>
  <si>
    <t>SUBITEM</t>
  </si>
  <si>
    <t>PREÇO (R$)</t>
  </si>
  <si>
    <t xml:space="preserve"> UNITÁRIO + BDI</t>
  </si>
  <si>
    <t xml:space="preserve"> TOTAL   ITEM</t>
  </si>
  <si>
    <t>TOTAL DO GRUPO</t>
  </si>
  <si>
    <t>PERCENTUAL DE DESCONTO E VALOR TOTAL PARA A CONTRATAÇÃO</t>
  </si>
  <si>
    <t>(razão social da empresa licitante)</t>
  </si>
  <si>
    <t xml:space="preserve">(n.º do CNPJ) </t>
  </si>
  <si>
    <t xml:space="preserve">AD 19.15.0100 </t>
  </si>
  <si>
    <t>AD 19.15.0150</t>
  </si>
  <si>
    <t>00004813</t>
  </si>
  <si>
    <t>SE 25.05.0150 (/)</t>
  </si>
  <si>
    <t>101137</t>
  </si>
  <si>
    <t>PJ 04.20.0050</t>
  </si>
  <si>
    <t>102363</t>
  </si>
  <si>
    <t>PT 04.40.0350</t>
  </si>
  <si>
    <t>PT 04.15.0550</t>
  </si>
  <si>
    <t>ADMINISTRAÇÃO LOCAL COM ENGENHEIRO CIVIL OU ARQUITETO DE OBRAS PLENO, MESTRE DE OBRAS E ALMOXARIFE COM ENCARGOS COMPLEMENTARES (DE ACORDO COM ACÓRDÃO 1555/2017 – PLENÁRIO – TCU)</t>
  </si>
  <si>
    <t>CONTAINER WC, MODELO PADRAO, MEDINDO: (6X2,4X2,55)M, EM ESTRUTURA DE ACO, COMPOSTO POR PISO DE COMPENSADO NAVAL REVESTIDO COM PLURIGOMA, PAREDES AO NATURAL, TETO COM ISOLAMENTO TERMICO, COM 1 PORTA DE (0,80X2,10)M, 2 BASCULANTES DE (1,20X1,20), COM 5 CHUVEIROS, 3 VASOS SANITARIOS, MICTORIO E 3 LAVATORIOS, 2 PONTOS DE ILUMINACAO, DISTRIBUICAO INTERNA DAS INSTALACOES ELETRICAS E HIDRAULICAS ATE O PONTO DE ENTRADA/SAIDA DA UNIDADE E PESO APROXIMADO DE 2,3T, EXCLUSIVE CARGA, DESCARGA E TRANSPORTE IDA E VOLTA AO CANTEIRO. ALUGUEL MENSAL.(DESONERADO)</t>
  </si>
  <si>
    <t>PROJETO EXECUTIVO DE SISTEMA DE DRENAGEM, EM AUTOCAD, EM AREA DE ATE 20.000M2.</t>
  </si>
  <si>
    <t>ESCAVAÇÃO HORIZONTAL, INCLUINDO CARGA, DESCARGA E TRANSPORTE EM SOLO DE 1A CATEGORIA COM TRATOR DE ESTEIRAS (347HP/LÂMINA: 8,70M3) E CAMINHÃO BASCULANTE DE 10M3, DMT ATÉ 200M. AF_07/2020</t>
  </si>
  <si>
    <t>GRAMA SINTETICA EUROPEIA, EM ROLOS, COM FIOS DE 28MM DE COMPRIMENTO, FLEXIGRASS FLP PP 28MM OU SIMILAR, NA COR VERDE, INCLUSIVE MAO-DE-OBRA ESPECIALIZADA PARA EXECUCAO DE SERVICOS, FORNECIMENTO E INSTALACAO DE FAIXAS DE GRAMA SINTETICA BRANCA PARA AS DEMARCACOES DO CAMPO, REGULARIZACAO COM AREIA ADEQUADA E TRANSPORTE DO MATERIAL ATE O LOCAL DOS SERVICOS. FORNECIMENTO E COLOCACAO.(DESONERADO)</t>
  </si>
  <si>
    <t xml:space="preserve"> ALAMBRADO PARA QUADRA POLIESPORTIVA, ESTRUTURADO POR TUBOS DE ACO GALVANIZADO, (MONTANTES COM DIAMETRO 2", TRAVESSAS E ESCORAS COM DIÂMETRO 1 ¼”), COM TELA DE ARAME GALVANIZADO, FIO 12 BWG E MALHA QUADRADA 5X5CM (EXCETO MURETA). AF_03/2021</t>
  </si>
  <si>
    <t xml:space="preserve">REPINTURA INTERNA OU EXTERNA SOBRE FERRO, INCLUSIVE LIXAMENTO, LIMPEZA, DEMAO DE ZARCAO SECAGEM RAPIDA, COR LARANJA E OUTRA DE ESMALTE SINTETICO DURALACK OU SIMILAR.(DESONERADO) </t>
  </si>
  <si>
    <t>REPINTURA COM TINTA PLASTICA ACETINADA A BASE DE PVA, EQUIVALENTE A SUPER CONCRETINA, PARA EXTERIOR SOBRE SUPERFICIE EM BOM ESTADO E NA COR EXISTENTE, INCLUSIVE LIMPEZA, LEVE LIXAMENTO COM LIXA FINA E 1 DEMAO DE ACABAMENTO.(DESONERADO)</t>
  </si>
  <si>
    <t>FORNECIMENTO DE CORDOALHA DE AÇO DE 5/16".</t>
  </si>
  <si>
    <t>RETIRADA DE CORDOALHA E DE CABOS ELÉTRICOS DE INTERSEÇÃO.</t>
  </si>
  <si>
    <t>COLOCAÇÃO DE LUMINÁRIA EQUIPADA COM LÂMPADA DE DESCARGA E ACESSÓRIOS, EM CORDOALHA, EXCLUSIVE LUMINÁRIA E O FORNECIMENTO DA CORDOALHA.</t>
  </si>
  <si>
    <t>B.1.1</t>
  </si>
  <si>
    <t>ANEXO III-B DO EDITAL DE LICITAÇÃO POR RDC ELETRÔNICO N.º 03/2021</t>
  </si>
  <si>
    <t>A atualização da planilha de valores foi realizada com aplicação do Índice Nacional da Construção Civil - INCC-DI - apurado de junho/2020 à maio/2021, assim os preços praticados refletem como referência o mês de mai/2021</t>
  </si>
  <si>
    <r>
      <t>A referência utilizada como base de custos é o SINAPI, EMOP e SCO Rio de</t>
    </r>
    <r>
      <rPr>
        <b/>
        <sz val="10"/>
        <color indexed="10"/>
        <rFont val="Verdana"/>
        <family val="2"/>
      </rPr>
      <t xml:space="preserve"> Mai</t>
    </r>
    <r>
      <rPr>
        <sz val="10"/>
        <color indexed="10"/>
        <rFont val="Verdana"/>
        <family val="2"/>
      </rPr>
      <t>/2020;</t>
    </r>
  </si>
  <si>
    <t>ANEXO III-A DO EDITAL DE LICITAÇÃO POR RDC ELETRÔNICO N.º 03/2021</t>
  </si>
  <si>
    <t>B.3.1</t>
  </si>
  <si>
    <t>B.4.2</t>
  </si>
  <si>
    <t>B.4.3</t>
  </si>
  <si>
    <t>B.6.3</t>
  </si>
  <si>
    <t>B.6.4</t>
  </si>
  <si>
    <t>B.6.5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</si>
</sst>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%"/>
    <numFmt numFmtId="169" formatCode="General_)"/>
    <numFmt numFmtId="170" formatCode="_-&quot;R$ &quot;* #,##0.00_-;&quot;-R$ &quot;* #,##0.00_-;_-&quot;R$ &quot;* \-??_-;_-@_-"/>
  </numFmts>
  <fonts count="7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8"/>
      <name val="Calibri"/>
      <family val="2"/>
      <scheme val="minor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  <fill>
      <patternFill patternType="solid">
        <fgColor theme="2" tint="-9.9978637043366805E-2"/>
        <bgColor rgb="FFFF9900"/>
      </patternFill>
    </fill>
    <fill>
      <patternFill patternType="solid">
        <fgColor theme="2"/>
        <bgColor rgb="FFFFFFCC"/>
      </patternFill>
    </fill>
    <fill>
      <patternFill patternType="solid">
        <fgColor theme="0"/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double">
        <color rgb="FF000000"/>
      </right>
      <top/>
      <bottom style="hair">
        <color indexed="64"/>
      </bottom>
      <diagonal/>
    </border>
    <border>
      <left style="hair">
        <color indexed="64"/>
      </left>
      <right style="double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rgb="FF000000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double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31" fillId="0" borderId="0"/>
    <xf numFmtId="0" fontId="49" fillId="0" borderId="0"/>
    <xf numFmtId="9" fontId="49" fillId="0" borderId="0" applyBorder="0" applyProtection="0"/>
    <xf numFmtId="0" fontId="49" fillId="25" borderId="0" applyBorder="0" applyProtection="0"/>
    <xf numFmtId="0" fontId="49" fillId="26" borderId="0" applyBorder="0" applyProtection="0"/>
    <xf numFmtId="0" fontId="49" fillId="27" borderId="0" applyBorder="0" applyProtection="0"/>
    <xf numFmtId="0" fontId="49" fillId="25" borderId="0" applyBorder="0" applyProtection="0"/>
    <xf numFmtId="0" fontId="49" fillId="28" borderId="0" applyBorder="0" applyProtection="0"/>
    <xf numFmtId="0" fontId="49" fillId="26" borderId="0" applyBorder="0" applyProtection="0"/>
    <xf numFmtId="0" fontId="49" fillId="29" borderId="0" applyBorder="0" applyProtection="0"/>
    <xf numFmtId="0" fontId="49" fillId="30" borderId="0" applyBorder="0" applyProtection="0"/>
    <xf numFmtId="0" fontId="49" fillId="31" borderId="0" applyBorder="0" applyProtection="0"/>
    <xf numFmtId="0" fontId="49" fillId="29" borderId="0" applyBorder="0" applyProtection="0"/>
    <xf numFmtId="0" fontId="49" fillId="32" borderId="0" applyBorder="0" applyProtection="0"/>
    <xf numFmtId="0" fontId="49" fillId="26" borderId="0" applyBorder="0" applyProtection="0"/>
    <xf numFmtId="0" fontId="50" fillId="33" borderId="0" applyBorder="0" applyProtection="0"/>
    <xf numFmtId="0" fontId="50" fillId="30" borderId="0" applyBorder="0" applyProtection="0"/>
    <xf numFmtId="0" fontId="50" fillId="31" borderId="0" applyBorder="0" applyProtection="0"/>
    <xf numFmtId="0" fontId="50" fillId="29" borderId="0" applyBorder="0" applyProtection="0"/>
    <xf numFmtId="0" fontId="50" fillId="33" borderId="0" applyBorder="0" applyProtection="0"/>
    <xf numFmtId="0" fontId="50" fillId="26" borderId="0" applyBorder="0" applyProtection="0"/>
    <xf numFmtId="0" fontId="50" fillId="33" borderId="0" applyBorder="0" applyProtection="0"/>
    <xf numFmtId="0" fontId="50" fillId="34" borderId="0" applyBorder="0" applyProtection="0"/>
    <xf numFmtId="0" fontId="50" fillId="34" borderId="0" applyBorder="0" applyProtection="0"/>
    <xf numFmtId="0" fontId="50" fillId="35" borderId="0" applyBorder="0" applyProtection="0"/>
    <xf numFmtId="0" fontId="50" fillId="33" borderId="0" applyBorder="0" applyProtection="0"/>
    <xf numFmtId="0" fontId="50" fillId="36" borderId="0" applyBorder="0" applyProtection="0"/>
    <xf numFmtId="0" fontId="51" fillId="37" borderId="0" applyBorder="0" applyProtection="0"/>
    <xf numFmtId="0" fontId="52" fillId="25" borderId="51" applyProtection="0"/>
    <xf numFmtId="0" fontId="53" fillId="38" borderId="52" applyProtection="0"/>
    <xf numFmtId="0" fontId="54" fillId="0" borderId="0" applyBorder="0" applyProtection="0"/>
    <xf numFmtId="0" fontId="55" fillId="39" borderId="0" applyBorder="0" applyProtection="0"/>
    <xf numFmtId="0" fontId="56" fillId="0" borderId="53" applyProtection="0"/>
    <xf numFmtId="0" fontId="57" fillId="0" borderId="54" applyProtection="0"/>
    <xf numFmtId="0" fontId="58" fillId="0" borderId="55" applyProtection="0"/>
    <xf numFmtId="0" fontId="58" fillId="0" borderId="0" applyBorder="0" applyProtection="0"/>
    <xf numFmtId="0" fontId="59" fillId="26" borderId="51" applyProtection="0"/>
    <xf numFmtId="0" fontId="60" fillId="0" borderId="56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170" fontId="49" fillId="0" borderId="0" applyBorder="0" applyProtection="0"/>
    <xf numFmtId="0" fontId="61" fillId="31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9" fontId="62" fillId="0" borderId="0"/>
    <xf numFmtId="0" fontId="20" fillId="0" borderId="0"/>
    <xf numFmtId="0" fontId="20" fillId="0" borderId="0"/>
    <xf numFmtId="0" fontId="49" fillId="27" borderId="57" applyProtection="0"/>
    <xf numFmtId="0" fontId="63" fillId="25" borderId="58" applyProtection="0"/>
    <xf numFmtId="9" fontId="20" fillId="0" borderId="0" applyBorder="0" applyProtection="0"/>
    <xf numFmtId="9" fontId="49" fillId="0" borderId="0"/>
    <xf numFmtId="9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9" fillId="0" borderId="0"/>
    <xf numFmtId="167" fontId="49" fillId="0" borderId="0" applyBorder="0" applyProtection="0"/>
    <xf numFmtId="0" fontId="64" fillId="0" borderId="0" applyBorder="0" applyProtection="0"/>
    <xf numFmtId="0" fontId="65" fillId="0" borderId="59" applyProtection="0"/>
    <xf numFmtId="0" fontId="65" fillId="0" borderId="59" applyProtection="0"/>
    <xf numFmtId="0" fontId="66" fillId="0" borderId="0" applyBorder="0" applyProtection="0"/>
    <xf numFmtId="0" fontId="66" fillId="0" borderId="0" applyBorder="0" applyProtection="0"/>
    <xf numFmtId="167" fontId="20" fillId="0" borderId="0"/>
    <xf numFmtId="0" fontId="67" fillId="0" borderId="0" applyBorder="0" applyProtection="0"/>
  </cellStyleXfs>
  <cellXfs count="324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4" fontId="27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vertical="distributed" wrapText="1"/>
    </xf>
    <xf numFmtId="0" fontId="4" fillId="0" borderId="0" xfId="0" applyFont="1" applyBorder="1" applyAlignment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/>
    <xf numFmtId="0" fontId="33" fillId="0" borderId="0" xfId="0" applyFont="1" applyAlignment="1">
      <alignment vertical="center"/>
    </xf>
    <xf numFmtId="0" fontId="33" fillId="0" borderId="0" xfId="0" applyFont="1"/>
    <xf numFmtId="4" fontId="33" fillId="19" borderId="14" xfId="0" applyNumberFormat="1" applyFont="1" applyFill="1" applyBorder="1" applyAlignment="1">
      <alignment horizontal="center"/>
    </xf>
    <xf numFmtId="4" fontId="29" fillId="19" borderId="14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27" fillId="0" borderId="0" xfId="0" applyNumberFormat="1" applyFont="1"/>
    <xf numFmtId="4" fontId="33" fillId="0" borderId="0" xfId="0" applyNumberFormat="1" applyFont="1"/>
    <xf numFmtId="10" fontId="29" fillId="19" borderId="27" xfId="0" applyNumberFormat="1" applyFont="1" applyFill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10" fontId="33" fillId="20" borderId="10" xfId="0" applyNumberFormat="1" applyFont="1" applyFill="1" applyBorder="1" applyAlignment="1">
      <alignment horizontal="center"/>
    </xf>
    <xf numFmtId="4" fontId="29" fillId="19" borderId="19" xfId="0" applyNumberFormat="1" applyFont="1" applyFill="1" applyBorder="1" applyAlignment="1">
      <alignment horizontal="center" vertical="center"/>
    </xf>
    <xf numFmtId="10" fontId="29" fillId="19" borderId="19" xfId="78" applyNumberFormat="1" applyFont="1" applyFill="1" applyBorder="1" applyAlignment="1">
      <alignment horizontal="center" vertical="center"/>
    </xf>
    <xf numFmtId="4" fontId="32" fillId="19" borderId="19" xfId="0" applyNumberFormat="1" applyFont="1" applyFill="1" applyBorder="1" applyAlignment="1">
      <alignment horizontal="center" vertical="center"/>
    </xf>
    <xf numFmtId="10" fontId="33" fillId="23" borderId="29" xfId="60" applyNumberFormat="1" applyFont="1" applyFill="1" applyBorder="1" applyAlignment="1">
      <alignment horizontal="center" vertical="center"/>
    </xf>
    <xf numFmtId="9" fontId="33" fillId="19" borderId="29" xfId="6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10" fontId="33" fillId="23" borderId="10" xfId="60" applyNumberFormat="1" applyFont="1" applyFill="1" applyBorder="1" applyAlignment="1">
      <alignment horizontal="center" vertical="center"/>
    </xf>
    <xf numFmtId="10" fontId="33" fillId="19" borderId="10" xfId="60" applyNumberFormat="1" applyFont="1" applyFill="1" applyBorder="1" applyAlignment="1">
      <alignment horizontal="center" vertical="center"/>
    </xf>
    <xf numFmtId="168" fontId="33" fillId="19" borderId="10" xfId="6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vertical="center"/>
    </xf>
    <xf numFmtId="10" fontId="4" fillId="0" borderId="19" xfId="60" applyNumberFormat="1" applyFont="1" applyBorder="1" applyAlignment="1">
      <alignment vertical="center"/>
    </xf>
    <xf numFmtId="0" fontId="33" fillId="19" borderId="29" xfId="0" applyFont="1" applyFill="1" applyBorder="1" applyAlignment="1">
      <alignment horizontal="center" vertical="center"/>
    </xf>
    <xf numFmtId="10" fontId="33" fillId="23" borderId="10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/>
    <xf numFmtId="10" fontId="4" fillId="0" borderId="19" xfId="60" applyNumberFormat="1" applyFont="1" applyBorder="1" applyAlignment="1"/>
    <xf numFmtId="10" fontId="33" fillId="22" borderId="29" xfId="60" applyNumberFormat="1" applyFont="1" applyFill="1" applyBorder="1" applyAlignment="1">
      <alignment horizontal="center" vertical="center"/>
    </xf>
    <xf numFmtId="4" fontId="33" fillId="19" borderId="10" xfId="0" applyNumberFormat="1" applyFont="1" applyFill="1" applyBorder="1" applyAlignment="1">
      <alignment horizontal="center" vertical="center"/>
    </xf>
    <xf numFmtId="10" fontId="33" fillId="22" borderId="10" xfId="0" applyNumberFormat="1" applyFont="1" applyFill="1" applyBorder="1" applyAlignment="1">
      <alignment horizontal="center"/>
    </xf>
    <xf numFmtId="10" fontId="34" fillId="22" borderId="10" xfId="0" applyNumberFormat="1" applyFont="1" applyFill="1" applyBorder="1" applyAlignment="1">
      <alignment horizontal="center"/>
    </xf>
    <xf numFmtId="10" fontId="34" fillId="0" borderId="10" xfId="0" applyNumberFormat="1" applyFont="1" applyBorder="1" applyAlignment="1">
      <alignment horizontal="center"/>
    </xf>
    <xf numFmtId="4" fontId="33" fillId="19" borderId="10" xfId="0" applyNumberFormat="1" applyFont="1" applyFill="1" applyBorder="1" applyAlignment="1">
      <alignment horizontal="center"/>
    </xf>
    <xf numFmtId="4" fontId="32" fillId="19" borderId="19" xfId="0" applyNumberFormat="1" applyFont="1" applyFill="1" applyBorder="1" applyAlignment="1">
      <alignment horizontal="center"/>
    </xf>
    <xf numFmtId="10" fontId="33" fillId="23" borderId="29" xfId="60" applyNumberFormat="1" applyFont="1" applyFill="1" applyBorder="1" applyAlignment="1">
      <alignment horizontal="center"/>
    </xf>
    <xf numFmtId="10" fontId="34" fillId="22" borderId="29" xfId="60" applyNumberFormat="1" applyFont="1" applyFill="1" applyBorder="1" applyAlignment="1">
      <alignment horizontal="center"/>
    </xf>
    <xf numFmtId="10" fontId="33" fillId="23" borderId="10" xfId="60" applyNumberFormat="1" applyFont="1" applyFill="1" applyBorder="1" applyAlignment="1">
      <alignment horizontal="center"/>
    </xf>
    <xf numFmtId="10" fontId="34" fillId="23" borderId="10" xfId="60" applyNumberFormat="1" applyFont="1" applyFill="1" applyBorder="1" applyAlignment="1">
      <alignment horizontal="center"/>
    </xf>
    <xf numFmtId="10" fontId="34" fillId="23" borderId="29" xfId="60" applyNumberFormat="1" applyFont="1" applyFill="1" applyBorder="1" applyAlignment="1">
      <alignment horizontal="center"/>
    </xf>
    <xf numFmtId="10" fontId="34" fillId="0" borderId="29" xfId="60" applyNumberFormat="1" applyFont="1" applyBorder="1" applyAlignment="1">
      <alignment horizontal="center"/>
    </xf>
    <xf numFmtId="10" fontId="33" fillId="23" borderId="10" xfId="0" applyNumberFormat="1" applyFont="1" applyFill="1" applyBorder="1" applyAlignment="1">
      <alignment horizontal="center"/>
    </xf>
    <xf numFmtId="10" fontId="34" fillId="23" borderId="10" xfId="0" applyNumberFormat="1" applyFont="1" applyFill="1" applyBorder="1" applyAlignment="1">
      <alignment horizontal="center"/>
    </xf>
    <xf numFmtId="10" fontId="33" fillId="19" borderId="10" xfId="0" applyNumberFormat="1" applyFont="1" applyFill="1" applyBorder="1" applyAlignment="1">
      <alignment horizontal="center"/>
    </xf>
    <xf numFmtId="4" fontId="4" fillId="0" borderId="19" xfId="0" applyNumberFormat="1" applyFont="1" applyBorder="1"/>
    <xf numFmtId="10" fontId="4" fillId="0" borderId="19" xfId="60" applyNumberFormat="1" applyFont="1" applyBorder="1"/>
    <xf numFmtId="0" fontId="33" fillId="19" borderId="10" xfId="0" applyFont="1" applyFill="1" applyBorder="1" applyAlignment="1">
      <alignment horizontal="center"/>
    </xf>
    <xf numFmtId="4" fontId="4" fillId="0" borderId="19" xfId="0" applyNumberFormat="1" applyFont="1" applyBorder="1" applyAlignment="1">
      <alignment horizontal="center" vertical="center"/>
    </xf>
    <xf numFmtId="10" fontId="4" fillId="0" borderId="19" xfId="60" applyNumberFormat="1" applyFont="1" applyBorder="1" applyAlignment="1">
      <alignment horizontal="center" vertical="center"/>
    </xf>
    <xf numFmtId="4" fontId="29" fillId="19" borderId="31" xfId="0" applyNumberFormat="1" applyFont="1" applyFill="1" applyBorder="1" applyAlignment="1">
      <alignment horizontal="center"/>
    </xf>
    <xf numFmtId="0" fontId="33" fillId="0" borderId="31" xfId="0" applyFont="1" applyBorder="1"/>
    <xf numFmtId="10" fontId="3" fillId="0" borderId="14" xfId="60" applyNumberFormat="1" applyFont="1" applyFill="1" applyBorder="1" applyAlignment="1">
      <alignment horizontal="center" vertical="top" wrapText="1"/>
    </xf>
    <xf numFmtId="10" fontId="30" fillId="0" borderId="27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 vertical="top" wrapText="1"/>
    </xf>
    <xf numFmtId="10" fontId="33" fillId="20" borderId="16" xfId="0" applyNumberFormat="1" applyFont="1" applyFill="1" applyBorder="1" applyAlignment="1">
      <alignment horizontal="center"/>
    </xf>
    <xf numFmtId="0" fontId="32" fillId="19" borderId="15" xfId="0" applyFont="1" applyFill="1" applyBorder="1" applyAlignment="1">
      <alignment horizontal="center"/>
    </xf>
    <xf numFmtId="0" fontId="19" fillId="0" borderId="0" xfId="0" applyFont="1"/>
    <xf numFmtId="0" fontId="19" fillId="17" borderId="0" xfId="0" applyFont="1" applyFill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8" fillId="0" borderId="0" xfId="38" applyFont="1"/>
    <xf numFmtId="0" fontId="38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" fillId="0" borderId="0" xfId="0" applyFont="1" applyBorder="1" applyAlignment="1">
      <alignment horizontal="left" wrapText="1"/>
    </xf>
    <xf numFmtId="2" fontId="4" fillId="21" borderId="10" xfId="0" applyNumberFormat="1" applyFont="1" applyFill="1" applyBorder="1" applyAlignment="1" applyProtection="1">
      <alignment horizontal="left" vertical="center" wrapText="1"/>
    </xf>
    <xf numFmtId="2" fontId="4" fillId="21" borderId="10" xfId="0" applyNumberFormat="1" applyFont="1" applyFill="1" applyBorder="1" applyAlignment="1">
      <alignment horizontal="center" vertical="center"/>
    </xf>
    <xf numFmtId="43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2" fontId="4" fillId="18" borderId="10" xfId="0" applyNumberFormat="1" applyFont="1" applyFill="1" applyBorder="1" applyAlignment="1" applyProtection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2" fontId="3" fillId="18" borderId="10" xfId="0" applyNumberFormat="1" applyFont="1" applyFill="1" applyBorder="1" applyAlignment="1">
      <alignment horizontal="center" vertical="center" wrapText="1"/>
    </xf>
    <xf numFmtId="43" fontId="3" fillId="18" borderId="10" xfId="0" applyNumberFormat="1" applyFont="1" applyFill="1" applyBorder="1" applyAlignment="1">
      <alignment horizontal="right"/>
    </xf>
    <xf numFmtId="2" fontId="3" fillId="18" borderId="10" xfId="0" applyNumberFormat="1" applyFont="1" applyFill="1" applyBorder="1" applyAlignment="1">
      <alignment horizontal="right"/>
    </xf>
    <xf numFmtId="44" fontId="3" fillId="18" borderId="10" xfId="38" applyFont="1" applyFill="1" applyBorder="1"/>
    <xf numFmtId="44" fontId="3" fillId="18" borderId="11" xfId="38" applyFont="1" applyFill="1" applyBorder="1"/>
    <xf numFmtId="44" fontId="4" fillId="18" borderId="11" xfId="38" applyFont="1" applyFill="1" applyBorder="1"/>
    <xf numFmtId="4" fontId="4" fillId="17" borderId="18" xfId="0" applyNumberFormat="1" applyFont="1" applyFill="1" applyBorder="1" applyAlignment="1">
      <alignment horizontal="right" vertical="center"/>
    </xf>
    <xf numFmtId="2" fontId="3" fillId="17" borderId="10" xfId="0" applyNumberFormat="1" applyFont="1" applyFill="1" applyBorder="1" applyAlignment="1" applyProtection="1">
      <alignment horizontal="left" vertical="center" wrapText="1"/>
    </xf>
    <xf numFmtId="9" fontId="3" fillId="17" borderId="10" xfId="0" applyNumberFormat="1" applyFont="1" applyFill="1" applyBorder="1" applyAlignment="1">
      <alignment horizontal="center" vertical="center" wrapText="1"/>
    </xf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4" fillId="17" borderId="11" xfId="38" applyNumberFormat="1" applyFont="1" applyFill="1" applyBorder="1" applyAlignment="1">
      <alignment vertical="center"/>
    </xf>
    <xf numFmtId="4" fontId="4" fillId="17" borderId="18" xfId="0" applyNumberFormat="1" applyFont="1" applyFill="1" applyBorder="1" applyAlignment="1">
      <alignment vertical="center"/>
    </xf>
    <xf numFmtId="4" fontId="32" fillId="18" borderId="10" xfId="79" applyNumberFormat="1" applyFont="1" applyFill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 wrapText="1"/>
    </xf>
    <xf numFmtId="2" fontId="4" fillId="18" borderId="10" xfId="0" applyNumberFormat="1" applyFont="1" applyFill="1" applyBorder="1" applyAlignment="1">
      <alignment horizontal="right"/>
    </xf>
    <xf numFmtId="44" fontId="4" fillId="18" borderId="10" xfId="38" applyFont="1" applyFill="1" applyBorder="1"/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44" fontId="4" fillId="21" borderId="11" xfId="38" applyFont="1" applyFill="1" applyBorder="1"/>
    <xf numFmtId="4" fontId="4" fillId="21" borderId="18" xfId="0" applyNumberFormat="1" applyFont="1" applyFill="1" applyBorder="1" applyAlignment="1">
      <alignment horizontal="right" vertical="center"/>
    </xf>
    <xf numFmtId="2" fontId="4" fillId="18" borderId="10" xfId="0" applyNumberFormat="1" applyFont="1" applyFill="1" applyBorder="1" applyAlignment="1">
      <alignment horizontal="right" vertical="center"/>
    </xf>
    <xf numFmtId="44" fontId="4" fillId="18" borderId="10" xfId="38" applyFont="1" applyFill="1" applyBorder="1" applyAlignment="1">
      <alignment horizontal="right" vertical="center"/>
    </xf>
    <xf numFmtId="44" fontId="4" fillId="18" borderId="11" xfId="38" applyFont="1" applyFill="1" applyBorder="1" applyAlignment="1">
      <alignment horizontal="right"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right"/>
    </xf>
    <xf numFmtId="44" fontId="4" fillId="21" borderId="10" xfId="38" applyFont="1" applyFill="1" applyBorder="1"/>
    <xf numFmtId="4" fontId="4" fillId="18" borderId="11" xfId="38" applyNumberFormat="1" applyFont="1" applyFill="1" applyBorder="1"/>
    <xf numFmtId="4" fontId="4" fillId="21" borderId="11" xfId="38" applyNumberFormat="1" applyFont="1" applyFill="1" applyBorder="1"/>
    <xf numFmtId="10" fontId="3" fillId="17" borderId="11" xfId="60" applyNumberFormat="1" applyFont="1" applyFill="1" applyBorder="1" applyAlignment="1">
      <alignment vertical="center"/>
    </xf>
    <xf numFmtId="0" fontId="32" fillId="19" borderId="40" xfId="0" applyFont="1" applyFill="1" applyBorder="1" applyAlignment="1">
      <alignment horizontal="center"/>
    </xf>
    <xf numFmtId="10" fontId="33" fillId="20" borderId="41" xfId="0" applyNumberFormat="1" applyFont="1" applyFill="1" applyBorder="1" applyAlignment="1">
      <alignment horizontal="center"/>
    </xf>
    <xf numFmtId="4" fontId="34" fillId="0" borderId="42" xfId="0" applyNumberFormat="1" applyFont="1" applyBorder="1" applyAlignment="1">
      <alignment horizontal="center"/>
    </xf>
    <xf numFmtId="10" fontId="33" fillId="20" borderId="42" xfId="0" applyNumberFormat="1" applyFont="1" applyFill="1" applyBorder="1" applyAlignment="1">
      <alignment horizontal="center"/>
    </xf>
    <xf numFmtId="4" fontId="32" fillId="19" borderId="43" xfId="0" applyNumberFormat="1" applyFont="1" applyFill="1" applyBorder="1" applyAlignment="1">
      <alignment horizontal="center" vertical="center"/>
    </xf>
    <xf numFmtId="9" fontId="33" fillId="19" borderId="44" xfId="60" applyFont="1" applyFill="1" applyBorder="1" applyAlignment="1">
      <alignment horizontal="center" vertical="center"/>
    </xf>
    <xf numFmtId="0" fontId="33" fillId="19" borderId="42" xfId="0" applyFont="1" applyFill="1" applyBorder="1" applyAlignment="1">
      <alignment horizontal="center" vertical="center"/>
    </xf>
    <xf numFmtId="10" fontId="33" fillId="23" borderId="42" xfId="60" applyNumberFormat="1" applyFont="1" applyFill="1" applyBorder="1" applyAlignment="1">
      <alignment horizontal="center" vertical="center"/>
    </xf>
    <xf numFmtId="4" fontId="34" fillId="0" borderId="42" xfId="0" applyNumberFormat="1" applyFont="1" applyBorder="1" applyAlignment="1">
      <alignment horizontal="center" vertical="center"/>
    </xf>
    <xf numFmtId="0" fontId="33" fillId="19" borderId="44" xfId="0" applyFont="1" applyFill="1" applyBorder="1" applyAlignment="1">
      <alignment horizontal="center" vertical="center"/>
    </xf>
    <xf numFmtId="10" fontId="33" fillId="23" borderId="42" xfId="0" applyNumberFormat="1" applyFont="1" applyFill="1" applyBorder="1" applyAlignment="1">
      <alignment horizontal="center" vertical="center"/>
    </xf>
    <xf numFmtId="4" fontId="33" fillId="19" borderId="42" xfId="0" applyNumberFormat="1" applyFont="1" applyFill="1" applyBorder="1" applyAlignment="1">
      <alignment horizontal="center" vertical="center"/>
    </xf>
    <xf numFmtId="10" fontId="34" fillId="22" borderId="42" xfId="0" applyNumberFormat="1" applyFont="1" applyFill="1" applyBorder="1" applyAlignment="1">
      <alignment horizontal="center"/>
    </xf>
    <xf numFmtId="10" fontId="34" fillId="0" borderId="42" xfId="0" applyNumberFormat="1" applyFont="1" applyBorder="1" applyAlignment="1">
      <alignment horizontal="center"/>
    </xf>
    <xf numFmtId="4" fontId="32" fillId="19" borderId="43" xfId="0" applyNumberFormat="1" applyFont="1" applyFill="1" applyBorder="1" applyAlignment="1">
      <alignment horizontal="center"/>
    </xf>
    <xf numFmtId="10" fontId="34" fillId="22" borderId="44" xfId="60" applyNumberFormat="1" applyFont="1" applyFill="1" applyBorder="1" applyAlignment="1">
      <alignment horizontal="center"/>
    </xf>
    <xf numFmtId="4" fontId="33" fillId="19" borderId="42" xfId="0" applyNumberFormat="1" applyFont="1" applyFill="1" applyBorder="1" applyAlignment="1">
      <alignment horizontal="center"/>
    </xf>
    <xf numFmtId="10" fontId="34" fillId="23" borderId="42" xfId="60" applyNumberFormat="1" applyFont="1" applyFill="1" applyBorder="1" applyAlignment="1">
      <alignment horizontal="center"/>
    </xf>
    <xf numFmtId="10" fontId="34" fillId="0" borderId="44" xfId="60" applyNumberFormat="1" applyFont="1" applyBorder="1" applyAlignment="1">
      <alignment horizontal="center"/>
    </xf>
    <xf numFmtId="10" fontId="34" fillId="23" borderId="42" xfId="0" applyNumberFormat="1" applyFont="1" applyFill="1" applyBorder="1" applyAlignment="1">
      <alignment horizontal="center"/>
    </xf>
    <xf numFmtId="0" fontId="33" fillId="0" borderId="45" xfId="0" applyFont="1" applyBorder="1"/>
    <xf numFmtId="4" fontId="29" fillId="19" borderId="46" xfId="0" applyNumberFormat="1" applyFont="1" applyFill="1" applyBorder="1" applyAlignment="1">
      <alignment horizontal="center"/>
    </xf>
    <xf numFmtId="10" fontId="3" fillId="0" borderId="46" xfId="60" applyNumberFormat="1" applyFont="1" applyFill="1" applyBorder="1" applyAlignment="1">
      <alignment horizontal="center" vertical="top" wrapText="1"/>
    </xf>
    <xf numFmtId="10" fontId="29" fillId="19" borderId="47" xfId="0" applyNumberFormat="1" applyFont="1" applyFill="1" applyBorder="1" applyAlignment="1">
      <alignment horizontal="center"/>
    </xf>
    <xf numFmtId="44" fontId="4" fillId="18" borderId="18" xfId="38" applyFont="1" applyFill="1" applyBorder="1" applyAlignment="1">
      <alignment horizontal="center" vertical="center" wrapText="1"/>
    </xf>
    <xf numFmtId="4" fontId="4" fillId="21" borderId="18" xfId="38" applyNumberFormat="1" applyFont="1" applyFill="1" applyBorder="1" applyAlignment="1">
      <alignment horizontal="righ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68" fillId="42" borderId="10" xfId="80" applyFont="1" applyFill="1" applyBorder="1" applyAlignment="1" applyProtection="1">
      <alignment horizontal="center" vertical="center" wrapText="1"/>
    </xf>
    <xf numFmtId="0" fontId="20" fillId="43" borderId="10" xfId="80" applyFont="1" applyFill="1" applyBorder="1" applyAlignment="1" applyProtection="1">
      <alignment horizontal="center" vertical="center" wrapText="1"/>
    </xf>
    <xf numFmtId="10" fontId="4" fillId="18" borderId="11" xfId="60" applyNumberFormat="1" applyFont="1" applyFill="1" applyBorder="1" applyAlignment="1">
      <alignment vertical="center"/>
    </xf>
    <xf numFmtId="4" fontId="4" fillId="18" borderId="10" xfId="38" applyNumberFormat="1" applyFont="1" applyFill="1" applyBorder="1" applyAlignment="1">
      <alignment vertical="center"/>
    </xf>
    <xf numFmtId="10" fontId="4" fillId="18" borderId="10" xfId="60" applyNumberFormat="1" applyFont="1" applyFill="1" applyBorder="1" applyAlignment="1">
      <alignment horizontal="right" vertical="center"/>
    </xf>
    <xf numFmtId="4" fontId="3" fillId="17" borderId="18" xfId="0" applyNumberFormat="1" applyFont="1" applyFill="1" applyBorder="1" applyAlignment="1">
      <alignment horizontal="right" vertical="center"/>
    </xf>
    <xf numFmtId="4" fontId="3" fillId="17" borderId="11" xfId="38" applyNumberFormat="1" applyFont="1" applyFill="1" applyBorder="1" applyAlignment="1">
      <alignment horizontal="right" vertical="center"/>
    </xf>
    <xf numFmtId="4" fontId="4" fillId="21" borderId="10" xfId="38" applyNumberFormat="1" applyFont="1" applyFill="1" applyBorder="1" applyAlignment="1">
      <alignment vertical="center"/>
    </xf>
    <xf numFmtId="10" fontId="4" fillId="21" borderId="10" xfId="60" applyNumberFormat="1" applyFont="1" applyFill="1" applyBorder="1" applyAlignment="1">
      <alignment horizontal="right" vertical="center"/>
    </xf>
    <xf numFmtId="49" fontId="68" fillId="41" borderId="10" xfId="80" applyNumberFormat="1" applyFont="1" applyFill="1" applyBorder="1" applyAlignment="1" applyProtection="1">
      <alignment horizontal="center" vertical="center" wrapText="1"/>
    </xf>
    <xf numFmtId="4" fontId="3" fillId="17" borderId="11" xfId="38" applyNumberFormat="1" applyFont="1" applyFill="1" applyBorder="1"/>
    <xf numFmtId="4" fontId="3" fillId="18" borderId="11" xfId="38" applyNumberFormat="1" applyFont="1" applyFill="1" applyBorder="1" applyAlignment="1">
      <alignment vertical="center"/>
    </xf>
    <xf numFmtId="10" fontId="3" fillId="18" borderId="11" xfId="60" applyNumberFormat="1" applyFont="1" applyFill="1" applyBorder="1" applyAlignment="1">
      <alignment vertical="center"/>
    </xf>
    <xf numFmtId="4" fontId="3" fillId="18" borderId="10" xfId="38" applyNumberFormat="1" applyFont="1" applyFill="1" applyBorder="1" applyAlignment="1">
      <alignment vertical="center"/>
    </xf>
    <xf numFmtId="10" fontId="3" fillId="18" borderId="10" xfId="60" applyNumberFormat="1" applyFont="1" applyFill="1" applyBorder="1" applyAlignment="1">
      <alignment horizontal="right" vertical="center"/>
    </xf>
    <xf numFmtId="4" fontId="4" fillId="18" borderId="11" xfId="38" applyNumberFormat="1" applyFont="1" applyFill="1" applyBorder="1" applyAlignment="1">
      <alignment vertical="center"/>
    </xf>
    <xf numFmtId="44" fontId="19" fillId="18" borderId="0" xfId="38" applyFont="1" applyFill="1"/>
    <xf numFmtId="2" fontId="19" fillId="18" borderId="0" xfId="0" applyNumberFormat="1" applyFont="1" applyFill="1" applyAlignment="1">
      <alignment horizontal="right"/>
    </xf>
    <xf numFmtId="4" fontId="4" fillId="17" borderId="11" xfId="38" applyNumberFormat="1" applyFont="1" applyFill="1" applyBorder="1"/>
    <xf numFmtId="49" fontId="68" fillId="42" borderId="10" xfId="80" applyNumberFormat="1" applyFont="1" applyFill="1" applyBorder="1" applyAlignment="1" applyProtection="1">
      <alignment horizontal="center" vertical="center" wrapText="1"/>
    </xf>
    <xf numFmtId="0" fontId="68" fillId="42" borderId="17" xfId="80" applyFont="1" applyFill="1" applyBorder="1" applyAlignment="1" applyProtection="1">
      <alignment horizontal="center" vertical="center" wrapText="1"/>
    </xf>
    <xf numFmtId="4" fontId="4" fillId="21" borderId="11" xfId="38" applyNumberFormat="1" applyFont="1" applyFill="1" applyBorder="1" applyAlignment="1">
      <alignment vertical="center"/>
    </xf>
    <xf numFmtId="4" fontId="3" fillId="21" borderId="11" xfId="38" applyNumberFormat="1" applyFont="1" applyFill="1" applyBorder="1" applyAlignment="1">
      <alignment vertical="center"/>
    </xf>
    <xf numFmtId="10" fontId="3" fillId="21" borderId="11" xfId="60" applyNumberFormat="1" applyFont="1" applyFill="1" applyBorder="1" applyAlignment="1">
      <alignment vertical="center"/>
    </xf>
    <xf numFmtId="4" fontId="3" fillId="21" borderId="10" xfId="38" applyNumberFormat="1" applyFont="1" applyFill="1" applyBorder="1" applyAlignment="1">
      <alignment vertical="center"/>
    </xf>
    <xf numFmtId="10" fontId="3" fillId="21" borderId="10" xfId="60" applyNumberFormat="1" applyFont="1" applyFill="1" applyBorder="1" applyAlignment="1">
      <alignment horizontal="right" vertical="center"/>
    </xf>
    <xf numFmtId="4" fontId="4" fillId="21" borderId="10" xfId="79" applyNumberFormat="1" applyFont="1" applyFill="1" applyBorder="1" applyAlignment="1">
      <alignment vertical="center" wrapText="1"/>
    </xf>
    <xf numFmtId="0" fontId="20" fillId="41" borderId="10" xfId="80" applyFont="1" applyFill="1" applyBorder="1" applyAlignment="1" applyProtection="1">
      <alignment horizontal="center" vertical="center" wrapText="1"/>
    </xf>
    <xf numFmtId="49" fontId="20" fillId="41" borderId="10" xfId="80" applyNumberFormat="1" applyFont="1" applyFill="1" applyBorder="1" applyAlignment="1" applyProtection="1">
      <alignment horizontal="center" vertical="center" wrapText="1"/>
    </xf>
    <xf numFmtId="0" fontId="68" fillId="41" borderId="17" xfId="80" applyFont="1" applyFill="1" applyBorder="1" applyAlignment="1" applyProtection="1">
      <alignment horizontal="center" vertical="center" wrapText="1"/>
    </xf>
    <xf numFmtId="0" fontId="68" fillId="41" borderId="10" xfId="80" applyFont="1" applyFill="1" applyBorder="1" applyAlignment="1" applyProtection="1">
      <alignment horizontal="center" vertical="center" wrapText="1"/>
    </xf>
    <xf numFmtId="49" fontId="68" fillId="41" borderId="10" xfId="80" applyNumberFormat="1" applyFont="1" applyFill="1" applyBorder="1" applyAlignment="1">
      <alignment horizontal="center" vertical="center"/>
    </xf>
    <xf numFmtId="0" fontId="68" fillId="41" borderId="10" xfId="80" applyFont="1" applyFill="1" applyBorder="1" applyAlignment="1">
      <alignment horizontal="center" vertical="center"/>
    </xf>
    <xf numFmtId="10" fontId="4" fillId="21" borderId="11" xfId="60" applyNumberFormat="1" applyFont="1" applyFill="1" applyBorder="1" applyAlignment="1">
      <alignment vertical="center"/>
    </xf>
    <xf numFmtId="0" fontId="68" fillId="40" borderId="10" xfId="80" applyFont="1" applyFill="1" applyBorder="1" applyAlignment="1" applyProtection="1">
      <alignment horizontal="center" vertical="center" wrapText="1"/>
    </xf>
    <xf numFmtId="0" fontId="68" fillId="40" borderId="17" xfId="80" applyFont="1" applyFill="1" applyBorder="1" applyAlignment="1" applyProtection="1">
      <alignment horizontal="center" vertical="center" wrapText="1"/>
    </xf>
    <xf numFmtId="49" fontId="20" fillId="40" borderId="10" xfId="80" applyNumberFormat="1" applyFont="1" applyFill="1" applyBorder="1" applyAlignment="1" applyProtection="1">
      <alignment horizontal="center" vertical="center" wrapText="1"/>
    </xf>
    <xf numFmtId="0" fontId="20" fillId="40" borderId="10" xfId="80" applyFont="1" applyFill="1" applyBorder="1" applyAlignment="1" applyProtection="1">
      <alignment horizontal="center" vertical="center" wrapText="1"/>
    </xf>
    <xf numFmtId="0" fontId="20" fillId="25" borderId="17" xfId="80" applyFont="1" applyFill="1" applyBorder="1" applyAlignment="1" applyProtection="1">
      <alignment horizontal="center" vertical="center" wrapText="1"/>
    </xf>
    <xf numFmtId="49" fontId="20" fillId="25" borderId="10" xfId="80" applyNumberFormat="1" applyFont="1" applyFill="1" applyBorder="1" applyAlignment="1" applyProtection="1">
      <alignment horizontal="center" vertical="center" wrapText="1"/>
    </xf>
    <xf numFmtId="0" fontId="20" fillId="25" borderId="10" xfId="80" applyFont="1" applyFill="1" applyBorder="1" applyAlignment="1" applyProtection="1">
      <alignment horizontal="center" vertical="center" wrapText="1"/>
    </xf>
    <xf numFmtId="0" fontId="68" fillId="40" borderId="17" xfId="135" applyNumberFormat="1" applyFont="1" applyFill="1" applyBorder="1" applyAlignment="1">
      <alignment horizontal="center" vertical="center"/>
    </xf>
    <xf numFmtId="49" fontId="69" fillId="40" borderId="10" xfId="135" applyNumberFormat="1" applyFont="1" applyFill="1" applyBorder="1" applyAlignment="1">
      <alignment horizontal="center" vertical="center" wrapText="1"/>
    </xf>
    <xf numFmtId="169" fontId="69" fillId="40" borderId="10" xfId="135" applyFont="1" applyFill="1" applyBorder="1" applyAlignment="1">
      <alignment horizontal="center" vertical="center"/>
    </xf>
    <xf numFmtId="0" fontId="20" fillId="25" borderId="17" xfId="135" applyNumberFormat="1" applyFont="1" applyFill="1" applyBorder="1" applyAlignment="1">
      <alignment horizontal="center" vertical="center"/>
    </xf>
    <xf numFmtId="49" fontId="20" fillId="25" borderId="10" xfId="135" applyNumberFormat="1" applyFont="1" applyFill="1" applyBorder="1" applyAlignment="1">
      <alignment horizontal="center" vertical="center" wrapText="1"/>
    </xf>
    <xf numFmtId="0" fontId="20" fillId="25" borderId="10" xfId="135" applyNumberFormat="1" applyFont="1" applyFill="1" applyBorder="1" applyAlignment="1">
      <alignment horizontal="center" vertical="center"/>
    </xf>
    <xf numFmtId="0" fontId="20" fillId="0" borderId="10" xfId="80" applyFont="1" applyBorder="1" applyAlignment="1" applyProtection="1">
      <alignment horizontal="center" vertical="center" wrapText="1"/>
    </xf>
    <xf numFmtId="49" fontId="68" fillId="40" borderId="10" xfId="80" applyNumberFormat="1" applyFont="1" applyFill="1" applyBorder="1" applyAlignment="1" applyProtection="1">
      <alignment horizontal="center" vertical="center" wrapText="1"/>
    </xf>
    <xf numFmtId="0" fontId="20" fillId="0" borderId="17" xfId="80" applyFont="1" applyBorder="1" applyAlignment="1" applyProtection="1">
      <alignment horizontal="center" vertical="center" wrapText="1"/>
    </xf>
    <xf numFmtId="49" fontId="20" fillId="0" borderId="10" xfId="80" applyNumberFormat="1" applyFont="1" applyBorder="1" applyAlignment="1" applyProtection="1">
      <alignment horizontal="center" vertical="center" wrapText="1"/>
    </xf>
    <xf numFmtId="0" fontId="68" fillId="40" borderId="10" xfId="80" applyFont="1" applyFill="1" applyBorder="1" applyAlignment="1" applyProtection="1">
      <alignment horizontal="center" vertical="center" wrapText="1"/>
    </xf>
    <xf numFmtId="0" fontId="68" fillId="40" borderId="17" xfId="80" applyFont="1" applyFill="1" applyBorder="1" applyAlignment="1" applyProtection="1">
      <alignment horizontal="center" vertical="center" wrapText="1"/>
    </xf>
    <xf numFmtId="0" fontId="20" fillId="25" borderId="17" xfId="80" applyFont="1" applyFill="1" applyBorder="1" applyAlignment="1" applyProtection="1">
      <alignment horizontal="center" vertical="center" wrapText="1"/>
    </xf>
    <xf numFmtId="49" fontId="20" fillId="25" borderId="10" xfId="80" applyNumberFormat="1" applyFont="1" applyFill="1" applyBorder="1" applyAlignment="1" applyProtection="1">
      <alignment horizontal="center" vertical="center" wrapText="1"/>
    </xf>
    <xf numFmtId="0" fontId="20" fillId="25" borderId="10" xfId="80" applyFont="1" applyFill="1" applyBorder="1" applyAlignment="1" applyProtection="1">
      <alignment horizontal="center" vertical="center" wrapText="1"/>
    </xf>
    <xf numFmtId="49" fontId="68" fillId="40" borderId="10" xfId="80" applyNumberFormat="1" applyFont="1" applyFill="1" applyBorder="1" applyAlignment="1" applyProtection="1">
      <alignment horizontal="center" vertical="center" wrapText="1"/>
    </xf>
    <xf numFmtId="10" fontId="4" fillId="21" borderId="38" xfId="60" applyNumberFormat="1" applyFont="1" applyFill="1" applyBorder="1" applyAlignment="1">
      <alignment vertical="center" wrapText="1"/>
    </xf>
    <xf numFmtId="4" fontId="4" fillId="21" borderId="38" xfId="0" applyNumberFormat="1" applyFont="1" applyFill="1" applyBorder="1" applyAlignment="1">
      <alignment vertical="center" wrapText="1"/>
    </xf>
    <xf numFmtId="4" fontId="4" fillId="21" borderId="49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2" fontId="4" fillId="18" borderId="10" xfId="0" applyNumberFormat="1" applyFont="1" applyFill="1" applyBorder="1" applyAlignment="1">
      <alignment horizontal="center" vertical="center"/>
    </xf>
    <xf numFmtId="43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49" fontId="4" fillId="18" borderId="29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4" fillId="18" borderId="29" xfId="0" applyFont="1" applyFill="1" applyBorder="1" applyAlignment="1" applyProtection="1">
      <alignment horizontal="center" vertical="center" wrapText="1"/>
    </xf>
    <xf numFmtId="0" fontId="4" fillId="18" borderId="10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8" borderId="50" xfId="0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" fontId="43" fillId="0" borderId="13" xfId="0" applyNumberFormat="1" applyFont="1" applyBorder="1" applyAlignment="1">
      <alignment horizontal="left" vertical="center" wrapText="1"/>
    </xf>
    <xf numFmtId="4" fontId="44" fillId="0" borderId="13" xfId="0" applyNumberFormat="1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6" fillId="0" borderId="0" xfId="0" quotePrefix="1" applyFont="1" applyBorder="1" applyAlignment="1">
      <alignment horizontal="left" vertical="distributed" wrapText="1"/>
    </xf>
    <xf numFmtId="0" fontId="4" fillId="18" borderId="18" xfId="0" applyFont="1" applyFill="1" applyBorder="1" applyAlignment="1">
      <alignment horizontal="center" vertical="center" wrapText="1"/>
    </xf>
    <xf numFmtId="0" fontId="4" fillId="21" borderId="48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 applyProtection="1">
      <alignment horizontal="left" vertical="center" wrapText="1"/>
    </xf>
    <xf numFmtId="4" fontId="3" fillId="0" borderId="2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0" fontId="28" fillId="19" borderId="10" xfId="78" applyNumberFormat="1" applyFont="1" applyFill="1" applyBorder="1" applyAlignment="1">
      <alignment horizontal="center" vertical="center"/>
    </xf>
    <xf numFmtId="10" fontId="28" fillId="19" borderId="29" xfId="78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17" borderId="29" xfId="0" applyNumberFormat="1" applyFont="1" applyFill="1" applyBorder="1" applyAlignment="1" applyProtection="1">
      <alignment horizontal="left" vertical="center" wrapText="1"/>
    </xf>
    <xf numFmtId="4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17" borderId="10" xfId="0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17" borderId="10" xfId="0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28" fillId="19" borderId="10" xfId="0" applyNumberFormat="1" applyFont="1" applyFill="1" applyBorder="1" applyAlignment="1">
      <alignment vertical="center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19" borderId="21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3" fillId="0" borderId="17" xfId="0" applyFont="1" applyBorder="1"/>
    <xf numFmtId="1" fontId="4" fillId="19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/>
    <xf numFmtId="4" fontId="28" fillId="19" borderId="10" xfId="0" applyNumberFormat="1" applyFont="1" applyFill="1" applyBorder="1" applyAlignment="1">
      <alignment horizontal="center" vertical="center"/>
    </xf>
    <xf numFmtId="1" fontId="4" fillId="19" borderId="10" xfId="0" applyNumberFormat="1" applyFont="1" applyFill="1" applyBorder="1" applyAlignment="1">
      <alignment horizontal="left" vertical="center"/>
    </xf>
    <xf numFmtId="1" fontId="4" fillId="19" borderId="34" xfId="0" applyNumberFormat="1" applyFont="1" applyFill="1" applyBorder="1" applyAlignment="1">
      <alignment horizontal="center" vertical="center" wrapText="1"/>
    </xf>
    <xf numFmtId="1" fontId="4" fillId="19" borderId="35" xfId="0" applyNumberFormat="1" applyFont="1" applyFill="1" applyBorder="1" applyAlignment="1">
      <alignment horizontal="center" vertical="center" wrapText="1"/>
    </xf>
    <xf numFmtId="0" fontId="32" fillId="19" borderId="21" xfId="0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19" borderId="36" xfId="0" applyNumberFormat="1" applyFont="1" applyFill="1" applyBorder="1" applyAlignment="1">
      <alignment horizontal="center" vertical="center" wrapText="1"/>
    </xf>
    <xf numFmtId="1" fontId="4" fillId="19" borderId="16" xfId="0" applyNumberFormat="1" applyFont="1" applyFill="1" applyBorder="1" applyAlignment="1">
      <alignment horizontal="left" vertical="center" wrapText="1"/>
    </xf>
    <xf numFmtId="4" fontId="28" fillId="19" borderId="16" xfId="0" applyNumberFormat="1" applyFont="1" applyFill="1" applyBorder="1" applyAlignment="1">
      <alignment horizontal="center" vertical="center"/>
    </xf>
    <xf numFmtId="10" fontId="28" fillId="19" borderId="16" xfId="78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top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/>
    </xf>
    <xf numFmtId="0" fontId="32" fillId="0" borderId="23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4" fontId="4" fillId="19" borderId="31" xfId="0" applyNumberFormat="1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32" xfId="0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10" fontId="4" fillId="19" borderId="32" xfId="0" applyNumberFormat="1" applyFont="1" applyFill="1" applyBorder="1" applyAlignment="1">
      <alignment horizontal="center"/>
    </xf>
    <xf numFmtId="10" fontId="4" fillId="19" borderId="14" xfId="0" applyNumberFormat="1" applyFont="1" applyFill="1" applyBorder="1" applyAlignment="1">
      <alignment horizontal="center"/>
    </xf>
    <xf numFmtId="10" fontId="4" fillId="19" borderId="33" xfId="0" applyNumberFormat="1" applyFont="1" applyFill="1" applyBorder="1" applyAlignment="1">
      <alignment horizontal="center"/>
    </xf>
    <xf numFmtId="10" fontId="4" fillId="19" borderId="27" xfId="0" applyNumberFormat="1" applyFont="1" applyFill="1" applyBorder="1" applyAlignment="1">
      <alignment horizontal="center"/>
    </xf>
    <xf numFmtId="2" fontId="4" fillId="17" borderId="34" xfId="0" applyNumberFormat="1" applyFont="1" applyFill="1" applyBorder="1" applyAlignment="1" applyProtection="1">
      <alignment horizontal="center" vertical="center" wrapText="1"/>
    </xf>
    <xf numFmtId="2" fontId="4" fillId="17" borderId="35" xfId="0" applyNumberFormat="1" applyFont="1" applyFill="1" applyBorder="1" applyAlignment="1" applyProtection="1">
      <alignment horizontal="center" vertical="center" wrapText="1"/>
    </xf>
    <xf numFmtId="0" fontId="4" fillId="17" borderId="34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/>
    </xf>
    <xf numFmtId="0" fontId="39" fillId="17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4" fillId="17" borderId="0" xfId="0" applyFont="1" applyFill="1" applyBorder="1" applyAlignment="1">
      <alignment horizontal="center" vertical="center"/>
    </xf>
    <xf numFmtId="0" fontId="33" fillId="0" borderId="61" xfId="0" applyFont="1" applyBorder="1"/>
    <xf numFmtId="4" fontId="33" fillId="19" borderId="62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/>
    </xf>
    <xf numFmtId="4" fontId="20" fillId="25" borderId="10" xfId="80" applyNumberFormat="1" applyFont="1" applyFill="1" applyBorder="1" applyAlignment="1">
      <alignment horizontal="center" vertical="center" wrapText="1"/>
    </xf>
    <xf numFmtId="4" fontId="68" fillId="40" borderId="10" xfId="80" applyNumberFormat="1" applyFont="1" applyFill="1" applyBorder="1" applyAlignment="1">
      <alignment horizontal="center" vertical="center" wrapText="1"/>
    </xf>
    <xf numFmtId="4" fontId="20" fillId="0" borderId="10" xfId="80" applyNumberFormat="1" applyFont="1" applyBorder="1" applyAlignment="1">
      <alignment horizontal="center" vertical="center" wrapText="1"/>
    </xf>
    <xf numFmtId="0" fontId="20" fillId="25" borderId="17" xfId="80" applyFont="1" applyFill="1" applyBorder="1" applyAlignment="1" applyProtection="1">
      <alignment horizontal="center" vertical="center" wrapText="1"/>
    </xf>
    <xf numFmtId="166" fontId="20" fillId="25" borderId="10" xfId="80" applyNumberFormat="1" applyFont="1" applyFill="1" applyBorder="1" applyAlignment="1">
      <alignment horizontal="right" vertical="center"/>
    </xf>
    <xf numFmtId="166" fontId="68" fillId="40" borderId="10" xfId="80" applyNumberFormat="1" applyFont="1" applyFill="1" applyBorder="1" applyAlignment="1">
      <alignment horizontal="right" vertical="center"/>
    </xf>
    <xf numFmtId="166" fontId="68" fillId="40" borderId="10" xfId="80" applyNumberFormat="1" applyFont="1" applyFill="1" applyBorder="1" applyAlignment="1">
      <alignment horizontal="right"/>
    </xf>
    <xf numFmtId="166" fontId="68" fillId="40" borderId="10" xfId="80" applyNumberFormat="1" applyFont="1" applyFill="1" applyBorder="1" applyAlignment="1">
      <alignment vertical="center"/>
    </xf>
    <xf numFmtId="166" fontId="20" fillId="0" borderId="10" xfId="80" applyNumberFormat="1" applyFont="1" applyBorder="1" applyAlignment="1">
      <alignment horizontal="right" vertical="center"/>
    </xf>
  </cellXfs>
  <cellStyles count="157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0"/>
  <sheetViews>
    <sheetView tabSelected="1" zoomScaleNormal="100" workbookViewId="0">
      <selection activeCell="A3" sqref="A3:N3"/>
    </sheetView>
  </sheetViews>
  <sheetFormatPr defaultRowHeight="12.75" x14ac:dyDescent="0.2"/>
  <cols>
    <col min="1" max="1" width="8.140625" style="70" customWidth="1"/>
    <col min="2" max="2" width="13.140625" style="78" customWidth="1"/>
    <col min="3" max="3" width="9.28515625" style="70" customWidth="1"/>
    <col min="4" max="4" width="41.140625" style="71" customWidth="1"/>
    <col min="5" max="5" width="8.85546875" style="72" bestFit="1" customWidth="1"/>
    <col min="6" max="6" width="10.140625" style="72" bestFit="1" customWidth="1"/>
    <col min="7" max="7" width="11.5703125" style="77" bestFit="1" customWidth="1"/>
    <col min="8" max="8" width="9.5703125" style="73" bestFit="1" customWidth="1"/>
    <col min="9" max="9" width="12.140625" style="74" customWidth="1"/>
    <col min="10" max="10" width="12.85546875" style="74" customWidth="1"/>
    <col min="11" max="11" width="11.85546875" style="74" customWidth="1"/>
    <col min="12" max="12" width="11.28515625" style="74" bestFit="1" customWidth="1"/>
    <col min="13" max="13" width="14.7109375" style="75" bestFit="1" customWidth="1"/>
    <col min="14" max="14" width="14.7109375" style="76" customWidth="1"/>
    <col min="15" max="16384" width="9.140625" style="67"/>
  </cols>
  <sheetData>
    <row r="1" spans="1:14" ht="15" x14ac:dyDescent="0.2">
      <c r="A1" s="210" t="s">
        <v>512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5" x14ac:dyDescent="0.2">
      <c r="A2" s="210" t="s">
        <v>513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" x14ac:dyDescent="0.2">
      <c r="A3" s="211" t="s">
        <v>538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x14ac:dyDescent="0.2">
      <c r="A4" s="1"/>
      <c r="B4" s="79"/>
      <c r="C4" s="1"/>
      <c r="D4" s="80"/>
      <c r="E4" s="2"/>
      <c r="F4" s="2"/>
      <c r="G4" s="81"/>
      <c r="H4" s="3"/>
      <c r="I4" s="5"/>
      <c r="J4" s="5"/>
      <c r="K4" s="5"/>
      <c r="L4" s="5"/>
      <c r="M4" s="82"/>
      <c r="N4" s="83"/>
    </row>
    <row r="5" spans="1:14" x14ac:dyDescent="0.2">
      <c r="A5" s="310" t="s">
        <v>497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21" customHeight="1" x14ac:dyDescent="0.2">
      <c r="A6" s="222" t="s">
        <v>491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pans="1:14" ht="15.75" customHeight="1" x14ac:dyDescent="0.2">
      <c r="A7" s="1"/>
      <c r="B7" s="79"/>
      <c r="C7" s="1"/>
      <c r="D7" s="84"/>
      <c r="E7" s="221" t="s">
        <v>14</v>
      </c>
      <c r="F7" s="221"/>
      <c r="G7" s="221"/>
      <c r="H7" s="221"/>
      <c r="I7" s="221"/>
      <c r="J7" s="221" t="s">
        <v>505</v>
      </c>
      <c r="K7" s="221"/>
      <c r="L7" s="221"/>
      <c r="M7" s="221"/>
      <c r="N7" s="223"/>
    </row>
    <row r="8" spans="1:14" ht="15.75" customHeight="1" x14ac:dyDescent="0.2">
      <c r="A8" s="215" t="s">
        <v>0</v>
      </c>
      <c r="B8" s="217" t="s">
        <v>7</v>
      </c>
      <c r="C8" s="219" t="s">
        <v>15</v>
      </c>
      <c r="D8" s="221" t="s">
        <v>1</v>
      </c>
      <c r="E8" s="212" t="s">
        <v>2</v>
      </c>
      <c r="F8" s="212" t="s">
        <v>3</v>
      </c>
      <c r="G8" s="213" t="s">
        <v>16</v>
      </c>
      <c r="H8" s="214" t="s">
        <v>17</v>
      </c>
      <c r="I8" s="214" t="s">
        <v>503</v>
      </c>
      <c r="J8" s="214" t="s">
        <v>504</v>
      </c>
      <c r="K8" s="214" t="s">
        <v>507</v>
      </c>
      <c r="L8" s="214"/>
      <c r="M8" s="214"/>
      <c r="N8" s="233"/>
    </row>
    <row r="9" spans="1:14" ht="22.5" x14ac:dyDescent="0.2">
      <c r="A9" s="216"/>
      <c r="B9" s="218"/>
      <c r="C9" s="220"/>
      <c r="D9" s="214"/>
      <c r="E9" s="212"/>
      <c r="F9" s="212"/>
      <c r="G9" s="213"/>
      <c r="H9" s="214"/>
      <c r="I9" s="214"/>
      <c r="J9" s="214"/>
      <c r="K9" s="106" t="s">
        <v>508</v>
      </c>
      <c r="L9" s="106" t="s">
        <v>506</v>
      </c>
      <c r="M9" s="106" t="s">
        <v>509</v>
      </c>
      <c r="N9" s="147" t="s">
        <v>510</v>
      </c>
    </row>
    <row r="10" spans="1:14" x14ac:dyDescent="0.2">
      <c r="A10" s="182" t="s">
        <v>275</v>
      </c>
      <c r="B10" s="181"/>
      <c r="C10" s="180"/>
      <c r="D10" s="85" t="s">
        <v>37</v>
      </c>
      <c r="E10" s="86"/>
      <c r="F10" s="86"/>
      <c r="G10" s="87"/>
      <c r="H10" s="88"/>
      <c r="I10" s="88"/>
      <c r="J10" s="88"/>
      <c r="K10" s="88"/>
      <c r="L10" s="88"/>
      <c r="M10" s="117"/>
      <c r="N10" s="148">
        <f>SUM(M11:M20)</f>
        <v>71828.927250943685</v>
      </c>
    </row>
    <row r="11" spans="1:14" x14ac:dyDescent="0.2">
      <c r="A11" s="185" t="s">
        <v>276</v>
      </c>
      <c r="B11" s="186"/>
      <c r="C11" s="187"/>
      <c r="D11" s="89" t="s">
        <v>38</v>
      </c>
      <c r="E11" s="90"/>
      <c r="F11" s="91"/>
      <c r="G11" s="92"/>
      <c r="H11" s="93"/>
      <c r="I11" s="94"/>
      <c r="J11" s="95"/>
      <c r="K11" s="95"/>
      <c r="L11" s="95"/>
      <c r="M11" s="120">
        <f>SUM(L12)</f>
        <v>57384.422400000003</v>
      </c>
      <c r="N11" s="97"/>
    </row>
    <row r="12" spans="1:14" ht="67.5" x14ac:dyDescent="0.2">
      <c r="A12" s="188" t="s">
        <v>277</v>
      </c>
      <c r="B12" s="189" t="s">
        <v>492</v>
      </c>
      <c r="C12" s="190" t="s">
        <v>495</v>
      </c>
      <c r="D12" s="98" t="s">
        <v>523</v>
      </c>
      <c r="E12" s="99">
        <v>1</v>
      </c>
      <c r="F12" s="315">
        <v>1</v>
      </c>
      <c r="G12" s="319">
        <v>46277.760000000002</v>
      </c>
      <c r="H12" s="100">
        <v>0.24</v>
      </c>
      <c r="I12" s="101">
        <f>G12*(1+H12)</f>
        <v>57384.422400000003</v>
      </c>
      <c r="J12" s="122">
        <f>$J$222</f>
        <v>0</v>
      </c>
      <c r="K12" s="102">
        <f>I12*(1-J12)</f>
        <v>57384.422400000003</v>
      </c>
      <c r="L12" s="102">
        <f>F12*K12</f>
        <v>57384.422400000003</v>
      </c>
      <c r="M12" s="103"/>
      <c r="N12" s="104"/>
    </row>
    <row r="13" spans="1:14" x14ac:dyDescent="0.2">
      <c r="A13" s="191" t="s">
        <v>278</v>
      </c>
      <c r="B13" s="192"/>
      <c r="C13" s="193"/>
      <c r="D13" s="105" t="s">
        <v>27</v>
      </c>
      <c r="E13" s="149"/>
      <c r="F13" s="316"/>
      <c r="G13" s="320"/>
      <c r="H13" s="107"/>
      <c r="I13" s="108"/>
      <c r="J13" s="96"/>
      <c r="K13" s="96"/>
      <c r="L13" s="96"/>
      <c r="M13" s="120">
        <f>SUM(L14:L16)</f>
        <v>9515.76</v>
      </c>
      <c r="N13" s="97"/>
    </row>
    <row r="14" spans="1:14" ht="123.75" x14ac:dyDescent="0.2">
      <c r="A14" s="194" t="s">
        <v>279</v>
      </c>
      <c r="B14" s="195" t="s">
        <v>514</v>
      </c>
      <c r="C14" s="196" t="s">
        <v>258</v>
      </c>
      <c r="D14" s="109" t="s">
        <v>498</v>
      </c>
      <c r="E14" s="110" t="s">
        <v>33</v>
      </c>
      <c r="F14" s="315">
        <v>4</v>
      </c>
      <c r="G14" s="319">
        <v>243</v>
      </c>
      <c r="H14" s="100">
        <v>0.24</v>
      </c>
      <c r="I14" s="101">
        <f t="shared" ref="I14:I16" si="0">G14*(1+H14)</f>
        <v>301.32</v>
      </c>
      <c r="J14" s="122">
        <f>$J$222</f>
        <v>0</v>
      </c>
      <c r="K14" s="102">
        <f t="shared" ref="K14:K16" si="1">I14*(1-J14)</f>
        <v>301.32</v>
      </c>
      <c r="L14" s="102">
        <f t="shared" ref="L14:L16" si="2">F14*K14</f>
        <v>1205.28</v>
      </c>
      <c r="M14" s="103"/>
      <c r="N14" s="97"/>
    </row>
    <row r="15" spans="1:14" ht="191.25" x14ac:dyDescent="0.2">
      <c r="A15" s="194" t="s">
        <v>280</v>
      </c>
      <c r="B15" s="195" t="s">
        <v>515</v>
      </c>
      <c r="C15" s="196" t="s">
        <v>258</v>
      </c>
      <c r="D15" s="109" t="s">
        <v>524</v>
      </c>
      <c r="E15" s="110" t="s">
        <v>33</v>
      </c>
      <c r="F15" s="315">
        <v>12</v>
      </c>
      <c r="G15" s="319">
        <v>500</v>
      </c>
      <c r="H15" s="100">
        <v>0.24</v>
      </c>
      <c r="I15" s="101">
        <f t="shared" si="0"/>
        <v>620</v>
      </c>
      <c r="J15" s="122">
        <f>$J$222</f>
        <v>0</v>
      </c>
      <c r="K15" s="102">
        <f t="shared" si="1"/>
        <v>620</v>
      </c>
      <c r="L15" s="102">
        <f t="shared" si="2"/>
        <v>7440</v>
      </c>
      <c r="M15" s="103"/>
      <c r="N15" s="97"/>
    </row>
    <row r="16" spans="1:14" ht="45" x14ac:dyDescent="0.2">
      <c r="A16" s="194" t="s">
        <v>281</v>
      </c>
      <c r="B16" s="195" t="s">
        <v>516</v>
      </c>
      <c r="C16" s="196" t="s">
        <v>26</v>
      </c>
      <c r="D16" s="109" t="s">
        <v>499</v>
      </c>
      <c r="E16" s="110" t="s">
        <v>34</v>
      </c>
      <c r="F16" s="315">
        <v>3.12</v>
      </c>
      <c r="G16" s="319">
        <v>225</v>
      </c>
      <c r="H16" s="100">
        <v>0.24</v>
      </c>
      <c r="I16" s="101">
        <f t="shared" si="0"/>
        <v>279</v>
      </c>
      <c r="J16" s="122">
        <f>$J$222</f>
        <v>0</v>
      </c>
      <c r="K16" s="102">
        <f t="shared" si="1"/>
        <v>279</v>
      </c>
      <c r="L16" s="102">
        <f t="shared" si="2"/>
        <v>870.48</v>
      </c>
      <c r="M16" s="103"/>
      <c r="N16" s="97"/>
    </row>
    <row r="17" spans="1:14" x14ac:dyDescent="0.2">
      <c r="A17" s="191" t="s">
        <v>282</v>
      </c>
      <c r="B17" s="192"/>
      <c r="C17" s="193"/>
      <c r="D17" s="105" t="s">
        <v>28</v>
      </c>
      <c r="E17" s="149"/>
      <c r="F17" s="316"/>
      <c r="G17" s="320"/>
      <c r="H17" s="107"/>
      <c r="I17" s="108"/>
      <c r="J17" s="96"/>
      <c r="K17" s="96"/>
      <c r="L17" s="96"/>
      <c r="M17" s="120">
        <f>SUM(L18:L19)</f>
        <v>2089.1127368135999</v>
      </c>
      <c r="N17" s="97"/>
    </row>
    <row r="18" spans="1:14" ht="45" x14ac:dyDescent="0.2">
      <c r="A18" s="194" t="s">
        <v>283</v>
      </c>
      <c r="B18" s="195" t="s">
        <v>29</v>
      </c>
      <c r="C18" s="196" t="s">
        <v>25</v>
      </c>
      <c r="D18" s="109" t="s">
        <v>500</v>
      </c>
      <c r="E18" s="110" t="s">
        <v>35</v>
      </c>
      <c r="F18" s="315">
        <v>60</v>
      </c>
      <c r="G18" s="319">
        <v>23.733338214</v>
      </c>
      <c r="H18" s="100">
        <v>0.24</v>
      </c>
      <c r="I18" s="101">
        <f t="shared" ref="I18:I19" si="3">G18*(1+H18)</f>
        <v>29.429339385359999</v>
      </c>
      <c r="J18" s="122">
        <f>$J$222</f>
        <v>0</v>
      </c>
      <c r="K18" s="102">
        <f t="shared" ref="K18:K19" si="4">I18*(1-J18)</f>
        <v>29.429339385359999</v>
      </c>
      <c r="L18" s="102">
        <f t="shared" ref="L18:L19" si="5">F18*K18</f>
        <v>1765.7603631216</v>
      </c>
      <c r="M18" s="103"/>
      <c r="N18" s="97"/>
    </row>
    <row r="19" spans="1:14" ht="33.75" x14ac:dyDescent="0.2">
      <c r="A19" s="194" t="s">
        <v>284</v>
      </c>
      <c r="B19" s="195" t="s">
        <v>30</v>
      </c>
      <c r="C19" s="196" t="s">
        <v>25</v>
      </c>
      <c r="D19" s="109" t="s">
        <v>501</v>
      </c>
      <c r="E19" s="110" t="s">
        <v>36</v>
      </c>
      <c r="F19" s="315">
        <v>4</v>
      </c>
      <c r="G19" s="319">
        <v>65.192010824999997</v>
      </c>
      <c r="H19" s="100">
        <v>0.24</v>
      </c>
      <c r="I19" s="101">
        <f t="shared" si="3"/>
        <v>80.838093422999989</v>
      </c>
      <c r="J19" s="122">
        <f>$J$222</f>
        <v>0</v>
      </c>
      <c r="K19" s="102">
        <f t="shared" si="4"/>
        <v>80.838093422999989</v>
      </c>
      <c r="L19" s="102">
        <f t="shared" si="5"/>
        <v>323.35237369199996</v>
      </c>
      <c r="M19" s="103"/>
      <c r="N19" s="97"/>
    </row>
    <row r="20" spans="1:14" x14ac:dyDescent="0.2">
      <c r="A20" s="191" t="s">
        <v>285</v>
      </c>
      <c r="B20" s="192"/>
      <c r="C20" s="193"/>
      <c r="D20" s="105" t="s">
        <v>31</v>
      </c>
      <c r="E20" s="149"/>
      <c r="F20" s="316"/>
      <c r="G20" s="320"/>
      <c r="H20" s="107"/>
      <c r="I20" s="108"/>
      <c r="J20" s="96"/>
      <c r="K20" s="96"/>
      <c r="L20" s="96"/>
      <c r="M20" s="120">
        <f>SUM(L21)</f>
        <v>2839.63211413008</v>
      </c>
      <c r="N20" s="97"/>
    </row>
    <row r="21" spans="1:14" ht="56.25" x14ac:dyDescent="0.2">
      <c r="A21" s="194" t="s">
        <v>286</v>
      </c>
      <c r="B21" s="195" t="s">
        <v>32</v>
      </c>
      <c r="C21" s="196" t="s">
        <v>25</v>
      </c>
      <c r="D21" s="109" t="s">
        <v>502</v>
      </c>
      <c r="E21" s="110" t="s">
        <v>36</v>
      </c>
      <c r="F21" s="315">
        <v>2</v>
      </c>
      <c r="G21" s="319">
        <v>1145.0129492460001</v>
      </c>
      <c r="H21" s="100">
        <v>0.24</v>
      </c>
      <c r="I21" s="101">
        <f>G21*(1+H21)</f>
        <v>1419.81605706504</v>
      </c>
      <c r="J21" s="122">
        <f>$J$222</f>
        <v>0</v>
      </c>
      <c r="K21" s="102">
        <f t="shared" ref="K21" si="6">I21*(1-J21)</f>
        <v>1419.81605706504</v>
      </c>
      <c r="L21" s="102">
        <f t="shared" ref="L21" si="7">F21*K21</f>
        <v>2839.63211413008</v>
      </c>
      <c r="M21" s="103"/>
      <c r="N21" s="97"/>
    </row>
    <row r="22" spans="1:14" x14ac:dyDescent="0.2">
      <c r="A22" s="179" t="s">
        <v>287</v>
      </c>
      <c r="B22" s="178"/>
      <c r="C22" s="177"/>
      <c r="D22" s="176" t="s">
        <v>51</v>
      </c>
      <c r="E22" s="111"/>
      <c r="F22" s="111"/>
      <c r="G22" s="111"/>
      <c r="H22" s="175"/>
      <c r="I22" s="174"/>
      <c r="J22" s="173"/>
      <c r="K22" s="172"/>
      <c r="L22" s="172"/>
      <c r="M22" s="171"/>
      <c r="N22" s="113">
        <f>SUM(M23:M42)</f>
        <v>590321.8934145649</v>
      </c>
    </row>
    <row r="23" spans="1:14" ht="22.5" x14ac:dyDescent="0.2">
      <c r="A23" s="170" t="s">
        <v>288</v>
      </c>
      <c r="B23" s="169"/>
      <c r="C23" s="150"/>
      <c r="D23" s="89" t="s">
        <v>39</v>
      </c>
      <c r="E23" s="90"/>
      <c r="F23" s="316"/>
      <c r="G23" s="321"/>
      <c r="H23" s="93"/>
      <c r="I23" s="94"/>
      <c r="J23" s="95"/>
      <c r="K23" s="95"/>
      <c r="L23" s="95"/>
      <c r="M23" s="165">
        <f>SUM(L24)</f>
        <v>3000.5110800000002</v>
      </c>
    </row>
    <row r="24" spans="1:14" ht="33.75" x14ac:dyDescent="0.2">
      <c r="A24" s="188" t="s">
        <v>534</v>
      </c>
      <c r="B24" s="189" t="s">
        <v>517</v>
      </c>
      <c r="C24" s="151" t="s">
        <v>258</v>
      </c>
      <c r="D24" s="98" t="s">
        <v>525</v>
      </c>
      <c r="E24" s="110" t="s">
        <v>34</v>
      </c>
      <c r="F24" s="315">
        <v>2469.15</v>
      </c>
      <c r="G24" s="319">
        <v>0.98</v>
      </c>
      <c r="H24" s="100">
        <v>0.24</v>
      </c>
      <c r="I24" s="101">
        <f>G24*(1+H24)</f>
        <v>1.2152000000000001</v>
      </c>
      <c r="J24" s="122">
        <f>$J$222</f>
        <v>0</v>
      </c>
      <c r="K24" s="102">
        <f>I24*(1-J24)</f>
        <v>1.2152000000000001</v>
      </c>
      <c r="L24" s="102">
        <f>F24*K24</f>
        <v>3000.5110800000002</v>
      </c>
      <c r="M24" s="168"/>
      <c r="N24" s="97"/>
    </row>
    <row r="25" spans="1:14" x14ac:dyDescent="0.2">
      <c r="A25" s="185" t="s">
        <v>289</v>
      </c>
      <c r="B25" s="198"/>
      <c r="C25" s="150"/>
      <c r="D25" s="89" t="s">
        <v>40</v>
      </c>
      <c r="E25" s="90"/>
      <c r="F25" s="316"/>
      <c r="G25" s="320"/>
      <c r="H25" s="167"/>
      <c r="I25" s="166"/>
      <c r="J25" s="166"/>
      <c r="K25" s="166"/>
      <c r="L25" s="166"/>
      <c r="M25" s="165">
        <f>SUM(L26)</f>
        <v>10112.947038</v>
      </c>
      <c r="N25" s="97"/>
    </row>
    <row r="26" spans="1:14" ht="67.5" x14ac:dyDescent="0.2">
      <c r="A26" s="188" t="s">
        <v>290</v>
      </c>
      <c r="B26" s="189" t="s">
        <v>518</v>
      </c>
      <c r="C26" s="190" t="s">
        <v>26</v>
      </c>
      <c r="D26" s="98" t="s">
        <v>526</v>
      </c>
      <c r="E26" s="110" t="s">
        <v>81</v>
      </c>
      <c r="F26" s="315">
        <v>740.745</v>
      </c>
      <c r="G26" s="319">
        <v>11.01</v>
      </c>
      <c r="H26" s="100">
        <v>0.24</v>
      </c>
      <c r="I26" s="101">
        <f>G26*(1+H26)</f>
        <v>13.6524</v>
      </c>
      <c r="J26" s="122">
        <f>$J$222</f>
        <v>0</v>
      </c>
      <c r="K26" s="102">
        <f>I26*(1-J26)</f>
        <v>13.6524</v>
      </c>
      <c r="L26" s="102">
        <f>F26*K26</f>
        <v>10112.947038</v>
      </c>
      <c r="M26" s="168"/>
      <c r="N26" s="97"/>
    </row>
    <row r="27" spans="1:14" ht="12.75" customHeight="1" x14ac:dyDescent="0.2">
      <c r="A27" s="185" t="s">
        <v>291</v>
      </c>
      <c r="B27" s="198"/>
      <c r="C27" s="184"/>
      <c r="D27" s="89" t="s">
        <v>45</v>
      </c>
      <c r="E27" s="90"/>
      <c r="F27" s="316"/>
      <c r="G27" s="320"/>
      <c r="H27" s="164"/>
      <c r="I27" s="163"/>
      <c r="J27" s="162"/>
      <c r="K27" s="161"/>
      <c r="L27" s="161"/>
      <c r="M27" s="165">
        <f>SUM(L28)</f>
        <v>20391.228360000001</v>
      </c>
      <c r="N27" s="97"/>
    </row>
    <row r="28" spans="1:14" ht="22.5" x14ac:dyDescent="0.2">
      <c r="A28" s="188" t="s">
        <v>539</v>
      </c>
      <c r="B28" s="189" t="s">
        <v>46</v>
      </c>
      <c r="C28" s="190" t="s">
        <v>26</v>
      </c>
      <c r="D28" s="98" t="s">
        <v>47</v>
      </c>
      <c r="E28" s="110" t="s">
        <v>34</v>
      </c>
      <c r="F28" s="315">
        <v>2469.15</v>
      </c>
      <c r="G28" s="319">
        <v>6.66</v>
      </c>
      <c r="H28" s="100">
        <v>0.24</v>
      </c>
      <c r="I28" s="101">
        <f t="shared" ref="I28" si="8">G28*(1+H28)</f>
        <v>8.2584</v>
      </c>
      <c r="J28" s="122">
        <f>$J$222</f>
        <v>0</v>
      </c>
      <c r="K28" s="102">
        <f t="shared" ref="K28" si="9">I28*(1-J28)</f>
        <v>8.2584</v>
      </c>
      <c r="L28" s="102">
        <f t="shared" ref="L28" si="10">F28*K28</f>
        <v>20391.228360000001</v>
      </c>
      <c r="M28" s="168"/>
      <c r="N28" s="97"/>
    </row>
    <row r="29" spans="1:14" x14ac:dyDescent="0.2">
      <c r="A29" s="185" t="s">
        <v>292</v>
      </c>
      <c r="B29" s="198"/>
      <c r="C29" s="184"/>
      <c r="D29" s="89" t="s">
        <v>48</v>
      </c>
      <c r="E29" s="90"/>
      <c r="F29" s="316"/>
      <c r="G29" s="320"/>
      <c r="H29" s="164"/>
      <c r="I29" s="163"/>
      <c r="J29" s="162"/>
      <c r="K29" s="161"/>
      <c r="L29" s="161"/>
      <c r="M29" s="165">
        <f>SUM(L30:L32)</f>
        <v>79735.316410999993</v>
      </c>
      <c r="N29" s="97"/>
    </row>
    <row r="30" spans="1:14" s="68" customFormat="1" ht="45" x14ac:dyDescent="0.2">
      <c r="A30" s="188" t="s">
        <v>293</v>
      </c>
      <c r="B30" s="189" t="s">
        <v>49</v>
      </c>
      <c r="C30" s="190" t="s">
        <v>26</v>
      </c>
      <c r="D30" s="98" t="s">
        <v>50</v>
      </c>
      <c r="E30" s="110" t="s">
        <v>81</v>
      </c>
      <c r="F30" s="315">
        <v>370.3725</v>
      </c>
      <c r="G30" s="319">
        <v>113.69</v>
      </c>
      <c r="H30" s="100">
        <v>0.24</v>
      </c>
      <c r="I30" s="101">
        <f t="shared" ref="I30" si="11">G30*(1+H30)</f>
        <v>140.97559999999999</v>
      </c>
      <c r="J30" s="122">
        <f>$J$222</f>
        <v>0</v>
      </c>
      <c r="K30" s="102">
        <f t="shared" ref="K30" si="12">I30*(1-J30)</f>
        <v>140.97559999999999</v>
      </c>
      <c r="L30" s="102">
        <f t="shared" ref="L30" si="13">F30*K30</f>
        <v>52213.485410999994</v>
      </c>
      <c r="M30" s="103"/>
      <c r="N30" s="97"/>
    </row>
    <row r="31" spans="1:14" ht="22.5" x14ac:dyDescent="0.2">
      <c r="A31" s="318" t="s">
        <v>540</v>
      </c>
      <c r="B31" s="189" t="s">
        <v>52</v>
      </c>
      <c r="C31" s="190" t="s">
        <v>26</v>
      </c>
      <c r="D31" s="98" t="s">
        <v>53</v>
      </c>
      <c r="E31" s="110" t="s">
        <v>34</v>
      </c>
      <c r="F31" s="315">
        <v>2469.15</v>
      </c>
      <c r="G31" s="319">
        <v>6.95</v>
      </c>
      <c r="H31" s="100">
        <v>0.24</v>
      </c>
      <c r="I31" s="101">
        <f t="shared" ref="I31" si="14">G31*(1+H31)</f>
        <v>8.6180000000000003</v>
      </c>
      <c r="J31" s="122">
        <f>$J$222</f>
        <v>0</v>
      </c>
      <c r="K31" s="102">
        <f t="shared" ref="K31" si="15">I31*(1-J31)</f>
        <v>8.6180000000000003</v>
      </c>
      <c r="L31" s="102">
        <f t="shared" ref="L31" si="16">F31*K31</f>
        <v>21279.134700000002</v>
      </c>
      <c r="M31" s="168"/>
      <c r="N31" s="97"/>
    </row>
    <row r="32" spans="1:14" ht="33.75" x14ac:dyDescent="0.2">
      <c r="A32" s="318" t="s">
        <v>541</v>
      </c>
      <c r="B32" s="189" t="s">
        <v>54</v>
      </c>
      <c r="C32" s="190" t="s">
        <v>26</v>
      </c>
      <c r="D32" s="98" t="s">
        <v>55</v>
      </c>
      <c r="E32" s="110" t="s">
        <v>83</v>
      </c>
      <c r="F32" s="315">
        <v>178.21</v>
      </c>
      <c r="G32" s="319">
        <v>28.25</v>
      </c>
      <c r="H32" s="100">
        <v>0.24</v>
      </c>
      <c r="I32" s="101">
        <f>G32*(1+H32)</f>
        <v>35.03</v>
      </c>
      <c r="J32" s="122">
        <f>$J$222</f>
        <v>0</v>
      </c>
      <c r="K32" s="102">
        <f>I32*(1-J32)</f>
        <v>35.03</v>
      </c>
      <c r="L32" s="102">
        <f>F32*K32</f>
        <v>6242.6963000000005</v>
      </c>
      <c r="M32" s="103"/>
      <c r="N32" s="97"/>
    </row>
    <row r="33" spans="1:14" x14ac:dyDescent="0.2">
      <c r="A33" s="185" t="s">
        <v>294</v>
      </c>
      <c r="B33" s="198"/>
      <c r="C33" s="184"/>
      <c r="D33" s="89" t="s">
        <v>56</v>
      </c>
      <c r="E33" s="149"/>
      <c r="F33" s="316"/>
      <c r="G33" s="320"/>
      <c r="H33" s="114"/>
      <c r="I33" s="115"/>
      <c r="J33" s="116"/>
      <c r="K33" s="116"/>
      <c r="L33" s="116"/>
      <c r="M33" s="120">
        <f>SUM(L34:L35)</f>
        <v>433069.64872040006</v>
      </c>
      <c r="N33" s="97"/>
    </row>
    <row r="34" spans="1:14" ht="67.5" x14ac:dyDescent="0.2">
      <c r="A34" s="188" t="s">
        <v>295</v>
      </c>
      <c r="B34" s="189" t="s">
        <v>57</v>
      </c>
      <c r="C34" s="190" t="s">
        <v>26</v>
      </c>
      <c r="D34" s="98" t="s">
        <v>58</v>
      </c>
      <c r="E34" s="110" t="s">
        <v>34</v>
      </c>
      <c r="F34" s="315">
        <v>604.57100000000003</v>
      </c>
      <c r="G34" s="319">
        <v>192.51</v>
      </c>
      <c r="H34" s="100">
        <v>0.24</v>
      </c>
      <c r="I34" s="101">
        <f t="shared" ref="I34:I35" si="17">G34*(1+H34)</f>
        <v>238.71239999999997</v>
      </c>
      <c r="J34" s="122">
        <f>$J$222</f>
        <v>0</v>
      </c>
      <c r="K34" s="102">
        <f t="shared" ref="K34:K35" si="18">I34*(1-J34)</f>
        <v>238.71239999999997</v>
      </c>
      <c r="L34" s="102">
        <f t="shared" ref="L34:L35" si="19">F34*K34</f>
        <v>144318.5943804</v>
      </c>
      <c r="M34" s="103"/>
      <c r="N34" s="97"/>
    </row>
    <row r="35" spans="1:14" ht="135" x14ac:dyDescent="0.2">
      <c r="A35" s="188" t="s">
        <v>296</v>
      </c>
      <c r="B35" s="189" t="s">
        <v>519</v>
      </c>
      <c r="C35" s="190" t="s">
        <v>258</v>
      </c>
      <c r="D35" s="98" t="s">
        <v>527</v>
      </c>
      <c r="E35" s="110" t="s">
        <v>34</v>
      </c>
      <c r="F35" s="315">
        <v>2369.15</v>
      </c>
      <c r="G35" s="319">
        <v>98.29</v>
      </c>
      <c r="H35" s="100">
        <v>0.24</v>
      </c>
      <c r="I35" s="101">
        <f t="shared" si="17"/>
        <v>121.87960000000001</v>
      </c>
      <c r="J35" s="122">
        <f>$J$222</f>
        <v>0</v>
      </c>
      <c r="K35" s="102">
        <f t="shared" si="18"/>
        <v>121.87960000000001</v>
      </c>
      <c r="L35" s="102">
        <f t="shared" si="19"/>
        <v>288751.05434000003</v>
      </c>
      <c r="M35" s="103"/>
      <c r="N35" s="97"/>
    </row>
    <row r="36" spans="1:14" x14ac:dyDescent="0.2">
      <c r="A36" s="185" t="s">
        <v>297</v>
      </c>
      <c r="B36" s="198"/>
      <c r="C36" s="184"/>
      <c r="D36" s="89" t="s">
        <v>59</v>
      </c>
      <c r="E36" s="90"/>
      <c r="F36" s="316"/>
      <c r="G36" s="320"/>
      <c r="H36" s="164"/>
      <c r="I36" s="163"/>
      <c r="J36" s="162"/>
      <c r="K36" s="161"/>
      <c r="L36" s="161"/>
      <c r="M36" s="165">
        <f>SUM(L37:L41)</f>
        <v>22332.277091199998</v>
      </c>
      <c r="N36" s="97"/>
    </row>
    <row r="37" spans="1:14" ht="33.75" x14ac:dyDescent="0.2">
      <c r="A37" s="188" t="s">
        <v>298</v>
      </c>
      <c r="B37" s="189" t="s">
        <v>60</v>
      </c>
      <c r="C37" s="151" t="s">
        <v>26</v>
      </c>
      <c r="D37" s="98" t="s">
        <v>61</v>
      </c>
      <c r="E37" s="110" t="s">
        <v>34</v>
      </c>
      <c r="F37" s="315">
        <v>2.4319999999999999</v>
      </c>
      <c r="G37" s="319">
        <v>16.09</v>
      </c>
      <c r="H37" s="100">
        <v>0.24</v>
      </c>
      <c r="I37" s="101">
        <f t="shared" ref="I37" si="20">G37*(1+H37)</f>
        <v>19.951599999999999</v>
      </c>
      <c r="J37" s="122">
        <f>$J$222</f>
        <v>0</v>
      </c>
      <c r="K37" s="102">
        <f t="shared" ref="K37" si="21">I37*(1-J37)</f>
        <v>19.951599999999999</v>
      </c>
      <c r="L37" s="102">
        <f t="shared" ref="L37" si="22">F37*K37</f>
        <v>48.522291199999998</v>
      </c>
      <c r="M37" s="168"/>
      <c r="N37" s="97"/>
    </row>
    <row r="38" spans="1:14" ht="45" x14ac:dyDescent="0.2">
      <c r="A38" s="318" t="s">
        <v>299</v>
      </c>
      <c r="B38" s="189" t="s">
        <v>62</v>
      </c>
      <c r="C38" s="190" t="s">
        <v>26</v>
      </c>
      <c r="D38" s="98" t="s">
        <v>63</v>
      </c>
      <c r="E38" s="110" t="s">
        <v>34</v>
      </c>
      <c r="F38" s="315">
        <v>38</v>
      </c>
      <c r="G38" s="319">
        <v>195.8</v>
      </c>
      <c r="H38" s="100">
        <v>0.24</v>
      </c>
      <c r="I38" s="101">
        <f t="shared" ref="I38:I39" si="23">G38*(1+H38)</f>
        <v>242.792</v>
      </c>
      <c r="J38" s="122">
        <f>$J$222</f>
        <v>0</v>
      </c>
      <c r="K38" s="102">
        <f t="shared" ref="K38:K39" si="24">I38*(1-J38)</f>
        <v>242.792</v>
      </c>
      <c r="L38" s="102">
        <f t="shared" ref="L38:L39" si="25">F38*K38</f>
        <v>9226.0959999999995</v>
      </c>
      <c r="M38" s="103"/>
      <c r="N38" s="97"/>
    </row>
    <row r="39" spans="1:14" ht="33.75" x14ac:dyDescent="0.2">
      <c r="A39" s="318" t="s">
        <v>542</v>
      </c>
      <c r="B39" s="189" t="s">
        <v>64</v>
      </c>
      <c r="C39" s="190" t="s">
        <v>26</v>
      </c>
      <c r="D39" s="98" t="s">
        <v>65</v>
      </c>
      <c r="E39" s="110" t="s">
        <v>84</v>
      </c>
      <c r="F39" s="315">
        <v>142.5</v>
      </c>
      <c r="G39" s="319">
        <v>18.82</v>
      </c>
      <c r="H39" s="100">
        <v>0.24</v>
      </c>
      <c r="I39" s="101">
        <f t="shared" si="23"/>
        <v>23.3368</v>
      </c>
      <c r="J39" s="122">
        <f>$J$222</f>
        <v>0</v>
      </c>
      <c r="K39" s="102">
        <f t="shared" si="24"/>
        <v>23.3368</v>
      </c>
      <c r="L39" s="102">
        <f t="shared" si="25"/>
        <v>3325.4940000000001</v>
      </c>
      <c r="M39" s="103"/>
      <c r="N39" s="97"/>
    </row>
    <row r="40" spans="1:14" ht="33.75" x14ac:dyDescent="0.2">
      <c r="A40" s="318" t="s">
        <v>543</v>
      </c>
      <c r="B40" s="189" t="s">
        <v>66</v>
      </c>
      <c r="C40" s="190" t="s">
        <v>26</v>
      </c>
      <c r="D40" s="98" t="s">
        <v>67</v>
      </c>
      <c r="E40" s="110" t="s">
        <v>84</v>
      </c>
      <c r="F40" s="315">
        <v>308.75</v>
      </c>
      <c r="G40" s="319">
        <v>15.47</v>
      </c>
      <c r="H40" s="100">
        <v>0.24</v>
      </c>
      <c r="I40" s="101">
        <f t="shared" ref="I40" si="26">G40*(1+H40)</f>
        <v>19.1828</v>
      </c>
      <c r="J40" s="122">
        <f>$J$222</f>
        <v>0</v>
      </c>
      <c r="K40" s="102">
        <f t="shared" ref="K40" si="27">I40*(1-J40)</f>
        <v>19.1828</v>
      </c>
      <c r="L40" s="102">
        <f t="shared" ref="L40" si="28">F40*K40</f>
        <v>5922.6895000000004</v>
      </c>
      <c r="M40" s="160"/>
      <c r="N40" s="97"/>
    </row>
    <row r="41" spans="1:14" ht="45" x14ac:dyDescent="0.2">
      <c r="A41" s="318" t="s">
        <v>544</v>
      </c>
      <c r="B41" s="189" t="s">
        <v>68</v>
      </c>
      <c r="C41" s="190" t="s">
        <v>26</v>
      </c>
      <c r="D41" s="98" t="s">
        <v>69</v>
      </c>
      <c r="E41" s="110" t="s">
        <v>81</v>
      </c>
      <c r="F41" s="315">
        <v>4.75</v>
      </c>
      <c r="G41" s="319">
        <v>646.77</v>
      </c>
      <c r="H41" s="100">
        <v>0.24</v>
      </c>
      <c r="I41" s="101">
        <f t="shared" ref="I41:I45" si="29">G41*(1+H41)</f>
        <v>801.99479999999994</v>
      </c>
      <c r="J41" s="122">
        <f>$J$222</f>
        <v>0</v>
      </c>
      <c r="K41" s="102">
        <f t="shared" ref="K41:K45" si="30">I41*(1-J41)</f>
        <v>801.99479999999994</v>
      </c>
      <c r="L41" s="102">
        <f t="shared" ref="L41:L45" si="31">F41*K41</f>
        <v>3809.4752999999996</v>
      </c>
      <c r="M41" s="103"/>
      <c r="N41" s="97"/>
    </row>
    <row r="42" spans="1:14" ht="33.75" x14ac:dyDescent="0.2">
      <c r="A42" s="185" t="s">
        <v>300</v>
      </c>
      <c r="B42" s="198"/>
      <c r="C42" s="150"/>
      <c r="D42" s="89" t="s">
        <v>70</v>
      </c>
      <c r="E42" s="90"/>
      <c r="F42" s="316"/>
      <c r="G42" s="320"/>
      <c r="H42" s="164"/>
      <c r="I42" s="163"/>
      <c r="J42" s="162"/>
      <c r="K42" s="161"/>
      <c r="L42" s="161"/>
      <c r="M42" s="165">
        <f>SUM(L43:L47)</f>
        <v>21679.964713964877</v>
      </c>
      <c r="N42" s="97"/>
    </row>
    <row r="43" spans="1:14" ht="67.5" x14ac:dyDescent="0.2">
      <c r="A43" s="188" t="s">
        <v>301</v>
      </c>
      <c r="B43" s="189" t="s">
        <v>71</v>
      </c>
      <c r="C43" s="190" t="s">
        <v>25</v>
      </c>
      <c r="D43" s="98" t="s">
        <v>72</v>
      </c>
      <c r="E43" s="110" t="s">
        <v>36</v>
      </c>
      <c r="F43" s="315">
        <v>4</v>
      </c>
      <c r="G43" s="319">
        <v>2569.6795216679998</v>
      </c>
      <c r="H43" s="100">
        <v>0.24</v>
      </c>
      <c r="I43" s="101">
        <f t="shared" si="29"/>
        <v>3186.4026068683197</v>
      </c>
      <c r="J43" s="122">
        <f>$J$222</f>
        <v>0</v>
      </c>
      <c r="K43" s="102">
        <f t="shared" si="30"/>
        <v>3186.4026068683197</v>
      </c>
      <c r="L43" s="102">
        <f t="shared" si="31"/>
        <v>12745.610427473279</v>
      </c>
      <c r="M43" s="103"/>
      <c r="N43" s="97"/>
    </row>
    <row r="44" spans="1:14" ht="33.75" x14ac:dyDescent="0.2">
      <c r="A44" s="318" t="s">
        <v>302</v>
      </c>
      <c r="B44" s="189" t="s">
        <v>73</v>
      </c>
      <c r="C44" s="190" t="s">
        <v>25</v>
      </c>
      <c r="D44" s="98" t="s">
        <v>74</v>
      </c>
      <c r="E44" s="110" t="s">
        <v>85</v>
      </c>
      <c r="F44" s="315">
        <v>2</v>
      </c>
      <c r="G44" s="319">
        <v>461.34117264000002</v>
      </c>
      <c r="H44" s="100">
        <v>0.24</v>
      </c>
      <c r="I44" s="101">
        <f t="shared" si="29"/>
        <v>572.06305407360003</v>
      </c>
      <c r="J44" s="122">
        <f>$J$222</f>
        <v>0</v>
      </c>
      <c r="K44" s="102">
        <f t="shared" si="30"/>
        <v>572.06305407360003</v>
      </c>
      <c r="L44" s="102">
        <f t="shared" si="31"/>
        <v>1144.1261081472001</v>
      </c>
      <c r="M44" s="103"/>
      <c r="N44" s="97"/>
    </row>
    <row r="45" spans="1:14" ht="22.5" x14ac:dyDescent="0.2">
      <c r="A45" s="318" t="s">
        <v>303</v>
      </c>
      <c r="B45" s="189" t="s">
        <v>75</v>
      </c>
      <c r="C45" s="190" t="s">
        <v>25</v>
      </c>
      <c r="D45" s="98" t="s">
        <v>76</v>
      </c>
      <c r="E45" s="110" t="s">
        <v>36</v>
      </c>
      <c r="F45" s="315">
        <v>2</v>
      </c>
      <c r="G45" s="319">
        <v>149.28108910500001</v>
      </c>
      <c r="H45" s="100">
        <v>0.24</v>
      </c>
      <c r="I45" s="101">
        <f t="shared" si="29"/>
        <v>185.1085504902</v>
      </c>
      <c r="J45" s="122">
        <f>$J$222</f>
        <v>0</v>
      </c>
      <c r="K45" s="102">
        <f t="shared" si="30"/>
        <v>185.1085504902</v>
      </c>
      <c r="L45" s="102">
        <f t="shared" si="31"/>
        <v>370.21710098040001</v>
      </c>
      <c r="M45" s="103"/>
      <c r="N45" s="97"/>
    </row>
    <row r="46" spans="1:14" ht="33.75" x14ac:dyDescent="0.2">
      <c r="A46" s="318" t="s">
        <v>304</v>
      </c>
      <c r="B46" s="189" t="s">
        <v>77</v>
      </c>
      <c r="C46" s="190" t="s">
        <v>25</v>
      </c>
      <c r="D46" s="98" t="s">
        <v>78</v>
      </c>
      <c r="E46" s="110" t="s">
        <v>85</v>
      </c>
      <c r="F46" s="315">
        <v>2</v>
      </c>
      <c r="G46" s="319">
        <v>1277.4187847999999</v>
      </c>
      <c r="H46" s="100">
        <v>0.24</v>
      </c>
      <c r="I46" s="101">
        <f t="shared" ref="I46" si="32">G46*(1+H46)</f>
        <v>1583.9992931519998</v>
      </c>
      <c r="J46" s="122">
        <f>$J$222</f>
        <v>0</v>
      </c>
      <c r="K46" s="102">
        <f t="shared" ref="K46" si="33">I46*(1-J46)</f>
        <v>1583.9992931519998</v>
      </c>
      <c r="L46" s="102">
        <f t="shared" ref="L46" si="34">F46*K46</f>
        <v>3167.9985863039997</v>
      </c>
      <c r="M46" s="160"/>
      <c r="N46" s="97"/>
    </row>
    <row r="47" spans="1:14" ht="67.5" x14ac:dyDescent="0.2">
      <c r="A47" s="318" t="s">
        <v>305</v>
      </c>
      <c r="B47" s="189" t="s">
        <v>79</v>
      </c>
      <c r="C47" s="190" t="s">
        <v>25</v>
      </c>
      <c r="D47" s="98" t="s">
        <v>80</v>
      </c>
      <c r="E47" s="110" t="s">
        <v>85</v>
      </c>
      <c r="F47" s="315">
        <v>1</v>
      </c>
      <c r="G47" s="319">
        <v>3429.0423314999998</v>
      </c>
      <c r="H47" s="100">
        <v>0.24</v>
      </c>
      <c r="I47" s="101">
        <f t="shared" ref="I47:I51" si="35">G47*(1+H47)</f>
        <v>4252.0124910599998</v>
      </c>
      <c r="J47" s="122">
        <f>$J$222</f>
        <v>0</v>
      </c>
      <c r="K47" s="102">
        <f t="shared" ref="K47:K51" si="36">I47*(1-J47)</f>
        <v>4252.0124910599998</v>
      </c>
      <c r="L47" s="102">
        <f t="shared" ref="L47:L51" si="37">F47*K47</f>
        <v>4252.0124910599998</v>
      </c>
      <c r="M47" s="103"/>
      <c r="N47" s="97"/>
    </row>
    <row r="48" spans="1:14" x14ac:dyDescent="0.2">
      <c r="A48" s="179" t="s">
        <v>306</v>
      </c>
      <c r="B48" s="159"/>
      <c r="C48" s="180"/>
      <c r="D48" s="85" t="s">
        <v>86</v>
      </c>
      <c r="E48" s="88"/>
      <c r="F48" s="88"/>
      <c r="G48" s="88"/>
      <c r="H48" s="158"/>
      <c r="I48" s="157"/>
      <c r="J48" s="183"/>
      <c r="K48" s="171"/>
      <c r="L48" s="171"/>
      <c r="M48" s="171"/>
      <c r="N48" s="113">
        <f>SUM(M49:M60)</f>
        <v>70083.802682047492</v>
      </c>
    </row>
    <row r="49" spans="1:14" ht="22.5" x14ac:dyDescent="0.2">
      <c r="A49" s="185" t="s">
        <v>307</v>
      </c>
      <c r="B49" s="169"/>
      <c r="C49" s="150"/>
      <c r="D49" s="89" t="s">
        <v>39</v>
      </c>
      <c r="E49" s="90"/>
      <c r="F49" s="316"/>
      <c r="G49" s="320"/>
      <c r="H49" s="164"/>
      <c r="I49" s="163"/>
      <c r="J49" s="162"/>
      <c r="K49" s="161"/>
      <c r="L49" s="161"/>
      <c r="M49" s="165">
        <f>SUM(L50:L52)</f>
        <v>7653.9612204474879</v>
      </c>
      <c r="N49" s="97"/>
    </row>
    <row r="50" spans="1:14" ht="78.75" x14ac:dyDescent="0.2">
      <c r="A50" s="188" t="s">
        <v>308</v>
      </c>
      <c r="B50" s="189" t="s">
        <v>101</v>
      </c>
      <c r="C50" s="190" t="s">
        <v>25</v>
      </c>
      <c r="D50" s="98" t="s">
        <v>102</v>
      </c>
      <c r="E50" s="110" t="s">
        <v>36</v>
      </c>
      <c r="F50" s="315">
        <v>1</v>
      </c>
      <c r="G50" s="319">
        <v>5872.7720370119996</v>
      </c>
      <c r="H50" s="100">
        <v>0.24</v>
      </c>
      <c r="I50" s="101">
        <f t="shared" si="35"/>
        <v>7282.2373258948792</v>
      </c>
      <c r="J50" s="122">
        <f>$J$222</f>
        <v>0</v>
      </c>
      <c r="K50" s="102">
        <f t="shared" si="36"/>
        <v>7282.2373258948792</v>
      </c>
      <c r="L50" s="102">
        <f t="shared" si="37"/>
        <v>7282.2373258948792</v>
      </c>
      <c r="M50" s="103"/>
      <c r="N50" s="97"/>
    </row>
    <row r="51" spans="1:14" ht="67.5" x14ac:dyDescent="0.2">
      <c r="A51" s="188" t="s">
        <v>309</v>
      </c>
      <c r="B51" s="189" t="s">
        <v>100</v>
      </c>
      <c r="C51" s="190" t="s">
        <v>25</v>
      </c>
      <c r="D51" s="98" t="s">
        <v>103</v>
      </c>
      <c r="E51" s="110" t="s">
        <v>117</v>
      </c>
      <c r="F51" s="315">
        <v>10</v>
      </c>
      <c r="G51" s="319">
        <v>6.0080038169999996</v>
      </c>
      <c r="H51" s="100">
        <v>0.24</v>
      </c>
      <c r="I51" s="101">
        <f t="shared" si="35"/>
        <v>7.4499247330799996</v>
      </c>
      <c r="J51" s="122">
        <f>$J$222</f>
        <v>0</v>
      </c>
      <c r="K51" s="102">
        <f t="shared" si="36"/>
        <v>7.4499247330799996</v>
      </c>
      <c r="L51" s="102">
        <f t="shared" si="37"/>
        <v>74.499247330799989</v>
      </c>
      <c r="M51" s="103"/>
      <c r="N51" s="97"/>
    </row>
    <row r="52" spans="1:14" ht="90" x14ac:dyDescent="0.2">
      <c r="A52" s="188" t="s">
        <v>310</v>
      </c>
      <c r="B52" s="189" t="s">
        <v>99</v>
      </c>
      <c r="C52" s="190" t="s">
        <v>25</v>
      </c>
      <c r="D52" s="98" t="s">
        <v>104</v>
      </c>
      <c r="E52" s="110" t="s">
        <v>34</v>
      </c>
      <c r="F52" s="315">
        <v>7.2149999999999999</v>
      </c>
      <c r="G52" s="319">
        <v>33.222078467999999</v>
      </c>
      <c r="H52" s="100">
        <v>0.24</v>
      </c>
      <c r="I52" s="101">
        <f t="shared" ref="I52" si="38">G52*(1+H52)</f>
        <v>41.195377300319997</v>
      </c>
      <c r="J52" s="122">
        <f>$J$222</f>
        <v>0</v>
      </c>
      <c r="K52" s="102">
        <f t="shared" ref="K52" si="39">I52*(1-J52)</f>
        <v>41.195377300319997</v>
      </c>
      <c r="L52" s="102">
        <f t="shared" ref="L52" si="40">F52*K52</f>
        <v>297.22464722180877</v>
      </c>
      <c r="M52" s="156"/>
      <c r="N52" s="155"/>
    </row>
    <row r="53" spans="1:14" x14ac:dyDescent="0.2">
      <c r="A53" s="185" t="s">
        <v>311</v>
      </c>
      <c r="B53" s="198"/>
      <c r="C53" s="184"/>
      <c r="D53" s="89" t="s">
        <v>40</v>
      </c>
      <c r="E53" s="149"/>
      <c r="F53" s="316"/>
      <c r="G53" s="322"/>
      <c r="H53" s="114"/>
      <c r="I53" s="115"/>
      <c r="J53" s="116"/>
      <c r="K53" s="116"/>
      <c r="L53" s="116"/>
      <c r="M53" s="120">
        <f>SUM(L54)</f>
        <v>79.135659199999992</v>
      </c>
      <c r="N53" s="97"/>
    </row>
    <row r="54" spans="1:14" ht="33.75" x14ac:dyDescent="0.2">
      <c r="A54" s="188" t="s">
        <v>312</v>
      </c>
      <c r="B54" s="189" t="s">
        <v>98</v>
      </c>
      <c r="C54" s="190" t="s">
        <v>26</v>
      </c>
      <c r="D54" s="98" t="s">
        <v>105</v>
      </c>
      <c r="E54" s="110" t="s">
        <v>81</v>
      </c>
      <c r="F54" s="315">
        <v>1.9239999999999999</v>
      </c>
      <c r="G54" s="319">
        <v>33.17</v>
      </c>
      <c r="H54" s="100">
        <v>0.24</v>
      </c>
      <c r="I54" s="101">
        <f t="shared" ref="I54:I56" si="41">G54*(1+H54)</f>
        <v>41.130800000000001</v>
      </c>
      <c r="J54" s="122">
        <f>$J$222</f>
        <v>0</v>
      </c>
      <c r="K54" s="102">
        <f t="shared" ref="K54:K56" si="42">I54*(1-J54)</f>
        <v>41.130800000000001</v>
      </c>
      <c r="L54" s="102">
        <f t="shared" ref="L54:L56" si="43">F54*K54</f>
        <v>79.135659199999992</v>
      </c>
      <c r="M54" s="103"/>
      <c r="N54" s="97"/>
    </row>
    <row r="55" spans="1:14" x14ac:dyDescent="0.2">
      <c r="A55" s="170" t="s">
        <v>313</v>
      </c>
      <c r="B55" s="169"/>
      <c r="C55" s="150"/>
      <c r="D55" s="89" t="s">
        <v>28</v>
      </c>
      <c r="E55" s="149"/>
      <c r="F55" s="316"/>
      <c r="G55" s="320"/>
      <c r="H55" s="154"/>
      <c r="I55" s="153"/>
      <c r="J55" s="152"/>
      <c r="K55" s="165"/>
      <c r="L55" s="165"/>
      <c r="M55" s="165">
        <f>SUM(L56:L57)</f>
        <v>466.15364639999996</v>
      </c>
      <c r="N55" s="97"/>
    </row>
    <row r="56" spans="1:14" ht="33.75" x14ac:dyDescent="0.2">
      <c r="A56" s="188" t="s">
        <v>314</v>
      </c>
      <c r="B56" s="189" t="s">
        <v>41</v>
      </c>
      <c r="C56" s="190" t="s">
        <v>26</v>
      </c>
      <c r="D56" s="98" t="s">
        <v>42</v>
      </c>
      <c r="E56" s="110" t="s">
        <v>82</v>
      </c>
      <c r="F56" s="315">
        <v>25.012</v>
      </c>
      <c r="G56" s="319">
        <v>0.87</v>
      </c>
      <c r="H56" s="100">
        <v>0.24</v>
      </c>
      <c r="I56" s="101">
        <f t="shared" si="41"/>
        <v>1.0788</v>
      </c>
      <c r="J56" s="122">
        <f>$J$222</f>
        <v>0</v>
      </c>
      <c r="K56" s="102">
        <f t="shared" si="42"/>
        <v>1.0788</v>
      </c>
      <c r="L56" s="102">
        <f t="shared" si="43"/>
        <v>26.982945600000001</v>
      </c>
      <c r="M56" s="103"/>
      <c r="N56" s="97"/>
    </row>
    <row r="57" spans="1:14" ht="56.25" x14ac:dyDescent="0.2">
      <c r="A57" s="188" t="s">
        <v>315</v>
      </c>
      <c r="B57" s="189" t="s">
        <v>97</v>
      </c>
      <c r="C57" s="190" t="s">
        <v>26</v>
      </c>
      <c r="D57" s="98" t="s">
        <v>106</v>
      </c>
      <c r="E57" s="110" t="s">
        <v>34</v>
      </c>
      <c r="F57" s="315">
        <v>25.012</v>
      </c>
      <c r="G57" s="319">
        <v>14.16</v>
      </c>
      <c r="H57" s="100">
        <v>0.24</v>
      </c>
      <c r="I57" s="101">
        <f t="shared" ref="I57" si="44">G57*(1+H57)</f>
        <v>17.558399999999999</v>
      </c>
      <c r="J57" s="122">
        <f>$J$222</f>
        <v>0</v>
      </c>
      <c r="K57" s="102">
        <f t="shared" ref="K57" si="45">I57*(1-J57)</f>
        <v>17.558399999999999</v>
      </c>
      <c r="L57" s="102">
        <f t="shared" ref="L57" si="46">F57*K57</f>
        <v>439.17070079999996</v>
      </c>
      <c r="M57" s="160"/>
      <c r="N57" s="97"/>
    </row>
    <row r="58" spans="1:14" x14ac:dyDescent="0.2">
      <c r="A58" s="170" t="s">
        <v>316</v>
      </c>
      <c r="B58" s="169"/>
      <c r="C58" s="150"/>
      <c r="D58" s="89" t="s">
        <v>45</v>
      </c>
      <c r="E58" s="149"/>
      <c r="F58" s="316"/>
      <c r="G58" s="320"/>
      <c r="H58" s="154"/>
      <c r="I58" s="153"/>
      <c r="J58" s="152"/>
      <c r="K58" s="165"/>
      <c r="L58" s="165"/>
      <c r="M58" s="165">
        <f>SUM(L59)</f>
        <v>304.90012799999994</v>
      </c>
      <c r="N58" s="97"/>
    </row>
    <row r="59" spans="1:14" ht="33.75" x14ac:dyDescent="0.2">
      <c r="A59" s="188" t="s">
        <v>317</v>
      </c>
      <c r="B59" s="189" t="s">
        <v>96</v>
      </c>
      <c r="C59" s="190" t="s">
        <v>26</v>
      </c>
      <c r="D59" s="98" t="s">
        <v>107</v>
      </c>
      <c r="E59" s="110" t="s">
        <v>34</v>
      </c>
      <c r="F59" s="315">
        <v>9.6199999999999992</v>
      </c>
      <c r="G59" s="319">
        <v>25.56</v>
      </c>
      <c r="H59" s="100">
        <v>0.24</v>
      </c>
      <c r="I59" s="101">
        <f t="shared" ref="I59" si="47">G59*(1+H59)</f>
        <v>31.694399999999998</v>
      </c>
      <c r="J59" s="122">
        <f>$J$222</f>
        <v>0</v>
      </c>
      <c r="K59" s="102">
        <f t="shared" ref="K59" si="48">I59*(1-J59)</f>
        <v>31.694399999999998</v>
      </c>
      <c r="L59" s="102">
        <f t="shared" ref="L59" si="49">F59*K59</f>
        <v>304.90012799999994</v>
      </c>
      <c r="M59" s="160"/>
      <c r="N59" s="97"/>
    </row>
    <row r="60" spans="1:14" x14ac:dyDescent="0.2">
      <c r="A60" s="202" t="s">
        <v>318</v>
      </c>
      <c r="B60" s="206"/>
      <c r="C60" s="201"/>
      <c r="D60" s="89" t="s">
        <v>59</v>
      </c>
      <c r="E60" s="149"/>
      <c r="F60" s="316"/>
      <c r="G60" s="320"/>
      <c r="H60" s="154"/>
      <c r="I60" s="153"/>
      <c r="J60" s="152"/>
      <c r="K60" s="165"/>
      <c r="L60" s="165"/>
      <c r="M60" s="165">
        <f>SUM(L61:L73)</f>
        <v>61579.652028000004</v>
      </c>
      <c r="N60" s="97"/>
    </row>
    <row r="61" spans="1:14" ht="45" x14ac:dyDescent="0.2">
      <c r="A61" s="188" t="s">
        <v>319</v>
      </c>
      <c r="B61" s="189" t="s">
        <v>95</v>
      </c>
      <c r="C61" s="190" t="s">
        <v>26</v>
      </c>
      <c r="D61" s="98" t="s">
        <v>108</v>
      </c>
      <c r="E61" s="110" t="s">
        <v>34</v>
      </c>
      <c r="F61" s="315">
        <v>7.2149999999999999</v>
      </c>
      <c r="G61" s="319">
        <v>158.01</v>
      </c>
      <c r="H61" s="100">
        <v>0.24</v>
      </c>
      <c r="I61" s="101">
        <f t="shared" ref="I61" si="50">G61*(1+H61)</f>
        <v>195.9324</v>
      </c>
      <c r="J61" s="122">
        <f t="shared" ref="J61:J73" si="51">$J$222</f>
        <v>0</v>
      </c>
      <c r="K61" s="102">
        <f t="shared" ref="K61" si="52">I61*(1-J61)</f>
        <v>195.9324</v>
      </c>
      <c r="L61" s="102">
        <f t="shared" ref="L61" si="53">F61*K61</f>
        <v>1413.6522660000001</v>
      </c>
      <c r="M61" s="103"/>
      <c r="N61" s="97"/>
    </row>
    <row r="62" spans="1:14" ht="33.75" x14ac:dyDescent="0.2">
      <c r="A62" s="188" t="s">
        <v>320</v>
      </c>
      <c r="B62" s="189" t="s">
        <v>64</v>
      </c>
      <c r="C62" s="190" t="s">
        <v>26</v>
      </c>
      <c r="D62" s="98" t="s">
        <v>65</v>
      </c>
      <c r="E62" s="110" t="s">
        <v>84</v>
      </c>
      <c r="F62" s="315">
        <v>143.15</v>
      </c>
      <c r="G62" s="319">
        <v>18.82</v>
      </c>
      <c r="H62" s="100">
        <v>0.24</v>
      </c>
      <c r="I62" s="101">
        <f t="shared" ref="I62:I64" si="54">G62*(1+H62)</f>
        <v>23.3368</v>
      </c>
      <c r="J62" s="122">
        <f t="shared" si="51"/>
        <v>0</v>
      </c>
      <c r="K62" s="102">
        <f t="shared" ref="K62:K64" si="55">I62*(1-J62)</f>
        <v>23.3368</v>
      </c>
      <c r="L62" s="102">
        <f t="shared" ref="L62:L64" si="56">F62*K62</f>
        <v>3340.6629200000002</v>
      </c>
      <c r="M62" s="160"/>
      <c r="N62" s="97"/>
    </row>
    <row r="63" spans="1:14" ht="33.75" x14ac:dyDescent="0.2">
      <c r="A63" s="188" t="s">
        <v>321</v>
      </c>
      <c r="B63" s="189" t="s">
        <v>66</v>
      </c>
      <c r="C63" s="190" t="s">
        <v>26</v>
      </c>
      <c r="D63" s="98" t="s">
        <v>67</v>
      </c>
      <c r="E63" s="110" t="s">
        <v>84</v>
      </c>
      <c r="F63" s="315">
        <v>245.4</v>
      </c>
      <c r="G63" s="319">
        <v>15.47</v>
      </c>
      <c r="H63" s="100">
        <v>0.24</v>
      </c>
      <c r="I63" s="101">
        <f t="shared" si="54"/>
        <v>19.1828</v>
      </c>
      <c r="J63" s="122">
        <f t="shared" si="51"/>
        <v>0</v>
      </c>
      <c r="K63" s="102">
        <f t="shared" si="55"/>
        <v>19.1828</v>
      </c>
      <c r="L63" s="102">
        <f t="shared" si="56"/>
        <v>4707.4591200000004</v>
      </c>
      <c r="M63" s="102"/>
      <c r="N63" s="97"/>
    </row>
    <row r="64" spans="1:14" ht="67.5" x14ac:dyDescent="0.2">
      <c r="A64" s="188" t="s">
        <v>322</v>
      </c>
      <c r="B64" s="189" t="s">
        <v>94</v>
      </c>
      <c r="C64" s="190" t="s">
        <v>26</v>
      </c>
      <c r="D64" s="98" t="s">
        <v>109</v>
      </c>
      <c r="E64" s="110" t="s">
        <v>34</v>
      </c>
      <c r="F64" s="315">
        <v>98.8</v>
      </c>
      <c r="G64" s="319">
        <v>181.62</v>
      </c>
      <c r="H64" s="100">
        <v>0.24</v>
      </c>
      <c r="I64" s="101">
        <f t="shared" si="54"/>
        <v>225.2088</v>
      </c>
      <c r="J64" s="122">
        <f t="shared" si="51"/>
        <v>0</v>
      </c>
      <c r="K64" s="102">
        <f t="shared" si="55"/>
        <v>225.2088</v>
      </c>
      <c r="L64" s="102">
        <f t="shared" si="56"/>
        <v>22250.629440000001</v>
      </c>
      <c r="M64" s="160"/>
      <c r="N64" s="97"/>
    </row>
    <row r="65" spans="1:14" ht="56.25" x14ac:dyDescent="0.2">
      <c r="A65" s="188" t="s">
        <v>323</v>
      </c>
      <c r="B65" s="189" t="s">
        <v>93</v>
      </c>
      <c r="C65" s="190" t="s">
        <v>26</v>
      </c>
      <c r="D65" s="98" t="s">
        <v>110</v>
      </c>
      <c r="E65" s="110" t="s">
        <v>84</v>
      </c>
      <c r="F65" s="315">
        <v>388.55</v>
      </c>
      <c r="G65" s="319">
        <v>20.3</v>
      </c>
      <c r="H65" s="100">
        <v>0.24</v>
      </c>
      <c r="I65" s="101">
        <f t="shared" ref="I65:I77" si="57">G65*(1+H65)</f>
        <v>25.172000000000001</v>
      </c>
      <c r="J65" s="122">
        <f t="shared" si="51"/>
        <v>0</v>
      </c>
      <c r="K65" s="102">
        <f t="shared" ref="K65:K77" si="58">I65*(1-J65)</f>
        <v>25.172000000000001</v>
      </c>
      <c r="L65" s="102">
        <f t="shared" ref="L65:L77" si="59">F65*K65</f>
        <v>9780.5806000000011</v>
      </c>
      <c r="M65" s="102"/>
      <c r="N65" s="97"/>
    </row>
    <row r="66" spans="1:14" ht="33.75" x14ac:dyDescent="0.2">
      <c r="A66" s="188" t="s">
        <v>324</v>
      </c>
      <c r="B66" s="189" t="s">
        <v>88</v>
      </c>
      <c r="C66" s="190" t="s">
        <v>26</v>
      </c>
      <c r="D66" s="98" t="s">
        <v>111</v>
      </c>
      <c r="E66" s="110" t="s">
        <v>84</v>
      </c>
      <c r="F66" s="315">
        <v>143.15</v>
      </c>
      <c r="G66" s="319">
        <v>13.05</v>
      </c>
      <c r="H66" s="100">
        <v>0.24</v>
      </c>
      <c r="I66" s="101">
        <f t="shared" si="57"/>
        <v>16.182000000000002</v>
      </c>
      <c r="J66" s="122">
        <f t="shared" si="51"/>
        <v>0</v>
      </c>
      <c r="K66" s="102">
        <f t="shared" si="58"/>
        <v>16.182000000000002</v>
      </c>
      <c r="L66" s="102">
        <f t="shared" si="59"/>
        <v>2316.4533000000006</v>
      </c>
      <c r="M66" s="103"/>
      <c r="N66" s="97"/>
    </row>
    <row r="67" spans="1:14" ht="33.75" x14ac:dyDescent="0.2">
      <c r="A67" s="188" t="s">
        <v>325</v>
      </c>
      <c r="B67" s="189" t="s">
        <v>87</v>
      </c>
      <c r="C67" s="190" t="s">
        <v>26</v>
      </c>
      <c r="D67" s="98" t="s">
        <v>112</v>
      </c>
      <c r="E67" s="110" t="s">
        <v>84</v>
      </c>
      <c r="F67" s="315">
        <v>245.4</v>
      </c>
      <c r="G67" s="319">
        <v>11.98</v>
      </c>
      <c r="H67" s="100">
        <v>0.24</v>
      </c>
      <c r="I67" s="101">
        <f t="shared" si="57"/>
        <v>14.8552</v>
      </c>
      <c r="J67" s="122">
        <f t="shared" si="51"/>
        <v>0</v>
      </c>
      <c r="K67" s="102">
        <f t="shared" si="58"/>
        <v>14.8552</v>
      </c>
      <c r="L67" s="102">
        <f t="shared" si="59"/>
        <v>3645.4660800000001</v>
      </c>
      <c r="M67" s="103"/>
      <c r="N67" s="97"/>
    </row>
    <row r="68" spans="1:14" ht="67.5" x14ac:dyDescent="0.2">
      <c r="A68" s="188" t="s">
        <v>326</v>
      </c>
      <c r="B68" s="189" t="s">
        <v>92</v>
      </c>
      <c r="C68" s="190" t="s">
        <v>26</v>
      </c>
      <c r="D68" s="98" t="s">
        <v>113</v>
      </c>
      <c r="E68" s="110" t="s">
        <v>81</v>
      </c>
      <c r="F68" s="315">
        <v>4.09</v>
      </c>
      <c r="G68" s="319">
        <v>555.27</v>
      </c>
      <c r="H68" s="100">
        <v>0.24</v>
      </c>
      <c r="I68" s="101">
        <f t="shared" si="57"/>
        <v>688.53480000000002</v>
      </c>
      <c r="J68" s="122">
        <f t="shared" si="51"/>
        <v>0</v>
      </c>
      <c r="K68" s="102">
        <f t="shared" si="58"/>
        <v>688.53480000000002</v>
      </c>
      <c r="L68" s="102">
        <f t="shared" si="59"/>
        <v>2816.107332</v>
      </c>
      <c r="M68" s="103"/>
      <c r="N68" s="97"/>
    </row>
    <row r="69" spans="1:14" ht="33.75" x14ac:dyDescent="0.2">
      <c r="A69" s="188" t="s">
        <v>327</v>
      </c>
      <c r="B69" s="189" t="s">
        <v>91</v>
      </c>
      <c r="C69" s="190" t="s">
        <v>26</v>
      </c>
      <c r="D69" s="98" t="s">
        <v>114</v>
      </c>
      <c r="E69" s="110" t="s">
        <v>34</v>
      </c>
      <c r="F69" s="315">
        <v>21.645</v>
      </c>
      <c r="G69" s="319">
        <v>98.61</v>
      </c>
      <c r="H69" s="100">
        <v>0.24</v>
      </c>
      <c r="I69" s="101">
        <f t="shared" si="57"/>
        <v>122.2764</v>
      </c>
      <c r="J69" s="122">
        <f t="shared" si="51"/>
        <v>0</v>
      </c>
      <c r="K69" s="102">
        <f t="shared" si="58"/>
        <v>122.2764</v>
      </c>
      <c r="L69" s="102">
        <f t="shared" si="59"/>
        <v>2646.6726779999999</v>
      </c>
      <c r="M69" s="103"/>
      <c r="N69" s="97"/>
    </row>
    <row r="70" spans="1:14" ht="56.25" x14ac:dyDescent="0.2">
      <c r="A70" s="188" t="s">
        <v>328</v>
      </c>
      <c r="B70" s="189" t="s">
        <v>90</v>
      </c>
      <c r="C70" s="190" t="s">
        <v>26</v>
      </c>
      <c r="D70" s="98" t="s">
        <v>115</v>
      </c>
      <c r="E70" s="110" t="s">
        <v>34</v>
      </c>
      <c r="F70" s="315">
        <v>19.690000000000001</v>
      </c>
      <c r="G70" s="319">
        <v>253.12</v>
      </c>
      <c r="H70" s="100">
        <v>0.24</v>
      </c>
      <c r="I70" s="101">
        <f t="shared" si="57"/>
        <v>313.86880000000002</v>
      </c>
      <c r="J70" s="122">
        <f t="shared" si="51"/>
        <v>0</v>
      </c>
      <c r="K70" s="102">
        <f t="shared" si="58"/>
        <v>313.86880000000002</v>
      </c>
      <c r="L70" s="102">
        <f t="shared" si="59"/>
        <v>6180.0766720000011</v>
      </c>
      <c r="M70" s="103"/>
      <c r="N70" s="97"/>
    </row>
    <row r="71" spans="1:14" ht="56.25" x14ac:dyDescent="0.2">
      <c r="A71" s="188" t="s">
        <v>329</v>
      </c>
      <c r="B71" s="189" t="s">
        <v>89</v>
      </c>
      <c r="C71" s="190" t="s">
        <v>26</v>
      </c>
      <c r="D71" s="98" t="s">
        <v>116</v>
      </c>
      <c r="E71" s="110" t="s">
        <v>84</v>
      </c>
      <c r="F71" s="315">
        <v>67.45</v>
      </c>
      <c r="G71" s="319">
        <v>17.3</v>
      </c>
      <c r="H71" s="100">
        <v>0.24</v>
      </c>
      <c r="I71" s="101">
        <f t="shared" si="57"/>
        <v>21.452000000000002</v>
      </c>
      <c r="J71" s="122">
        <f t="shared" si="51"/>
        <v>0</v>
      </c>
      <c r="K71" s="102">
        <f t="shared" si="58"/>
        <v>21.452000000000002</v>
      </c>
      <c r="L71" s="102">
        <f t="shared" si="59"/>
        <v>1446.9374000000003</v>
      </c>
      <c r="M71" s="103"/>
      <c r="N71" s="97"/>
    </row>
    <row r="72" spans="1:14" ht="33.75" x14ac:dyDescent="0.2">
      <c r="A72" s="188" t="s">
        <v>330</v>
      </c>
      <c r="B72" s="189" t="s">
        <v>88</v>
      </c>
      <c r="C72" s="190" t="s">
        <v>26</v>
      </c>
      <c r="D72" s="98" t="s">
        <v>111</v>
      </c>
      <c r="E72" s="110" t="s">
        <v>84</v>
      </c>
      <c r="F72" s="315">
        <v>24.85</v>
      </c>
      <c r="G72" s="319">
        <v>13.05</v>
      </c>
      <c r="H72" s="100">
        <v>0.24</v>
      </c>
      <c r="I72" s="101">
        <f t="shared" si="57"/>
        <v>16.182000000000002</v>
      </c>
      <c r="J72" s="122">
        <f t="shared" si="51"/>
        <v>0</v>
      </c>
      <c r="K72" s="102">
        <f t="shared" si="58"/>
        <v>16.182000000000002</v>
      </c>
      <c r="L72" s="102">
        <f t="shared" si="59"/>
        <v>402.12270000000007</v>
      </c>
      <c r="M72" s="103"/>
      <c r="N72" s="97"/>
    </row>
    <row r="73" spans="1:14" ht="33.75" x14ac:dyDescent="0.2">
      <c r="A73" s="188" t="s">
        <v>331</v>
      </c>
      <c r="B73" s="189" t="s">
        <v>87</v>
      </c>
      <c r="C73" s="190" t="s">
        <v>26</v>
      </c>
      <c r="D73" s="98" t="s">
        <v>112</v>
      </c>
      <c r="E73" s="110" t="s">
        <v>84</v>
      </c>
      <c r="F73" s="315">
        <v>42.6</v>
      </c>
      <c r="G73" s="319">
        <v>11.98</v>
      </c>
      <c r="H73" s="100">
        <v>0.24</v>
      </c>
      <c r="I73" s="101">
        <f t="shared" si="57"/>
        <v>14.8552</v>
      </c>
      <c r="J73" s="122">
        <f t="shared" si="51"/>
        <v>0</v>
      </c>
      <c r="K73" s="102">
        <f t="shared" si="58"/>
        <v>14.8552</v>
      </c>
      <c r="L73" s="102">
        <f t="shared" si="59"/>
        <v>632.83152000000007</v>
      </c>
      <c r="M73" s="103"/>
      <c r="N73" s="97"/>
    </row>
    <row r="74" spans="1:14" x14ac:dyDescent="0.2">
      <c r="A74" s="179" t="s">
        <v>332</v>
      </c>
      <c r="B74" s="159"/>
      <c r="C74" s="180"/>
      <c r="D74" s="85" t="s">
        <v>118</v>
      </c>
      <c r="E74" s="88"/>
      <c r="F74" s="88"/>
      <c r="G74" s="88"/>
      <c r="H74" s="158"/>
      <c r="I74" s="157"/>
      <c r="J74" s="183"/>
      <c r="K74" s="171"/>
      <c r="L74" s="171"/>
      <c r="M74" s="171"/>
      <c r="N74" s="113">
        <f>SUM(M75:M167)</f>
        <v>512969.29843192204</v>
      </c>
    </row>
    <row r="75" spans="1:14" ht="22.5" x14ac:dyDescent="0.2">
      <c r="A75" s="170" t="s">
        <v>333</v>
      </c>
      <c r="B75" s="169"/>
      <c r="C75" s="150"/>
      <c r="D75" s="89" t="s">
        <v>39</v>
      </c>
      <c r="E75" s="149"/>
      <c r="F75" s="316"/>
      <c r="G75" s="321"/>
      <c r="H75" s="154"/>
      <c r="I75" s="153"/>
      <c r="J75" s="152"/>
      <c r="K75" s="165"/>
      <c r="L75" s="165"/>
      <c r="M75" s="165">
        <f>SUM(L76:L78)</f>
        <v>1143.0007849083599</v>
      </c>
      <c r="N75" s="97"/>
    </row>
    <row r="76" spans="1:14" ht="101.25" x14ac:dyDescent="0.2">
      <c r="A76" s="188" t="s">
        <v>334</v>
      </c>
      <c r="B76" s="189" t="s">
        <v>119</v>
      </c>
      <c r="C76" s="190" t="s">
        <v>25</v>
      </c>
      <c r="D76" s="98" t="s">
        <v>120</v>
      </c>
      <c r="E76" s="110" t="s">
        <v>34</v>
      </c>
      <c r="F76" s="315">
        <v>21</v>
      </c>
      <c r="G76" s="319">
        <v>33.118690256999997</v>
      </c>
      <c r="H76" s="100">
        <v>0.24</v>
      </c>
      <c r="I76" s="101">
        <f t="shared" si="57"/>
        <v>41.067175918679993</v>
      </c>
      <c r="J76" s="122">
        <f>$J$222</f>
        <v>0</v>
      </c>
      <c r="K76" s="102">
        <f t="shared" si="58"/>
        <v>41.067175918679993</v>
      </c>
      <c r="L76" s="102">
        <f t="shared" si="59"/>
        <v>862.41069429227991</v>
      </c>
      <c r="M76" s="103"/>
      <c r="N76" s="97"/>
    </row>
    <row r="77" spans="1:14" ht="101.25" x14ac:dyDescent="0.2">
      <c r="A77" s="188" t="s">
        <v>335</v>
      </c>
      <c r="B77" s="189" t="s">
        <v>121</v>
      </c>
      <c r="C77" s="190" t="s">
        <v>25</v>
      </c>
      <c r="D77" s="98" t="s">
        <v>122</v>
      </c>
      <c r="E77" s="110" t="s">
        <v>34</v>
      </c>
      <c r="F77" s="315">
        <v>21</v>
      </c>
      <c r="G77" s="319">
        <v>3.584124648</v>
      </c>
      <c r="H77" s="100">
        <v>0.24</v>
      </c>
      <c r="I77" s="101">
        <f t="shared" si="57"/>
        <v>4.4443145635199999</v>
      </c>
      <c r="J77" s="122">
        <f>$J$222</f>
        <v>0</v>
      </c>
      <c r="K77" s="102">
        <f t="shared" si="58"/>
        <v>4.4443145635199999</v>
      </c>
      <c r="L77" s="102">
        <f t="shared" si="59"/>
        <v>93.330605833920004</v>
      </c>
      <c r="M77" s="103"/>
      <c r="N77" s="97"/>
    </row>
    <row r="78" spans="1:14" ht="78.75" x14ac:dyDescent="0.2">
      <c r="A78" s="188" t="s">
        <v>336</v>
      </c>
      <c r="B78" s="189" t="s">
        <v>123</v>
      </c>
      <c r="C78" s="190" t="s">
        <v>25</v>
      </c>
      <c r="D78" s="98" t="s">
        <v>124</v>
      </c>
      <c r="E78" s="110" t="s">
        <v>34</v>
      </c>
      <c r="F78" s="315">
        <v>21</v>
      </c>
      <c r="G78" s="319">
        <v>7.1912244540000003</v>
      </c>
      <c r="H78" s="100">
        <v>0.24</v>
      </c>
      <c r="I78" s="101">
        <f t="shared" ref="I78" si="60">G78*(1+H78)</f>
        <v>8.9171183229600004</v>
      </c>
      <c r="J78" s="122">
        <f>$J$222</f>
        <v>0</v>
      </c>
      <c r="K78" s="102">
        <f t="shared" ref="K78" si="61">I78*(1-J78)</f>
        <v>8.9171183229600004</v>
      </c>
      <c r="L78" s="102">
        <f t="shared" ref="L78" si="62">F78*K78</f>
        <v>187.25948478216</v>
      </c>
      <c r="M78" s="102"/>
      <c r="N78" s="155"/>
    </row>
    <row r="79" spans="1:14" x14ac:dyDescent="0.2">
      <c r="A79" s="185" t="s">
        <v>337</v>
      </c>
      <c r="B79" s="198"/>
      <c r="C79" s="184"/>
      <c r="D79" s="89" t="s">
        <v>40</v>
      </c>
      <c r="E79" s="149"/>
      <c r="F79" s="316"/>
      <c r="G79" s="320"/>
      <c r="H79" s="107"/>
      <c r="I79" s="108"/>
      <c r="J79" s="96"/>
      <c r="K79" s="96"/>
      <c r="L79" s="96"/>
      <c r="M79" s="120">
        <f>SUM(L80:L85)</f>
        <v>2784.0802896</v>
      </c>
      <c r="N79" s="97"/>
    </row>
    <row r="80" spans="1:14" ht="33.75" x14ac:dyDescent="0.2">
      <c r="A80" s="188" t="s">
        <v>338</v>
      </c>
      <c r="B80" s="189" t="s">
        <v>125</v>
      </c>
      <c r="C80" s="190" t="s">
        <v>26</v>
      </c>
      <c r="D80" s="98" t="s">
        <v>126</v>
      </c>
      <c r="E80" s="110" t="s">
        <v>81</v>
      </c>
      <c r="F80" s="315">
        <v>0.38400000000000001</v>
      </c>
      <c r="G80" s="319">
        <v>96.18</v>
      </c>
      <c r="H80" s="100">
        <v>0.24</v>
      </c>
      <c r="I80" s="101">
        <f>G80*(1+H80)</f>
        <v>119.26320000000001</v>
      </c>
      <c r="J80" s="122">
        <f t="shared" ref="J80:J85" si="63">$J$222</f>
        <v>0</v>
      </c>
      <c r="K80" s="102">
        <f t="shared" ref="K80:K82" si="64">I80*(1-J80)</f>
        <v>119.26320000000001</v>
      </c>
      <c r="L80" s="102">
        <f t="shared" ref="L80:L82" si="65">F80*K80</f>
        <v>45.797068800000005</v>
      </c>
      <c r="M80" s="103"/>
      <c r="N80" s="97"/>
    </row>
    <row r="81" spans="1:14" ht="90" x14ac:dyDescent="0.2">
      <c r="A81" s="188" t="s">
        <v>339</v>
      </c>
      <c r="B81" s="189" t="s">
        <v>127</v>
      </c>
      <c r="C81" s="190" t="s">
        <v>26</v>
      </c>
      <c r="D81" s="98" t="s">
        <v>128</v>
      </c>
      <c r="E81" s="110" t="s">
        <v>81</v>
      </c>
      <c r="F81" s="315">
        <v>70.59</v>
      </c>
      <c r="G81" s="319">
        <v>13.1</v>
      </c>
      <c r="H81" s="100">
        <v>0.24</v>
      </c>
      <c r="I81" s="101">
        <f t="shared" ref="I81:I82" si="66">G81*(1+H81)</f>
        <v>16.244</v>
      </c>
      <c r="J81" s="122">
        <f t="shared" si="63"/>
        <v>0</v>
      </c>
      <c r="K81" s="102">
        <f t="shared" si="64"/>
        <v>16.244</v>
      </c>
      <c r="L81" s="102">
        <f t="shared" si="65"/>
        <v>1146.6639600000001</v>
      </c>
      <c r="M81" s="103"/>
      <c r="N81" s="97"/>
    </row>
    <row r="82" spans="1:14" ht="78.75" x14ac:dyDescent="0.2">
      <c r="A82" s="188" t="s">
        <v>340</v>
      </c>
      <c r="B82" s="189" t="s">
        <v>129</v>
      </c>
      <c r="C82" s="190" t="s">
        <v>26</v>
      </c>
      <c r="D82" s="98" t="s">
        <v>130</v>
      </c>
      <c r="E82" s="110" t="s">
        <v>81</v>
      </c>
      <c r="F82" s="315">
        <v>28.704000000000001</v>
      </c>
      <c r="G82" s="319">
        <v>23.32</v>
      </c>
      <c r="H82" s="100">
        <v>0.24</v>
      </c>
      <c r="I82" s="101">
        <f t="shared" si="66"/>
        <v>28.916799999999999</v>
      </c>
      <c r="J82" s="122">
        <f t="shared" si="63"/>
        <v>0</v>
      </c>
      <c r="K82" s="102">
        <f t="shared" si="64"/>
        <v>28.916799999999999</v>
      </c>
      <c r="L82" s="102">
        <f t="shared" si="65"/>
        <v>830.02782719999993</v>
      </c>
      <c r="M82" s="103"/>
      <c r="N82" s="97"/>
    </row>
    <row r="83" spans="1:14" ht="56.25" x14ac:dyDescent="0.2">
      <c r="A83" s="188" t="s">
        <v>341</v>
      </c>
      <c r="B83" s="189" t="s">
        <v>131</v>
      </c>
      <c r="C83" s="190" t="s">
        <v>26</v>
      </c>
      <c r="D83" s="98" t="s">
        <v>132</v>
      </c>
      <c r="E83" s="110" t="s">
        <v>81</v>
      </c>
      <c r="F83" s="315">
        <v>28.704000000000001</v>
      </c>
      <c r="G83" s="319">
        <v>8.66</v>
      </c>
      <c r="H83" s="100">
        <v>0.24</v>
      </c>
      <c r="I83" s="101">
        <f t="shared" ref="I83" si="67">G83*(1+H83)</f>
        <v>10.7384</v>
      </c>
      <c r="J83" s="122">
        <f t="shared" si="63"/>
        <v>0</v>
      </c>
      <c r="K83" s="102">
        <f t="shared" ref="K83" si="68">I83*(1-J83)</f>
        <v>10.7384</v>
      </c>
      <c r="L83" s="102">
        <f t="shared" ref="L83" si="69">F83*K83</f>
        <v>308.23503360000001</v>
      </c>
      <c r="M83" s="160"/>
      <c r="N83" s="97"/>
    </row>
    <row r="84" spans="1:14" ht="45" x14ac:dyDescent="0.2">
      <c r="A84" s="188" t="s">
        <v>342</v>
      </c>
      <c r="B84" s="189" t="s">
        <v>133</v>
      </c>
      <c r="C84" s="190" t="s">
        <v>26</v>
      </c>
      <c r="D84" s="98" t="s">
        <v>134</v>
      </c>
      <c r="E84" s="110" t="s">
        <v>34</v>
      </c>
      <c r="F84" s="315">
        <v>21</v>
      </c>
      <c r="G84" s="319">
        <v>3.25</v>
      </c>
      <c r="H84" s="100">
        <v>0.24</v>
      </c>
      <c r="I84" s="101">
        <f t="shared" ref="I84:I89" si="70">G84*(1+H84)</f>
        <v>4.03</v>
      </c>
      <c r="J84" s="122">
        <f t="shared" si="63"/>
        <v>0</v>
      </c>
      <c r="K84" s="102">
        <f t="shared" ref="K84:K89" si="71">I84*(1-J84)</f>
        <v>4.03</v>
      </c>
      <c r="L84" s="102">
        <f t="shared" ref="L84:L89" si="72">F84*K84</f>
        <v>84.63000000000001</v>
      </c>
      <c r="M84" s="103"/>
      <c r="N84" s="97"/>
    </row>
    <row r="85" spans="1:14" ht="56.25" x14ac:dyDescent="0.2">
      <c r="A85" s="188" t="s">
        <v>343</v>
      </c>
      <c r="B85" s="189" t="s">
        <v>97</v>
      </c>
      <c r="C85" s="190" t="s">
        <v>26</v>
      </c>
      <c r="D85" s="98" t="s">
        <v>106</v>
      </c>
      <c r="E85" s="110" t="s">
        <v>34</v>
      </c>
      <c r="F85" s="315">
        <v>21</v>
      </c>
      <c r="G85" s="319">
        <v>14.16</v>
      </c>
      <c r="H85" s="100">
        <v>0.24</v>
      </c>
      <c r="I85" s="101">
        <f t="shared" si="70"/>
        <v>17.558399999999999</v>
      </c>
      <c r="J85" s="122">
        <f t="shared" si="63"/>
        <v>0</v>
      </c>
      <c r="K85" s="102">
        <f t="shared" si="71"/>
        <v>17.558399999999999</v>
      </c>
      <c r="L85" s="102">
        <f t="shared" si="72"/>
        <v>368.72639999999996</v>
      </c>
      <c r="M85" s="103"/>
      <c r="N85" s="97"/>
    </row>
    <row r="86" spans="1:14" x14ac:dyDescent="0.2">
      <c r="A86" s="170" t="s">
        <v>344</v>
      </c>
      <c r="B86" s="169"/>
      <c r="C86" s="150"/>
      <c r="D86" s="89" t="s">
        <v>28</v>
      </c>
      <c r="E86" s="149"/>
      <c r="F86" s="316"/>
      <c r="G86" s="320"/>
      <c r="H86" s="154"/>
      <c r="I86" s="153"/>
      <c r="J86" s="152"/>
      <c r="K86" s="165"/>
      <c r="L86" s="165"/>
      <c r="M86" s="165">
        <f>SUM(L87:L90)</f>
        <v>2153.2922002603191</v>
      </c>
      <c r="N86" s="97"/>
    </row>
    <row r="87" spans="1:14" ht="33.75" x14ac:dyDescent="0.2">
      <c r="A87" s="199" t="s">
        <v>345</v>
      </c>
      <c r="B87" s="200" t="s">
        <v>41</v>
      </c>
      <c r="C87" s="197" t="s">
        <v>26</v>
      </c>
      <c r="D87" s="98" t="s">
        <v>42</v>
      </c>
      <c r="E87" s="110" t="s">
        <v>82</v>
      </c>
      <c r="F87" s="317">
        <v>630.63</v>
      </c>
      <c r="G87" s="323">
        <v>0.976444215</v>
      </c>
      <c r="H87" s="100">
        <v>0.24</v>
      </c>
      <c r="I87" s="101">
        <f t="shared" si="70"/>
        <v>1.2107908266</v>
      </c>
      <c r="J87" s="122">
        <f>$J$222</f>
        <v>0</v>
      </c>
      <c r="K87" s="102">
        <f t="shared" si="71"/>
        <v>1.2107908266</v>
      </c>
      <c r="L87" s="102">
        <f t="shared" si="72"/>
        <v>763.56101897875806</v>
      </c>
      <c r="M87" s="103"/>
      <c r="N87" s="97"/>
    </row>
    <row r="88" spans="1:14" ht="67.5" x14ac:dyDescent="0.2">
      <c r="A88" s="199" t="s">
        <v>346</v>
      </c>
      <c r="B88" s="200" t="s">
        <v>43</v>
      </c>
      <c r="C88" s="197" t="s">
        <v>26</v>
      </c>
      <c r="D88" s="98" t="s">
        <v>44</v>
      </c>
      <c r="E88" s="110" t="s">
        <v>81</v>
      </c>
      <c r="F88" s="317">
        <v>630.63</v>
      </c>
      <c r="G88" s="323">
        <v>1.6771865340000001</v>
      </c>
      <c r="H88" s="100">
        <v>0.24</v>
      </c>
      <c r="I88" s="101">
        <f t="shared" si="70"/>
        <v>2.0797113021600002</v>
      </c>
      <c r="J88" s="122">
        <f>$J$222</f>
        <v>0</v>
      </c>
      <c r="K88" s="102">
        <f t="shared" si="71"/>
        <v>2.0797113021600002</v>
      </c>
      <c r="L88" s="102">
        <f t="shared" si="72"/>
        <v>1311.528338481161</v>
      </c>
      <c r="M88" s="103"/>
      <c r="N88" s="97"/>
    </row>
    <row r="89" spans="1:14" ht="67.5" x14ac:dyDescent="0.2">
      <c r="A89" s="188" t="s">
        <v>347</v>
      </c>
      <c r="B89" s="189" t="s">
        <v>135</v>
      </c>
      <c r="C89" s="190" t="s">
        <v>25</v>
      </c>
      <c r="D89" s="98" t="s">
        <v>136</v>
      </c>
      <c r="E89" s="110" t="s">
        <v>236</v>
      </c>
      <c r="F89" s="315">
        <v>180</v>
      </c>
      <c r="G89" s="319">
        <v>0.126363369</v>
      </c>
      <c r="H89" s="100">
        <v>0.24</v>
      </c>
      <c r="I89" s="101">
        <f t="shared" si="70"/>
        <v>0.15669057756000002</v>
      </c>
      <c r="J89" s="122">
        <f>$J$222</f>
        <v>0</v>
      </c>
      <c r="K89" s="102">
        <f t="shared" si="71"/>
        <v>0.15669057756000002</v>
      </c>
      <c r="L89" s="102">
        <f t="shared" si="72"/>
        <v>28.204303960800004</v>
      </c>
      <c r="M89" s="103"/>
      <c r="N89" s="97"/>
    </row>
    <row r="90" spans="1:14" ht="45" x14ac:dyDescent="0.2">
      <c r="A90" s="188" t="s">
        <v>348</v>
      </c>
      <c r="B90" s="189" t="s">
        <v>137</v>
      </c>
      <c r="C90" s="190" t="s">
        <v>25</v>
      </c>
      <c r="D90" s="98" t="s">
        <v>138</v>
      </c>
      <c r="E90" s="110" t="s">
        <v>34</v>
      </c>
      <c r="F90" s="315">
        <v>54</v>
      </c>
      <c r="G90" s="319">
        <v>0.74669263500000005</v>
      </c>
      <c r="H90" s="100">
        <v>0.24</v>
      </c>
      <c r="I90" s="101">
        <f t="shared" ref="I90" si="73">G90*(1+H90)</f>
        <v>0.92589886740000005</v>
      </c>
      <c r="J90" s="122">
        <f>$J$222</f>
        <v>0</v>
      </c>
      <c r="K90" s="102">
        <f t="shared" ref="K90" si="74">I90*(1-J90)</f>
        <v>0.92589886740000005</v>
      </c>
      <c r="L90" s="102">
        <f t="shared" ref="L90" si="75">F90*K90</f>
        <v>49.998538839600002</v>
      </c>
      <c r="M90" s="160"/>
      <c r="N90" s="97"/>
    </row>
    <row r="91" spans="1:14" x14ac:dyDescent="0.2">
      <c r="A91" s="170" t="s">
        <v>349</v>
      </c>
      <c r="B91" s="169"/>
      <c r="C91" s="150"/>
      <c r="D91" s="89" t="s">
        <v>31</v>
      </c>
      <c r="E91" s="149"/>
      <c r="F91" s="316"/>
      <c r="G91" s="320"/>
      <c r="H91" s="154"/>
      <c r="I91" s="153"/>
      <c r="J91" s="152"/>
      <c r="K91" s="165"/>
      <c r="L91" s="165"/>
      <c r="M91" s="165">
        <f>SUM(L92:L93)</f>
        <v>2070.888608664</v>
      </c>
      <c r="N91" s="97"/>
    </row>
    <row r="92" spans="1:14" ht="33.75" x14ac:dyDescent="0.2">
      <c r="A92" s="188" t="s">
        <v>350</v>
      </c>
      <c r="B92" s="189" t="s">
        <v>139</v>
      </c>
      <c r="C92" s="190" t="s">
        <v>26</v>
      </c>
      <c r="D92" s="98" t="s">
        <v>140</v>
      </c>
      <c r="E92" s="110" t="s">
        <v>83</v>
      </c>
      <c r="F92" s="315">
        <v>18</v>
      </c>
      <c r="G92" s="319">
        <v>20.41</v>
      </c>
      <c r="H92" s="100">
        <v>0.24</v>
      </c>
      <c r="I92" s="101">
        <f t="shared" ref="I92:I93" si="76">G92*(1+H92)</f>
        <v>25.308399999999999</v>
      </c>
      <c r="J92" s="122">
        <f>$J$222</f>
        <v>0</v>
      </c>
      <c r="K92" s="102">
        <f t="shared" ref="K92:K93" si="77">I92*(1-J92)</f>
        <v>25.308399999999999</v>
      </c>
      <c r="L92" s="102">
        <f t="shared" ref="L92:L93" si="78">F92*K92</f>
        <v>455.55119999999999</v>
      </c>
      <c r="M92" s="103"/>
      <c r="N92" s="97"/>
    </row>
    <row r="93" spans="1:14" ht="67.5" x14ac:dyDescent="0.2">
      <c r="A93" s="188" t="s">
        <v>351</v>
      </c>
      <c r="B93" s="189" t="s">
        <v>141</v>
      </c>
      <c r="C93" s="190" t="s">
        <v>25</v>
      </c>
      <c r="D93" s="98" t="s">
        <v>142</v>
      </c>
      <c r="E93" s="110" t="s">
        <v>237</v>
      </c>
      <c r="F93" s="315">
        <v>54</v>
      </c>
      <c r="G93" s="319">
        <v>24.1239159</v>
      </c>
      <c r="H93" s="100">
        <v>0.24</v>
      </c>
      <c r="I93" s="101">
        <f t="shared" si="76"/>
        <v>29.913655716000001</v>
      </c>
      <c r="J93" s="122">
        <f>$J$222</f>
        <v>0</v>
      </c>
      <c r="K93" s="102">
        <f t="shared" si="77"/>
        <v>29.913655716000001</v>
      </c>
      <c r="L93" s="102">
        <f t="shared" si="78"/>
        <v>1615.3374086640001</v>
      </c>
      <c r="M93" s="103"/>
      <c r="N93" s="97"/>
    </row>
    <row r="94" spans="1:14" x14ac:dyDescent="0.2">
      <c r="A94" s="170" t="s">
        <v>352</v>
      </c>
      <c r="B94" s="169"/>
      <c r="C94" s="150"/>
      <c r="D94" s="89" t="s">
        <v>45</v>
      </c>
      <c r="E94" s="149"/>
      <c r="F94" s="316"/>
      <c r="G94" s="320"/>
      <c r="H94" s="154"/>
      <c r="I94" s="153"/>
      <c r="J94" s="152"/>
      <c r="K94" s="165"/>
      <c r="L94" s="165"/>
      <c r="M94" s="165">
        <f>SUM(L95:L101)</f>
        <v>10317.770071551746</v>
      </c>
      <c r="N94" s="97"/>
    </row>
    <row r="95" spans="1:14" ht="56.25" x14ac:dyDescent="0.2">
      <c r="A95" s="188" t="s">
        <v>353</v>
      </c>
      <c r="B95" s="189" t="s">
        <v>143</v>
      </c>
      <c r="C95" s="190" t="s">
        <v>26</v>
      </c>
      <c r="D95" s="98" t="s">
        <v>144</v>
      </c>
      <c r="E95" s="110" t="s">
        <v>81</v>
      </c>
      <c r="F95" s="315">
        <v>3.68</v>
      </c>
      <c r="G95" s="319">
        <v>271.81909429799998</v>
      </c>
      <c r="H95" s="100">
        <v>0.24</v>
      </c>
      <c r="I95" s="101">
        <f t="shared" ref="I95" si="79">G95*(1+H95)</f>
        <v>337.05567692951996</v>
      </c>
      <c r="J95" s="122">
        <f t="shared" ref="J95:J101" si="80">$J$222</f>
        <v>0</v>
      </c>
      <c r="K95" s="102">
        <f t="shared" ref="K95" si="81">I95*(1-J95)</f>
        <v>337.05567692951996</v>
      </c>
      <c r="L95" s="102">
        <f t="shared" ref="L95" si="82">F95*K95</f>
        <v>1240.3648911006335</v>
      </c>
      <c r="M95" s="102"/>
      <c r="N95" s="97"/>
    </row>
    <row r="96" spans="1:14" ht="33.75" x14ac:dyDescent="0.2">
      <c r="A96" s="188" t="s">
        <v>354</v>
      </c>
      <c r="B96" s="189" t="s">
        <v>145</v>
      </c>
      <c r="C96" s="190" t="s">
        <v>26</v>
      </c>
      <c r="D96" s="98" t="s">
        <v>146</v>
      </c>
      <c r="E96" s="110" t="s">
        <v>83</v>
      </c>
      <c r="F96" s="315">
        <v>1.89</v>
      </c>
      <c r="G96" s="319">
        <v>26.47</v>
      </c>
      <c r="H96" s="100">
        <v>0.24</v>
      </c>
      <c r="I96" s="101">
        <f t="shared" ref="I96:I97" si="83">G96*(1+H96)</f>
        <v>32.822800000000001</v>
      </c>
      <c r="J96" s="122">
        <f t="shared" si="80"/>
        <v>0</v>
      </c>
      <c r="K96" s="102">
        <f t="shared" ref="K96:K97" si="84">I96*(1-J96)</f>
        <v>32.822800000000001</v>
      </c>
      <c r="L96" s="102">
        <f t="shared" ref="L96:L97" si="85">F96*K96</f>
        <v>62.035091999999999</v>
      </c>
      <c r="M96" s="102"/>
      <c r="N96" s="97"/>
    </row>
    <row r="97" spans="1:14" ht="78.75" x14ac:dyDescent="0.2">
      <c r="A97" s="188" t="s">
        <v>355</v>
      </c>
      <c r="B97" s="189" t="s">
        <v>147</v>
      </c>
      <c r="C97" s="190" t="s">
        <v>26</v>
      </c>
      <c r="D97" s="98" t="s">
        <v>148</v>
      </c>
      <c r="E97" s="110" t="s">
        <v>83</v>
      </c>
      <c r="F97" s="315">
        <v>75.77</v>
      </c>
      <c r="G97" s="319">
        <v>41.47</v>
      </c>
      <c r="H97" s="100">
        <v>0.24</v>
      </c>
      <c r="I97" s="101">
        <f t="shared" si="83"/>
        <v>51.422799999999995</v>
      </c>
      <c r="J97" s="122">
        <f t="shared" si="80"/>
        <v>0</v>
      </c>
      <c r="K97" s="102">
        <f t="shared" si="84"/>
        <v>51.422799999999995</v>
      </c>
      <c r="L97" s="102">
        <f t="shared" si="85"/>
        <v>3896.3055559999993</v>
      </c>
      <c r="M97" s="102"/>
      <c r="N97" s="97"/>
    </row>
    <row r="98" spans="1:14" ht="90" x14ac:dyDescent="0.2">
      <c r="A98" s="188" t="s">
        <v>356</v>
      </c>
      <c r="B98" s="189" t="s">
        <v>149</v>
      </c>
      <c r="C98" s="190" t="s">
        <v>26</v>
      </c>
      <c r="D98" s="98" t="s">
        <v>150</v>
      </c>
      <c r="E98" s="110" t="s">
        <v>83</v>
      </c>
      <c r="F98" s="315">
        <v>46.66</v>
      </c>
      <c r="G98" s="319">
        <v>63.46</v>
      </c>
      <c r="H98" s="100">
        <v>0.24</v>
      </c>
      <c r="I98" s="101">
        <f t="shared" ref="I98" si="86">G98*(1+H98)</f>
        <v>78.690399999999997</v>
      </c>
      <c r="J98" s="122">
        <f t="shared" si="80"/>
        <v>0</v>
      </c>
      <c r="K98" s="102">
        <f t="shared" ref="K98" si="87">I98*(1-J98)</f>
        <v>78.690399999999997</v>
      </c>
      <c r="L98" s="102">
        <f t="shared" ref="L98" si="88">F98*K98</f>
        <v>3671.6940639999998</v>
      </c>
      <c r="M98" s="102"/>
      <c r="N98" s="97"/>
    </row>
    <row r="99" spans="1:14" ht="22.5" x14ac:dyDescent="0.2">
      <c r="A99" s="188" t="s">
        <v>357</v>
      </c>
      <c r="B99" s="189" t="s">
        <v>151</v>
      </c>
      <c r="C99" s="190" t="s">
        <v>26</v>
      </c>
      <c r="D99" s="98" t="s">
        <v>152</v>
      </c>
      <c r="E99" s="110" t="s">
        <v>36</v>
      </c>
      <c r="F99" s="315">
        <v>5</v>
      </c>
      <c r="G99" s="319">
        <v>98.83</v>
      </c>
      <c r="H99" s="100">
        <v>0.24</v>
      </c>
      <c r="I99" s="101">
        <f t="shared" ref="I99:I105" si="89">G99*(1+H99)</f>
        <v>122.5492</v>
      </c>
      <c r="J99" s="122">
        <f t="shared" si="80"/>
        <v>0</v>
      </c>
      <c r="K99" s="102">
        <f t="shared" ref="K99:K105" si="90">I99*(1-J99)</f>
        <v>122.5492</v>
      </c>
      <c r="L99" s="102">
        <f t="shared" ref="L99:L105" si="91">F99*K99</f>
        <v>612.74599999999998</v>
      </c>
      <c r="M99" s="102"/>
      <c r="N99" s="97"/>
    </row>
    <row r="100" spans="1:14" ht="33.75" x14ac:dyDescent="0.2">
      <c r="A100" s="188" t="s">
        <v>358</v>
      </c>
      <c r="B100" s="189" t="s">
        <v>96</v>
      </c>
      <c r="C100" s="190" t="s">
        <v>26</v>
      </c>
      <c r="D100" s="98" t="s">
        <v>107</v>
      </c>
      <c r="E100" s="110" t="s">
        <v>34</v>
      </c>
      <c r="F100" s="315">
        <v>21</v>
      </c>
      <c r="G100" s="319">
        <v>25.56</v>
      </c>
      <c r="H100" s="100">
        <v>0.24</v>
      </c>
      <c r="I100" s="101">
        <f t="shared" si="89"/>
        <v>31.694399999999998</v>
      </c>
      <c r="J100" s="122">
        <f t="shared" si="80"/>
        <v>0</v>
      </c>
      <c r="K100" s="102">
        <f t="shared" si="90"/>
        <v>31.694399999999998</v>
      </c>
      <c r="L100" s="102">
        <f t="shared" si="91"/>
        <v>665.58240000000001</v>
      </c>
      <c r="M100" s="102"/>
      <c r="N100" s="97"/>
    </row>
    <row r="101" spans="1:14" ht="45" x14ac:dyDescent="0.2">
      <c r="A101" s="188" t="s">
        <v>359</v>
      </c>
      <c r="B101" s="189" t="s">
        <v>153</v>
      </c>
      <c r="C101" s="190" t="s">
        <v>25</v>
      </c>
      <c r="D101" s="98" t="s">
        <v>154</v>
      </c>
      <c r="E101" s="110" t="s">
        <v>81</v>
      </c>
      <c r="F101" s="315">
        <v>1.05</v>
      </c>
      <c r="G101" s="319">
        <v>129.83261785799999</v>
      </c>
      <c r="H101" s="100">
        <v>0.24</v>
      </c>
      <c r="I101" s="101">
        <f t="shared" si="89"/>
        <v>160.99244614391998</v>
      </c>
      <c r="J101" s="122">
        <f t="shared" si="80"/>
        <v>0</v>
      </c>
      <c r="K101" s="102">
        <f t="shared" si="90"/>
        <v>160.99244614391998</v>
      </c>
      <c r="L101" s="102">
        <f t="shared" si="91"/>
        <v>169.04206845111599</v>
      </c>
      <c r="M101" s="102"/>
      <c r="N101" s="97"/>
    </row>
    <row r="102" spans="1:14" x14ac:dyDescent="0.2">
      <c r="A102" s="170" t="s">
        <v>360</v>
      </c>
      <c r="B102" s="169"/>
      <c r="C102" s="150"/>
      <c r="D102" s="89" t="s">
        <v>56</v>
      </c>
      <c r="E102" s="149"/>
      <c r="F102" s="316"/>
      <c r="G102" s="320"/>
      <c r="H102" s="154"/>
      <c r="I102" s="153"/>
      <c r="J102" s="152"/>
      <c r="K102" s="165"/>
      <c r="L102" s="165"/>
      <c r="M102" s="165">
        <f>SUM(L103)</f>
        <v>95871.94137</v>
      </c>
      <c r="N102" s="97"/>
    </row>
    <row r="103" spans="1:14" ht="90" x14ac:dyDescent="0.2">
      <c r="A103" s="188" t="s">
        <v>361</v>
      </c>
      <c r="B103" s="189" t="s">
        <v>520</v>
      </c>
      <c r="C103" s="190" t="s">
        <v>26</v>
      </c>
      <c r="D103" s="98" t="s">
        <v>528</v>
      </c>
      <c r="E103" s="110" t="s">
        <v>34</v>
      </c>
      <c r="F103" s="315">
        <v>364.47500000000002</v>
      </c>
      <c r="G103" s="319">
        <v>212.13</v>
      </c>
      <c r="H103" s="100">
        <v>0.24</v>
      </c>
      <c r="I103" s="101">
        <f t="shared" si="89"/>
        <v>263.0412</v>
      </c>
      <c r="J103" s="122">
        <f>$J$222</f>
        <v>0</v>
      </c>
      <c r="K103" s="102">
        <f t="shared" si="90"/>
        <v>263.0412</v>
      </c>
      <c r="L103" s="102">
        <f t="shared" si="91"/>
        <v>95871.94137</v>
      </c>
      <c r="M103" s="103"/>
      <c r="N103" s="97"/>
    </row>
    <row r="104" spans="1:14" x14ac:dyDescent="0.2">
      <c r="A104" s="170" t="s">
        <v>362</v>
      </c>
      <c r="B104" s="169"/>
      <c r="C104" s="150"/>
      <c r="D104" s="89" t="s">
        <v>59</v>
      </c>
      <c r="E104" s="149"/>
      <c r="F104" s="316"/>
      <c r="G104" s="320"/>
      <c r="H104" s="154"/>
      <c r="I104" s="153"/>
      <c r="J104" s="152"/>
      <c r="K104" s="165"/>
      <c r="L104" s="165"/>
      <c r="M104" s="165">
        <f>SUM(L105:L132)</f>
        <v>163398.12727490359</v>
      </c>
      <c r="N104" s="97"/>
    </row>
    <row r="105" spans="1:14" ht="33.75" x14ac:dyDescent="0.2">
      <c r="A105" s="188" t="s">
        <v>363</v>
      </c>
      <c r="B105" s="189" t="s">
        <v>60</v>
      </c>
      <c r="C105" s="190" t="s">
        <v>26</v>
      </c>
      <c r="D105" s="98" t="s">
        <v>61</v>
      </c>
      <c r="E105" s="110" t="s">
        <v>34</v>
      </c>
      <c r="F105" s="315">
        <v>3.008</v>
      </c>
      <c r="G105" s="319">
        <v>16.09</v>
      </c>
      <c r="H105" s="100">
        <v>0.24</v>
      </c>
      <c r="I105" s="101">
        <f t="shared" si="89"/>
        <v>19.951599999999999</v>
      </c>
      <c r="J105" s="122">
        <f t="shared" ref="J105:J132" si="92">$J$222</f>
        <v>0</v>
      </c>
      <c r="K105" s="102">
        <f t="shared" si="90"/>
        <v>19.951599999999999</v>
      </c>
      <c r="L105" s="102">
        <f t="shared" si="91"/>
        <v>60.014412799999995</v>
      </c>
      <c r="M105" s="103"/>
      <c r="N105" s="97"/>
    </row>
    <row r="106" spans="1:14" ht="45" x14ac:dyDescent="0.2">
      <c r="A106" s="188" t="s">
        <v>364</v>
      </c>
      <c r="B106" s="189" t="s">
        <v>62</v>
      </c>
      <c r="C106" s="190" t="s">
        <v>26</v>
      </c>
      <c r="D106" s="98" t="s">
        <v>63</v>
      </c>
      <c r="E106" s="110" t="s">
        <v>34</v>
      </c>
      <c r="F106" s="315">
        <v>47</v>
      </c>
      <c r="G106" s="319">
        <v>195.8</v>
      </c>
      <c r="H106" s="100">
        <v>0.24</v>
      </c>
      <c r="I106" s="101">
        <f t="shared" ref="I106" si="93">G106*(1+H106)</f>
        <v>242.792</v>
      </c>
      <c r="J106" s="122">
        <f t="shared" si="92"/>
        <v>0</v>
      </c>
      <c r="K106" s="102">
        <f t="shared" ref="K106" si="94">I106*(1-J106)</f>
        <v>242.792</v>
      </c>
      <c r="L106" s="102">
        <f t="shared" ref="L106" si="95">F106*K106</f>
        <v>11411.224</v>
      </c>
      <c r="M106" s="103"/>
      <c r="N106" s="97"/>
    </row>
    <row r="107" spans="1:14" ht="33.75" x14ac:dyDescent="0.2">
      <c r="A107" s="188" t="s">
        <v>365</v>
      </c>
      <c r="B107" s="189" t="s">
        <v>64</v>
      </c>
      <c r="C107" s="190" t="s">
        <v>26</v>
      </c>
      <c r="D107" s="98" t="s">
        <v>65</v>
      </c>
      <c r="E107" s="110" t="s">
        <v>84</v>
      </c>
      <c r="F107" s="315">
        <v>176.4</v>
      </c>
      <c r="G107" s="319">
        <v>18.82</v>
      </c>
      <c r="H107" s="100">
        <v>0.24</v>
      </c>
      <c r="I107" s="101">
        <f>G107*(1+H107)</f>
        <v>23.3368</v>
      </c>
      <c r="J107" s="122">
        <f t="shared" si="92"/>
        <v>0</v>
      </c>
      <c r="K107" s="102">
        <f>I107*(1-J107)</f>
        <v>23.3368</v>
      </c>
      <c r="L107" s="102">
        <f>F107*K107</f>
        <v>4116.6115200000004</v>
      </c>
      <c r="M107" s="103"/>
      <c r="N107" s="97"/>
    </row>
    <row r="108" spans="1:14" ht="33.75" x14ac:dyDescent="0.2">
      <c r="A108" s="188" t="s">
        <v>366</v>
      </c>
      <c r="B108" s="189" t="s">
        <v>66</v>
      </c>
      <c r="C108" s="190" t="s">
        <v>26</v>
      </c>
      <c r="D108" s="98" t="s">
        <v>67</v>
      </c>
      <c r="E108" s="110" t="s">
        <v>84</v>
      </c>
      <c r="F108" s="315">
        <v>382.2</v>
      </c>
      <c r="G108" s="319">
        <v>15.47</v>
      </c>
      <c r="H108" s="100">
        <v>0.24</v>
      </c>
      <c r="I108" s="101">
        <f t="shared" ref="I108" si="96">G108*(1+H108)</f>
        <v>19.1828</v>
      </c>
      <c r="J108" s="122">
        <f t="shared" si="92"/>
        <v>0</v>
      </c>
      <c r="K108" s="102">
        <f t="shared" ref="K108" si="97">I108*(1-J108)</f>
        <v>19.1828</v>
      </c>
      <c r="L108" s="102">
        <f t="shared" ref="L108" si="98">F108*K108</f>
        <v>7331.6661599999998</v>
      </c>
      <c r="M108" s="103"/>
      <c r="N108" s="97"/>
    </row>
    <row r="109" spans="1:14" ht="45" x14ac:dyDescent="0.2">
      <c r="A109" s="188" t="s">
        <v>367</v>
      </c>
      <c r="B109" s="189" t="s">
        <v>68</v>
      </c>
      <c r="C109" s="190" t="s">
        <v>26</v>
      </c>
      <c r="D109" s="98" t="s">
        <v>69</v>
      </c>
      <c r="E109" s="110" t="s">
        <v>81</v>
      </c>
      <c r="F109" s="315">
        <v>5.88</v>
      </c>
      <c r="G109" s="319">
        <v>646.77</v>
      </c>
      <c r="H109" s="100">
        <v>0.24</v>
      </c>
      <c r="I109" s="101">
        <f t="shared" ref="I109:I137" si="99">G109*(1+H109)</f>
        <v>801.99479999999994</v>
      </c>
      <c r="J109" s="122">
        <f t="shared" si="92"/>
        <v>0</v>
      </c>
      <c r="K109" s="102">
        <f t="shared" ref="K109:K137" si="100">I109*(1-J109)</f>
        <v>801.99479999999994</v>
      </c>
      <c r="L109" s="102">
        <f t="shared" ref="L109:L137" si="101">F109*K109</f>
        <v>4715.7294239999992</v>
      </c>
      <c r="M109" s="103"/>
      <c r="N109" s="97"/>
    </row>
    <row r="110" spans="1:14" ht="33.75" x14ac:dyDescent="0.2">
      <c r="A110" s="188" t="s">
        <v>368</v>
      </c>
      <c r="B110" s="189" t="s">
        <v>155</v>
      </c>
      <c r="C110" s="190" t="s">
        <v>26</v>
      </c>
      <c r="D110" s="98" t="s">
        <v>156</v>
      </c>
      <c r="E110" s="110" t="s">
        <v>34</v>
      </c>
      <c r="F110" s="315">
        <v>21</v>
      </c>
      <c r="G110" s="319">
        <v>118.56</v>
      </c>
      <c r="H110" s="100">
        <v>0.24</v>
      </c>
      <c r="I110" s="101">
        <f t="shared" si="99"/>
        <v>147.01439999999999</v>
      </c>
      <c r="J110" s="122">
        <f t="shared" si="92"/>
        <v>0</v>
      </c>
      <c r="K110" s="102">
        <f t="shared" si="100"/>
        <v>147.01439999999999</v>
      </c>
      <c r="L110" s="102">
        <f t="shared" si="101"/>
        <v>3087.3024</v>
      </c>
      <c r="M110" s="103"/>
      <c r="N110" s="97"/>
    </row>
    <row r="111" spans="1:14" ht="56.25" x14ac:dyDescent="0.2">
      <c r="A111" s="188" t="s">
        <v>369</v>
      </c>
      <c r="B111" s="189" t="s">
        <v>157</v>
      </c>
      <c r="C111" s="190" t="s">
        <v>26</v>
      </c>
      <c r="D111" s="98" t="s">
        <v>158</v>
      </c>
      <c r="E111" s="110" t="s">
        <v>81</v>
      </c>
      <c r="F111" s="315">
        <v>3.15</v>
      </c>
      <c r="G111" s="319">
        <v>396.5</v>
      </c>
      <c r="H111" s="100">
        <v>0.24</v>
      </c>
      <c r="I111" s="101">
        <f t="shared" si="99"/>
        <v>491.65999999999997</v>
      </c>
      <c r="J111" s="122">
        <f t="shared" si="92"/>
        <v>0</v>
      </c>
      <c r="K111" s="102">
        <f t="shared" si="100"/>
        <v>491.65999999999997</v>
      </c>
      <c r="L111" s="102">
        <f t="shared" si="101"/>
        <v>1548.7289999999998</v>
      </c>
      <c r="M111" s="103"/>
      <c r="N111" s="97"/>
    </row>
    <row r="112" spans="1:14" ht="45" x14ac:dyDescent="0.2">
      <c r="A112" s="188" t="s">
        <v>370</v>
      </c>
      <c r="B112" s="189" t="s">
        <v>159</v>
      </c>
      <c r="C112" s="190" t="s">
        <v>26</v>
      </c>
      <c r="D112" s="98" t="s">
        <v>160</v>
      </c>
      <c r="E112" s="110" t="s">
        <v>34</v>
      </c>
      <c r="F112" s="315">
        <v>19.007999999999999</v>
      </c>
      <c r="G112" s="319">
        <v>133.84</v>
      </c>
      <c r="H112" s="100">
        <v>0.24</v>
      </c>
      <c r="I112" s="101">
        <f t="shared" si="99"/>
        <v>165.9616</v>
      </c>
      <c r="J112" s="122">
        <f t="shared" si="92"/>
        <v>0</v>
      </c>
      <c r="K112" s="102">
        <f t="shared" si="100"/>
        <v>165.9616</v>
      </c>
      <c r="L112" s="102">
        <f t="shared" si="101"/>
        <v>3154.5980927999999</v>
      </c>
      <c r="M112" s="103"/>
      <c r="N112" s="97"/>
    </row>
    <row r="113" spans="1:14" ht="67.5" x14ac:dyDescent="0.2">
      <c r="A113" s="188" t="s">
        <v>371</v>
      </c>
      <c r="B113" s="189" t="s">
        <v>94</v>
      </c>
      <c r="C113" s="190" t="s">
        <v>26</v>
      </c>
      <c r="D113" s="98" t="s">
        <v>109</v>
      </c>
      <c r="E113" s="110" t="s">
        <v>34</v>
      </c>
      <c r="F113" s="315">
        <v>19.007999999999999</v>
      </c>
      <c r="G113" s="319">
        <v>208.200881796</v>
      </c>
      <c r="H113" s="100">
        <v>0.24</v>
      </c>
      <c r="I113" s="101">
        <f t="shared" si="99"/>
        <v>258.16909342704002</v>
      </c>
      <c r="J113" s="122">
        <f t="shared" si="92"/>
        <v>0</v>
      </c>
      <c r="K113" s="102">
        <f t="shared" si="100"/>
        <v>258.16909342704002</v>
      </c>
      <c r="L113" s="102">
        <f t="shared" si="101"/>
        <v>4907.2781278611765</v>
      </c>
      <c r="M113" s="103"/>
      <c r="N113" s="97"/>
    </row>
    <row r="114" spans="1:14" ht="56.25" x14ac:dyDescent="0.2">
      <c r="A114" s="188" t="s">
        <v>372</v>
      </c>
      <c r="B114" s="189" t="s">
        <v>93</v>
      </c>
      <c r="C114" s="190" t="s">
        <v>26</v>
      </c>
      <c r="D114" s="98" t="s">
        <v>110</v>
      </c>
      <c r="E114" s="110" t="s">
        <v>84</v>
      </c>
      <c r="F114" s="315">
        <v>123.5</v>
      </c>
      <c r="G114" s="319">
        <v>20.309999999999999</v>
      </c>
      <c r="H114" s="100">
        <v>0.24</v>
      </c>
      <c r="I114" s="101">
        <f t="shared" si="99"/>
        <v>25.184399999999997</v>
      </c>
      <c r="J114" s="122">
        <f t="shared" si="92"/>
        <v>0</v>
      </c>
      <c r="K114" s="102">
        <f t="shared" si="100"/>
        <v>25.184399999999997</v>
      </c>
      <c r="L114" s="102">
        <f t="shared" si="101"/>
        <v>3110.2733999999996</v>
      </c>
      <c r="M114" s="103"/>
      <c r="N114" s="97"/>
    </row>
    <row r="115" spans="1:14" ht="33.75" x14ac:dyDescent="0.2">
      <c r="A115" s="188" t="s">
        <v>373</v>
      </c>
      <c r="B115" s="189" t="s">
        <v>88</v>
      </c>
      <c r="C115" s="190" t="s">
        <v>26</v>
      </c>
      <c r="D115" s="98" t="s">
        <v>111</v>
      </c>
      <c r="E115" s="110" t="s">
        <v>84</v>
      </c>
      <c r="F115" s="315">
        <v>45.5</v>
      </c>
      <c r="G115" s="319">
        <v>13.05</v>
      </c>
      <c r="H115" s="100">
        <v>0.24</v>
      </c>
      <c r="I115" s="101">
        <f t="shared" si="99"/>
        <v>16.182000000000002</v>
      </c>
      <c r="J115" s="122">
        <f t="shared" si="92"/>
        <v>0</v>
      </c>
      <c r="K115" s="102">
        <f t="shared" si="100"/>
        <v>16.182000000000002</v>
      </c>
      <c r="L115" s="102">
        <f t="shared" si="101"/>
        <v>736.28100000000006</v>
      </c>
      <c r="M115" s="103"/>
      <c r="N115" s="97"/>
    </row>
    <row r="116" spans="1:14" ht="33.75" x14ac:dyDescent="0.2">
      <c r="A116" s="188" t="s">
        <v>374</v>
      </c>
      <c r="B116" s="189" t="s">
        <v>87</v>
      </c>
      <c r="C116" s="190" t="s">
        <v>26</v>
      </c>
      <c r="D116" s="98" t="s">
        <v>112</v>
      </c>
      <c r="E116" s="110" t="s">
        <v>84</v>
      </c>
      <c r="F116" s="315">
        <v>78</v>
      </c>
      <c r="G116" s="319">
        <v>11.98</v>
      </c>
      <c r="H116" s="100">
        <v>0.24</v>
      </c>
      <c r="I116" s="101">
        <f t="shared" si="99"/>
        <v>14.8552</v>
      </c>
      <c r="J116" s="122">
        <f t="shared" si="92"/>
        <v>0</v>
      </c>
      <c r="K116" s="102">
        <f t="shared" si="100"/>
        <v>14.8552</v>
      </c>
      <c r="L116" s="102">
        <f t="shared" si="101"/>
        <v>1158.7056</v>
      </c>
      <c r="M116" s="103"/>
      <c r="N116" s="97"/>
    </row>
    <row r="117" spans="1:14" ht="67.5" x14ac:dyDescent="0.2">
      <c r="A117" s="188" t="s">
        <v>375</v>
      </c>
      <c r="B117" s="189" t="s">
        <v>92</v>
      </c>
      <c r="C117" s="190" t="s">
        <v>26</v>
      </c>
      <c r="D117" s="98" t="s">
        <v>113</v>
      </c>
      <c r="E117" s="110" t="s">
        <v>81</v>
      </c>
      <c r="F117" s="315">
        <v>1.3</v>
      </c>
      <c r="G117" s="319">
        <v>555.27</v>
      </c>
      <c r="H117" s="100">
        <v>0.24</v>
      </c>
      <c r="I117" s="101">
        <f t="shared" si="99"/>
        <v>688.53480000000002</v>
      </c>
      <c r="J117" s="122">
        <f t="shared" si="92"/>
        <v>0</v>
      </c>
      <c r="K117" s="102">
        <f t="shared" si="100"/>
        <v>688.53480000000002</v>
      </c>
      <c r="L117" s="102">
        <f t="shared" si="101"/>
        <v>895.0952400000001</v>
      </c>
      <c r="M117" s="103"/>
      <c r="N117" s="97"/>
    </row>
    <row r="118" spans="1:14" ht="33.75" x14ac:dyDescent="0.2">
      <c r="A118" s="188" t="s">
        <v>376</v>
      </c>
      <c r="B118" s="189" t="s">
        <v>91</v>
      </c>
      <c r="C118" s="190" t="s">
        <v>26</v>
      </c>
      <c r="D118" s="98" t="s">
        <v>114</v>
      </c>
      <c r="E118" s="110" t="s">
        <v>34</v>
      </c>
      <c r="F118" s="315">
        <v>19.690000000000001</v>
      </c>
      <c r="G118" s="319">
        <v>98.61</v>
      </c>
      <c r="H118" s="100">
        <v>0.24</v>
      </c>
      <c r="I118" s="101">
        <f t="shared" si="99"/>
        <v>122.2764</v>
      </c>
      <c r="J118" s="122">
        <f t="shared" si="92"/>
        <v>0</v>
      </c>
      <c r="K118" s="102">
        <f t="shared" si="100"/>
        <v>122.2764</v>
      </c>
      <c r="L118" s="102">
        <f t="shared" si="101"/>
        <v>2407.622316</v>
      </c>
      <c r="M118" s="103"/>
      <c r="N118" s="97"/>
    </row>
    <row r="119" spans="1:14" ht="56.25" x14ac:dyDescent="0.2">
      <c r="A119" s="188" t="s">
        <v>377</v>
      </c>
      <c r="B119" s="189" t="s">
        <v>90</v>
      </c>
      <c r="C119" s="190" t="s">
        <v>26</v>
      </c>
      <c r="D119" s="98" t="s">
        <v>115</v>
      </c>
      <c r="E119" s="110" t="s">
        <v>34</v>
      </c>
      <c r="F119" s="315">
        <v>19.690000000000001</v>
      </c>
      <c r="G119" s="319">
        <v>253.12</v>
      </c>
      <c r="H119" s="100">
        <v>0.24</v>
      </c>
      <c r="I119" s="101">
        <f t="shared" si="99"/>
        <v>313.86880000000002</v>
      </c>
      <c r="J119" s="122">
        <f t="shared" si="92"/>
        <v>0</v>
      </c>
      <c r="K119" s="102">
        <f t="shared" si="100"/>
        <v>313.86880000000002</v>
      </c>
      <c r="L119" s="102">
        <f t="shared" si="101"/>
        <v>6180.0766720000011</v>
      </c>
      <c r="M119" s="103"/>
      <c r="N119" s="97"/>
    </row>
    <row r="120" spans="1:14" ht="56.25" x14ac:dyDescent="0.2">
      <c r="A120" s="188" t="s">
        <v>378</v>
      </c>
      <c r="B120" s="189" t="s">
        <v>89</v>
      </c>
      <c r="C120" s="190" t="s">
        <v>26</v>
      </c>
      <c r="D120" s="98" t="s">
        <v>116</v>
      </c>
      <c r="E120" s="110" t="s">
        <v>84</v>
      </c>
      <c r="F120" s="315">
        <v>115.9</v>
      </c>
      <c r="G120" s="319">
        <v>17.3</v>
      </c>
      <c r="H120" s="100">
        <v>0.24</v>
      </c>
      <c r="I120" s="101">
        <f t="shared" si="99"/>
        <v>21.452000000000002</v>
      </c>
      <c r="J120" s="122">
        <f t="shared" si="92"/>
        <v>0</v>
      </c>
      <c r="K120" s="102">
        <f t="shared" si="100"/>
        <v>21.452000000000002</v>
      </c>
      <c r="L120" s="102">
        <f t="shared" si="101"/>
        <v>2486.2868000000003</v>
      </c>
      <c r="M120" s="103"/>
      <c r="N120" s="97"/>
    </row>
    <row r="121" spans="1:14" ht="33.75" x14ac:dyDescent="0.2">
      <c r="A121" s="188" t="s">
        <v>379</v>
      </c>
      <c r="B121" s="189" t="s">
        <v>88</v>
      </c>
      <c r="C121" s="190" t="s">
        <v>26</v>
      </c>
      <c r="D121" s="98" t="s">
        <v>111</v>
      </c>
      <c r="E121" s="110" t="s">
        <v>84</v>
      </c>
      <c r="F121" s="315">
        <v>42.7</v>
      </c>
      <c r="G121" s="319">
        <v>13.05</v>
      </c>
      <c r="H121" s="100">
        <v>0.24</v>
      </c>
      <c r="I121" s="101">
        <f t="shared" si="99"/>
        <v>16.182000000000002</v>
      </c>
      <c r="J121" s="122">
        <f t="shared" si="92"/>
        <v>0</v>
      </c>
      <c r="K121" s="102">
        <f t="shared" si="100"/>
        <v>16.182000000000002</v>
      </c>
      <c r="L121" s="102">
        <f t="shared" si="101"/>
        <v>690.97140000000013</v>
      </c>
      <c r="M121" s="103"/>
      <c r="N121" s="97"/>
    </row>
    <row r="122" spans="1:14" ht="33.75" x14ac:dyDescent="0.2">
      <c r="A122" s="188" t="s">
        <v>380</v>
      </c>
      <c r="B122" s="189" t="s">
        <v>87</v>
      </c>
      <c r="C122" s="190" t="s">
        <v>26</v>
      </c>
      <c r="D122" s="98" t="s">
        <v>112</v>
      </c>
      <c r="E122" s="110" t="s">
        <v>84</v>
      </c>
      <c r="F122" s="315">
        <v>73.2</v>
      </c>
      <c r="G122" s="319">
        <v>11.98</v>
      </c>
      <c r="H122" s="100">
        <v>0.24</v>
      </c>
      <c r="I122" s="101">
        <f t="shared" si="99"/>
        <v>14.8552</v>
      </c>
      <c r="J122" s="122">
        <f t="shared" si="92"/>
        <v>0</v>
      </c>
      <c r="K122" s="102">
        <f t="shared" si="100"/>
        <v>14.8552</v>
      </c>
      <c r="L122" s="102">
        <f t="shared" si="101"/>
        <v>1087.4006400000001</v>
      </c>
      <c r="M122" s="103"/>
      <c r="N122" s="97"/>
    </row>
    <row r="123" spans="1:14" ht="90" x14ac:dyDescent="0.2">
      <c r="A123" s="188" t="s">
        <v>381</v>
      </c>
      <c r="B123" s="189" t="s">
        <v>161</v>
      </c>
      <c r="C123" s="190" t="s">
        <v>25</v>
      </c>
      <c r="D123" s="98" t="s">
        <v>162</v>
      </c>
      <c r="E123" s="110" t="s">
        <v>81</v>
      </c>
      <c r="F123" s="315">
        <v>1.22</v>
      </c>
      <c r="G123" s="319">
        <v>105.214736061</v>
      </c>
      <c r="H123" s="100">
        <v>0.24</v>
      </c>
      <c r="I123" s="101">
        <f t="shared" si="99"/>
        <v>130.46627271564</v>
      </c>
      <c r="J123" s="122">
        <f t="shared" si="92"/>
        <v>0</v>
      </c>
      <c r="K123" s="102">
        <f t="shared" si="100"/>
        <v>130.46627271564</v>
      </c>
      <c r="L123" s="102">
        <f t="shared" si="101"/>
        <v>159.16885271308081</v>
      </c>
      <c r="M123" s="103"/>
      <c r="N123" s="97"/>
    </row>
    <row r="124" spans="1:14" ht="56.25" x14ac:dyDescent="0.2">
      <c r="A124" s="188" t="s">
        <v>382</v>
      </c>
      <c r="B124" s="189" t="s">
        <v>163</v>
      </c>
      <c r="C124" s="190" t="s">
        <v>25</v>
      </c>
      <c r="D124" s="98" t="s">
        <v>164</v>
      </c>
      <c r="E124" s="110" t="s">
        <v>81</v>
      </c>
      <c r="F124" s="315">
        <v>1.22</v>
      </c>
      <c r="G124" s="319">
        <v>467.039011824</v>
      </c>
      <c r="H124" s="100">
        <v>0.24</v>
      </c>
      <c r="I124" s="101">
        <f t="shared" si="99"/>
        <v>579.12837466175995</v>
      </c>
      <c r="J124" s="122">
        <f t="shared" si="92"/>
        <v>0</v>
      </c>
      <c r="K124" s="102">
        <f t="shared" si="100"/>
        <v>579.12837466175995</v>
      </c>
      <c r="L124" s="102">
        <f t="shared" si="101"/>
        <v>706.53661708734717</v>
      </c>
      <c r="M124" s="103"/>
      <c r="N124" s="97"/>
    </row>
    <row r="125" spans="1:14" ht="33.75" x14ac:dyDescent="0.2">
      <c r="A125" s="188" t="s">
        <v>383</v>
      </c>
      <c r="B125" s="189" t="s">
        <v>165</v>
      </c>
      <c r="C125" s="190" t="s">
        <v>26</v>
      </c>
      <c r="D125" s="98" t="s">
        <v>166</v>
      </c>
      <c r="E125" s="110" t="s">
        <v>34</v>
      </c>
      <c r="F125" s="315">
        <v>21</v>
      </c>
      <c r="G125" s="319">
        <v>45.12</v>
      </c>
      <c r="H125" s="100">
        <v>0.24</v>
      </c>
      <c r="I125" s="101">
        <f t="shared" si="99"/>
        <v>55.948799999999999</v>
      </c>
      <c r="J125" s="122">
        <f t="shared" si="92"/>
        <v>0</v>
      </c>
      <c r="K125" s="102">
        <f t="shared" si="100"/>
        <v>55.948799999999999</v>
      </c>
      <c r="L125" s="102">
        <f t="shared" si="101"/>
        <v>1174.9248</v>
      </c>
      <c r="M125" s="103"/>
      <c r="N125" s="97"/>
    </row>
    <row r="126" spans="1:14" ht="45" x14ac:dyDescent="0.2">
      <c r="A126" s="188" t="s">
        <v>384</v>
      </c>
      <c r="B126" s="189" t="s">
        <v>167</v>
      </c>
      <c r="C126" s="190" t="s">
        <v>26</v>
      </c>
      <c r="D126" s="98" t="s">
        <v>168</v>
      </c>
      <c r="E126" s="110" t="s">
        <v>34</v>
      </c>
      <c r="F126" s="315">
        <v>21</v>
      </c>
      <c r="G126" s="319">
        <v>279.87</v>
      </c>
      <c r="H126" s="100">
        <v>0.24</v>
      </c>
      <c r="I126" s="101">
        <f t="shared" si="99"/>
        <v>347.03879999999998</v>
      </c>
      <c r="J126" s="122">
        <f t="shared" si="92"/>
        <v>0</v>
      </c>
      <c r="K126" s="102">
        <f t="shared" si="100"/>
        <v>347.03879999999998</v>
      </c>
      <c r="L126" s="102">
        <f t="shared" si="101"/>
        <v>7287.8147999999992</v>
      </c>
      <c r="M126" s="103"/>
      <c r="N126" s="97"/>
    </row>
    <row r="127" spans="1:14" ht="56.25" x14ac:dyDescent="0.2">
      <c r="A127" s="188" t="s">
        <v>385</v>
      </c>
      <c r="B127" s="189" t="s">
        <v>169</v>
      </c>
      <c r="C127" s="190" t="s">
        <v>26</v>
      </c>
      <c r="D127" s="98" t="s">
        <v>170</v>
      </c>
      <c r="E127" s="110" t="s">
        <v>84</v>
      </c>
      <c r="F127" s="315">
        <v>299.25</v>
      </c>
      <c r="G127" s="319">
        <v>20.22</v>
      </c>
      <c r="H127" s="100">
        <v>0.24</v>
      </c>
      <c r="I127" s="101">
        <f t="shared" si="99"/>
        <v>25.072799999999997</v>
      </c>
      <c r="J127" s="122">
        <f t="shared" si="92"/>
        <v>0</v>
      </c>
      <c r="K127" s="102">
        <f t="shared" si="100"/>
        <v>25.072799999999997</v>
      </c>
      <c r="L127" s="102">
        <f t="shared" si="101"/>
        <v>7503.0353999999988</v>
      </c>
      <c r="M127" s="103"/>
      <c r="N127" s="97"/>
    </row>
    <row r="128" spans="1:14" ht="33.75" x14ac:dyDescent="0.2">
      <c r="A128" s="188" t="s">
        <v>386</v>
      </c>
      <c r="B128" s="189" t="s">
        <v>171</v>
      </c>
      <c r="C128" s="190" t="s">
        <v>26</v>
      </c>
      <c r="D128" s="98" t="s">
        <v>172</v>
      </c>
      <c r="E128" s="110" t="s">
        <v>84</v>
      </c>
      <c r="F128" s="315">
        <v>110.25</v>
      </c>
      <c r="G128" s="319">
        <v>12.73</v>
      </c>
      <c r="H128" s="100">
        <v>0.24</v>
      </c>
      <c r="I128" s="101">
        <f t="shared" si="99"/>
        <v>15.7852</v>
      </c>
      <c r="J128" s="122">
        <f t="shared" si="92"/>
        <v>0</v>
      </c>
      <c r="K128" s="102">
        <f t="shared" si="100"/>
        <v>15.7852</v>
      </c>
      <c r="L128" s="102">
        <f t="shared" si="101"/>
        <v>1740.3182999999999</v>
      </c>
      <c r="M128" s="103"/>
      <c r="N128" s="97"/>
    </row>
    <row r="129" spans="1:14" ht="33.75" x14ac:dyDescent="0.2">
      <c r="A129" s="188" t="s">
        <v>387</v>
      </c>
      <c r="B129" s="189" t="s">
        <v>173</v>
      </c>
      <c r="C129" s="190" t="s">
        <v>26</v>
      </c>
      <c r="D129" s="98" t="s">
        <v>174</v>
      </c>
      <c r="E129" s="110" t="s">
        <v>84</v>
      </c>
      <c r="F129" s="315">
        <v>189</v>
      </c>
      <c r="G129" s="319">
        <v>11.87</v>
      </c>
      <c r="H129" s="100">
        <v>0.24</v>
      </c>
      <c r="I129" s="101">
        <f t="shared" si="99"/>
        <v>14.718799999999998</v>
      </c>
      <c r="J129" s="122">
        <f t="shared" si="92"/>
        <v>0</v>
      </c>
      <c r="K129" s="102">
        <f t="shared" si="100"/>
        <v>14.718799999999998</v>
      </c>
      <c r="L129" s="102">
        <f t="shared" si="101"/>
        <v>2781.8531999999996</v>
      </c>
      <c r="M129" s="103"/>
      <c r="N129" s="97"/>
    </row>
    <row r="130" spans="1:14" ht="90" x14ac:dyDescent="0.2">
      <c r="A130" s="188" t="s">
        <v>388</v>
      </c>
      <c r="B130" s="189" t="s">
        <v>161</v>
      </c>
      <c r="C130" s="190" t="s">
        <v>25</v>
      </c>
      <c r="D130" s="98" t="s">
        <v>162</v>
      </c>
      <c r="E130" s="110" t="s">
        <v>81</v>
      </c>
      <c r="F130" s="315">
        <v>3.15</v>
      </c>
      <c r="G130" s="319">
        <v>105.214736061</v>
      </c>
      <c r="H130" s="100">
        <v>0.24</v>
      </c>
      <c r="I130" s="101">
        <f t="shared" si="99"/>
        <v>130.46627271564</v>
      </c>
      <c r="J130" s="122">
        <f t="shared" si="92"/>
        <v>0</v>
      </c>
      <c r="K130" s="102">
        <f t="shared" si="100"/>
        <v>130.46627271564</v>
      </c>
      <c r="L130" s="102">
        <f t="shared" si="101"/>
        <v>410.968759054266</v>
      </c>
      <c r="M130" s="103"/>
      <c r="N130" s="97"/>
    </row>
    <row r="131" spans="1:14" ht="56.25" x14ac:dyDescent="0.2">
      <c r="A131" s="188" t="s">
        <v>389</v>
      </c>
      <c r="B131" s="189" t="s">
        <v>163</v>
      </c>
      <c r="C131" s="190" t="s">
        <v>25</v>
      </c>
      <c r="D131" s="98" t="s">
        <v>164</v>
      </c>
      <c r="E131" s="110" t="s">
        <v>81</v>
      </c>
      <c r="F131" s="315">
        <v>3.15</v>
      </c>
      <c r="G131" s="319">
        <v>467.039011824</v>
      </c>
      <c r="H131" s="100">
        <v>0.24</v>
      </c>
      <c r="I131" s="101">
        <f t="shared" si="99"/>
        <v>579.12837466175995</v>
      </c>
      <c r="J131" s="122">
        <f t="shared" si="92"/>
        <v>0</v>
      </c>
      <c r="K131" s="102">
        <f t="shared" si="100"/>
        <v>579.12837466175995</v>
      </c>
      <c r="L131" s="102">
        <f t="shared" si="101"/>
        <v>1824.2543801845438</v>
      </c>
      <c r="M131" s="103"/>
      <c r="N131" s="97"/>
    </row>
    <row r="132" spans="1:14" ht="112.5" x14ac:dyDescent="0.2">
      <c r="A132" s="188" t="s">
        <v>390</v>
      </c>
      <c r="B132" s="189" t="s">
        <v>175</v>
      </c>
      <c r="C132" s="190" t="s">
        <v>25</v>
      </c>
      <c r="D132" s="98" t="s">
        <v>176</v>
      </c>
      <c r="E132" s="110" t="s">
        <v>84</v>
      </c>
      <c r="F132" s="315">
        <v>3491.6496000000002</v>
      </c>
      <c r="G132" s="319">
        <v>18.644340716999999</v>
      </c>
      <c r="H132" s="100">
        <v>0.24</v>
      </c>
      <c r="I132" s="101">
        <f t="shared" si="99"/>
        <v>23.118982489079997</v>
      </c>
      <c r="J132" s="122">
        <f t="shared" si="92"/>
        <v>0</v>
      </c>
      <c r="K132" s="102">
        <f t="shared" si="100"/>
        <v>23.118982489079997</v>
      </c>
      <c r="L132" s="102">
        <f t="shared" si="101"/>
        <v>80723.385960403175</v>
      </c>
      <c r="M132" s="103"/>
      <c r="N132" s="97"/>
    </row>
    <row r="133" spans="1:14" x14ac:dyDescent="0.2">
      <c r="A133" s="170" t="s">
        <v>391</v>
      </c>
      <c r="B133" s="169"/>
      <c r="C133" s="150"/>
      <c r="D133" s="89" t="s">
        <v>177</v>
      </c>
      <c r="E133" s="149"/>
      <c r="F133" s="316"/>
      <c r="G133" s="320"/>
      <c r="H133" s="154"/>
      <c r="I133" s="153"/>
      <c r="J133" s="152"/>
      <c r="K133" s="165"/>
      <c r="L133" s="165"/>
      <c r="M133" s="165">
        <f>SUM(L134)</f>
        <v>4322.9197439999989</v>
      </c>
      <c r="N133" s="97"/>
    </row>
    <row r="134" spans="1:14" ht="67.5" x14ac:dyDescent="0.2">
      <c r="A134" s="188" t="s">
        <v>392</v>
      </c>
      <c r="B134" s="189" t="s">
        <v>178</v>
      </c>
      <c r="C134" s="190" t="s">
        <v>26</v>
      </c>
      <c r="D134" s="98" t="s">
        <v>179</v>
      </c>
      <c r="E134" s="110" t="s">
        <v>34</v>
      </c>
      <c r="F134" s="315">
        <v>51.48</v>
      </c>
      <c r="G134" s="319">
        <v>67.72</v>
      </c>
      <c r="H134" s="100">
        <v>0.24</v>
      </c>
      <c r="I134" s="101">
        <f t="shared" si="99"/>
        <v>83.972799999999992</v>
      </c>
      <c r="J134" s="122">
        <f>$J$222</f>
        <v>0</v>
      </c>
      <c r="K134" s="102">
        <f t="shared" si="100"/>
        <v>83.972799999999992</v>
      </c>
      <c r="L134" s="102">
        <f t="shared" si="101"/>
        <v>4322.9197439999989</v>
      </c>
      <c r="M134" s="103"/>
      <c r="N134" s="97"/>
    </row>
    <row r="135" spans="1:14" ht="22.5" x14ac:dyDescent="0.2">
      <c r="A135" s="170" t="s">
        <v>393</v>
      </c>
      <c r="B135" s="169"/>
      <c r="C135" s="150"/>
      <c r="D135" s="89" t="s">
        <v>180</v>
      </c>
      <c r="E135" s="149"/>
      <c r="F135" s="316"/>
      <c r="G135" s="320"/>
      <c r="H135" s="154"/>
      <c r="I135" s="153"/>
      <c r="J135" s="152"/>
      <c r="K135" s="165"/>
      <c r="L135" s="165"/>
      <c r="M135" s="165">
        <f>SUM(L136:L137)</f>
        <v>8343.8989919999985</v>
      </c>
      <c r="N135" s="97"/>
    </row>
    <row r="136" spans="1:14" ht="56.25" x14ac:dyDescent="0.2">
      <c r="A136" s="188" t="s">
        <v>394</v>
      </c>
      <c r="B136" s="189" t="s">
        <v>181</v>
      </c>
      <c r="C136" s="190" t="s">
        <v>26</v>
      </c>
      <c r="D136" s="98" t="s">
        <v>182</v>
      </c>
      <c r="E136" s="110" t="s">
        <v>34</v>
      </c>
      <c r="F136" s="315">
        <v>51.48</v>
      </c>
      <c r="G136" s="319">
        <v>6.89</v>
      </c>
      <c r="H136" s="100">
        <v>0.24</v>
      </c>
      <c r="I136" s="101">
        <f t="shared" si="99"/>
        <v>8.5435999999999996</v>
      </c>
      <c r="J136" s="122">
        <f>$J$222</f>
        <v>0</v>
      </c>
      <c r="K136" s="102">
        <f t="shared" si="100"/>
        <v>8.5435999999999996</v>
      </c>
      <c r="L136" s="102">
        <f t="shared" si="101"/>
        <v>439.82452799999993</v>
      </c>
      <c r="M136" s="103"/>
      <c r="N136" s="97"/>
    </row>
    <row r="137" spans="1:14" ht="78.75" x14ac:dyDescent="0.2">
      <c r="A137" s="188" t="s">
        <v>395</v>
      </c>
      <c r="B137" s="189" t="s">
        <v>183</v>
      </c>
      <c r="C137" s="190" t="s">
        <v>26</v>
      </c>
      <c r="D137" s="98" t="s">
        <v>184</v>
      </c>
      <c r="E137" s="110" t="s">
        <v>34</v>
      </c>
      <c r="F137" s="315">
        <v>51.48</v>
      </c>
      <c r="G137" s="319">
        <v>123.82</v>
      </c>
      <c r="H137" s="100">
        <v>0.24</v>
      </c>
      <c r="I137" s="101">
        <f t="shared" si="99"/>
        <v>153.5368</v>
      </c>
      <c r="J137" s="122">
        <f>$J$222</f>
        <v>0</v>
      </c>
      <c r="K137" s="102">
        <f t="shared" si="100"/>
        <v>153.5368</v>
      </c>
      <c r="L137" s="102">
        <f t="shared" si="101"/>
        <v>7904.0744639999994</v>
      </c>
      <c r="M137" s="103"/>
      <c r="N137" s="97"/>
    </row>
    <row r="138" spans="1:14" ht="33.75" x14ac:dyDescent="0.2">
      <c r="A138" s="170" t="s">
        <v>396</v>
      </c>
      <c r="B138" s="169"/>
      <c r="C138" s="150"/>
      <c r="D138" s="89" t="s">
        <v>185</v>
      </c>
      <c r="E138" s="149"/>
      <c r="F138" s="316"/>
      <c r="G138" s="320"/>
      <c r="H138" s="154"/>
      <c r="I138" s="153"/>
      <c r="J138" s="152"/>
      <c r="K138" s="165"/>
      <c r="L138" s="165"/>
      <c r="M138" s="165">
        <f>SUM(L139)</f>
        <v>573.33367221163189</v>
      </c>
      <c r="N138" s="97"/>
    </row>
    <row r="139" spans="1:14" ht="67.5" x14ac:dyDescent="0.2">
      <c r="A139" s="188" t="s">
        <v>397</v>
      </c>
      <c r="B139" s="189" t="s">
        <v>186</v>
      </c>
      <c r="C139" s="190" t="s">
        <v>25</v>
      </c>
      <c r="D139" s="98" t="s">
        <v>187</v>
      </c>
      <c r="E139" s="110" t="s">
        <v>34</v>
      </c>
      <c r="F139" s="315">
        <v>0.85</v>
      </c>
      <c r="G139" s="319">
        <v>543.95984080799997</v>
      </c>
      <c r="H139" s="100">
        <v>0.24</v>
      </c>
      <c r="I139" s="101">
        <f t="shared" ref="I139" si="102">G139*(1+H139)</f>
        <v>674.5102026019199</v>
      </c>
      <c r="J139" s="122">
        <f>$J$222</f>
        <v>0</v>
      </c>
      <c r="K139" s="102">
        <f t="shared" ref="K139" si="103">I139*(1-J139)</f>
        <v>674.5102026019199</v>
      </c>
      <c r="L139" s="102">
        <f t="shared" ref="L139" si="104">F139*K139</f>
        <v>573.33367221163189</v>
      </c>
      <c r="M139" s="103"/>
      <c r="N139" s="97"/>
    </row>
    <row r="140" spans="1:14" ht="33.75" x14ac:dyDescent="0.2">
      <c r="A140" s="185" t="s">
        <v>398</v>
      </c>
      <c r="B140" s="198"/>
      <c r="C140" s="184"/>
      <c r="D140" s="89" t="s">
        <v>188</v>
      </c>
      <c r="E140" s="149"/>
      <c r="F140" s="316"/>
      <c r="G140" s="320"/>
      <c r="H140" s="154"/>
      <c r="I140" s="153"/>
      <c r="J140" s="152"/>
      <c r="K140" s="165"/>
      <c r="L140" s="165"/>
      <c r="M140" s="165">
        <f>SUM(L141:L153)</f>
        <v>8985.3393185159985</v>
      </c>
      <c r="N140" s="97"/>
    </row>
    <row r="141" spans="1:14" ht="78.75" x14ac:dyDescent="0.2">
      <c r="A141" s="188" t="s">
        <v>399</v>
      </c>
      <c r="B141" s="189" t="s">
        <v>189</v>
      </c>
      <c r="C141" s="190" t="s">
        <v>25</v>
      </c>
      <c r="D141" s="98" t="s">
        <v>190</v>
      </c>
      <c r="E141" s="110" t="s">
        <v>36</v>
      </c>
      <c r="F141" s="315">
        <v>2</v>
      </c>
      <c r="G141" s="319">
        <v>758.75459294999996</v>
      </c>
      <c r="H141" s="100">
        <v>0.24</v>
      </c>
      <c r="I141" s="101">
        <f t="shared" ref="I141:I142" si="105">G141*(1+H141)</f>
        <v>940.85569525799997</v>
      </c>
      <c r="J141" s="122">
        <f t="shared" ref="J141:J153" si="106">$J$222</f>
        <v>0</v>
      </c>
      <c r="K141" s="102">
        <f t="shared" ref="K141:K142" si="107">I141*(1-J141)</f>
        <v>940.85569525799997</v>
      </c>
      <c r="L141" s="102">
        <f t="shared" ref="L141:L142" si="108">F141*K141</f>
        <v>1881.7113905159999</v>
      </c>
      <c r="M141" s="103"/>
      <c r="N141" s="97"/>
    </row>
    <row r="142" spans="1:14" ht="22.5" x14ac:dyDescent="0.2">
      <c r="A142" s="188" t="s">
        <v>400</v>
      </c>
      <c r="B142" s="189" t="s">
        <v>191</v>
      </c>
      <c r="C142" s="190" t="s">
        <v>26</v>
      </c>
      <c r="D142" s="98" t="s">
        <v>192</v>
      </c>
      <c r="E142" s="110" t="s">
        <v>36</v>
      </c>
      <c r="F142" s="315">
        <v>1</v>
      </c>
      <c r="G142" s="319">
        <v>572.9</v>
      </c>
      <c r="H142" s="100">
        <v>0.24</v>
      </c>
      <c r="I142" s="101">
        <f t="shared" si="105"/>
        <v>710.39599999999996</v>
      </c>
      <c r="J142" s="122">
        <f t="shared" si="106"/>
        <v>0</v>
      </c>
      <c r="K142" s="102">
        <f t="shared" si="107"/>
        <v>710.39599999999996</v>
      </c>
      <c r="L142" s="102">
        <f t="shared" si="108"/>
        <v>710.39599999999996</v>
      </c>
      <c r="M142" s="103"/>
      <c r="N142" s="97"/>
    </row>
    <row r="143" spans="1:14" ht="78.75" x14ac:dyDescent="0.2">
      <c r="A143" s="188" t="s">
        <v>401</v>
      </c>
      <c r="B143" s="189" t="s">
        <v>193</v>
      </c>
      <c r="C143" s="190" t="s">
        <v>26</v>
      </c>
      <c r="D143" s="98" t="s">
        <v>194</v>
      </c>
      <c r="E143" s="110" t="s">
        <v>83</v>
      </c>
      <c r="F143" s="315">
        <v>3.23</v>
      </c>
      <c r="G143" s="319">
        <v>42.26</v>
      </c>
      <c r="H143" s="100">
        <v>0.24</v>
      </c>
      <c r="I143" s="101">
        <f>G143*(1+H143)</f>
        <v>52.4024</v>
      </c>
      <c r="J143" s="122">
        <f t="shared" si="106"/>
        <v>0</v>
      </c>
      <c r="K143" s="102">
        <f>I143*(1-J143)</f>
        <v>52.4024</v>
      </c>
      <c r="L143" s="102">
        <f>F143*K143</f>
        <v>169.25975199999999</v>
      </c>
      <c r="M143" s="103"/>
      <c r="N143" s="97"/>
    </row>
    <row r="144" spans="1:14" ht="78.75" x14ac:dyDescent="0.2">
      <c r="A144" s="188" t="s">
        <v>402</v>
      </c>
      <c r="B144" s="189" t="s">
        <v>195</v>
      </c>
      <c r="C144" s="190" t="s">
        <v>26</v>
      </c>
      <c r="D144" s="98" t="s">
        <v>196</v>
      </c>
      <c r="E144" s="110" t="s">
        <v>83</v>
      </c>
      <c r="F144" s="315">
        <v>66.39</v>
      </c>
      <c r="G144" s="319">
        <v>27.99</v>
      </c>
      <c r="H144" s="100">
        <v>0.24</v>
      </c>
      <c r="I144" s="101">
        <f t="shared" ref="I144" si="109">G144*(1+H144)</f>
        <v>34.707599999999999</v>
      </c>
      <c r="J144" s="122">
        <f t="shared" si="106"/>
        <v>0</v>
      </c>
      <c r="K144" s="102">
        <f t="shared" ref="K144" si="110">I144*(1-J144)</f>
        <v>34.707599999999999</v>
      </c>
      <c r="L144" s="102">
        <f t="shared" ref="L144" si="111">F144*K144</f>
        <v>2304.237564</v>
      </c>
      <c r="M144" s="103"/>
      <c r="N144" s="97"/>
    </row>
    <row r="145" spans="1:14" ht="67.5" x14ac:dyDescent="0.2">
      <c r="A145" s="188" t="s">
        <v>403</v>
      </c>
      <c r="B145" s="189" t="s">
        <v>197</v>
      </c>
      <c r="C145" s="190" t="s">
        <v>26</v>
      </c>
      <c r="D145" s="98" t="s">
        <v>198</v>
      </c>
      <c r="E145" s="110" t="s">
        <v>83</v>
      </c>
      <c r="F145" s="315">
        <v>25.15</v>
      </c>
      <c r="G145" s="319">
        <v>30.51</v>
      </c>
      <c r="H145" s="100">
        <v>0.24</v>
      </c>
      <c r="I145" s="101">
        <f t="shared" ref="I145:I157" si="112">G145*(1+H145)</f>
        <v>37.8324</v>
      </c>
      <c r="J145" s="122">
        <f t="shared" si="106"/>
        <v>0</v>
      </c>
      <c r="K145" s="102">
        <f t="shared" ref="K145:K157" si="113">I145*(1-J145)</f>
        <v>37.8324</v>
      </c>
      <c r="L145" s="102">
        <f t="shared" ref="L145:L157" si="114">F145*K145</f>
        <v>951.48485999999991</v>
      </c>
      <c r="M145" s="103"/>
      <c r="N145" s="97"/>
    </row>
    <row r="146" spans="1:14" ht="67.5" x14ac:dyDescent="0.2">
      <c r="A146" s="188" t="s">
        <v>404</v>
      </c>
      <c r="B146" s="189" t="s">
        <v>199</v>
      </c>
      <c r="C146" s="190" t="s">
        <v>26</v>
      </c>
      <c r="D146" s="98" t="s">
        <v>200</v>
      </c>
      <c r="E146" s="110" t="s">
        <v>83</v>
      </c>
      <c r="F146" s="315">
        <v>3.62</v>
      </c>
      <c r="G146" s="319">
        <v>39.29</v>
      </c>
      <c r="H146" s="100">
        <v>0.24</v>
      </c>
      <c r="I146" s="101">
        <f t="shared" si="112"/>
        <v>48.7196</v>
      </c>
      <c r="J146" s="122">
        <f t="shared" si="106"/>
        <v>0</v>
      </c>
      <c r="K146" s="102">
        <f t="shared" si="113"/>
        <v>48.7196</v>
      </c>
      <c r="L146" s="102">
        <f t="shared" si="114"/>
        <v>176.36495200000002</v>
      </c>
      <c r="M146" s="103"/>
      <c r="N146" s="97"/>
    </row>
    <row r="147" spans="1:14" ht="67.5" x14ac:dyDescent="0.2">
      <c r="A147" s="188" t="s">
        <v>405</v>
      </c>
      <c r="B147" s="189" t="s">
        <v>201</v>
      </c>
      <c r="C147" s="190" t="s">
        <v>26</v>
      </c>
      <c r="D147" s="98" t="s">
        <v>202</v>
      </c>
      <c r="E147" s="110" t="s">
        <v>36</v>
      </c>
      <c r="F147" s="315">
        <v>1</v>
      </c>
      <c r="G147" s="319">
        <v>70.34</v>
      </c>
      <c r="H147" s="100">
        <v>0.24</v>
      </c>
      <c r="I147" s="101">
        <f t="shared" si="112"/>
        <v>87.221600000000009</v>
      </c>
      <c r="J147" s="122">
        <f t="shared" si="106"/>
        <v>0</v>
      </c>
      <c r="K147" s="102">
        <f t="shared" si="113"/>
        <v>87.221600000000009</v>
      </c>
      <c r="L147" s="102">
        <f t="shared" si="114"/>
        <v>87.221600000000009</v>
      </c>
      <c r="M147" s="103"/>
      <c r="N147" s="97"/>
    </row>
    <row r="148" spans="1:14" ht="67.5" x14ac:dyDescent="0.2">
      <c r="A148" s="188" t="s">
        <v>406</v>
      </c>
      <c r="B148" s="189" t="s">
        <v>203</v>
      </c>
      <c r="C148" s="190" t="s">
        <v>26</v>
      </c>
      <c r="D148" s="98" t="s">
        <v>204</v>
      </c>
      <c r="E148" s="110" t="s">
        <v>36</v>
      </c>
      <c r="F148" s="315">
        <v>1</v>
      </c>
      <c r="G148" s="319">
        <v>128.03</v>
      </c>
      <c r="H148" s="100">
        <v>0.24</v>
      </c>
      <c r="I148" s="101">
        <f t="shared" si="112"/>
        <v>158.75720000000001</v>
      </c>
      <c r="J148" s="122">
        <f t="shared" si="106"/>
        <v>0</v>
      </c>
      <c r="K148" s="102">
        <f t="shared" si="113"/>
        <v>158.75720000000001</v>
      </c>
      <c r="L148" s="102">
        <f t="shared" si="114"/>
        <v>158.75720000000001</v>
      </c>
      <c r="M148" s="103"/>
      <c r="N148" s="97"/>
    </row>
    <row r="149" spans="1:14" ht="45" x14ac:dyDescent="0.2">
      <c r="A149" s="188" t="s">
        <v>407</v>
      </c>
      <c r="B149" s="189" t="s">
        <v>205</v>
      </c>
      <c r="C149" s="190" t="s">
        <v>26</v>
      </c>
      <c r="D149" s="98" t="s">
        <v>206</v>
      </c>
      <c r="E149" s="110" t="s">
        <v>36</v>
      </c>
      <c r="F149" s="315">
        <v>2</v>
      </c>
      <c r="G149" s="319">
        <v>18.8</v>
      </c>
      <c r="H149" s="100">
        <v>0.24</v>
      </c>
      <c r="I149" s="101">
        <f t="shared" si="112"/>
        <v>23.312000000000001</v>
      </c>
      <c r="J149" s="122">
        <f t="shared" si="106"/>
        <v>0</v>
      </c>
      <c r="K149" s="102">
        <f t="shared" si="113"/>
        <v>23.312000000000001</v>
      </c>
      <c r="L149" s="102">
        <f t="shared" si="114"/>
        <v>46.624000000000002</v>
      </c>
      <c r="M149" s="103"/>
      <c r="N149" s="97"/>
    </row>
    <row r="150" spans="1:14" ht="33.75" x14ac:dyDescent="0.2">
      <c r="A150" s="188" t="s">
        <v>408</v>
      </c>
      <c r="B150" s="189" t="s">
        <v>207</v>
      </c>
      <c r="C150" s="190" t="s">
        <v>26</v>
      </c>
      <c r="D150" s="98" t="s">
        <v>208</v>
      </c>
      <c r="E150" s="110" t="s">
        <v>36</v>
      </c>
      <c r="F150" s="315">
        <v>2</v>
      </c>
      <c r="G150" s="319">
        <v>35.270000000000003</v>
      </c>
      <c r="H150" s="100">
        <v>0.24</v>
      </c>
      <c r="I150" s="101">
        <f t="shared" si="112"/>
        <v>43.734800000000007</v>
      </c>
      <c r="J150" s="122">
        <f t="shared" si="106"/>
        <v>0</v>
      </c>
      <c r="K150" s="102">
        <f t="shared" si="113"/>
        <v>43.734800000000007</v>
      </c>
      <c r="L150" s="102">
        <f t="shared" si="114"/>
        <v>87.469600000000014</v>
      </c>
      <c r="M150" s="103"/>
      <c r="N150" s="97"/>
    </row>
    <row r="151" spans="1:14" ht="45" x14ac:dyDescent="0.2">
      <c r="A151" s="188" t="s">
        <v>409</v>
      </c>
      <c r="B151" s="189" t="s">
        <v>209</v>
      </c>
      <c r="C151" s="190" t="s">
        <v>26</v>
      </c>
      <c r="D151" s="98" t="s">
        <v>210</v>
      </c>
      <c r="E151" s="110" t="s">
        <v>83</v>
      </c>
      <c r="F151" s="315">
        <v>40</v>
      </c>
      <c r="G151" s="319">
        <v>9.94</v>
      </c>
      <c r="H151" s="100">
        <v>0.24</v>
      </c>
      <c r="I151" s="101">
        <f t="shared" si="112"/>
        <v>12.3256</v>
      </c>
      <c r="J151" s="122">
        <f t="shared" si="106"/>
        <v>0</v>
      </c>
      <c r="K151" s="102">
        <f t="shared" si="113"/>
        <v>12.3256</v>
      </c>
      <c r="L151" s="102">
        <f t="shared" si="114"/>
        <v>493.024</v>
      </c>
      <c r="M151" s="103"/>
      <c r="N151" s="97"/>
    </row>
    <row r="152" spans="1:14" ht="45" x14ac:dyDescent="0.2">
      <c r="A152" s="188" t="s">
        <v>410</v>
      </c>
      <c r="B152" s="189" t="s">
        <v>209</v>
      </c>
      <c r="C152" s="190" t="s">
        <v>26</v>
      </c>
      <c r="D152" s="98" t="s">
        <v>210</v>
      </c>
      <c r="E152" s="110" t="s">
        <v>83</v>
      </c>
      <c r="F152" s="315">
        <v>150</v>
      </c>
      <c r="G152" s="319">
        <v>9.94</v>
      </c>
      <c r="H152" s="100">
        <v>0.24</v>
      </c>
      <c r="I152" s="101">
        <f t="shared" si="112"/>
        <v>12.3256</v>
      </c>
      <c r="J152" s="122">
        <f t="shared" si="106"/>
        <v>0</v>
      </c>
      <c r="K152" s="102">
        <f t="shared" si="113"/>
        <v>12.3256</v>
      </c>
      <c r="L152" s="102">
        <f t="shared" si="114"/>
        <v>1848.84</v>
      </c>
      <c r="M152" s="103"/>
      <c r="N152" s="97"/>
    </row>
    <row r="153" spans="1:14" ht="33.75" x14ac:dyDescent="0.2">
      <c r="A153" s="188" t="s">
        <v>411</v>
      </c>
      <c r="B153" s="189" t="s">
        <v>211</v>
      </c>
      <c r="C153" s="190" t="s">
        <v>26</v>
      </c>
      <c r="D153" s="98" t="s">
        <v>212</v>
      </c>
      <c r="E153" s="110" t="s">
        <v>36</v>
      </c>
      <c r="F153" s="315">
        <v>1</v>
      </c>
      <c r="G153" s="319">
        <v>56.41</v>
      </c>
      <c r="H153" s="100">
        <v>0.24</v>
      </c>
      <c r="I153" s="101">
        <f t="shared" si="112"/>
        <v>69.948399999999992</v>
      </c>
      <c r="J153" s="122">
        <f t="shared" si="106"/>
        <v>0</v>
      </c>
      <c r="K153" s="102">
        <f t="shared" si="113"/>
        <v>69.948399999999992</v>
      </c>
      <c r="L153" s="102">
        <f t="shared" si="114"/>
        <v>69.948399999999992</v>
      </c>
      <c r="M153" s="103"/>
      <c r="N153" s="97"/>
    </row>
    <row r="154" spans="1:14" ht="22.5" x14ac:dyDescent="0.2">
      <c r="A154" s="185" t="s">
        <v>412</v>
      </c>
      <c r="B154" s="198"/>
      <c r="C154" s="184"/>
      <c r="D154" s="89" t="s">
        <v>213</v>
      </c>
      <c r="E154" s="149"/>
      <c r="F154" s="316"/>
      <c r="G154" s="320"/>
      <c r="H154" s="154"/>
      <c r="I154" s="153"/>
      <c r="J154" s="152"/>
      <c r="K154" s="165"/>
      <c r="L154" s="165"/>
      <c r="M154" s="165">
        <f>SUM(L155:L157)</f>
        <v>39929.671030738056</v>
      </c>
      <c r="N154" s="97"/>
    </row>
    <row r="155" spans="1:14" ht="135" x14ac:dyDescent="0.2">
      <c r="A155" s="188" t="s">
        <v>413</v>
      </c>
      <c r="B155" s="189" t="s">
        <v>214</v>
      </c>
      <c r="C155" s="190" t="s">
        <v>25</v>
      </c>
      <c r="D155" s="98" t="s">
        <v>215</v>
      </c>
      <c r="E155" s="110" t="s">
        <v>34</v>
      </c>
      <c r="F155" s="315">
        <v>72.48</v>
      </c>
      <c r="G155" s="319">
        <v>63.480361553999998</v>
      </c>
      <c r="H155" s="100">
        <v>0.24</v>
      </c>
      <c r="I155" s="101">
        <f t="shared" si="112"/>
        <v>78.715648326959993</v>
      </c>
      <c r="J155" s="122">
        <f>$J$222</f>
        <v>0</v>
      </c>
      <c r="K155" s="102">
        <f t="shared" si="113"/>
        <v>78.715648326959993</v>
      </c>
      <c r="L155" s="102">
        <f t="shared" si="114"/>
        <v>5705.3101907380606</v>
      </c>
      <c r="M155" s="103"/>
      <c r="N155" s="97"/>
    </row>
    <row r="156" spans="1:14" ht="33.75" x14ac:dyDescent="0.2">
      <c r="A156" s="188" t="s">
        <v>414</v>
      </c>
      <c r="B156" s="189" t="s">
        <v>216</v>
      </c>
      <c r="C156" s="190" t="s">
        <v>26</v>
      </c>
      <c r="D156" s="98" t="s">
        <v>217</v>
      </c>
      <c r="E156" s="110" t="s">
        <v>34</v>
      </c>
      <c r="F156" s="315">
        <v>390</v>
      </c>
      <c r="G156" s="319">
        <v>44.05</v>
      </c>
      <c r="H156" s="100">
        <v>0.24</v>
      </c>
      <c r="I156" s="101">
        <f t="shared" si="112"/>
        <v>54.621999999999993</v>
      </c>
      <c r="J156" s="122">
        <f>$J$222</f>
        <v>0</v>
      </c>
      <c r="K156" s="102">
        <f t="shared" si="113"/>
        <v>54.621999999999993</v>
      </c>
      <c r="L156" s="102">
        <f t="shared" si="114"/>
        <v>21302.579999999998</v>
      </c>
      <c r="M156" s="103"/>
      <c r="N156" s="97"/>
    </row>
    <row r="157" spans="1:14" ht="45" x14ac:dyDescent="0.2">
      <c r="A157" s="188" t="s">
        <v>415</v>
      </c>
      <c r="B157" s="189" t="s">
        <v>218</v>
      </c>
      <c r="C157" s="190" t="s">
        <v>26</v>
      </c>
      <c r="D157" s="98" t="s">
        <v>219</v>
      </c>
      <c r="E157" s="110" t="s">
        <v>83</v>
      </c>
      <c r="F157" s="315">
        <v>80.7</v>
      </c>
      <c r="G157" s="319">
        <v>129.13</v>
      </c>
      <c r="H157" s="100">
        <v>0.24</v>
      </c>
      <c r="I157" s="101">
        <f t="shared" si="112"/>
        <v>160.12119999999999</v>
      </c>
      <c r="J157" s="122">
        <f>$J$222</f>
        <v>0</v>
      </c>
      <c r="K157" s="102">
        <f t="shared" si="113"/>
        <v>160.12119999999999</v>
      </c>
      <c r="L157" s="102">
        <f t="shared" si="114"/>
        <v>12921.780839999999</v>
      </c>
      <c r="M157" s="103"/>
      <c r="N157" s="97"/>
    </row>
    <row r="158" spans="1:14" x14ac:dyDescent="0.2">
      <c r="A158" s="185" t="s">
        <v>416</v>
      </c>
      <c r="B158" s="198"/>
      <c r="C158" s="184"/>
      <c r="D158" s="89" t="s">
        <v>220</v>
      </c>
      <c r="E158" s="149"/>
      <c r="F158" s="316"/>
      <c r="G158" s="320"/>
      <c r="H158" s="107"/>
      <c r="I158" s="108"/>
      <c r="J158" s="96"/>
      <c r="K158" s="96"/>
      <c r="L158" s="96"/>
      <c r="M158" s="120">
        <f>SUM(L159:L161)</f>
        <v>148162.59140340309</v>
      </c>
      <c r="N158" s="97"/>
    </row>
    <row r="159" spans="1:14" ht="33.75" x14ac:dyDescent="0.2">
      <c r="A159" s="188" t="s">
        <v>417</v>
      </c>
      <c r="B159" s="189" t="s">
        <v>221</v>
      </c>
      <c r="C159" s="190" t="s">
        <v>25</v>
      </c>
      <c r="D159" s="98" t="s">
        <v>222</v>
      </c>
      <c r="E159" s="110" t="s">
        <v>34</v>
      </c>
      <c r="F159" s="315">
        <v>1443</v>
      </c>
      <c r="G159" s="319">
        <v>32.532823727999997</v>
      </c>
      <c r="H159" s="100">
        <v>0.24</v>
      </c>
      <c r="I159" s="101">
        <f t="shared" ref="I159:I161" si="115">G159*(1+H159)</f>
        <v>40.340701422719995</v>
      </c>
      <c r="J159" s="122">
        <f>$J$222</f>
        <v>0</v>
      </c>
      <c r="K159" s="102">
        <f t="shared" ref="K159:K161" si="116">I159*(1-J159)</f>
        <v>40.340701422719995</v>
      </c>
      <c r="L159" s="102">
        <f t="shared" ref="L159:L161" si="117">F159*K159</f>
        <v>58211.632152984952</v>
      </c>
      <c r="M159" s="103"/>
      <c r="N159" s="97"/>
    </row>
    <row r="160" spans="1:14" ht="90" x14ac:dyDescent="0.2">
      <c r="A160" s="188" t="s">
        <v>418</v>
      </c>
      <c r="B160" s="189" t="s">
        <v>223</v>
      </c>
      <c r="C160" s="190" t="s">
        <v>25</v>
      </c>
      <c r="D160" s="98" t="s">
        <v>224</v>
      </c>
      <c r="E160" s="110" t="s">
        <v>34</v>
      </c>
      <c r="F160" s="315">
        <v>0.85</v>
      </c>
      <c r="G160" s="319">
        <v>18.230787873000001</v>
      </c>
      <c r="H160" s="100">
        <v>0.24</v>
      </c>
      <c r="I160" s="101">
        <f t="shared" si="115"/>
        <v>22.606176962519999</v>
      </c>
      <c r="J160" s="122">
        <f>$J$222</f>
        <v>0</v>
      </c>
      <c r="K160" s="102">
        <f t="shared" si="116"/>
        <v>22.606176962519999</v>
      </c>
      <c r="L160" s="102">
        <f t="shared" si="117"/>
        <v>19.215250418141999</v>
      </c>
      <c r="M160" s="103"/>
      <c r="N160" s="97"/>
    </row>
    <row r="161" spans="1:14" ht="56.25" x14ac:dyDescent="0.2">
      <c r="A161" s="188" t="s">
        <v>419</v>
      </c>
      <c r="B161" s="189" t="s">
        <v>521</v>
      </c>
      <c r="C161" s="190" t="s">
        <v>258</v>
      </c>
      <c r="D161" s="98" t="s">
        <v>529</v>
      </c>
      <c r="E161" s="110" t="s">
        <v>34</v>
      </c>
      <c r="F161" s="315">
        <v>5040</v>
      </c>
      <c r="G161" s="319">
        <v>14.39</v>
      </c>
      <c r="H161" s="100">
        <v>0.24</v>
      </c>
      <c r="I161" s="101">
        <f t="shared" si="115"/>
        <v>17.843600000000002</v>
      </c>
      <c r="J161" s="122">
        <f>$J$222</f>
        <v>0</v>
      </c>
      <c r="K161" s="102">
        <f t="shared" si="116"/>
        <v>17.843600000000002</v>
      </c>
      <c r="L161" s="102">
        <f t="shared" si="117"/>
        <v>89931.744000000006</v>
      </c>
      <c r="M161" s="103"/>
      <c r="N161" s="97"/>
    </row>
    <row r="162" spans="1:14" ht="33.75" x14ac:dyDescent="0.2">
      <c r="A162" s="185" t="s">
        <v>420</v>
      </c>
      <c r="B162" s="198"/>
      <c r="C162" s="184"/>
      <c r="D162" s="89" t="s">
        <v>70</v>
      </c>
      <c r="E162" s="149"/>
      <c r="F162" s="316"/>
      <c r="G162" s="320"/>
      <c r="H162" s="107"/>
      <c r="I162" s="108"/>
      <c r="J162" s="96"/>
      <c r="K162" s="96"/>
      <c r="L162" s="96"/>
      <c r="M162" s="165">
        <f>SUM(L163:L166)</f>
        <v>24814.66875076784</v>
      </c>
      <c r="N162" s="97"/>
    </row>
    <row r="163" spans="1:14" ht="146.25" x14ac:dyDescent="0.2">
      <c r="A163" s="188" t="s">
        <v>421</v>
      </c>
      <c r="B163" s="189" t="s">
        <v>225</v>
      </c>
      <c r="C163" s="190" t="s">
        <v>25</v>
      </c>
      <c r="D163" s="98" t="s">
        <v>226</v>
      </c>
      <c r="E163" s="110" t="s">
        <v>36</v>
      </c>
      <c r="F163" s="315">
        <v>2</v>
      </c>
      <c r="G163" s="319">
        <v>2188.9581784500001</v>
      </c>
      <c r="H163" s="100">
        <v>0.24</v>
      </c>
      <c r="I163" s="101">
        <f t="shared" ref="I163:I166" si="118">G163*(1+H163)</f>
        <v>2714.3081412780002</v>
      </c>
      <c r="J163" s="122">
        <f>$J$222</f>
        <v>0</v>
      </c>
      <c r="K163" s="102">
        <f t="shared" ref="K163:K166" si="119">I163*(1-J163)</f>
        <v>2714.3081412780002</v>
      </c>
      <c r="L163" s="102">
        <f t="shared" ref="L163:L166" si="120">F163*K163</f>
        <v>5428.6162825560004</v>
      </c>
      <c r="M163" s="103"/>
      <c r="N163" s="97"/>
    </row>
    <row r="164" spans="1:14" ht="135" x14ac:dyDescent="0.2">
      <c r="A164" s="188" t="s">
        <v>422</v>
      </c>
      <c r="B164" s="189" t="s">
        <v>227</v>
      </c>
      <c r="C164" s="190" t="s">
        <v>25</v>
      </c>
      <c r="D164" s="98" t="s">
        <v>228</v>
      </c>
      <c r="E164" s="110" t="s">
        <v>36</v>
      </c>
      <c r="F164" s="315">
        <v>1</v>
      </c>
      <c r="G164" s="319">
        <v>12045.8753394</v>
      </c>
      <c r="H164" s="100">
        <v>0.24</v>
      </c>
      <c r="I164" s="101">
        <f t="shared" si="118"/>
        <v>14936.885420855999</v>
      </c>
      <c r="J164" s="122">
        <f>$J$222</f>
        <v>0</v>
      </c>
      <c r="K164" s="102">
        <f t="shared" si="119"/>
        <v>14936.885420855999</v>
      </c>
      <c r="L164" s="102">
        <f t="shared" si="120"/>
        <v>14936.885420855999</v>
      </c>
      <c r="M164" s="103"/>
      <c r="N164" s="97"/>
    </row>
    <row r="165" spans="1:14" ht="22.5" x14ac:dyDescent="0.2">
      <c r="A165" s="188" t="s">
        <v>423</v>
      </c>
      <c r="B165" s="189" t="s">
        <v>229</v>
      </c>
      <c r="C165" s="190" t="s">
        <v>26</v>
      </c>
      <c r="D165" s="98" t="s">
        <v>230</v>
      </c>
      <c r="E165" s="110" t="s">
        <v>36</v>
      </c>
      <c r="F165" s="315">
        <v>1</v>
      </c>
      <c r="G165" s="319">
        <v>935.51</v>
      </c>
      <c r="H165" s="100">
        <v>0.24</v>
      </c>
      <c r="I165" s="101">
        <f t="shared" si="118"/>
        <v>1160.0324000000001</v>
      </c>
      <c r="J165" s="122">
        <f>$J$222</f>
        <v>0</v>
      </c>
      <c r="K165" s="102">
        <f t="shared" si="119"/>
        <v>1160.0324000000001</v>
      </c>
      <c r="L165" s="102">
        <f t="shared" si="120"/>
        <v>1160.0324000000001</v>
      </c>
      <c r="M165" s="103"/>
      <c r="N165" s="97"/>
    </row>
    <row r="166" spans="1:14" ht="123.75" x14ac:dyDescent="0.2">
      <c r="A166" s="188" t="s">
        <v>424</v>
      </c>
      <c r="B166" s="189" t="s">
        <v>231</v>
      </c>
      <c r="C166" s="190" t="s">
        <v>25</v>
      </c>
      <c r="D166" s="98" t="s">
        <v>232</v>
      </c>
      <c r="E166" s="110" t="s">
        <v>36</v>
      </c>
      <c r="F166" s="315">
        <v>12</v>
      </c>
      <c r="G166" s="319">
        <v>221.043995118</v>
      </c>
      <c r="H166" s="100">
        <v>0.24</v>
      </c>
      <c r="I166" s="101">
        <f t="shared" si="118"/>
        <v>274.09455394631999</v>
      </c>
      <c r="J166" s="122">
        <f>$J$222</f>
        <v>0</v>
      </c>
      <c r="K166" s="102">
        <f t="shared" si="119"/>
        <v>274.09455394631999</v>
      </c>
      <c r="L166" s="102">
        <f t="shared" si="120"/>
        <v>3289.1346473558397</v>
      </c>
      <c r="M166" s="103"/>
      <c r="N166" s="97"/>
    </row>
    <row r="167" spans="1:14" x14ac:dyDescent="0.2">
      <c r="A167" s="185" t="s">
        <v>425</v>
      </c>
      <c r="B167" s="198"/>
      <c r="C167" s="184"/>
      <c r="D167" s="89" t="s">
        <v>233</v>
      </c>
      <c r="E167" s="149"/>
      <c r="F167" s="316"/>
      <c r="G167" s="320"/>
      <c r="H167" s="154"/>
      <c r="I167" s="153"/>
      <c r="J167" s="152"/>
      <c r="K167" s="165"/>
      <c r="L167" s="165"/>
      <c r="M167" s="165">
        <f>SUM(L168)</f>
        <v>97.774920397439985</v>
      </c>
      <c r="N167" s="97"/>
    </row>
    <row r="168" spans="1:14" ht="22.5" x14ac:dyDescent="0.2">
      <c r="A168" s="188" t="s">
        <v>426</v>
      </c>
      <c r="B168" s="189" t="s">
        <v>234</v>
      </c>
      <c r="C168" s="190" t="s">
        <v>25</v>
      </c>
      <c r="D168" s="98" t="s">
        <v>235</v>
      </c>
      <c r="E168" s="110" t="s">
        <v>36</v>
      </c>
      <c r="F168" s="315">
        <v>12</v>
      </c>
      <c r="G168" s="319">
        <v>6.5708951879999997</v>
      </c>
      <c r="H168" s="100">
        <v>0.24</v>
      </c>
      <c r="I168" s="101">
        <f t="shared" ref="I168" si="121">G168*(1+H168)</f>
        <v>8.1479100331199987</v>
      </c>
      <c r="J168" s="122">
        <f>$J$222</f>
        <v>0</v>
      </c>
      <c r="K168" s="102">
        <f t="shared" ref="K168" si="122">I168*(1-J168)</f>
        <v>8.1479100331199987</v>
      </c>
      <c r="L168" s="102">
        <f t="shared" ref="L168" si="123">F168*K168</f>
        <v>97.774920397439985</v>
      </c>
      <c r="M168" s="103"/>
      <c r="N168" s="97"/>
    </row>
    <row r="169" spans="1:14" x14ac:dyDescent="0.2">
      <c r="A169" s="179" t="s">
        <v>427</v>
      </c>
      <c r="B169" s="159"/>
      <c r="C169" s="180"/>
      <c r="D169" s="85" t="s">
        <v>254</v>
      </c>
      <c r="E169" s="88"/>
      <c r="F169" s="88"/>
      <c r="G169" s="88"/>
      <c r="H169" s="158"/>
      <c r="I169" s="157"/>
      <c r="J169" s="183"/>
      <c r="K169" s="171"/>
      <c r="L169" s="171"/>
      <c r="M169" s="171"/>
      <c r="N169" s="113">
        <f>SUM(M170:M185)</f>
        <v>261462.3936706938</v>
      </c>
    </row>
    <row r="170" spans="1:14" x14ac:dyDescent="0.2">
      <c r="A170" s="185" t="s">
        <v>428</v>
      </c>
      <c r="B170" s="198"/>
      <c r="C170" s="184"/>
      <c r="D170" s="89" t="s">
        <v>28</v>
      </c>
      <c r="E170" s="149"/>
      <c r="F170" s="316"/>
      <c r="G170" s="321"/>
      <c r="H170" s="154"/>
      <c r="I170" s="153"/>
      <c r="J170" s="152"/>
      <c r="K170" s="165"/>
      <c r="L170" s="165"/>
      <c r="M170" s="165">
        <f>SUM(L171:L172)</f>
        <v>391.01421400200002</v>
      </c>
      <c r="N170" s="97"/>
    </row>
    <row r="171" spans="1:14" ht="67.5" x14ac:dyDescent="0.2">
      <c r="A171" s="188" t="s">
        <v>429</v>
      </c>
      <c r="B171" s="189" t="s">
        <v>135</v>
      </c>
      <c r="C171" s="190" t="s">
        <v>25</v>
      </c>
      <c r="D171" s="98" t="s">
        <v>136</v>
      </c>
      <c r="E171" s="110" t="s">
        <v>236</v>
      </c>
      <c r="F171" s="315">
        <v>900</v>
      </c>
      <c r="G171" s="319">
        <v>0.126363369</v>
      </c>
      <c r="H171" s="100">
        <v>0.24</v>
      </c>
      <c r="I171" s="101">
        <f>G171*(1+H171)</f>
        <v>0.15669057756000002</v>
      </c>
      <c r="J171" s="122">
        <f>$J$222</f>
        <v>0</v>
      </c>
      <c r="K171" s="102">
        <f>I171*(1-J171)</f>
        <v>0.15669057756000002</v>
      </c>
      <c r="L171" s="102">
        <f>F171*K171</f>
        <v>141.02151980400001</v>
      </c>
      <c r="M171" s="103"/>
      <c r="N171" s="97"/>
    </row>
    <row r="172" spans="1:14" ht="45" x14ac:dyDescent="0.2">
      <c r="A172" s="188" t="s">
        <v>430</v>
      </c>
      <c r="B172" s="189" t="s">
        <v>137</v>
      </c>
      <c r="C172" s="190" t="s">
        <v>25</v>
      </c>
      <c r="D172" s="98" t="s">
        <v>138</v>
      </c>
      <c r="E172" s="110" t="s">
        <v>34</v>
      </c>
      <c r="F172" s="315">
        <v>270</v>
      </c>
      <c r="G172" s="319">
        <v>0.74669263500000005</v>
      </c>
      <c r="H172" s="100">
        <v>0.24</v>
      </c>
      <c r="I172" s="101">
        <f>G172*(1+H172)</f>
        <v>0.92589886740000005</v>
      </c>
      <c r="J172" s="122">
        <f>$J$222</f>
        <v>0</v>
      </c>
      <c r="K172" s="102">
        <f>I172*(1-J172)</f>
        <v>0.92589886740000005</v>
      </c>
      <c r="L172" s="102">
        <f>F172*K172</f>
        <v>249.99269419800001</v>
      </c>
      <c r="M172" s="103"/>
      <c r="N172" s="97"/>
    </row>
    <row r="173" spans="1:14" x14ac:dyDescent="0.2">
      <c r="A173" s="170" t="s">
        <v>431</v>
      </c>
      <c r="B173" s="169"/>
      <c r="C173" s="150"/>
      <c r="D173" s="89" t="s">
        <v>31</v>
      </c>
      <c r="E173" s="149"/>
      <c r="F173" s="316"/>
      <c r="G173" s="320"/>
      <c r="H173" s="107"/>
      <c r="I173" s="108"/>
      <c r="J173" s="96"/>
      <c r="K173" s="96"/>
      <c r="L173" s="96"/>
      <c r="M173" s="120">
        <f>SUM(L174:L179)</f>
        <v>18618.217267978558</v>
      </c>
      <c r="N173" s="97"/>
    </row>
    <row r="174" spans="1:14" ht="33.75" x14ac:dyDescent="0.2">
      <c r="A174" s="188" t="s">
        <v>432</v>
      </c>
      <c r="B174" s="189" t="s">
        <v>139</v>
      </c>
      <c r="C174" s="190" t="s">
        <v>26</v>
      </c>
      <c r="D174" s="98" t="s">
        <v>140</v>
      </c>
      <c r="E174" s="110" t="s">
        <v>83</v>
      </c>
      <c r="F174" s="315">
        <v>30</v>
      </c>
      <c r="G174" s="319">
        <v>20.41</v>
      </c>
      <c r="H174" s="100">
        <v>0.24</v>
      </c>
      <c r="I174" s="101">
        <f>G174*(1+H174)</f>
        <v>25.308399999999999</v>
      </c>
      <c r="J174" s="122">
        <f t="shared" ref="J174:J179" si="124">$J$222</f>
        <v>0</v>
      </c>
      <c r="K174" s="102">
        <f>I174*(1-J174)</f>
        <v>25.308399999999999</v>
      </c>
      <c r="L174" s="102">
        <f>F174*K174</f>
        <v>759.25199999999995</v>
      </c>
      <c r="M174" s="103"/>
      <c r="N174" s="97"/>
    </row>
    <row r="175" spans="1:14" ht="67.5" x14ac:dyDescent="0.2">
      <c r="A175" s="188" t="s">
        <v>433</v>
      </c>
      <c r="B175" s="189" t="s">
        <v>141</v>
      </c>
      <c r="C175" s="190" t="s">
        <v>25</v>
      </c>
      <c r="D175" s="98" t="s">
        <v>142</v>
      </c>
      <c r="E175" s="110" t="s">
        <v>237</v>
      </c>
      <c r="F175" s="315">
        <v>270</v>
      </c>
      <c r="G175" s="319">
        <v>24.1239159</v>
      </c>
      <c r="H175" s="100">
        <v>0.24</v>
      </c>
      <c r="I175" s="101">
        <f t="shared" ref="I175:I176" si="125">G175*(1+H175)</f>
        <v>29.913655716000001</v>
      </c>
      <c r="J175" s="122">
        <f t="shared" si="124"/>
        <v>0</v>
      </c>
      <c r="K175" s="102">
        <f t="shared" ref="K175:K176" si="126">I175*(1-J175)</f>
        <v>29.913655716000001</v>
      </c>
      <c r="L175" s="102">
        <f t="shared" ref="L175:L176" si="127">F175*K175</f>
        <v>8076.6870433200002</v>
      </c>
      <c r="M175" s="103"/>
      <c r="N175" s="97"/>
    </row>
    <row r="176" spans="1:14" ht="56.25" x14ac:dyDescent="0.2">
      <c r="A176" s="188" t="s">
        <v>434</v>
      </c>
      <c r="B176" s="189" t="s">
        <v>238</v>
      </c>
      <c r="C176" s="190" t="s">
        <v>25</v>
      </c>
      <c r="D176" s="98" t="s">
        <v>239</v>
      </c>
      <c r="E176" s="110" t="s">
        <v>34</v>
      </c>
      <c r="F176" s="315">
        <v>24</v>
      </c>
      <c r="G176" s="319">
        <v>94.979303172000002</v>
      </c>
      <c r="H176" s="100">
        <v>0.24</v>
      </c>
      <c r="I176" s="101">
        <f t="shared" si="125"/>
        <v>117.77433593328</v>
      </c>
      <c r="J176" s="122">
        <f t="shared" si="124"/>
        <v>0</v>
      </c>
      <c r="K176" s="102">
        <f t="shared" si="126"/>
        <v>117.77433593328</v>
      </c>
      <c r="L176" s="102">
        <f t="shared" si="127"/>
        <v>2826.5840623987201</v>
      </c>
      <c r="M176" s="103"/>
      <c r="N176" s="97"/>
    </row>
    <row r="177" spans="1:14" ht="45" x14ac:dyDescent="0.2">
      <c r="A177" s="188" t="s">
        <v>435</v>
      </c>
      <c r="B177" s="189" t="s">
        <v>240</v>
      </c>
      <c r="C177" s="190" t="s">
        <v>25</v>
      </c>
      <c r="D177" s="98" t="s">
        <v>241</v>
      </c>
      <c r="E177" s="110" t="s">
        <v>34</v>
      </c>
      <c r="F177" s="315">
        <v>24</v>
      </c>
      <c r="G177" s="319">
        <v>183.68638820999999</v>
      </c>
      <c r="H177" s="100">
        <v>0.24</v>
      </c>
      <c r="I177" s="101">
        <f t="shared" ref="I177" si="128">G177*(1+H177)</f>
        <v>227.77112138039999</v>
      </c>
      <c r="J177" s="122">
        <f t="shared" si="124"/>
        <v>0</v>
      </c>
      <c r="K177" s="102">
        <f t="shared" ref="K177" si="129">I177*(1-J177)</f>
        <v>227.77112138039999</v>
      </c>
      <c r="L177" s="102">
        <f t="shared" ref="L177" si="130">F177*K177</f>
        <v>5466.5069131295995</v>
      </c>
      <c r="M177" s="103"/>
      <c r="N177" s="97"/>
    </row>
    <row r="178" spans="1:14" ht="45" x14ac:dyDescent="0.2">
      <c r="A178" s="188" t="s">
        <v>436</v>
      </c>
      <c r="B178" s="189" t="s">
        <v>242</v>
      </c>
      <c r="C178" s="190" t="s">
        <v>25</v>
      </c>
      <c r="D178" s="98" t="s">
        <v>243</v>
      </c>
      <c r="E178" s="110" t="s">
        <v>34</v>
      </c>
      <c r="F178" s="315">
        <v>24</v>
      </c>
      <c r="G178" s="319">
        <v>24.135403479000001</v>
      </c>
      <c r="H178" s="100">
        <v>0.24</v>
      </c>
      <c r="I178" s="101">
        <f t="shared" ref="I178:I183" si="131">G178*(1+H178)</f>
        <v>29.927900313960002</v>
      </c>
      <c r="J178" s="122">
        <f t="shared" si="124"/>
        <v>0</v>
      </c>
      <c r="K178" s="102">
        <f t="shared" ref="K178:K183" si="132">I178*(1-J178)</f>
        <v>29.927900313960002</v>
      </c>
      <c r="L178" s="102">
        <f t="shared" ref="L178:L183" si="133">F178*K178</f>
        <v>718.26960753504</v>
      </c>
      <c r="M178" s="103"/>
      <c r="N178" s="97"/>
    </row>
    <row r="179" spans="1:14" ht="56.25" x14ac:dyDescent="0.2">
      <c r="A179" s="188" t="s">
        <v>437</v>
      </c>
      <c r="B179" s="189" t="s">
        <v>244</v>
      </c>
      <c r="C179" s="190" t="s">
        <v>25</v>
      </c>
      <c r="D179" s="98" t="s">
        <v>245</v>
      </c>
      <c r="E179" s="110" t="s">
        <v>34</v>
      </c>
      <c r="F179" s="315">
        <v>24</v>
      </c>
      <c r="G179" s="319">
        <v>25.904490644999999</v>
      </c>
      <c r="H179" s="100">
        <v>0.24</v>
      </c>
      <c r="I179" s="101">
        <f t="shared" si="131"/>
        <v>32.121568399799997</v>
      </c>
      <c r="J179" s="122">
        <f t="shared" si="124"/>
        <v>0</v>
      </c>
      <c r="K179" s="102">
        <f t="shared" si="132"/>
        <v>32.121568399799997</v>
      </c>
      <c r="L179" s="102">
        <f t="shared" si="133"/>
        <v>770.91764159519994</v>
      </c>
      <c r="M179" s="103"/>
      <c r="N179" s="97"/>
    </row>
    <row r="180" spans="1:14" x14ac:dyDescent="0.2">
      <c r="A180" s="185" t="s">
        <v>438</v>
      </c>
      <c r="B180" s="198"/>
      <c r="C180" s="184"/>
      <c r="D180" s="89" t="s">
        <v>59</v>
      </c>
      <c r="E180" s="149"/>
      <c r="F180" s="316"/>
      <c r="G180" s="320"/>
      <c r="H180" s="154"/>
      <c r="I180" s="153"/>
      <c r="J180" s="152"/>
      <c r="K180" s="165"/>
      <c r="L180" s="165"/>
      <c r="M180" s="165">
        <f>SUM(L181:L184)</f>
        <v>25807.348368553248</v>
      </c>
      <c r="N180" s="97"/>
    </row>
    <row r="181" spans="1:14" ht="56.25" x14ac:dyDescent="0.2">
      <c r="A181" s="188" t="s">
        <v>439</v>
      </c>
      <c r="B181" s="189" t="s">
        <v>246</v>
      </c>
      <c r="C181" s="190" t="s">
        <v>25</v>
      </c>
      <c r="D181" s="98" t="s">
        <v>247</v>
      </c>
      <c r="E181" s="110" t="s">
        <v>84</v>
      </c>
      <c r="F181" s="315">
        <v>150</v>
      </c>
      <c r="G181" s="319">
        <v>85.008084600000004</v>
      </c>
      <c r="H181" s="100">
        <v>0.24</v>
      </c>
      <c r="I181" s="101">
        <f t="shared" si="131"/>
        <v>105.41002490400001</v>
      </c>
      <c r="J181" s="122">
        <f>$J$222</f>
        <v>0</v>
      </c>
      <c r="K181" s="102">
        <f t="shared" si="132"/>
        <v>105.41002490400001</v>
      </c>
      <c r="L181" s="102">
        <f t="shared" si="133"/>
        <v>15811.503735600001</v>
      </c>
      <c r="M181" s="103"/>
      <c r="N181" s="97"/>
    </row>
    <row r="182" spans="1:14" ht="56.25" x14ac:dyDescent="0.2">
      <c r="A182" s="188" t="s">
        <v>440</v>
      </c>
      <c r="B182" s="189" t="s">
        <v>248</v>
      </c>
      <c r="C182" s="190" t="s">
        <v>25</v>
      </c>
      <c r="D182" s="98" t="s">
        <v>249</v>
      </c>
      <c r="E182" s="110" t="s">
        <v>34</v>
      </c>
      <c r="F182" s="315">
        <v>24</v>
      </c>
      <c r="G182" s="319">
        <v>61.435572491999999</v>
      </c>
      <c r="H182" s="100">
        <v>0.24</v>
      </c>
      <c r="I182" s="101">
        <f t="shared" si="131"/>
        <v>76.180109890080004</v>
      </c>
      <c r="J182" s="122">
        <f>$J$222</f>
        <v>0</v>
      </c>
      <c r="K182" s="102">
        <f t="shared" si="132"/>
        <v>76.180109890080004</v>
      </c>
      <c r="L182" s="102">
        <f t="shared" si="133"/>
        <v>1828.32263736192</v>
      </c>
      <c r="M182" s="103"/>
      <c r="N182" s="97"/>
    </row>
    <row r="183" spans="1:14" ht="56.25" x14ac:dyDescent="0.2">
      <c r="A183" s="188" t="s">
        <v>441</v>
      </c>
      <c r="B183" s="189" t="s">
        <v>250</v>
      </c>
      <c r="C183" s="190" t="s">
        <v>25</v>
      </c>
      <c r="D183" s="98" t="s">
        <v>251</v>
      </c>
      <c r="E183" s="110" t="s">
        <v>81</v>
      </c>
      <c r="F183" s="315">
        <v>1.2</v>
      </c>
      <c r="G183" s="319">
        <v>3764.1579860880001</v>
      </c>
      <c r="H183" s="100">
        <v>0.24</v>
      </c>
      <c r="I183" s="101">
        <f t="shared" si="131"/>
        <v>4667.5559027491199</v>
      </c>
      <c r="J183" s="122">
        <f>$J$222</f>
        <v>0</v>
      </c>
      <c r="K183" s="102">
        <f t="shared" si="132"/>
        <v>4667.5559027491199</v>
      </c>
      <c r="L183" s="102">
        <f t="shared" si="133"/>
        <v>5601.0670832989435</v>
      </c>
      <c r="M183" s="103"/>
      <c r="N183" s="97"/>
    </row>
    <row r="184" spans="1:14" ht="90" x14ac:dyDescent="0.2">
      <c r="A184" s="188" t="s">
        <v>442</v>
      </c>
      <c r="B184" s="189" t="s">
        <v>252</v>
      </c>
      <c r="C184" s="190" t="s">
        <v>25</v>
      </c>
      <c r="D184" s="98" t="s">
        <v>253</v>
      </c>
      <c r="E184" s="110" t="s">
        <v>81</v>
      </c>
      <c r="F184" s="315">
        <v>1.2</v>
      </c>
      <c r="G184" s="319">
        <v>1724.768086218</v>
      </c>
      <c r="H184" s="100">
        <v>0.24</v>
      </c>
      <c r="I184" s="101">
        <f t="shared" ref="I184" si="134">G184*(1+H184)</f>
        <v>2138.7124269103201</v>
      </c>
      <c r="J184" s="122">
        <f>$J$222</f>
        <v>0</v>
      </c>
      <c r="K184" s="102">
        <f t="shared" ref="K184" si="135">I184*(1-J184)</f>
        <v>2138.7124269103201</v>
      </c>
      <c r="L184" s="102">
        <f t="shared" ref="L184" si="136">F184*K184</f>
        <v>2566.4549122923841</v>
      </c>
      <c r="M184" s="103"/>
      <c r="N184" s="97"/>
    </row>
    <row r="185" spans="1:14" x14ac:dyDescent="0.2">
      <c r="A185" s="185" t="s">
        <v>443</v>
      </c>
      <c r="B185" s="198"/>
      <c r="C185" s="184"/>
      <c r="D185" s="89" t="s">
        <v>220</v>
      </c>
      <c r="E185" s="149"/>
      <c r="F185" s="316"/>
      <c r="G185" s="320"/>
      <c r="H185" s="154"/>
      <c r="I185" s="153"/>
      <c r="J185" s="152"/>
      <c r="K185" s="165"/>
      <c r="L185" s="165"/>
      <c r="M185" s="165">
        <f>SUM(L186)</f>
        <v>216645.81382015999</v>
      </c>
      <c r="N185" s="97"/>
    </row>
    <row r="186" spans="1:14" ht="78.75" x14ac:dyDescent="0.2">
      <c r="A186" s="199" t="s">
        <v>444</v>
      </c>
      <c r="B186" s="200" t="s">
        <v>522</v>
      </c>
      <c r="C186" s="197" t="s">
        <v>258</v>
      </c>
      <c r="D186" s="98" t="s">
        <v>530</v>
      </c>
      <c r="E186" s="110" t="s">
        <v>34</v>
      </c>
      <c r="F186" s="317">
        <v>19719.454399999999</v>
      </c>
      <c r="G186" s="323">
        <v>8.86</v>
      </c>
      <c r="H186" s="100">
        <v>0.24</v>
      </c>
      <c r="I186" s="101">
        <f t="shared" ref="I186" si="137">G186*(1+H186)</f>
        <v>10.9864</v>
      </c>
      <c r="J186" s="122">
        <f>$J$222</f>
        <v>0</v>
      </c>
      <c r="K186" s="102">
        <f t="shared" ref="K186" si="138">I186*(1-J186)</f>
        <v>10.9864</v>
      </c>
      <c r="L186" s="102">
        <f t="shared" ref="L186" si="139">F186*K186</f>
        <v>216645.81382015999</v>
      </c>
      <c r="M186" s="103"/>
      <c r="N186" s="97"/>
    </row>
    <row r="187" spans="1:14" x14ac:dyDescent="0.2">
      <c r="A187" s="179" t="s">
        <v>445</v>
      </c>
      <c r="B187" s="159"/>
      <c r="C187" s="180"/>
      <c r="D187" s="85" t="s">
        <v>271</v>
      </c>
      <c r="E187" s="88"/>
      <c r="F187" s="88"/>
      <c r="G187" s="88"/>
      <c r="H187" s="158"/>
      <c r="I187" s="157"/>
      <c r="J187" s="183"/>
      <c r="K187" s="171"/>
      <c r="L187" s="171"/>
      <c r="M187" s="171"/>
      <c r="N187" s="113">
        <f>SUM(M188:M212)</f>
        <v>237413.96759672122</v>
      </c>
    </row>
    <row r="188" spans="1:14" x14ac:dyDescent="0.2">
      <c r="A188" s="185" t="s">
        <v>446</v>
      </c>
      <c r="B188" s="198"/>
      <c r="C188" s="184"/>
      <c r="D188" s="89" t="s">
        <v>28</v>
      </c>
      <c r="E188" s="149"/>
      <c r="F188" s="316"/>
      <c r="G188" s="321"/>
      <c r="H188" s="154"/>
      <c r="I188" s="153"/>
      <c r="J188" s="152"/>
      <c r="K188" s="165"/>
      <c r="L188" s="165"/>
      <c r="M188" s="165">
        <f>SUM(L189:L190)</f>
        <v>336.52862680500004</v>
      </c>
      <c r="N188" s="97"/>
    </row>
    <row r="189" spans="1:14" ht="67.5" x14ac:dyDescent="0.2">
      <c r="A189" s="188" t="s">
        <v>447</v>
      </c>
      <c r="B189" s="189" t="s">
        <v>135</v>
      </c>
      <c r="C189" s="190" t="s">
        <v>25</v>
      </c>
      <c r="D189" s="98" t="s">
        <v>136</v>
      </c>
      <c r="E189" s="110" t="s">
        <v>236</v>
      </c>
      <c r="F189" s="315">
        <v>1350</v>
      </c>
      <c r="G189" s="319">
        <v>0.126363369</v>
      </c>
      <c r="H189" s="100">
        <v>0.24</v>
      </c>
      <c r="I189" s="101">
        <f>G189*(1+H189)</f>
        <v>0.15669057756000002</v>
      </c>
      <c r="J189" s="122">
        <f>$J$222</f>
        <v>0</v>
      </c>
      <c r="K189" s="102">
        <f>I189*(1-J189)</f>
        <v>0.15669057756000002</v>
      </c>
      <c r="L189" s="102">
        <f>F189*K189</f>
        <v>211.53227970600003</v>
      </c>
      <c r="M189" s="103"/>
      <c r="N189" s="97"/>
    </row>
    <row r="190" spans="1:14" ht="45" x14ac:dyDescent="0.2">
      <c r="A190" s="188" t="s">
        <v>448</v>
      </c>
      <c r="B190" s="189" t="s">
        <v>137</v>
      </c>
      <c r="C190" s="190" t="s">
        <v>25</v>
      </c>
      <c r="D190" s="98" t="s">
        <v>138</v>
      </c>
      <c r="E190" s="110" t="s">
        <v>34</v>
      </c>
      <c r="F190" s="315">
        <v>135</v>
      </c>
      <c r="G190" s="319">
        <v>0.74669263500000005</v>
      </c>
      <c r="H190" s="100">
        <v>0.24</v>
      </c>
      <c r="I190" s="101">
        <f>G190*(1+H190)</f>
        <v>0.92589886740000005</v>
      </c>
      <c r="J190" s="122">
        <f>$J$222</f>
        <v>0</v>
      </c>
      <c r="K190" s="102">
        <f>I190*(1-J190)</f>
        <v>0.92589886740000005</v>
      </c>
      <c r="L190" s="102">
        <f>F190*K190</f>
        <v>124.996347099</v>
      </c>
      <c r="M190" s="103"/>
      <c r="N190" s="97"/>
    </row>
    <row r="191" spans="1:14" x14ac:dyDescent="0.2">
      <c r="A191" s="185" t="s">
        <v>449</v>
      </c>
      <c r="B191" s="198"/>
      <c r="C191" s="184"/>
      <c r="D191" s="89" t="s">
        <v>31</v>
      </c>
      <c r="E191" s="90"/>
      <c r="F191" s="316"/>
      <c r="G191" s="320"/>
      <c r="H191" s="93"/>
      <c r="I191" s="94"/>
      <c r="J191" s="95"/>
      <c r="K191" s="95"/>
      <c r="L191" s="95"/>
      <c r="M191" s="120">
        <f>SUM(L192:L194)</f>
        <v>17903.390125320002</v>
      </c>
      <c r="N191" s="97"/>
    </row>
    <row r="192" spans="1:14" ht="56.25" x14ac:dyDescent="0.2">
      <c r="A192" s="188" t="s">
        <v>450</v>
      </c>
      <c r="B192" s="189" t="s">
        <v>255</v>
      </c>
      <c r="C192" s="190" t="s">
        <v>25</v>
      </c>
      <c r="D192" s="98" t="s">
        <v>256</v>
      </c>
      <c r="E192" s="110" t="s">
        <v>34</v>
      </c>
      <c r="F192" s="315">
        <v>250</v>
      </c>
      <c r="G192" s="319">
        <v>7.650727614</v>
      </c>
      <c r="H192" s="100">
        <v>0.24</v>
      </c>
      <c r="I192" s="101">
        <f>G192*(1+H192)</f>
        <v>9.4869022413599993</v>
      </c>
      <c r="J192" s="122">
        <f>$J$222</f>
        <v>0</v>
      </c>
      <c r="K192" s="102">
        <f>I192*(1-J192)</f>
        <v>9.4869022413599993</v>
      </c>
      <c r="L192" s="102">
        <f>F192*K192</f>
        <v>2371.7255603399999</v>
      </c>
      <c r="M192" s="103"/>
      <c r="N192" s="97"/>
    </row>
    <row r="193" spans="1:14" ht="33.75" x14ac:dyDescent="0.2">
      <c r="A193" s="188" t="s">
        <v>451</v>
      </c>
      <c r="B193" s="189" t="s">
        <v>139</v>
      </c>
      <c r="C193" s="190" t="s">
        <v>26</v>
      </c>
      <c r="D193" s="98" t="s">
        <v>140</v>
      </c>
      <c r="E193" s="110" t="s">
        <v>83</v>
      </c>
      <c r="F193" s="315">
        <v>135</v>
      </c>
      <c r="G193" s="319">
        <v>20.41</v>
      </c>
      <c r="H193" s="100">
        <v>0.24</v>
      </c>
      <c r="I193" s="101">
        <f t="shared" ref="I193:I194" si="140">G193*(1+H193)</f>
        <v>25.308399999999999</v>
      </c>
      <c r="J193" s="122">
        <f>$J$222</f>
        <v>0</v>
      </c>
      <c r="K193" s="102">
        <f t="shared" ref="K193:K194" si="141">I193*(1-J193)</f>
        <v>25.308399999999999</v>
      </c>
      <c r="L193" s="102">
        <f t="shared" ref="L193:L194" si="142">F193*K193</f>
        <v>3416.634</v>
      </c>
      <c r="M193" s="103"/>
      <c r="N193" s="97"/>
    </row>
    <row r="194" spans="1:14" ht="67.5" x14ac:dyDescent="0.2">
      <c r="A194" s="188" t="s">
        <v>452</v>
      </c>
      <c r="B194" s="189" t="s">
        <v>141</v>
      </c>
      <c r="C194" s="190" t="s">
        <v>25</v>
      </c>
      <c r="D194" s="98" t="s">
        <v>142</v>
      </c>
      <c r="E194" s="110" t="s">
        <v>237</v>
      </c>
      <c r="F194" s="315">
        <v>405</v>
      </c>
      <c r="G194" s="319">
        <v>24.1239159</v>
      </c>
      <c r="H194" s="100">
        <v>0.24</v>
      </c>
      <c r="I194" s="101">
        <f t="shared" si="140"/>
        <v>29.913655716000001</v>
      </c>
      <c r="J194" s="122">
        <f>$J$222</f>
        <v>0</v>
      </c>
      <c r="K194" s="102">
        <f t="shared" si="141"/>
        <v>29.913655716000001</v>
      </c>
      <c r="L194" s="102">
        <f t="shared" si="142"/>
        <v>12115.030564980001</v>
      </c>
      <c r="M194" s="103"/>
      <c r="N194" s="97"/>
    </row>
    <row r="195" spans="1:14" x14ac:dyDescent="0.2">
      <c r="A195" s="185" t="s">
        <v>453</v>
      </c>
      <c r="B195" s="198"/>
      <c r="C195" s="184"/>
      <c r="D195" s="89" t="s">
        <v>59</v>
      </c>
      <c r="E195" s="149"/>
      <c r="F195" s="316"/>
      <c r="G195" s="320"/>
      <c r="H195" s="107"/>
      <c r="I195" s="108"/>
      <c r="J195" s="96"/>
      <c r="K195" s="96"/>
      <c r="L195" s="96"/>
      <c r="M195" s="120">
        <f>SUM(L196)</f>
        <v>420.73199999999997</v>
      </c>
      <c r="N195" s="97"/>
    </row>
    <row r="196" spans="1:14" ht="25.5" x14ac:dyDescent="0.2">
      <c r="A196" s="199" t="s">
        <v>454</v>
      </c>
      <c r="B196" s="200" t="s">
        <v>257</v>
      </c>
      <c r="C196" s="197" t="s">
        <v>258</v>
      </c>
      <c r="D196" s="98" t="s">
        <v>531</v>
      </c>
      <c r="E196" s="110" t="s">
        <v>269</v>
      </c>
      <c r="F196" s="317">
        <v>65</v>
      </c>
      <c r="G196" s="323">
        <v>5.22</v>
      </c>
      <c r="H196" s="100">
        <v>0.24</v>
      </c>
      <c r="I196" s="101">
        <f t="shared" ref="I196:I198" si="143">G196*(1+H196)</f>
        <v>6.4727999999999994</v>
      </c>
      <c r="J196" s="122">
        <f>$J$222</f>
        <v>0</v>
      </c>
      <c r="K196" s="102">
        <f t="shared" ref="K196:K198" si="144">I196*(1-J196)</f>
        <v>6.4727999999999994</v>
      </c>
      <c r="L196" s="102">
        <f t="shared" ref="L196:L198" si="145">F196*K196</f>
        <v>420.73199999999997</v>
      </c>
      <c r="M196" s="103"/>
      <c r="N196" s="97"/>
    </row>
    <row r="197" spans="1:14" ht="22.5" x14ac:dyDescent="0.2">
      <c r="A197" s="185" t="s">
        <v>455</v>
      </c>
      <c r="B197" s="198"/>
      <c r="C197" s="184"/>
      <c r="D197" s="89" t="s">
        <v>180</v>
      </c>
      <c r="E197" s="149"/>
      <c r="F197" s="316"/>
      <c r="G197" s="320"/>
      <c r="H197" s="154"/>
      <c r="I197" s="153"/>
      <c r="J197" s="152"/>
      <c r="K197" s="165"/>
      <c r="L197" s="165"/>
      <c r="M197" s="165">
        <f>SUM(L198:L199)</f>
        <v>8952.8868000000002</v>
      </c>
      <c r="N197" s="97"/>
    </row>
    <row r="198" spans="1:14" ht="56.25" x14ac:dyDescent="0.2">
      <c r="A198" s="188" t="s">
        <v>456</v>
      </c>
      <c r="B198" s="189" t="s">
        <v>181</v>
      </c>
      <c r="C198" s="190" t="s">
        <v>26</v>
      </c>
      <c r="D198" s="98" t="s">
        <v>182</v>
      </c>
      <c r="E198" s="110" t="s">
        <v>34</v>
      </c>
      <c r="F198" s="315">
        <v>51.48</v>
      </c>
      <c r="G198" s="319">
        <v>6.95</v>
      </c>
      <c r="H198" s="100">
        <v>0.24</v>
      </c>
      <c r="I198" s="101">
        <f t="shared" si="143"/>
        <v>8.6180000000000003</v>
      </c>
      <c r="J198" s="122">
        <f>$J$222</f>
        <v>0</v>
      </c>
      <c r="K198" s="102">
        <f t="shared" si="144"/>
        <v>8.6180000000000003</v>
      </c>
      <c r="L198" s="102">
        <f t="shared" si="145"/>
        <v>443.65463999999997</v>
      </c>
      <c r="M198" s="103"/>
      <c r="N198" s="97"/>
    </row>
    <row r="199" spans="1:14" ht="78.75" x14ac:dyDescent="0.2">
      <c r="A199" s="188" t="s">
        <v>457</v>
      </c>
      <c r="B199" s="189" t="s">
        <v>183</v>
      </c>
      <c r="C199" s="190" t="s">
        <v>26</v>
      </c>
      <c r="D199" s="98" t="s">
        <v>184</v>
      </c>
      <c r="E199" s="110" t="s">
        <v>34</v>
      </c>
      <c r="F199" s="315">
        <v>51.48</v>
      </c>
      <c r="G199" s="319">
        <v>133.30000000000001</v>
      </c>
      <c r="H199" s="100">
        <v>0.24</v>
      </c>
      <c r="I199" s="101">
        <f t="shared" ref="I199" si="146">G199*(1+H199)</f>
        <v>165.292</v>
      </c>
      <c r="J199" s="122">
        <f>$J$222</f>
        <v>0</v>
      </c>
      <c r="K199" s="102">
        <f t="shared" ref="K199" si="147">I199*(1-J199)</f>
        <v>165.292</v>
      </c>
      <c r="L199" s="102">
        <f t="shared" ref="L199" si="148">F199*K199</f>
        <v>8509.2321599999996</v>
      </c>
      <c r="M199" s="103"/>
      <c r="N199" s="97"/>
    </row>
    <row r="200" spans="1:14" ht="33.75" x14ac:dyDescent="0.2">
      <c r="A200" s="185" t="s">
        <v>458</v>
      </c>
      <c r="B200" s="198"/>
      <c r="C200" s="184"/>
      <c r="D200" s="89" t="s">
        <v>185</v>
      </c>
      <c r="E200" s="149"/>
      <c r="F200" s="316"/>
      <c r="G200" s="320"/>
      <c r="H200" s="154"/>
      <c r="I200" s="153"/>
      <c r="J200" s="152"/>
      <c r="K200" s="165"/>
      <c r="L200" s="165"/>
      <c r="M200" s="165">
        <f>SUM(L201)</f>
        <v>124200.40112900516</v>
      </c>
      <c r="N200" s="97"/>
    </row>
    <row r="201" spans="1:14" ht="90" x14ac:dyDescent="0.2">
      <c r="A201" s="188" t="s">
        <v>459</v>
      </c>
      <c r="B201" s="189" t="s">
        <v>259</v>
      </c>
      <c r="C201" s="190" t="s">
        <v>25</v>
      </c>
      <c r="D201" s="98" t="s">
        <v>260</v>
      </c>
      <c r="E201" s="110" t="s">
        <v>34</v>
      </c>
      <c r="F201" s="315">
        <v>175.92</v>
      </c>
      <c r="G201" s="319">
        <v>569.35887797700002</v>
      </c>
      <c r="H201" s="100">
        <v>0.24</v>
      </c>
      <c r="I201" s="101">
        <f t="shared" ref="I201" si="149">G201*(1+H201)</f>
        <v>706.00500869148004</v>
      </c>
      <c r="J201" s="122">
        <f>$J$222</f>
        <v>0</v>
      </c>
      <c r="K201" s="102">
        <f t="shared" ref="K201" si="150">I201*(1-J201)</f>
        <v>706.00500869148004</v>
      </c>
      <c r="L201" s="102">
        <f t="shared" ref="L201" si="151">F201*K201</f>
        <v>124200.40112900516</v>
      </c>
      <c r="M201" s="103"/>
      <c r="N201" s="97"/>
    </row>
    <row r="202" spans="1:14" ht="33.75" x14ac:dyDescent="0.2">
      <c r="A202" s="185" t="s">
        <v>460</v>
      </c>
      <c r="B202" s="198"/>
      <c r="C202" s="184"/>
      <c r="D202" s="89" t="s">
        <v>188</v>
      </c>
      <c r="E202" s="149"/>
      <c r="F202" s="316"/>
      <c r="G202" s="320"/>
      <c r="H202" s="154"/>
      <c r="I202" s="153"/>
      <c r="J202" s="152"/>
      <c r="K202" s="165"/>
      <c r="L202" s="165"/>
      <c r="M202" s="165">
        <f>SUM(L203)</f>
        <v>1214.7793140287999</v>
      </c>
      <c r="N202" s="97"/>
    </row>
    <row r="203" spans="1:14" ht="33.75" x14ac:dyDescent="0.2">
      <c r="A203" s="188" t="s">
        <v>461</v>
      </c>
      <c r="B203" s="189" t="s">
        <v>261</v>
      </c>
      <c r="C203" s="190" t="s">
        <v>25</v>
      </c>
      <c r="D203" s="98" t="s">
        <v>262</v>
      </c>
      <c r="E203" s="110" t="s">
        <v>36</v>
      </c>
      <c r="F203" s="315">
        <v>16</v>
      </c>
      <c r="G203" s="319">
        <v>61.228796070000001</v>
      </c>
      <c r="H203" s="100">
        <v>0.24</v>
      </c>
      <c r="I203" s="101">
        <f t="shared" ref="I203" si="152">G203*(1+H203)</f>
        <v>75.923707126799997</v>
      </c>
      <c r="J203" s="122">
        <f>$J$222</f>
        <v>0</v>
      </c>
      <c r="K203" s="102">
        <f t="shared" ref="K203" si="153">I203*(1-J203)</f>
        <v>75.923707126799997</v>
      </c>
      <c r="L203" s="102">
        <f t="shared" ref="L203" si="154">F203*K203</f>
        <v>1214.7793140287999</v>
      </c>
      <c r="M203" s="103"/>
      <c r="N203" s="97"/>
    </row>
    <row r="204" spans="1:14" ht="22.5" x14ac:dyDescent="0.2">
      <c r="A204" s="185" t="s">
        <v>462</v>
      </c>
      <c r="B204" s="198"/>
      <c r="C204" s="184"/>
      <c r="D204" s="89" t="s">
        <v>213</v>
      </c>
      <c r="E204" s="149"/>
      <c r="F204" s="316"/>
      <c r="G204" s="320"/>
      <c r="H204" s="107"/>
      <c r="I204" s="108"/>
      <c r="J204" s="96"/>
      <c r="K204" s="96"/>
      <c r="L204" s="96"/>
      <c r="M204" s="165">
        <f>SUM(L205)</f>
        <v>18131.900000000001</v>
      </c>
      <c r="N204" s="97"/>
    </row>
    <row r="205" spans="1:14" ht="33.75" x14ac:dyDescent="0.2">
      <c r="A205" s="188" t="s">
        <v>463</v>
      </c>
      <c r="B205" s="189" t="s">
        <v>216</v>
      </c>
      <c r="C205" s="190" t="s">
        <v>26</v>
      </c>
      <c r="D205" s="98" t="s">
        <v>217</v>
      </c>
      <c r="E205" s="110" t="s">
        <v>34</v>
      </c>
      <c r="F205" s="315">
        <v>250</v>
      </c>
      <c r="G205" s="319">
        <v>58.49</v>
      </c>
      <c r="H205" s="100">
        <v>0.24</v>
      </c>
      <c r="I205" s="101">
        <f>G205*(1+H205)</f>
        <v>72.527600000000007</v>
      </c>
      <c r="J205" s="122">
        <f>$J$222</f>
        <v>0</v>
      </c>
      <c r="K205" s="102">
        <f>I205*(1-J205)</f>
        <v>72.527600000000007</v>
      </c>
      <c r="L205" s="102">
        <f>F205*K205</f>
        <v>18131.900000000001</v>
      </c>
      <c r="M205" s="103"/>
      <c r="N205" s="97"/>
    </row>
    <row r="206" spans="1:14" x14ac:dyDescent="0.2">
      <c r="A206" s="185" t="s">
        <v>464</v>
      </c>
      <c r="B206" s="198"/>
      <c r="C206" s="184"/>
      <c r="D206" s="89" t="s">
        <v>220</v>
      </c>
      <c r="E206" s="149"/>
      <c r="F206" s="316"/>
      <c r="G206" s="320"/>
      <c r="H206" s="107"/>
      <c r="I206" s="108"/>
      <c r="J206" s="96"/>
      <c r="K206" s="96"/>
      <c r="L206" s="96"/>
      <c r="M206" s="120">
        <f>SUM(L207:L209)</f>
        <v>55710.852629843488</v>
      </c>
      <c r="N206" s="97"/>
    </row>
    <row r="207" spans="1:14" ht="33.75" x14ac:dyDescent="0.2">
      <c r="A207" s="188" t="s">
        <v>465</v>
      </c>
      <c r="B207" s="189" t="s">
        <v>221</v>
      </c>
      <c r="C207" s="190" t="s">
        <v>25</v>
      </c>
      <c r="D207" s="98" t="s">
        <v>222</v>
      </c>
      <c r="E207" s="110" t="s">
        <v>34</v>
      </c>
      <c r="F207" s="315">
        <v>551.65</v>
      </c>
      <c r="G207" s="319">
        <v>32.532823727999997</v>
      </c>
      <c r="H207" s="100">
        <v>0.24</v>
      </c>
      <c r="I207" s="101">
        <f>G207*(1+H207)</f>
        <v>40.340701422719995</v>
      </c>
      <c r="J207" s="122">
        <f>$J$222</f>
        <v>0</v>
      </c>
      <c r="K207" s="102">
        <f>I207*(1-J207)</f>
        <v>40.340701422719995</v>
      </c>
      <c r="L207" s="102">
        <f>F207*K207</f>
        <v>22253.947939843485</v>
      </c>
      <c r="M207" s="103"/>
      <c r="N207" s="97"/>
    </row>
    <row r="208" spans="1:14" ht="78.75" x14ac:dyDescent="0.2">
      <c r="A208" s="188" t="s">
        <v>466</v>
      </c>
      <c r="B208" s="189" t="s">
        <v>522</v>
      </c>
      <c r="C208" s="190" t="s">
        <v>258</v>
      </c>
      <c r="D208" s="98" t="s">
        <v>530</v>
      </c>
      <c r="E208" s="110" t="s">
        <v>34</v>
      </c>
      <c r="F208" s="315">
        <v>3018.95</v>
      </c>
      <c r="G208" s="319">
        <v>8.86</v>
      </c>
      <c r="H208" s="100">
        <v>0.24</v>
      </c>
      <c r="I208" s="101">
        <f>G208*(1+H208)</f>
        <v>10.9864</v>
      </c>
      <c r="J208" s="122">
        <f>$J$222</f>
        <v>0</v>
      </c>
      <c r="K208" s="102">
        <f>I208*(1-J208)</f>
        <v>10.9864</v>
      </c>
      <c r="L208" s="102">
        <f>F208*K208</f>
        <v>33167.39228</v>
      </c>
      <c r="M208" s="103"/>
      <c r="N208" s="97"/>
    </row>
    <row r="209" spans="1:15" ht="56.25" x14ac:dyDescent="0.2">
      <c r="A209" s="188" t="s">
        <v>467</v>
      </c>
      <c r="B209" s="189" t="s">
        <v>521</v>
      </c>
      <c r="C209" s="190" t="s">
        <v>258</v>
      </c>
      <c r="D209" s="98" t="s">
        <v>529</v>
      </c>
      <c r="E209" s="110" t="s">
        <v>34</v>
      </c>
      <c r="F209" s="315">
        <v>16.225000000000001</v>
      </c>
      <c r="G209" s="319">
        <v>14.39</v>
      </c>
      <c r="H209" s="100">
        <v>0.24</v>
      </c>
      <c r="I209" s="101">
        <f>G209*(1+H209)</f>
        <v>17.843600000000002</v>
      </c>
      <c r="J209" s="122">
        <f>$J$222</f>
        <v>0</v>
      </c>
      <c r="K209" s="102">
        <f>I209*(1-J209)</f>
        <v>17.843600000000002</v>
      </c>
      <c r="L209" s="102">
        <f>F209*K209</f>
        <v>289.51241000000005</v>
      </c>
      <c r="M209" s="103"/>
      <c r="N209" s="97"/>
    </row>
    <row r="210" spans="1:15" ht="33.75" x14ac:dyDescent="0.2">
      <c r="A210" s="185" t="s">
        <v>468</v>
      </c>
      <c r="B210" s="198"/>
      <c r="C210" s="184"/>
      <c r="D210" s="89" t="s">
        <v>70</v>
      </c>
      <c r="E210" s="149"/>
      <c r="F210" s="316"/>
      <c r="G210" s="320"/>
      <c r="H210" s="107"/>
      <c r="I210" s="108"/>
      <c r="J210" s="96"/>
      <c r="K210" s="96"/>
      <c r="L210" s="96"/>
      <c r="M210" s="165">
        <f>SUM(L211)</f>
        <v>6089.4912000000004</v>
      </c>
      <c r="N210" s="97"/>
    </row>
    <row r="211" spans="1:15" ht="56.25" x14ac:dyDescent="0.2">
      <c r="A211" s="188" t="s">
        <v>469</v>
      </c>
      <c r="B211" s="189" t="s">
        <v>263</v>
      </c>
      <c r="C211" s="190" t="s">
        <v>26</v>
      </c>
      <c r="D211" s="98" t="s">
        <v>264</v>
      </c>
      <c r="E211" s="110" t="s">
        <v>36</v>
      </c>
      <c r="F211" s="315">
        <v>16</v>
      </c>
      <c r="G211" s="319">
        <v>306.93</v>
      </c>
      <c r="H211" s="100">
        <v>0.24</v>
      </c>
      <c r="I211" s="101">
        <f t="shared" ref="I211:I213" si="155">G211*(1+H211)</f>
        <v>380.59320000000002</v>
      </c>
      <c r="J211" s="122">
        <f>$J$222</f>
        <v>0</v>
      </c>
      <c r="K211" s="102">
        <f t="shared" ref="K211:K213" si="156">I211*(1-J211)</f>
        <v>380.59320000000002</v>
      </c>
      <c r="L211" s="102">
        <f t="shared" ref="L211:L213" si="157">F211*K211</f>
        <v>6089.4912000000004</v>
      </c>
      <c r="M211" s="103"/>
      <c r="N211" s="97"/>
    </row>
    <row r="212" spans="1:15" x14ac:dyDescent="0.2">
      <c r="A212" s="185" t="s">
        <v>470</v>
      </c>
      <c r="B212" s="198"/>
      <c r="C212" s="184"/>
      <c r="D212" s="89" t="s">
        <v>233</v>
      </c>
      <c r="E212" s="149"/>
      <c r="F212" s="316"/>
      <c r="G212" s="320"/>
      <c r="H212" s="154"/>
      <c r="I212" s="153"/>
      <c r="J212" s="152"/>
      <c r="K212" s="165"/>
      <c r="L212" s="165"/>
      <c r="M212" s="165">
        <f>SUM(L213:L215)</f>
        <v>4453.0057717187992</v>
      </c>
      <c r="N212" s="97"/>
    </row>
    <row r="213" spans="1:15" ht="25.5" x14ac:dyDescent="0.2">
      <c r="A213" s="188" t="s">
        <v>471</v>
      </c>
      <c r="B213" s="189" t="s">
        <v>265</v>
      </c>
      <c r="C213" s="190" t="s">
        <v>258</v>
      </c>
      <c r="D213" s="98" t="s">
        <v>532</v>
      </c>
      <c r="E213" s="110" t="s">
        <v>36</v>
      </c>
      <c r="F213" s="315">
        <v>2</v>
      </c>
      <c r="G213" s="319">
        <v>200.71</v>
      </c>
      <c r="H213" s="100">
        <v>0.24</v>
      </c>
      <c r="I213" s="101">
        <f t="shared" si="155"/>
        <v>248.88040000000001</v>
      </c>
      <c r="J213" s="122">
        <f>$J$222</f>
        <v>0</v>
      </c>
      <c r="K213" s="102">
        <f t="shared" si="156"/>
        <v>248.88040000000001</v>
      </c>
      <c r="L213" s="102">
        <f t="shared" si="157"/>
        <v>497.76080000000002</v>
      </c>
      <c r="M213" s="103"/>
      <c r="N213" s="97"/>
    </row>
    <row r="214" spans="1:15" ht="56.25" x14ac:dyDescent="0.2">
      <c r="A214" s="188" t="s">
        <v>472</v>
      </c>
      <c r="B214" s="189" t="s">
        <v>266</v>
      </c>
      <c r="C214" s="190" t="s">
        <v>258</v>
      </c>
      <c r="D214" s="98" t="s">
        <v>533</v>
      </c>
      <c r="E214" s="110" t="s">
        <v>270</v>
      </c>
      <c r="F214" s="315">
        <v>16</v>
      </c>
      <c r="G214" s="319">
        <v>105.64</v>
      </c>
      <c r="H214" s="100">
        <v>0.24</v>
      </c>
      <c r="I214" s="101">
        <f t="shared" ref="I214" si="158">G214*(1+H214)</f>
        <v>130.99359999999999</v>
      </c>
      <c r="J214" s="122">
        <f>$J$222</f>
        <v>0</v>
      </c>
      <c r="K214" s="102">
        <f t="shared" ref="K214" si="159">I214*(1-J214)</f>
        <v>130.99359999999999</v>
      </c>
      <c r="L214" s="102">
        <f t="shared" ref="L214" si="160">F214*K214</f>
        <v>2095.8975999999998</v>
      </c>
      <c r="M214" s="103"/>
      <c r="N214" s="97"/>
    </row>
    <row r="215" spans="1:15" ht="22.5" x14ac:dyDescent="0.2">
      <c r="A215" s="188" t="s">
        <v>473</v>
      </c>
      <c r="B215" s="189" t="s">
        <v>267</v>
      </c>
      <c r="C215" s="190" t="s">
        <v>25</v>
      </c>
      <c r="D215" s="98" t="s">
        <v>268</v>
      </c>
      <c r="E215" s="110" t="s">
        <v>36</v>
      </c>
      <c r="F215" s="315">
        <v>57</v>
      </c>
      <c r="G215" s="319">
        <v>26.30655591</v>
      </c>
      <c r="H215" s="100">
        <v>0.24</v>
      </c>
      <c r="I215" s="101">
        <f>G215*(1+H215)</f>
        <v>32.620129328399997</v>
      </c>
      <c r="J215" s="122">
        <f>$J$222</f>
        <v>0</v>
      </c>
      <c r="K215" s="102">
        <f>I215*(1-J215)</f>
        <v>32.620129328399997</v>
      </c>
      <c r="L215" s="102">
        <f>F215*K215</f>
        <v>1859.3473717187999</v>
      </c>
      <c r="M215" s="103"/>
      <c r="N215" s="97"/>
    </row>
    <row r="216" spans="1:15" x14ac:dyDescent="0.2">
      <c r="A216" s="179" t="s">
        <v>474</v>
      </c>
      <c r="B216" s="159"/>
      <c r="C216" s="177"/>
      <c r="D216" s="85" t="s">
        <v>272</v>
      </c>
      <c r="E216" s="88"/>
      <c r="F216" s="88"/>
      <c r="G216" s="88"/>
      <c r="H216" s="118"/>
      <c r="I216" s="119"/>
      <c r="J216" s="112"/>
      <c r="K216" s="112"/>
      <c r="L216" s="112"/>
      <c r="M216" s="121"/>
      <c r="N216" s="113">
        <f>SUM(M217:M219)</f>
        <v>28473.805700373407</v>
      </c>
    </row>
    <row r="217" spans="1:15" x14ac:dyDescent="0.2">
      <c r="A217" s="185" t="s">
        <v>475</v>
      </c>
      <c r="B217" s="198"/>
      <c r="C217" s="184"/>
      <c r="D217" s="89" t="s">
        <v>220</v>
      </c>
      <c r="E217" s="149"/>
      <c r="F217" s="316"/>
      <c r="G217" s="321"/>
      <c r="H217" s="154"/>
      <c r="I217" s="153"/>
      <c r="J217" s="152"/>
      <c r="K217" s="165"/>
      <c r="L217" s="165"/>
      <c r="M217" s="165">
        <f>SUM(L218)</f>
        <v>22253.947939843485</v>
      </c>
      <c r="N217" s="97"/>
    </row>
    <row r="218" spans="1:15" ht="33.75" x14ac:dyDescent="0.2">
      <c r="A218" s="188" t="s">
        <v>476</v>
      </c>
      <c r="B218" s="189" t="s">
        <v>221</v>
      </c>
      <c r="C218" s="190" t="s">
        <v>25</v>
      </c>
      <c r="D218" s="98" t="s">
        <v>222</v>
      </c>
      <c r="E218" s="110" t="s">
        <v>34</v>
      </c>
      <c r="F218" s="315">
        <v>551.65</v>
      </c>
      <c r="G218" s="319">
        <v>32.532823727999997</v>
      </c>
      <c r="H218" s="100">
        <v>0.24</v>
      </c>
      <c r="I218" s="101">
        <f t="shared" ref="I218" si="161">G218*(1+H218)</f>
        <v>40.340701422719995</v>
      </c>
      <c r="J218" s="122">
        <f>$J$222</f>
        <v>0</v>
      </c>
      <c r="K218" s="102">
        <f t="shared" ref="K218" si="162">I218*(1-J218)</f>
        <v>40.340701422719995</v>
      </c>
      <c r="L218" s="102">
        <f t="shared" ref="L218" si="163">F218*K218</f>
        <v>22253.947939843485</v>
      </c>
      <c r="M218" s="103"/>
      <c r="N218" s="97"/>
    </row>
    <row r="219" spans="1:15" x14ac:dyDescent="0.2">
      <c r="A219" s="185" t="s">
        <v>477</v>
      </c>
      <c r="B219" s="198"/>
      <c r="C219" s="184"/>
      <c r="D219" s="89" t="s">
        <v>233</v>
      </c>
      <c r="E219" s="149"/>
      <c r="F219" s="316"/>
      <c r="G219" s="320"/>
      <c r="H219" s="154"/>
      <c r="I219" s="153"/>
      <c r="J219" s="152"/>
      <c r="K219" s="165"/>
      <c r="L219" s="165"/>
      <c r="M219" s="165">
        <f>SUM(L220:L221)</f>
        <v>6219.8577605299206</v>
      </c>
      <c r="N219" s="97"/>
    </row>
    <row r="220" spans="1:15" ht="22.5" x14ac:dyDescent="0.2">
      <c r="A220" s="203" t="s">
        <v>478</v>
      </c>
      <c r="B220" s="204" t="s">
        <v>234</v>
      </c>
      <c r="C220" s="205" t="s">
        <v>25</v>
      </c>
      <c r="D220" s="98" t="s">
        <v>235</v>
      </c>
      <c r="E220" s="110" t="s">
        <v>36</v>
      </c>
      <c r="F220" s="315">
        <v>16</v>
      </c>
      <c r="G220" s="319">
        <v>6.5708951879999997</v>
      </c>
      <c r="H220" s="100">
        <v>0.24</v>
      </c>
      <c r="I220" s="101">
        <f t="shared" ref="I220:I221" si="164">G220*(1+H220)</f>
        <v>8.1479100331199987</v>
      </c>
      <c r="J220" s="122">
        <f t="shared" ref="J220:J221" si="165">$J$222</f>
        <v>0</v>
      </c>
      <c r="K220" s="102">
        <f t="shared" ref="K220:K221" si="166">I220*(1-J220)</f>
        <v>8.1479100331199987</v>
      </c>
      <c r="L220" s="102">
        <f t="shared" ref="L220:L221" si="167">F220*K220</f>
        <v>130.36656052991998</v>
      </c>
      <c r="M220" s="103"/>
      <c r="N220" s="97"/>
    </row>
    <row r="221" spans="1:15" ht="56.25" x14ac:dyDescent="0.2">
      <c r="A221" s="203" t="s">
        <v>479</v>
      </c>
      <c r="B221" s="204" t="s">
        <v>263</v>
      </c>
      <c r="C221" s="205" t="s">
        <v>26</v>
      </c>
      <c r="D221" s="98" t="s">
        <v>264</v>
      </c>
      <c r="E221" s="110" t="s">
        <v>36</v>
      </c>
      <c r="F221" s="315">
        <v>16</v>
      </c>
      <c r="G221" s="319">
        <v>306.93</v>
      </c>
      <c r="H221" s="100">
        <v>0.24</v>
      </c>
      <c r="I221" s="101">
        <f t="shared" si="164"/>
        <v>380.59320000000002</v>
      </c>
      <c r="J221" s="122">
        <f t="shared" si="165"/>
        <v>0</v>
      </c>
      <c r="K221" s="102">
        <f t="shared" si="166"/>
        <v>380.59320000000002</v>
      </c>
      <c r="L221" s="102">
        <f t="shared" si="167"/>
        <v>6089.4912000000004</v>
      </c>
      <c r="M221" s="103"/>
      <c r="N221" s="97"/>
    </row>
    <row r="222" spans="1:15" ht="15" customHeight="1" x14ac:dyDescent="0.2">
      <c r="A222" s="234" t="s">
        <v>511</v>
      </c>
      <c r="B222" s="235"/>
      <c r="C222" s="235"/>
      <c r="D222" s="235"/>
      <c r="E222" s="235"/>
      <c r="F222" s="235"/>
      <c r="G222" s="235"/>
      <c r="H222" s="235"/>
      <c r="I222" s="235"/>
      <c r="J222" s="207">
        <v>0</v>
      </c>
      <c r="K222" s="208"/>
      <c r="L222" s="208"/>
      <c r="M222" s="208"/>
      <c r="N222" s="209">
        <f>SUM(N10:N221)</f>
        <v>1772554.0887472664</v>
      </c>
      <c r="O222" s="69"/>
    </row>
    <row r="223" spans="1:15" ht="33.75" customHeight="1" x14ac:dyDescent="0.2">
      <c r="A223" s="227" t="s">
        <v>5</v>
      </c>
      <c r="B223" s="227"/>
      <c r="C223" s="227"/>
      <c r="D223" s="227"/>
      <c r="E223" s="227"/>
      <c r="F223" s="227"/>
      <c r="G223" s="226"/>
      <c r="H223" s="226"/>
      <c r="I223" s="226"/>
      <c r="J223" s="226"/>
      <c r="K223" s="226"/>
      <c r="L223" s="226"/>
      <c r="M223" s="226"/>
      <c r="N223" s="226"/>
    </row>
    <row r="224" spans="1:15" ht="31.5" customHeight="1" x14ac:dyDescent="0.2">
      <c r="A224" s="226" t="s">
        <v>4</v>
      </c>
      <c r="B224" s="226"/>
      <c r="C224" s="226"/>
      <c r="D224" s="226"/>
      <c r="E224" s="226" t="s">
        <v>18</v>
      </c>
      <c r="F224" s="226"/>
      <c r="G224" s="226"/>
      <c r="H224" s="226"/>
      <c r="I224" s="226"/>
      <c r="J224" s="226"/>
      <c r="K224" s="226"/>
      <c r="L224" s="226"/>
      <c r="M224" s="226"/>
      <c r="N224" s="226"/>
    </row>
    <row r="225" spans="1:14" ht="24.75" customHeight="1" x14ac:dyDescent="0.2">
      <c r="A225" s="230" t="s">
        <v>6</v>
      </c>
      <c r="B225" s="228" t="s">
        <v>536</v>
      </c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</row>
    <row r="226" spans="1:14" x14ac:dyDescent="0.2">
      <c r="A226" s="231"/>
      <c r="B226" s="224" t="s">
        <v>493</v>
      </c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</row>
    <row r="227" spans="1:14" x14ac:dyDescent="0.2">
      <c r="A227" s="231"/>
      <c r="B227" s="225" t="s">
        <v>537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</row>
    <row r="228" spans="1:14" x14ac:dyDescent="0.2">
      <c r="A228" s="231"/>
      <c r="B228" s="225" t="s">
        <v>273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</row>
    <row r="229" spans="1:14" x14ac:dyDescent="0.2">
      <c r="A229" s="231"/>
      <c r="B229" s="225" t="s">
        <v>274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</row>
    <row r="230" spans="1:14" ht="26.25" customHeight="1" x14ac:dyDescent="0.2">
      <c r="A230" s="231"/>
      <c r="B230" s="232" t="s">
        <v>494</v>
      </c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</row>
  </sheetData>
  <mergeCells count="30">
    <mergeCell ref="E7:I7"/>
    <mergeCell ref="B226:N226"/>
    <mergeCell ref="B229:N229"/>
    <mergeCell ref="G223:N224"/>
    <mergeCell ref="B227:N227"/>
    <mergeCell ref="B228:N228"/>
    <mergeCell ref="A223:F223"/>
    <mergeCell ref="A224:D224"/>
    <mergeCell ref="E224:F224"/>
    <mergeCell ref="B225:N225"/>
    <mergeCell ref="A225:A230"/>
    <mergeCell ref="B230:N230"/>
    <mergeCell ref="K8:N8"/>
    <mergeCell ref="A222:I222"/>
    <mergeCell ref="A1:N1"/>
    <mergeCell ref="A2:N2"/>
    <mergeCell ref="A3:N3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6:N6"/>
    <mergeCell ref="A5:N5"/>
    <mergeCell ref="J7:N7"/>
  </mergeCells>
  <phoneticPr fontId="40" type="noConversion"/>
  <printOptions horizontalCentered="1"/>
  <pageMargins left="0.15748031496062992" right="0.15748031496062992" top="0.81" bottom="0.47" header="0.31496062992125984" footer="0.19685039370078741"/>
  <pageSetup paperSize="9" scale="75" fitToHeight="16" orientation="landscape" r:id="rId1"/>
  <headerFooter>
    <oddHeader>&amp;R&amp;"Verdana,Normal"&amp;8Fls.:______
Processo n.º 23069.151483/2021-53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5"/>
  <sheetViews>
    <sheetView zoomScaleNormal="100" workbookViewId="0">
      <selection activeCell="L6" sqref="L6"/>
    </sheetView>
  </sheetViews>
  <sheetFormatPr defaultRowHeight="15" x14ac:dyDescent="0.25"/>
  <cols>
    <col min="1" max="1" width="7.140625" customWidth="1"/>
    <col min="2" max="2" width="7.85546875" customWidth="1"/>
    <col min="3" max="3" width="37.140625" customWidth="1"/>
    <col min="4" max="4" width="13" bestFit="1" customWidth="1"/>
    <col min="5" max="5" width="11.140625" customWidth="1"/>
    <col min="6" max="9" width="14.7109375" customWidth="1"/>
    <col min="11" max="11" width="12.28515625" customWidth="1"/>
  </cols>
  <sheetData>
    <row r="1" spans="1:14" ht="15.75" x14ac:dyDescent="0.25">
      <c r="A1" s="210" t="s">
        <v>512</v>
      </c>
      <c r="B1" s="210"/>
      <c r="C1" s="210"/>
      <c r="D1" s="210"/>
      <c r="E1" s="210"/>
      <c r="F1" s="210"/>
      <c r="G1" s="210"/>
      <c r="H1" s="210"/>
      <c r="I1" s="210"/>
    </row>
    <row r="2" spans="1:14" ht="15.75" x14ac:dyDescent="0.25">
      <c r="A2" s="210" t="s">
        <v>513</v>
      </c>
      <c r="B2" s="210"/>
      <c r="C2" s="210"/>
      <c r="D2" s="210"/>
      <c r="E2" s="210"/>
      <c r="F2" s="210"/>
      <c r="G2" s="210"/>
      <c r="H2" s="210"/>
      <c r="I2" s="210"/>
    </row>
    <row r="3" spans="1:14" ht="15.75" x14ac:dyDescent="0.25">
      <c r="A3" s="211" t="s">
        <v>535</v>
      </c>
      <c r="B3" s="211"/>
      <c r="C3" s="211"/>
      <c r="D3" s="211"/>
      <c r="E3" s="211"/>
      <c r="F3" s="211"/>
      <c r="G3" s="211"/>
      <c r="H3" s="211"/>
      <c r="I3" s="211"/>
    </row>
    <row r="5" spans="1:14" ht="18" x14ac:dyDescent="0.25">
      <c r="A5" s="305" t="s">
        <v>496</v>
      </c>
      <c r="B5" s="305"/>
      <c r="C5" s="305"/>
      <c r="D5" s="305"/>
      <c r="E5" s="305"/>
      <c r="F5" s="305"/>
      <c r="G5" s="305"/>
      <c r="H5" s="305"/>
      <c r="I5" s="305"/>
      <c r="J5" s="9"/>
      <c r="K5" s="9"/>
    </row>
    <row r="6" spans="1:14" ht="31.5" customHeight="1" thickBot="1" x14ac:dyDescent="0.3">
      <c r="A6" s="306" t="s">
        <v>491</v>
      </c>
      <c r="B6" s="306"/>
      <c r="C6" s="306"/>
      <c r="D6" s="306"/>
      <c r="E6" s="306"/>
      <c r="F6" s="306"/>
      <c r="G6" s="306"/>
      <c r="H6" s="306"/>
      <c r="I6" s="306"/>
      <c r="J6" s="10"/>
      <c r="K6" s="10"/>
      <c r="L6" s="10"/>
      <c r="M6" s="10"/>
      <c r="N6" s="10"/>
    </row>
    <row r="7" spans="1:14" ht="15.75" thickTop="1" x14ac:dyDescent="0.25">
      <c r="A7" s="284" t="s">
        <v>480</v>
      </c>
      <c r="B7" s="276" t="s">
        <v>0</v>
      </c>
      <c r="C7" s="278" t="s">
        <v>19</v>
      </c>
      <c r="D7" s="278" t="s">
        <v>20</v>
      </c>
      <c r="E7" s="278" t="s">
        <v>21</v>
      </c>
      <c r="F7" s="267" t="s">
        <v>489</v>
      </c>
      <c r="G7" s="267"/>
      <c r="H7" s="267"/>
      <c r="I7" s="268"/>
      <c r="J7" s="14"/>
      <c r="K7" s="14"/>
    </row>
    <row r="8" spans="1:14" x14ac:dyDescent="0.25">
      <c r="A8" s="285"/>
      <c r="B8" s="277"/>
      <c r="C8" s="279"/>
      <c r="D8" s="279"/>
      <c r="E8" s="279"/>
      <c r="F8" s="66" t="s">
        <v>8</v>
      </c>
      <c r="G8" s="66" t="s">
        <v>9</v>
      </c>
      <c r="H8" s="66" t="s">
        <v>10</v>
      </c>
      <c r="I8" s="123" t="s">
        <v>481</v>
      </c>
      <c r="J8" s="14"/>
      <c r="K8" s="14"/>
    </row>
    <row r="9" spans="1:14" ht="15" customHeight="1" x14ac:dyDescent="0.25">
      <c r="A9" s="262" t="s">
        <v>37</v>
      </c>
      <c r="B9" s="280" t="s">
        <v>276</v>
      </c>
      <c r="C9" s="281" t="s">
        <v>38</v>
      </c>
      <c r="D9" s="282">
        <f>Orçamento!M11</f>
        <v>57384.422400000003</v>
      </c>
      <c r="E9" s="283">
        <f>D9/D$17</f>
        <v>0.79890407105093009</v>
      </c>
      <c r="F9" s="65">
        <v>0.05</v>
      </c>
      <c r="G9" s="65">
        <v>0.3</v>
      </c>
      <c r="H9" s="65">
        <v>0.45</v>
      </c>
      <c r="I9" s="124">
        <v>0.2</v>
      </c>
      <c r="J9" s="14"/>
      <c r="K9" s="14"/>
    </row>
    <row r="10" spans="1:14" ht="15" customHeight="1" x14ac:dyDescent="0.25">
      <c r="A10" s="262"/>
      <c r="B10" s="269"/>
      <c r="C10" s="271"/>
      <c r="D10" s="272"/>
      <c r="E10" s="240"/>
      <c r="F10" s="21">
        <f>$D9*F9</f>
        <v>2869.2211200000002</v>
      </c>
      <c r="G10" s="21">
        <f t="shared" ref="G10:I10" si="0">$D9*G9</f>
        <v>17215.326720000001</v>
      </c>
      <c r="H10" s="21">
        <f t="shared" si="0"/>
        <v>25822.990080000003</v>
      </c>
      <c r="I10" s="125">
        <f t="shared" si="0"/>
        <v>11476.884480000001</v>
      </c>
      <c r="J10" s="14"/>
      <c r="K10" s="14"/>
    </row>
    <row r="11" spans="1:14" ht="15" customHeight="1" x14ac:dyDescent="0.25">
      <c r="A11" s="262"/>
      <c r="B11" s="257" t="s">
        <v>482</v>
      </c>
      <c r="C11" s="273" t="s">
        <v>27</v>
      </c>
      <c r="D11" s="272">
        <f>Orçamento!M13</f>
        <v>9515.76</v>
      </c>
      <c r="E11" s="240">
        <f t="shared" ref="E11" si="1">D11/D$17</f>
        <v>0.13247810268355334</v>
      </c>
      <c r="F11" s="22">
        <v>0.05</v>
      </c>
      <c r="G11" s="22">
        <v>0.3</v>
      </c>
      <c r="H11" s="22">
        <v>0.45</v>
      </c>
      <c r="I11" s="126">
        <v>0.2</v>
      </c>
      <c r="J11" s="14"/>
      <c r="K11" s="14"/>
    </row>
    <row r="12" spans="1:14" x14ac:dyDescent="0.25">
      <c r="A12" s="262"/>
      <c r="B12" s="269"/>
      <c r="C12" s="271"/>
      <c r="D12" s="271"/>
      <c r="E12" s="240"/>
      <c r="F12" s="21">
        <f t="shared" ref="F12:I12" si="2">$D11*F11</f>
        <v>475.78800000000001</v>
      </c>
      <c r="G12" s="21">
        <f t="shared" si="2"/>
        <v>2854.7280000000001</v>
      </c>
      <c r="H12" s="21">
        <f t="shared" si="2"/>
        <v>4282.0920000000006</v>
      </c>
      <c r="I12" s="125">
        <f t="shared" si="2"/>
        <v>1903.152</v>
      </c>
      <c r="J12" s="14"/>
      <c r="K12" s="14"/>
    </row>
    <row r="13" spans="1:14" ht="15" customHeight="1" x14ac:dyDescent="0.25">
      <c r="A13" s="262"/>
      <c r="B13" s="257" t="s">
        <v>282</v>
      </c>
      <c r="C13" s="270" t="s">
        <v>28</v>
      </c>
      <c r="D13" s="272">
        <f>Orçamento!M17</f>
        <v>2089.1127368135999</v>
      </c>
      <c r="E13" s="240">
        <f t="shared" ref="E13" si="3">D13/D$17</f>
        <v>2.9084559894859814E-2</v>
      </c>
      <c r="F13" s="22">
        <v>0.05</v>
      </c>
      <c r="G13" s="22">
        <v>0.3</v>
      </c>
      <c r="H13" s="22">
        <v>0.45</v>
      </c>
      <c r="I13" s="126">
        <v>0.2</v>
      </c>
      <c r="J13" s="14"/>
      <c r="K13" s="14"/>
    </row>
    <row r="14" spans="1:14" x14ac:dyDescent="0.25">
      <c r="A14" s="262"/>
      <c r="B14" s="269"/>
      <c r="C14" s="271"/>
      <c r="D14" s="271"/>
      <c r="E14" s="240"/>
      <c r="F14" s="21">
        <f t="shared" ref="F14" si="4">$D13*F13</f>
        <v>104.45563684068</v>
      </c>
      <c r="G14" s="21">
        <f t="shared" ref="G14" si="5">$D13*G13</f>
        <v>626.73382104407995</v>
      </c>
      <c r="H14" s="21">
        <f t="shared" ref="H14" si="6">$D13*H13</f>
        <v>940.10073156611998</v>
      </c>
      <c r="I14" s="125">
        <f t="shared" ref="I14" si="7">$D13*I13</f>
        <v>417.82254736272</v>
      </c>
      <c r="J14" s="14"/>
      <c r="K14" s="14"/>
    </row>
    <row r="15" spans="1:14" ht="15" customHeight="1" x14ac:dyDescent="0.25">
      <c r="A15" s="262"/>
      <c r="B15" s="257" t="s">
        <v>285</v>
      </c>
      <c r="C15" s="273" t="s">
        <v>31</v>
      </c>
      <c r="D15" s="272">
        <f>Orçamento!M20</f>
        <v>2839.63211413008</v>
      </c>
      <c r="E15" s="240">
        <f t="shared" ref="E15" si="8">D15/D$17</f>
        <v>3.9533266370656718E-2</v>
      </c>
      <c r="F15" s="22">
        <v>0.05</v>
      </c>
      <c r="G15" s="22">
        <v>0.3</v>
      </c>
      <c r="H15" s="22">
        <v>0.45</v>
      </c>
      <c r="I15" s="126">
        <v>0.2</v>
      </c>
      <c r="J15" s="14"/>
      <c r="K15" s="14"/>
    </row>
    <row r="16" spans="1:14" x14ac:dyDescent="0.25">
      <c r="A16" s="262"/>
      <c r="B16" s="269"/>
      <c r="C16" s="271"/>
      <c r="D16" s="271"/>
      <c r="E16" s="240"/>
      <c r="F16" s="21">
        <f t="shared" ref="F16" si="9">$D15*F15</f>
        <v>141.98160570650401</v>
      </c>
      <c r="G16" s="21">
        <f t="shared" ref="G16" si="10">$D15*G15</f>
        <v>851.88963423902396</v>
      </c>
      <c r="H16" s="21">
        <f t="shared" ref="H16" si="11">$D15*H15</f>
        <v>1277.8344513585359</v>
      </c>
      <c r="I16" s="125">
        <f t="shared" ref="I16" si="12">$D15*I15</f>
        <v>567.92642282601605</v>
      </c>
      <c r="J16" s="14"/>
      <c r="K16" s="14"/>
    </row>
    <row r="17" spans="1:11" x14ac:dyDescent="0.25">
      <c r="A17" s="263"/>
      <c r="B17" s="274" t="s">
        <v>483</v>
      </c>
      <c r="C17" s="275"/>
      <c r="D17" s="23">
        <f>SUM(D9:D16)</f>
        <v>71828.927250943685</v>
      </c>
      <c r="E17" s="24">
        <f>SUM(E9:E16)</f>
        <v>0.99999999999999989</v>
      </c>
      <c r="F17" s="25">
        <f>F10+F12+F14+F16</f>
        <v>3591.4463625471844</v>
      </c>
      <c r="G17" s="25">
        <f t="shared" ref="G17:I17" si="13">G10+G12+G14+G16</f>
        <v>21548.678175283105</v>
      </c>
      <c r="H17" s="25">
        <f t="shared" si="13"/>
        <v>32323.017262924659</v>
      </c>
      <c r="I17" s="127">
        <f t="shared" si="13"/>
        <v>14365.785450188738</v>
      </c>
      <c r="J17" s="14"/>
      <c r="K17" s="14"/>
    </row>
    <row r="18" spans="1:11" ht="15" customHeight="1" x14ac:dyDescent="0.25">
      <c r="A18" s="287" t="s">
        <v>485</v>
      </c>
      <c r="B18" s="242" t="s">
        <v>288</v>
      </c>
      <c r="C18" s="244" t="s">
        <v>39</v>
      </c>
      <c r="D18" s="314">
        <f>Orçamento!$M$23</f>
        <v>3000.5110800000002</v>
      </c>
      <c r="E18" s="241">
        <f>D18/D$32</f>
        <v>5.0828388942925984E-3</v>
      </c>
      <c r="F18" s="26">
        <v>0.5</v>
      </c>
      <c r="G18" s="26">
        <v>0.5</v>
      </c>
      <c r="H18" s="27"/>
      <c r="I18" s="128"/>
      <c r="J18" s="14"/>
      <c r="K18" s="14"/>
    </row>
    <row r="19" spans="1:11" x14ac:dyDescent="0.25">
      <c r="A19" s="288"/>
      <c r="B19" s="243"/>
      <c r="C19" s="236"/>
      <c r="D19" s="313"/>
      <c r="E19" s="240"/>
      <c r="F19" s="21">
        <f t="shared" ref="F19" si="14">$D18*F18</f>
        <v>1500.2555400000001</v>
      </c>
      <c r="G19" s="21">
        <f t="shared" ref="G19" si="15">$D18*G18</f>
        <v>1500.2555400000001</v>
      </c>
      <c r="H19" s="28"/>
      <c r="I19" s="129"/>
      <c r="J19" s="14"/>
      <c r="K19" s="14"/>
    </row>
    <row r="20" spans="1:11" x14ac:dyDescent="0.25">
      <c r="A20" s="288"/>
      <c r="B20" s="243" t="s">
        <v>289</v>
      </c>
      <c r="C20" s="236" t="s">
        <v>40</v>
      </c>
      <c r="D20" s="247">
        <f>Orçamento!$M$25</f>
        <v>10112.947038</v>
      </c>
      <c r="E20" s="240">
        <f>D20/D$32</f>
        <v>1.7131241701886176E-2</v>
      </c>
      <c r="F20" s="29">
        <v>0.4</v>
      </c>
      <c r="G20" s="29">
        <v>0.3</v>
      </c>
      <c r="H20" s="29">
        <v>0.15</v>
      </c>
      <c r="I20" s="130">
        <v>0.15</v>
      </c>
      <c r="J20" s="14"/>
      <c r="K20" s="14"/>
    </row>
    <row r="21" spans="1:11" x14ac:dyDescent="0.25">
      <c r="A21" s="288"/>
      <c r="B21" s="243"/>
      <c r="C21" s="236"/>
      <c r="D21" s="246"/>
      <c r="E21" s="240"/>
      <c r="F21" s="21">
        <f t="shared" ref="F21" si="16">$D20*F20</f>
        <v>4045.1788152000004</v>
      </c>
      <c r="G21" s="21">
        <f t="shared" ref="G21" si="17">$D20*G20</f>
        <v>3033.8841114000002</v>
      </c>
      <c r="H21" s="21">
        <f t="shared" ref="H21" si="18">$D20*H20</f>
        <v>1516.9420557000001</v>
      </c>
      <c r="I21" s="125">
        <f t="shared" ref="I21" si="19">$D20*I20</f>
        <v>1516.9420557000001</v>
      </c>
      <c r="J21" s="14"/>
      <c r="K21" s="14"/>
    </row>
    <row r="22" spans="1:11" x14ac:dyDescent="0.25">
      <c r="A22" s="288"/>
      <c r="B22" s="243" t="s">
        <v>291</v>
      </c>
      <c r="C22" s="266" t="s">
        <v>45</v>
      </c>
      <c r="D22" s="247">
        <f>Orçamento!$M$27</f>
        <v>20391.228360000001</v>
      </c>
      <c r="E22" s="240">
        <f>D22/D$32</f>
        <v>3.4542558199988471E-2</v>
      </c>
      <c r="F22" s="30"/>
      <c r="G22" s="29">
        <v>0.35</v>
      </c>
      <c r="H22" s="29">
        <v>0.5</v>
      </c>
      <c r="I22" s="130">
        <v>0.15</v>
      </c>
      <c r="J22" s="14"/>
      <c r="K22" s="14"/>
    </row>
    <row r="23" spans="1:11" x14ac:dyDescent="0.25">
      <c r="A23" s="288"/>
      <c r="B23" s="243"/>
      <c r="C23" s="266"/>
      <c r="D23" s="246"/>
      <c r="E23" s="240"/>
      <c r="F23" s="28"/>
      <c r="G23" s="21">
        <f t="shared" ref="G23" si="20">$D22*G22</f>
        <v>7136.9299259999998</v>
      </c>
      <c r="H23" s="21">
        <f t="shared" ref="H23" si="21">$D22*H22</f>
        <v>10195.61418</v>
      </c>
      <c r="I23" s="125">
        <f t="shared" ref="I23" si="22">$D22*I22</f>
        <v>3058.6842540000002</v>
      </c>
      <c r="J23" s="14"/>
      <c r="K23" s="14"/>
    </row>
    <row r="24" spans="1:11" x14ac:dyDescent="0.25">
      <c r="A24" s="288"/>
      <c r="B24" s="243" t="s">
        <v>292</v>
      </c>
      <c r="C24" s="266" t="s">
        <v>48</v>
      </c>
      <c r="D24" s="247">
        <f>Orçamento!$M$29</f>
        <v>79735.316410999993</v>
      </c>
      <c r="E24" s="240">
        <f>D24/D$32</f>
        <v>0.13507091182031483</v>
      </c>
      <c r="F24" s="30"/>
      <c r="G24" s="29">
        <v>0.35</v>
      </c>
      <c r="H24" s="29">
        <v>0.5</v>
      </c>
      <c r="I24" s="130">
        <v>0.15</v>
      </c>
      <c r="J24" s="14"/>
      <c r="K24" s="14"/>
    </row>
    <row r="25" spans="1:11" x14ac:dyDescent="0.25">
      <c r="A25" s="288"/>
      <c r="B25" s="243"/>
      <c r="C25" s="266"/>
      <c r="D25" s="246"/>
      <c r="E25" s="240"/>
      <c r="F25" s="28"/>
      <c r="G25" s="21">
        <f t="shared" ref="G25" si="23">$D24*G24</f>
        <v>27907.360743849997</v>
      </c>
      <c r="H25" s="21">
        <f t="shared" ref="H25" si="24">$D24*H24</f>
        <v>39867.658205499996</v>
      </c>
      <c r="I25" s="125">
        <f t="shared" ref="I25" si="25">$D24*I24</f>
        <v>11960.297461649998</v>
      </c>
      <c r="J25" s="14"/>
      <c r="K25" s="14"/>
    </row>
    <row r="26" spans="1:11" x14ac:dyDescent="0.25">
      <c r="A26" s="288"/>
      <c r="B26" s="243" t="s">
        <v>294</v>
      </c>
      <c r="C26" s="236" t="s">
        <v>56</v>
      </c>
      <c r="D26" s="247">
        <f>Orçamento!$M$33</f>
        <v>433069.64872040006</v>
      </c>
      <c r="E26" s="240">
        <f>D26/D$32</f>
        <v>0.73361610597807958</v>
      </c>
      <c r="F26" s="30"/>
      <c r="G26" s="29">
        <v>0.35</v>
      </c>
      <c r="H26" s="29">
        <v>0.5</v>
      </c>
      <c r="I26" s="130">
        <v>0.15</v>
      </c>
      <c r="J26" s="14"/>
      <c r="K26" s="14"/>
    </row>
    <row r="27" spans="1:11" x14ac:dyDescent="0.25">
      <c r="A27" s="288"/>
      <c r="B27" s="243"/>
      <c r="C27" s="236"/>
      <c r="D27" s="246"/>
      <c r="E27" s="240"/>
      <c r="F27" s="28"/>
      <c r="G27" s="21">
        <f t="shared" ref="G27" si="26">$D26*G26</f>
        <v>151574.37705214001</v>
      </c>
      <c r="H27" s="21">
        <f t="shared" ref="H27" si="27">$D26*H26</f>
        <v>216534.82436020003</v>
      </c>
      <c r="I27" s="125">
        <f t="shared" ref="I27" si="28">$D26*I26</f>
        <v>64960.447308060007</v>
      </c>
      <c r="J27" s="14"/>
      <c r="K27" s="14"/>
    </row>
    <row r="28" spans="1:11" x14ac:dyDescent="0.25">
      <c r="A28" s="288"/>
      <c r="B28" s="243" t="s">
        <v>297</v>
      </c>
      <c r="C28" s="236" t="s">
        <v>59</v>
      </c>
      <c r="D28" s="247">
        <f>Orçamento!$M$36</f>
        <v>22332.277091199998</v>
      </c>
      <c r="E28" s="240">
        <f>D28/D$32</f>
        <v>3.783067736489442E-2</v>
      </c>
      <c r="F28" s="30"/>
      <c r="G28" s="29">
        <v>0.35</v>
      </c>
      <c r="H28" s="29">
        <v>0.5</v>
      </c>
      <c r="I28" s="130">
        <v>0.15</v>
      </c>
      <c r="J28" s="14"/>
      <c r="K28" s="14"/>
    </row>
    <row r="29" spans="1:11" x14ac:dyDescent="0.25">
      <c r="A29" s="288"/>
      <c r="B29" s="243"/>
      <c r="C29" s="236"/>
      <c r="D29" s="246"/>
      <c r="E29" s="240"/>
      <c r="F29" s="28"/>
      <c r="G29" s="21">
        <f t="shared" ref="G29" si="29">$D28*G28</f>
        <v>7816.2969819199989</v>
      </c>
      <c r="H29" s="21">
        <f t="shared" ref="H29" si="30">$D28*H28</f>
        <v>11166.138545599999</v>
      </c>
      <c r="I29" s="125">
        <f t="shared" ref="I29" si="31">$D28*I28</f>
        <v>3349.8415636799996</v>
      </c>
      <c r="J29" s="14"/>
      <c r="K29" s="14"/>
    </row>
    <row r="30" spans="1:11" ht="15" customHeight="1" x14ac:dyDescent="0.25">
      <c r="A30" s="288"/>
      <c r="B30" s="243" t="s">
        <v>300</v>
      </c>
      <c r="C30" s="236" t="s">
        <v>70</v>
      </c>
      <c r="D30" s="247">
        <f>Orçamento!$M$42</f>
        <v>21679.964713964877</v>
      </c>
      <c r="E30" s="240">
        <f>D30/D$32</f>
        <v>3.6725666040543926E-2</v>
      </c>
      <c r="F30" s="31"/>
      <c r="G30" s="31"/>
      <c r="H30" s="29">
        <v>0.25</v>
      </c>
      <c r="I30" s="130">
        <v>0.75</v>
      </c>
      <c r="J30" s="14"/>
      <c r="K30" s="14"/>
    </row>
    <row r="31" spans="1:11" ht="21" customHeight="1" x14ac:dyDescent="0.25">
      <c r="A31" s="288"/>
      <c r="B31" s="243"/>
      <c r="C31" s="236"/>
      <c r="D31" s="246"/>
      <c r="E31" s="240"/>
      <c r="F31" s="28"/>
      <c r="G31" s="28"/>
      <c r="H31" s="32">
        <f t="shared" ref="H31" si="32">$D30*H30</f>
        <v>5419.9911784912192</v>
      </c>
      <c r="I31" s="131">
        <f t="shared" ref="I31" si="33">$D30*I30</f>
        <v>16259.973535473659</v>
      </c>
      <c r="J31" s="14"/>
      <c r="K31" s="14"/>
    </row>
    <row r="32" spans="1:11" x14ac:dyDescent="0.25">
      <c r="A32" s="288"/>
      <c r="B32" s="274" t="s">
        <v>483</v>
      </c>
      <c r="C32" s="275"/>
      <c r="D32" s="33">
        <f>SUM(D18:D31)</f>
        <v>590321.8934145649</v>
      </c>
      <c r="E32" s="34">
        <f>SUM(E18:E31)</f>
        <v>1</v>
      </c>
      <c r="F32" s="25">
        <f>F19+F21+F23+F25+F27+F29+F31</f>
        <v>5545.4343552000009</v>
      </c>
      <c r="G32" s="25">
        <f t="shared" ref="G32:I32" si="34">G19+G21+G23+G25+G27+G29+G31</f>
        <v>198969.10435531</v>
      </c>
      <c r="H32" s="25">
        <f t="shared" si="34"/>
        <v>284701.16852549126</v>
      </c>
      <c r="I32" s="25">
        <f t="shared" si="34"/>
        <v>101106.18617856367</v>
      </c>
      <c r="J32" s="14"/>
      <c r="K32" s="14"/>
    </row>
    <row r="33" spans="1:11" x14ac:dyDescent="0.25">
      <c r="A33" s="261" t="s">
        <v>86</v>
      </c>
      <c r="B33" s="242" t="s">
        <v>307</v>
      </c>
      <c r="C33" s="264" t="s">
        <v>39</v>
      </c>
      <c r="D33" s="245">
        <f>Orçamento!$M$49</f>
        <v>7653.9612204474879</v>
      </c>
      <c r="E33" s="241">
        <f>D33/D$43</f>
        <v>0.10921155712927816</v>
      </c>
      <c r="F33" s="35"/>
      <c r="G33" s="26">
        <v>1</v>
      </c>
      <c r="H33" s="35"/>
      <c r="I33" s="132"/>
      <c r="J33" s="14"/>
      <c r="K33" s="14"/>
    </row>
    <row r="34" spans="1:11" x14ac:dyDescent="0.25">
      <c r="A34" s="262"/>
      <c r="B34" s="243"/>
      <c r="C34" s="265"/>
      <c r="D34" s="246"/>
      <c r="E34" s="240"/>
      <c r="F34" s="28"/>
      <c r="G34" s="21">
        <f t="shared" ref="G34" si="35">$D33*G33</f>
        <v>7653.9612204474879</v>
      </c>
      <c r="H34" s="28"/>
      <c r="I34" s="129"/>
      <c r="J34" s="14"/>
      <c r="K34" s="14"/>
    </row>
    <row r="35" spans="1:11" x14ac:dyDescent="0.25">
      <c r="A35" s="262"/>
      <c r="B35" s="243" t="s">
        <v>311</v>
      </c>
      <c r="C35" s="266" t="s">
        <v>40</v>
      </c>
      <c r="D35" s="247">
        <f>Orçamento!$M$53</f>
        <v>79.135659199999992</v>
      </c>
      <c r="E35" s="240">
        <f t="shared" ref="E35" si="36">D35/D$43</f>
        <v>1.1291576109107334E-3</v>
      </c>
      <c r="F35" s="36">
        <v>0.5</v>
      </c>
      <c r="G35" s="36">
        <v>0.5</v>
      </c>
      <c r="H35" s="28"/>
      <c r="I35" s="129"/>
      <c r="J35" s="14"/>
      <c r="K35" s="14"/>
    </row>
    <row r="36" spans="1:11" x14ac:dyDescent="0.25">
      <c r="A36" s="262"/>
      <c r="B36" s="243"/>
      <c r="C36" s="266"/>
      <c r="D36" s="246"/>
      <c r="E36" s="240"/>
      <c r="F36" s="21">
        <f t="shared" ref="F36" si="37">$D35*F35</f>
        <v>39.567829599999996</v>
      </c>
      <c r="G36" s="21">
        <f t="shared" ref="G36" si="38">$D35*G35</f>
        <v>39.567829599999996</v>
      </c>
      <c r="H36" s="28"/>
      <c r="I36" s="129"/>
      <c r="J36" s="14"/>
      <c r="K36" s="14"/>
    </row>
    <row r="37" spans="1:11" x14ac:dyDescent="0.25">
      <c r="A37" s="262"/>
      <c r="B37" s="243" t="s">
        <v>313</v>
      </c>
      <c r="C37" s="266" t="s">
        <v>28</v>
      </c>
      <c r="D37" s="247">
        <f>Orçamento!$M$55</f>
        <v>466.15364639999996</v>
      </c>
      <c r="E37" s="240">
        <f t="shared" ref="E37" si="39">D37/D$43</f>
        <v>6.6513749049095022E-3</v>
      </c>
      <c r="F37" s="28"/>
      <c r="G37" s="36">
        <v>0.75</v>
      </c>
      <c r="H37" s="36">
        <v>0.25</v>
      </c>
      <c r="I37" s="129"/>
      <c r="J37" s="14"/>
      <c r="K37" s="14"/>
    </row>
    <row r="38" spans="1:11" x14ac:dyDescent="0.25">
      <c r="A38" s="262"/>
      <c r="B38" s="243"/>
      <c r="C38" s="266"/>
      <c r="D38" s="246"/>
      <c r="E38" s="240"/>
      <c r="F38" s="28"/>
      <c r="G38" s="21">
        <f t="shared" ref="G38" si="40">$D37*G37</f>
        <v>349.61523479999994</v>
      </c>
      <c r="H38" s="21">
        <f t="shared" ref="H38" si="41">$D37*H37</f>
        <v>116.53841159999999</v>
      </c>
      <c r="I38" s="129"/>
      <c r="J38" s="14"/>
      <c r="K38" s="14"/>
    </row>
    <row r="39" spans="1:11" x14ac:dyDescent="0.25">
      <c r="A39" s="262"/>
      <c r="B39" s="243" t="s">
        <v>316</v>
      </c>
      <c r="C39" s="266" t="s">
        <v>45</v>
      </c>
      <c r="D39" s="247">
        <f>Orçamento!$M$58</f>
        <v>304.90012799999994</v>
      </c>
      <c r="E39" s="240">
        <f t="shared" ref="E39" si="42">D39/D$43</f>
        <v>4.3505077682964039E-3</v>
      </c>
      <c r="F39" s="28"/>
      <c r="G39" s="36">
        <v>0.75</v>
      </c>
      <c r="H39" s="36">
        <v>0.25</v>
      </c>
      <c r="I39" s="129"/>
      <c r="J39" s="14"/>
      <c r="K39" s="14"/>
    </row>
    <row r="40" spans="1:11" x14ac:dyDescent="0.25">
      <c r="A40" s="262"/>
      <c r="B40" s="243"/>
      <c r="C40" s="266"/>
      <c r="D40" s="246"/>
      <c r="E40" s="240"/>
      <c r="F40" s="28"/>
      <c r="G40" s="21">
        <f t="shared" ref="G40" si="43">$D39*G39</f>
        <v>228.67509599999994</v>
      </c>
      <c r="H40" s="21">
        <f t="shared" ref="H40" si="44">$D39*H39</f>
        <v>76.225031999999985</v>
      </c>
      <c r="I40" s="129"/>
      <c r="J40" s="14"/>
      <c r="K40" s="14"/>
    </row>
    <row r="41" spans="1:11" x14ac:dyDescent="0.25">
      <c r="A41" s="262"/>
      <c r="B41" s="243" t="s">
        <v>318</v>
      </c>
      <c r="C41" s="266" t="s">
        <v>59</v>
      </c>
      <c r="D41" s="247">
        <f>Orçamento!$M$60</f>
        <v>61579.652028000004</v>
      </c>
      <c r="E41" s="240">
        <f t="shared" ref="E41" si="45">D41/D$43</f>
        <v>0.87865740258660519</v>
      </c>
      <c r="F41" s="28"/>
      <c r="G41" s="36">
        <v>0.35</v>
      </c>
      <c r="H41" s="36">
        <v>0.5</v>
      </c>
      <c r="I41" s="133">
        <v>0.15</v>
      </c>
      <c r="J41" s="14"/>
      <c r="K41" s="14"/>
    </row>
    <row r="42" spans="1:11" x14ac:dyDescent="0.25">
      <c r="A42" s="262"/>
      <c r="B42" s="243"/>
      <c r="C42" s="266"/>
      <c r="D42" s="246"/>
      <c r="E42" s="240"/>
      <c r="F42" s="28"/>
      <c r="G42" s="21">
        <f t="shared" ref="G42" si="46">$D41*G41</f>
        <v>21552.878209800001</v>
      </c>
      <c r="H42" s="21">
        <f t="shared" ref="H42" si="47">$D41*H41</f>
        <v>30789.826014000002</v>
      </c>
      <c r="I42" s="125">
        <f t="shared" ref="I42" si="48">$D41*I41</f>
        <v>9236.947804200001</v>
      </c>
      <c r="J42" s="14"/>
      <c r="K42" s="14"/>
    </row>
    <row r="43" spans="1:11" x14ac:dyDescent="0.25">
      <c r="A43" s="263"/>
      <c r="B43" s="274" t="s">
        <v>483</v>
      </c>
      <c r="C43" s="275"/>
      <c r="D43" s="37">
        <f>SUM(D33:D42)</f>
        <v>70083.802682047492</v>
      </c>
      <c r="E43" s="38">
        <f>SUM(E33:E42)</f>
        <v>1</v>
      </c>
      <c r="F43" s="25">
        <f>+F34+F36+F38+F40+F42</f>
        <v>39.567829599999996</v>
      </c>
      <c r="G43" s="25">
        <f t="shared" ref="G43:I43" si="49">+G34+G36+G38+G40+G42</f>
        <v>29824.697590647487</v>
      </c>
      <c r="H43" s="25">
        <f t="shared" si="49"/>
        <v>30982.589457600003</v>
      </c>
      <c r="I43" s="127">
        <f t="shared" si="49"/>
        <v>9236.947804200001</v>
      </c>
      <c r="J43" s="14"/>
      <c r="K43" s="14"/>
    </row>
    <row r="44" spans="1:11" ht="15" customHeight="1" x14ac:dyDescent="0.25">
      <c r="A44" s="261" t="s">
        <v>118</v>
      </c>
      <c r="B44" s="258" t="s">
        <v>333</v>
      </c>
      <c r="C44" s="244" t="s">
        <v>39</v>
      </c>
      <c r="D44" s="259">
        <f>Orçamento!$M$75</f>
        <v>1143.0007849083599</v>
      </c>
      <c r="E44" s="241">
        <f>D44/D$74</f>
        <v>2.2282050571103555E-3</v>
      </c>
      <c r="F44" s="39">
        <v>0.5</v>
      </c>
      <c r="G44" s="39">
        <v>0.5</v>
      </c>
      <c r="H44" s="35"/>
      <c r="I44" s="132"/>
      <c r="J44" s="14"/>
      <c r="K44" s="14"/>
    </row>
    <row r="45" spans="1:11" x14ac:dyDescent="0.25">
      <c r="A45" s="262"/>
      <c r="B45" s="250"/>
      <c r="C45" s="236"/>
      <c r="D45" s="252"/>
      <c r="E45" s="240"/>
      <c r="F45" s="40">
        <f>F44*$D44</f>
        <v>571.50039245417997</v>
      </c>
      <c r="G45" s="40">
        <f>G44*$D44</f>
        <v>571.50039245417997</v>
      </c>
      <c r="H45" s="28"/>
      <c r="I45" s="129"/>
      <c r="J45" s="14"/>
      <c r="K45" s="19"/>
    </row>
    <row r="46" spans="1:11" ht="15" customHeight="1" x14ac:dyDescent="0.25">
      <c r="A46" s="262"/>
      <c r="B46" s="257" t="s">
        <v>337</v>
      </c>
      <c r="C46" s="255" t="s">
        <v>40</v>
      </c>
      <c r="D46" s="260">
        <f>Orçamento!$M$79</f>
        <v>2784.0802896</v>
      </c>
      <c r="E46" s="240">
        <f>D46/D$74</f>
        <v>5.4273819078657498E-3</v>
      </c>
      <c r="F46" s="41">
        <v>0.4</v>
      </c>
      <c r="G46" s="41">
        <v>0.3</v>
      </c>
      <c r="H46" s="22">
        <v>0.15</v>
      </c>
      <c r="I46" s="126">
        <v>0.15</v>
      </c>
      <c r="J46" s="14"/>
      <c r="K46" s="14"/>
    </row>
    <row r="47" spans="1:11" x14ac:dyDescent="0.25">
      <c r="A47" s="262"/>
      <c r="B47" s="249"/>
      <c r="C47" s="256"/>
      <c r="D47" s="260"/>
      <c r="E47" s="240"/>
      <c r="F47" s="40">
        <f t="shared" ref="F47:I47" si="50">F46*$D46</f>
        <v>1113.6321158400001</v>
      </c>
      <c r="G47" s="40">
        <f t="shared" si="50"/>
        <v>835.22408687999996</v>
      </c>
      <c r="H47" s="40">
        <f t="shared" si="50"/>
        <v>417.61204343999998</v>
      </c>
      <c r="I47" s="134">
        <f t="shared" si="50"/>
        <v>417.61204343999998</v>
      </c>
      <c r="J47" s="14"/>
      <c r="K47" s="19"/>
    </row>
    <row r="48" spans="1:11" ht="15" customHeight="1" x14ac:dyDescent="0.25">
      <c r="A48" s="262"/>
      <c r="B48" s="257" t="s">
        <v>344</v>
      </c>
      <c r="C48" s="255" t="s">
        <v>28</v>
      </c>
      <c r="D48" s="260">
        <f>Orçamento!$M$86</f>
        <v>2153.2922002603191</v>
      </c>
      <c r="E48" s="240">
        <f t="shared" ref="E48" si="51">D48/D$74</f>
        <v>4.1977019031014971E-3</v>
      </c>
      <c r="F48" s="41">
        <v>0.4</v>
      </c>
      <c r="G48" s="41">
        <v>0.3</v>
      </c>
      <c r="H48" s="22">
        <v>0.15</v>
      </c>
      <c r="I48" s="126">
        <v>0.15</v>
      </c>
      <c r="J48" s="14"/>
      <c r="K48" s="14"/>
    </row>
    <row r="49" spans="1:11" x14ac:dyDescent="0.25">
      <c r="A49" s="262"/>
      <c r="B49" s="249"/>
      <c r="C49" s="256"/>
      <c r="D49" s="260"/>
      <c r="E49" s="240"/>
      <c r="F49" s="40">
        <f t="shared" ref="F49" si="52">F48*$D48</f>
        <v>861.31688010412768</v>
      </c>
      <c r="G49" s="40">
        <f t="shared" ref="G49" si="53">G48*$D48</f>
        <v>645.9876600780957</v>
      </c>
      <c r="H49" s="40">
        <f t="shared" ref="H49" si="54">H48*$D48</f>
        <v>322.99383003904785</v>
      </c>
      <c r="I49" s="134">
        <f t="shared" ref="I49" si="55">I48*$D48</f>
        <v>322.99383003904785</v>
      </c>
      <c r="J49" s="14"/>
      <c r="K49" s="19"/>
    </row>
    <row r="50" spans="1:11" x14ac:dyDescent="0.25">
      <c r="A50" s="262"/>
      <c r="B50" s="249" t="s">
        <v>349</v>
      </c>
      <c r="C50" s="236" t="s">
        <v>31</v>
      </c>
      <c r="D50" s="239">
        <f>Orçamento!$M$91</f>
        <v>2070.888608664</v>
      </c>
      <c r="E50" s="240">
        <f t="shared" ref="E50" si="56">D50/D$74</f>
        <v>4.0370615063989737E-3</v>
      </c>
      <c r="F50" s="41">
        <v>0.25</v>
      </c>
      <c r="G50" s="42">
        <v>0.25</v>
      </c>
      <c r="H50" s="42">
        <v>0.25</v>
      </c>
      <c r="I50" s="135">
        <v>0.25</v>
      </c>
      <c r="J50" s="14"/>
      <c r="K50" s="14"/>
    </row>
    <row r="51" spans="1:11" x14ac:dyDescent="0.25">
      <c r="A51" s="262"/>
      <c r="B51" s="249"/>
      <c r="C51" s="253"/>
      <c r="D51" s="238"/>
      <c r="E51" s="240"/>
      <c r="F51" s="40">
        <f t="shared" ref="F51" si="57">F50*$D50</f>
        <v>517.722152166</v>
      </c>
      <c r="G51" s="40">
        <f t="shared" ref="G51" si="58">G50*$D50</f>
        <v>517.722152166</v>
      </c>
      <c r="H51" s="40">
        <f t="shared" ref="H51" si="59">H50*$D50</f>
        <v>517.722152166</v>
      </c>
      <c r="I51" s="134">
        <f t="shared" ref="I51" si="60">I50*$D50</f>
        <v>517.722152166</v>
      </c>
      <c r="J51" s="14"/>
      <c r="K51" s="19"/>
    </row>
    <row r="52" spans="1:11" x14ac:dyDescent="0.25">
      <c r="A52" s="262"/>
      <c r="B52" s="249" t="s">
        <v>352</v>
      </c>
      <c r="C52" s="236" t="s">
        <v>45</v>
      </c>
      <c r="D52" s="239">
        <f>Orçamento!$M$94</f>
        <v>10317.770071551746</v>
      </c>
      <c r="E52" s="240">
        <f t="shared" ref="E52" si="61">D52/D$74</f>
        <v>2.0113815979029889E-2</v>
      </c>
      <c r="F52" s="41">
        <v>0.2</v>
      </c>
      <c r="G52" s="42">
        <v>0.35</v>
      </c>
      <c r="H52" s="42">
        <v>0.45</v>
      </c>
      <c r="I52" s="136"/>
      <c r="J52" s="14"/>
      <c r="K52" s="14"/>
    </row>
    <row r="53" spans="1:11" x14ac:dyDescent="0.25">
      <c r="A53" s="262"/>
      <c r="B53" s="249"/>
      <c r="C53" s="253"/>
      <c r="D53" s="238"/>
      <c r="E53" s="240"/>
      <c r="F53" s="40">
        <f t="shared" ref="F53" si="62">F52*$D52</f>
        <v>2063.5540143103494</v>
      </c>
      <c r="G53" s="40">
        <f t="shared" ref="G53" si="63">G52*$D52</f>
        <v>3611.2195250431109</v>
      </c>
      <c r="H53" s="40">
        <f t="shared" ref="H53" si="64">H52*$D52</f>
        <v>4642.9965321982854</v>
      </c>
      <c r="I53" s="125"/>
      <c r="J53" s="14"/>
      <c r="K53" s="19"/>
    </row>
    <row r="54" spans="1:11" x14ac:dyDescent="0.25">
      <c r="A54" s="262"/>
      <c r="B54" s="249" t="s">
        <v>360</v>
      </c>
      <c r="C54" s="236" t="s">
        <v>56</v>
      </c>
      <c r="D54" s="239">
        <f>Orçamento!$M$102</f>
        <v>95871.94137</v>
      </c>
      <c r="E54" s="240">
        <f t="shared" ref="E54" si="65">D54/D$74</f>
        <v>0.18689606115427881</v>
      </c>
      <c r="F54" s="41">
        <v>0.15</v>
      </c>
      <c r="G54" s="42">
        <v>0.2</v>
      </c>
      <c r="H54" s="42">
        <v>0.5</v>
      </c>
      <c r="I54" s="135">
        <v>0.15</v>
      </c>
      <c r="J54" s="14"/>
      <c r="K54" s="14"/>
    </row>
    <row r="55" spans="1:11" x14ac:dyDescent="0.25">
      <c r="A55" s="262"/>
      <c r="B55" s="249"/>
      <c r="C55" s="253"/>
      <c r="D55" s="238"/>
      <c r="E55" s="240"/>
      <c r="F55" s="40">
        <f t="shared" ref="F55" si="66">F54*$D54</f>
        <v>14380.7912055</v>
      </c>
      <c r="G55" s="40">
        <f t="shared" ref="G55" si="67">G54*$D54</f>
        <v>19174.388274000001</v>
      </c>
      <c r="H55" s="40">
        <f t="shared" ref="H55" si="68">H54*$D54</f>
        <v>47935.970685</v>
      </c>
      <c r="I55" s="134">
        <f t="shared" ref="I55" si="69">I54*$D54</f>
        <v>14380.7912055</v>
      </c>
      <c r="J55" s="14"/>
      <c r="K55" s="19"/>
    </row>
    <row r="56" spans="1:11" x14ac:dyDescent="0.25">
      <c r="A56" s="262"/>
      <c r="B56" s="249" t="s">
        <v>362</v>
      </c>
      <c r="C56" s="254" t="s">
        <v>59</v>
      </c>
      <c r="D56" s="251">
        <f>Orçamento!$M$104</f>
        <v>163398.12727490359</v>
      </c>
      <c r="E56" s="240">
        <f t="shared" ref="E56" si="70">D56/D$74</f>
        <v>0.31853393131789687</v>
      </c>
      <c r="F56" s="41">
        <v>0.1</v>
      </c>
      <c r="G56" s="42">
        <v>0.15</v>
      </c>
      <c r="H56" s="42">
        <v>0.5</v>
      </c>
      <c r="I56" s="135">
        <v>0.25</v>
      </c>
      <c r="J56" s="14"/>
      <c r="K56" s="14"/>
    </row>
    <row r="57" spans="1:11" x14ac:dyDescent="0.25">
      <c r="A57" s="262"/>
      <c r="B57" s="249"/>
      <c r="C57" s="254"/>
      <c r="D57" s="252"/>
      <c r="E57" s="240"/>
      <c r="F57" s="40">
        <f t="shared" ref="F57:G57" si="71">F56*$D56</f>
        <v>16339.81272749036</v>
      </c>
      <c r="G57" s="40">
        <f t="shared" si="71"/>
        <v>24509.719091235536</v>
      </c>
      <c r="H57" s="40">
        <f t="shared" ref="H57" si="72">H56*$D56</f>
        <v>81699.063637451793</v>
      </c>
      <c r="I57" s="134">
        <f t="shared" ref="I57" si="73">I56*$D56</f>
        <v>40849.531818725896</v>
      </c>
      <c r="J57" s="14"/>
      <c r="K57" s="19"/>
    </row>
    <row r="58" spans="1:11" x14ac:dyDescent="0.25">
      <c r="A58" s="262"/>
      <c r="B58" s="249" t="s">
        <v>391</v>
      </c>
      <c r="C58" s="236" t="s">
        <v>177</v>
      </c>
      <c r="D58" s="251">
        <f>Orçamento!$M$133</f>
        <v>4322.9197439999989</v>
      </c>
      <c r="E58" s="240">
        <f t="shared" ref="E58" si="74">D58/D$74</f>
        <v>8.4272484868287076E-3</v>
      </c>
      <c r="F58" s="44"/>
      <c r="G58" s="42">
        <v>0.2</v>
      </c>
      <c r="H58" s="42">
        <v>0.3</v>
      </c>
      <c r="I58" s="135">
        <v>0.5</v>
      </c>
      <c r="J58" s="14"/>
      <c r="K58" s="14"/>
    </row>
    <row r="59" spans="1:11" x14ac:dyDescent="0.25">
      <c r="A59" s="262"/>
      <c r="B59" s="249"/>
      <c r="C59" s="253"/>
      <c r="D59" s="252"/>
      <c r="E59" s="240"/>
      <c r="F59" s="44"/>
      <c r="G59" s="40">
        <f t="shared" ref="G59" si="75">G58*$D58</f>
        <v>864.5839487999998</v>
      </c>
      <c r="H59" s="40">
        <f t="shared" ref="H59" si="76">H58*$D58</f>
        <v>1296.8759231999995</v>
      </c>
      <c r="I59" s="134">
        <f t="shared" ref="I59" si="77">I58*$D58</f>
        <v>2161.4598719999995</v>
      </c>
      <c r="J59" s="14"/>
      <c r="K59" s="14"/>
    </row>
    <row r="60" spans="1:11" x14ac:dyDescent="0.25">
      <c r="A60" s="262"/>
      <c r="B60" s="249" t="s">
        <v>393</v>
      </c>
      <c r="C60" s="236" t="s">
        <v>180</v>
      </c>
      <c r="D60" s="251">
        <f>Orçamento!$M$135</f>
        <v>8343.8989919999985</v>
      </c>
      <c r="E60" s="240">
        <f t="shared" ref="E60" si="78">D60/D$74</f>
        <v>1.6265883781945961E-2</v>
      </c>
      <c r="F60" s="44"/>
      <c r="G60" s="42">
        <v>0.1</v>
      </c>
      <c r="H60" s="42">
        <v>0.5</v>
      </c>
      <c r="I60" s="135">
        <v>0.4</v>
      </c>
      <c r="J60" s="14"/>
      <c r="K60" s="14"/>
    </row>
    <row r="61" spans="1:11" x14ac:dyDescent="0.25">
      <c r="A61" s="262"/>
      <c r="B61" s="249"/>
      <c r="C61" s="253"/>
      <c r="D61" s="252"/>
      <c r="E61" s="240"/>
      <c r="F61" s="44"/>
      <c r="G61" s="40">
        <f t="shared" ref="G61" si="79">G60*$D60</f>
        <v>834.38989919999995</v>
      </c>
      <c r="H61" s="40">
        <f t="shared" ref="H61" si="80">H60*$D60</f>
        <v>4171.9494959999993</v>
      </c>
      <c r="I61" s="134">
        <f t="shared" ref="I61" si="81">I60*$D60</f>
        <v>3337.5595967999998</v>
      </c>
      <c r="J61" s="14"/>
      <c r="K61" s="14"/>
    </row>
    <row r="62" spans="1:11" x14ac:dyDescent="0.25">
      <c r="A62" s="262"/>
      <c r="B62" s="249" t="s">
        <v>396</v>
      </c>
      <c r="C62" s="254" t="s">
        <v>185</v>
      </c>
      <c r="D62" s="251">
        <f>Orçamento!$M$138</f>
        <v>573.33367221163189</v>
      </c>
      <c r="E62" s="240">
        <f t="shared" ref="E62" si="82">D62/D$74</f>
        <v>1.1176763871916615E-3</v>
      </c>
      <c r="F62" s="44"/>
      <c r="G62" s="42">
        <v>0.2</v>
      </c>
      <c r="H62" s="42">
        <v>0.55000000000000004</v>
      </c>
      <c r="I62" s="135">
        <v>0.25</v>
      </c>
      <c r="J62" s="14"/>
      <c r="K62" s="14"/>
    </row>
    <row r="63" spans="1:11" ht="22.5" customHeight="1" x14ac:dyDescent="0.25">
      <c r="A63" s="262"/>
      <c r="B63" s="249"/>
      <c r="C63" s="254"/>
      <c r="D63" s="252"/>
      <c r="E63" s="240"/>
      <c r="F63" s="44"/>
      <c r="G63" s="40">
        <f t="shared" ref="G63" si="83">G62*$D62</f>
        <v>114.66673444232639</v>
      </c>
      <c r="H63" s="40">
        <f t="shared" ref="H63" si="84">H62*$D62</f>
        <v>315.33351971639757</v>
      </c>
      <c r="I63" s="134">
        <f t="shared" ref="I63" si="85">I62*$D62</f>
        <v>143.33341805290797</v>
      </c>
      <c r="J63" s="14"/>
      <c r="K63" s="14"/>
    </row>
    <row r="64" spans="1:11" x14ac:dyDescent="0.25">
      <c r="A64" s="262"/>
      <c r="B64" s="249" t="s">
        <v>398</v>
      </c>
      <c r="C64" s="254" t="s">
        <v>188</v>
      </c>
      <c r="D64" s="251">
        <f>Orçamento!$M$140</f>
        <v>8985.3393185159985</v>
      </c>
      <c r="E64" s="240">
        <f t="shared" ref="E64" si="86">D64/D$74</f>
        <v>1.7516329624371222E-2</v>
      </c>
      <c r="F64" s="44"/>
      <c r="G64" s="42">
        <v>0.25</v>
      </c>
      <c r="H64" s="42">
        <v>0.45</v>
      </c>
      <c r="I64" s="135">
        <v>0.3</v>
      </c>
      <c r="J64" s="14"/>
      <c r="K64" s="14"/>
    </row>
    <row r="65" spans="1:11" ht="21" customHeight="1" x14ac:dyDescent="0.25">
      <c r="A65" s="262"/>
      <c r="B65" s="249"/>
      <c r="C65" s="254"/>
      <c r="D65" s="252"/>
      <c r="E65" s="240"/>
      <c r="F65" s="44"/>
      <c r="G65" s="40">
        <f t="shared" ref="G65" si="87">G64*$D64</f>
        <v>2246.3348296289996</v>
      </c>
      <c r="H65" s="40">
        <f t="shared" ref="H65" si="88">H64*$D64</f>
        <v>4043.4026933321993</v>
      </c>
      <c r="I65" s="134">
        <f t="shared" ref="I65" si="89">I64*$D64</f>
        <v>2695.6017955547995</v>
      </c>
      <c r="J65" s="14"/>
      <c r="K65" s="14"/>
    </row>
    <row r="66" spans="1:11" x14ac:dyDescent="0.25">
      <c r="A66" s="262"/>
      <c r="B66" s="249" t="s">
        <v>412</v>
      </c>
      <c r="C66" s="236" t="s">
        <v>213</v>
      </c>
      <c r="D66" s="251">
        <f>Orçamento!$M$154</f>
        <v>39929.671030738056</v>
      </c>
      <c r="E66" s="240">
        <f t="shared" ref="E66" si="90">D66/D$74</f>
        <v>7.7840274559896033E-2</v>
      </c>
      <c r="F66" s="44"/>
      <c r="G66" s="42">
        <v>0.25</v>
      </c>
      <c r="H66" s="42">
        <v>0.35</v>
      </c>
      <c r="I66" s="135">
        <v>0.4</v>
      </c>
      <c r="J66" s="14"/>
      <c r="K66" s="14"/>
    </row>
    <row r="67" spans="1:11" x14ac:dyDescent="0.25">
      <c r="A67" s="262"/>
      <c r="B67" s="249"/>
      <c r="C67" s="253"/>
      <c r="D67" s="252"/>
      <c r="E67" s="240"/>
      <c r="F67" s="44"/>
      <c r="G67" s="40">
        <f t="shared" ref="G67" si="91">G66*$D66</f>
        <v>9982.4177576845141</v>
      </c>
      <c r="H67" s="40">
        <f t="shared" ref="H67" si="92">H66*$D66</f>
        <v>13975.384860758319</v>
      </c>
      <c r="I67" s="134">
        <f t="shared" ref="I67" si="93">I66*$D66</f>
        <v>15971.868412295224</v>
      </c>
      <c r="J67" s="14"/>
      <c r="K67" s="14"/>
    </row>
    <row r="68" spans="1:11" x14ac:dyDescent="0.25">
      <c r="A68" s="262"/>
      <c r="B68" s="249" t="s">
        <v>484</v>
      </c>
      <c r="C68" s="236" t="s">
        <v>220</v>
      </c>
      <c r="D68" s="251">
        <f>Orçamento!$M$158</f>
        <v>148162.59140340309</v>
      </c>
      <c r="E68" s="240">
        <f t="shared" ref="E68" si="94">D68/D$74</f>
        <v>0.28883325348381694</v>
      </c>
      <c r="F68" s="44"/>
      <c r="G68" s="42">
        <v>0.25</v>
      </c>
      <c r="H68" s="42">
        <v>0.35</v>
      </c>
      <c r="I68" s="135">
        <v>0.4</v>
      </c>
      <c r="J68" s="14"/>
      <c r="K68" s="14"/>
    </row>
    <row r="69" spans="1:11" x14ac:dyDescent="0.25">
      <c r="A69" s="262"/>
      <c r="B69" s="249"/>
      <c r="C69" s="253"/>
      <c r="D69" s="252"/>
      <c r="E69" s="240"/>
      <c r="F69" s="44"/>
      <c r="G69" s="40">
        <f t="shared" ref="G69" si="95">G68*$D68</f>
        <v>37040.647850850772</v>
      </c>
      <c r="H69" s="40">
        <f t="shared" ref="H69" si="96">H68*$D68</f>
        <v>51856.906991191077</v>
      </c>
      <c r="I69" s="134">
        <f t="shared" ref="I69" si="97">I68*$D68</f>
        <v>59265.036561361238</v>
      </c>
      <c r="J69" s="14"/>
      <c r="K69" s="14"/>
    </row>
    <row r="70" spans="1:11" x14ac:dyDescent="0.25">
      <c r="A70" s="262"/>
      <c r="B70" s="249" t="s">
        <v>420</v>
      </c>
      <c r="C70" s="236" t="s">
        <v>70</v>
      </c>
      <c r="D70" s="251">
        <f>Orçamento!$M$162</f>
        <v>24814.66875076784</v>
      </c>
      <c r="E70" s="240">
        <f t="shared" ref="E70" si="98">D70/D$74</f>
        <v>4.8374569056321565E-2</v>
      </c>
      <c r="F70" s="44"/>
      <c r="G70" s="42">
        <v>0.2</v>
      </c>
      <c r="H70" s="42">
        <v>0.45</v>
      </c>
      <c r="I70" s="135">
        <v>0.35</v>
      </c>
      <c r="J70" s="14"/>
      <c r="K70" s="14"/>
    </row>
    <row r="71" spans="1:11" ht="23.25" customHeight="1" x14ac:dyDescent="0.25">
      <c r="A71" s="262"/>
      <c r="B71" s="249"/>
      <c r="C71" s="253"/>
      <c r="D71" s="252"/>
      <c r="E71" s="240"/>
      <c r="F71" s="44"/>
      <c r="G71" s="40">
        <f t="shared" ref="G71" si="99">G70*$D70</f>
        <v>4962.9337501535683</v>
      </c>
      <c r="H71" s="40">
        <f t="shared" ref="H71" si="100">H70*$D70</f>
        <v>11166.600937845527</v>
      </c>
      <c r="I71" s="134">
        <f t="shared" ref="I71" si="101">I70*$D70</f>
        <v>8685.1340627687441</v>
      </c>
      <c r="J71" s="14"/>
      <c r="K71" s="14"/>
    </row>
    <row r="72" spans="1:11" x14ac:dyDescent="0.25">
      <c r="A72" s="262"/>
      <c r="B72" s="249" t="s">
        <v>425</v>
      </c>
      <c r="C72" s="236" t="s">
        <v>233</v>
      </c>
      <c r="D72" s="251">
        <f>Orçamento!$M$167</f>
        <v>97.774920397439985</v>
      </c>
      <c r="E72" s="240">
        <f t="shared" ref="E72" si="102">D72/D$74</f>
        <v>1.9060579394580674E-4</v>
      </c>
      <c r="F72" s="44"/>
      <c r="G72" s="42">
        <v>0.3</v>
      </c>
      <c r="H72" s="42">
        <v>0.4</v>
      </c>
      <c r="I72" s="135">
        <v>0.3</v>
      </c>
      <c r="J72" s="14"/>
      <c r="K72" s="14"/>
    </row>
    <row r="73" spans="1:11" x14ac:dyDescent="0.25">
      <c r="A73" s="262"/>
      <c r="B73" s="249"/>
      <c r="C73" s="253"/>
      <c r="D73" s="252"/>
      <c r="E73" s="240"/>
      <c r="F73" s="44"/>
      <c r="G73" s="40">
        <f t="shared" ref="G73" si="103">G72*$D72</f>
        <v>29.332476119231995</v>
      </c>
      <c r="H73" s="40">
        <f t="shared" ref="H73" si="104">H72*$D72</f>
        <v>39.109968158975995</v>
      </c>
      <c r="I73" s="134">
        <f t="shared" ref="I73" si="105">I72*$D72</f>
        <v>29.332476119231995</v>
      </c>
      <c r="J73" s="14"/>
      <c r="K73" s="14"/>
    </row>
    <row r="74" spans="1:11" x14ac:dyDescent="0.25">
      <c r="A74" s="263"/>
      <c r="B74" s="303" t="s">
        <v>483</v>
      </c>
      <c r="C74" s="304"/>
      <c r="D74" s="33">
        <f>SUM(D44:D73)</f>
        <v>512969.29843192204</v>
      </c>
      <c r="E74" s="34">
        <f>SUM(E44:E73)</f>
        <v>1</v>
      </c>
      <c r="F74" s="45">
        <f>F73+F71+F69+F67+F65+F63+F61+F59+F57+F55+F53+F51+F49+F47+F45</f>
        <v>35848.329487865019</v>
      </c>
      <c r="G74" s="45">
        <f t="shared" ref="G74:I74" si="106">G73+G71+G69+G67+G65+G63+G61+G59+G57+G55+G53+G51+G49+G47+G45</f>
        <v>105941.06842873633</v>
      </c>
      <c r="H74" s="45">
        <f t="shared" si="106"/>
        <v>222401.92327049765</v>
      </c>
      <c r="I74" s="137">
        <f t="shared" si="106"/>
        <v>148777.97724482309</v>
      </c>
      <c r="J74" s="14"/>
      <c r="K74" s="14"/>
    </row>
    <row r="75" spans="1:11" x14ac:dyDescent="0.25">
      <c r="A75" s="289" t="s">
        <v>486</v>
      </c>
      <c r="B75" s="242" t="s">
        <v>428</v>
      </c>
      <c r="C75" s="244" t="s">
        <v>28</v>
      </c>
      <c r="D75" s="245">
        <f>Orçamento!$M$170</f>
        <v>391.01421400200002</v>
      </c>
      <c r="E75" s="241">
        <f>D75/D$83</f>
        <v>1.4954893073245322E-3</v>
      </c>
      <c r="F75" s="46">
        <v>0.4</v>
      </c>
      <c r="G75" s="47">
        <v>0.3</v>
      </c>
      <c r="H75" s="47">
        <v>0.15</v>
      </c>
      <c r="I75" s="138">
        <v>0.15</v>
      </c>
      <c r="J75" s="14"/>
      <c r="K75" s="14"/>
    </row>
    <row r="76" spans="1:11" x14ac:dyDescent="0.25">
      <c r="A76" s="290"/>
      <c r="B76" s="243"/>
      <c r="C76" s="236"/>
      <c r="D76" s="246"/>
      <c r="E76" s="240"/>
      <c r="F76" s="44">
        <f>$D75*F75</f>
        <v>156.40568560080001</v>
      </c>
      <c r="G76" s="44">
        <f t="shared" ref="G76:I76" si="107">$D75*G75</f>
        <v>117.3042642006</v>
      </c>
      <c r="H76" s="44">
        <f t="shared" si="107"/>
        <v>58.652132100300001</v>
      </c>
      <c r="I76" s="139">
        <f t="shared" si="107"/>
        <v>58.652132100300001</v>
      </c>
      <c r="J76" s="14"/>
      <c r="K76" s="14"/>
    </row>
    <row r="77" spans="1:11" x14ac:dyDescent="0.25">
      <c r="A77" s="290"/>
      <c r="B77" s="249" t="s">
        <v>431</v>
      </c>
      <c r="C77" s="236" t="s">
        <v>31</v>
      </c>
      <c r="D77" s="247">
        <f>Orçamento!$M$173</f>
        <v>18618.217267978558</v>
      </c>
      <c r="E77" s="240">
        <f t="shared" ref="E77" si="108">D77/D$83</f>
        <v>7.1208012007370355E-2</v>
      </c>
      <c r="F77" s="44"/>
      <c r="G77" s="48">
        <v>0.35</v>
      </c>
      <c r="H77" s="49">
        <v>0.5</v>
      </c>
      <c r="I77" s="140">
        <v>0.15</v>
      </c>
      <c r="J77" s="14"/>
      <c r="K77" s="14"/>
    </row>
    <row r="78" spans="1:11" x14ac:dyDescent="0.25">
      <c r="A78" s="290"/>
      <c r="B78" s="249"/>
      <c r="C78" s="248"/>
      <c r="D78" s="246"/>
      <c r="E78" s="240"/>
      <c r="F78" s="44"/>
      <c r="G78" s="44">
        <f t="shared" ref="G78" si="109">$D77*G77</f>
        <v>6516.3760437924948</v>
      </c>
      <c r="H78" s="44">
        <f t="shared" ref="H78" si="110">$D77*H77</f>
        <v>9309.108633989279</v>
      </c>
      <c r="I78" s="139">
        <f t="shared" ref="I78" si="111">$D77*I77</f>
        <v>2792.7325901967838</v>
      </c>
      <c r="J78" s="14"/>
      <c r="K78" s="14"/>
    </row>
    <row r="79" spans="1:11" x14ac:dyDescent="0.25">
      <c r="A79" s="290"/>
      <c r="B79" s="249" t="s">
        <v>438</v>
      </c>
      <c r="C79" s="236" t="s">
        <v>59</v>
      </c>
      <c r="D79" s="247">
        <f>Orçamento!$M$180</f>
        <v>25807.348368553248</v>
      </c>
      <c r="E79" s="240">
        <f t="shared" ref="E79" si="112">D79/D$83</f>
        <v>9.8703863321380911E-2</v>
      </c>
      <c r="F79" s="44"/>
      <c r="G79" s="48">
        <v>0.35</v>
      </c>
      <c r="H79" s="49">
        <v>0.5</v>
      </c>
      <c r="I79" s="140">
        <v>0.15</v>
      </c>
      <c r="J79" s="14"/>
      <c r="K79" s="14"/>
    </row>
    <row r="80" spans="1:11" x14ac:dyDescent="0.25">
      <c r="A80" s="290"/>
      <c r="B80" s="249"/>
      <c r="C80" s="248"/>
      <c r="D80" s="246"/>
      <c r="E80" s="240"/>
      <c r="F80" s="44"/>
      <c r="G80" s="44">
        <f t="shared" ref="G80" si="113">$D79*G79</f>
        <v>9032.5719289936369</v>
      </c>
      <c r="H80" s="44">
        <f t="shared" ref="H80" si="114">$D79*H79</f>
        <v>12903.674184276624</v>
      </c>
      <c r="I80" s="139">
        <f t="shared" ref="I80" si="115">$D79*I79</f>
        <v>3871.1022552829872</v>
      </c>
      <c r="J80" s="14"/>
      <c r="K80" s="14"/>
    </row>
    <row r="81" spans="1:11" x14ac:dyDescent="0.25">
      <c r="A81" s="290"/>
      <c r="B81" s="249" t="s">
        <v>443</v>
      </c>
      <c r="C81" s="236" t="s">
        <v>220</v>
      </c>
      <c r="D81" s="247">
        <f>Orçamento!$M$185</f>
        <v>216645.81382015999</v>
      </c>
      <c r="E81" s="240">
        <f t="shared" ref="E81" si="116">D81/D$83</f>
        <v>0.82859263536392425</v>
      </c>
      <c r="F81" s="44"/>
      <c r="G81" s="48">
        <v>0.35</v>
      </c>
      <c r="H81" s="49">
        <v>0.5</v>
      </c>
      <c r="I81" s="140">
        <v>0.15</v>
      </c>
      <c r="J81" s="14"/>
      <c r="K81" s="14"/>
    </row>
    <row r="82" spans="1:11" x14ac:dyDescent="0.25">
      <c r="A82" s="290"/>
      <c r="B82" s="250"/>
      <c r="C82" s="248"/>
      <c r="D82" s="246"/>
      <c r="E82" s="240"/>
      <c r="F82" s="44"/>
      <c r="G82" s="44">
        <f t="shared" ref="G82" si="117">$D81*G81</f>
        <v>75826.034837055995</v>
      </c>
      <c r="H82" s="44">
        <f t="shared" ref="H82" si="118">$D81*H81</f>
        <v>108322.90691008</v>
      </c>
      <c r="I82" s="139">
        <f t="shared" ref="I82" si="119">$D81*I81</f>
        <v>32496.872073023998</v>
      </c>
      <c r="J82" s="14"/>
      <c r="K82" s="14"/>
    </row>
    <row r="83" spans="1:11" x14ac:dyDescent="0.25">
      <c r="A83" s="291"/>
      <c r="B83" s="303" t="s">
        <v>483</v>
      </c>
      <c r="C83" s="304"/>
      <c r="D83" s="33">
        <f>SUM(D75:D82)</f>
        <v>261462.3936706938</v>
      </c>
      <c r="E83" s="34">
        <f>SUM(E75:E82)</f>
        <v>1</v>
      </c>
      <c r="F83" s="45">
        <f>+F76+F78+F80+F82</f>
        <v>156.40568560080001</v>
      </c>
      <c r="G83" s="45">
        <f t="shared" ref="G83:I83" si="120">+G76+G78+G80+G82</f>
        <v>91492.287074042732</v>
      </c>
      <c r="H83" s="45">
        <f t="shared" si="120"/>
        <v>130594.34186044621</v>
      </c>
      <c r="I83" s="137">
        <f t="shared" si="120"/>
        <v>39219.359050604071</v>
      </c>
      <c r="J83" s="14"/>
      <c r="K83" s="14"/>
    </row>
    <row r="84" spans="1:11" x14ac:dyDescent="0.25">
      <c r="A84" s="289" t="s">
        <v>487</v>
      </c>
      <c r="B84" s="242" t="s">
        <v>446</v>
      </c>
      <c r="C84" s="244" t="s">
        <v>28</v>
      </c>
      <c r="D84" s="237">
        <f>Orçamento!$M$188</f>
        <v>336.52862680500004</v>
      </c>
      <c r="E84" s="241">
        <f>D84/D$104</f>
        <v>1.4174761081312539E-3</v>
      </c>
      <c r="F84" s="46">
        <v>0.5</v>
      </c>
      <c r="G84" s="50">
        <v>0.5</v>
      </c>
      <c r="H84" s="51"/>
      <c r="I84" s="141"/>
      <c r="J84" s="14"/>
      <c r="K84" s="14"/>
    </row>
    <row r="85" spans="1:11" x14ac:dyDescent="0.25">
      <c r="A85" s="290"/>
      <c r="B85" s="243"/>
      <c r="C85" s="236"/>
      <c r="D85" s="238"/>
      <c r="E85" s="240"/>
      <c r="F85" s="44">
        <f>F84*$D84</f>
        <v>168.26431340250002</v>
      </c>
      <c r="G85" s="44">
        <f t="shared" ref="G85" si="121">G84*$D84</f>
        <v>168.26431340250002</v>
      </c>
      <c r="H85" s="44"/>
      <c r="I85" s="139"/>
      <c r="J85" s="14"/>
      <c r="K85" s="14"/>
    </row>
    <row r="86" spans="1:11" x14ac:dyDescent="0.25">
      <c r="A86" s="290"/>
      <c r="B86" s="243" t="s">
        <v>449</v>
      </c>
      <c r="C86" s="236" t="s">
        <v>31</v>
      </c>
      <c r="D86" s="239">
        <f>Orçamento!$M$191</f>
        <v>17903.390125320002</v>
      </c>
      <c r="E86" s="240">
        <f t="shared" ref="E86" si="122">D86/D$104</f>
        <v>7.541001191526886E-2</v>
      </c>
      <c r="F86" s="52">
        <v>0.4</v>
      </c>
      <c r="G86" s="53">
        <v>0.3</v>
      </c>
      <c r="H86" s="53">
        <v>0.15</v>
      </c>
      <c r="I86" s="142">
        <v>0.15</v>
      </c>
      <c r="J86" s="14"/>
      <c r="K86" s="14"/>
    </row>
    <row r="87" spans="1:11" x14ac:dyDescent="0.25">
      <c r="A87" s="290"/>
      <c r="B87" s="243"/>
      <c r="C87" s="236"/>
      <c r="D87" s="238"/>
      <c r="E87" s="240"/>
      <c r="F87" s="44">
        <f>F86*$D86</f>
        <v>7161.3560501280008</v>
      </c>
      <c r="G87" s="44">
        <f t="shared" ref="G87" si="123">G86*$D86</f>
        <v>5371.0170375960006</v>
      </c>
      <c r="H87" s="44">
        <f t="shared" ref="H87" si="124">H86*$D86</f>
        <v>2685.5085187980003</v>
      </c>
      <c r="I87" s="139">
        <f t="shared" ref="I87" si="125">I86*$D86</f>
        <v>2685.5085187980003</v>
      </c>
      <c r="J87" s="14"/>
      <c r="K87" s="14"/>
    </row>
    <row r="88" spans="1:11" x14ac:dyDescent="0.25">
      <c r="A88" s="290"/>
      <c r="B88" s="243" t="s">
        <v>453</v>
      </c>
      <c r="C88" s="236" t="s">
        <v>59</v>
      </c>
      <c r="D88" s="239">
        <f>Orçamento!$M$195</f>
        <v>420.73199999999997</v>
      </c>
      <c r="E88" s="240">
        <f t="shared" ref="E88" si="126">D88/D$104</f>
        <v>1.7721451027458859E-3</v>
      </c>
      <c r="F88" s="54"/>
      <c r="G88" s="53">
        <v>0.35</v>
      </c>
      <c r="H88" s="53">
        <v>0.5</v>
      </c>
      <c r="I88" s="142">
        <v>0.15</v>
      </c>
      <c r="J88" s="14"/>
      <c r="K88" s="14"/>
    </row>
    <row r="89" spans="1:11" x14ac:dyDescent="0.25">
      <c r="A89" s="290"/>
      <c r="B89" s="243"/>
      <c r="C89" s="236"/>
      <c r="D89" s="238"/>
      <c r="E89" s="240"/>
      <c r="F89" s="44"/>
      <c r="G89" s="44">
        <f t="shared" ref="G89" si="127">G88*$D88</f>
        <v>147.25619999999998</v>
      </c>
      <c r="H89" s="44">
        <f t="shared" ref="H89" si="128">H88*$D88</f>
        <v>210.36599999999999</v>
      </c>
      <c r="I89" s="139">
        <f t="shared" ref="I89" si="129">I88*$D88</f>
        <v>63.109799999999993</v>
      </c>
      <c r="J89" s="14"/>
      <c r="K89" s="14"/>
    </row>
    <row r="90" spans="1:11" x14ac:dyDescent="0.25">
      <c r="A90" s="290"/>
      <c r="B90" s="243" t="s">
        <v>455</v>
      </c>
      <c r="C90" s="236" t="s">
        <v>180</v>
      </c>
      <c r="D90" s="239">
        <f>Orçamento!$M$197</f>
        <v>8952.8868000000002</v>
      </c>
      <c r="E90" s="240">
        <f t="shared" ref="E90" si="130">D90/D$104</f>
        <v>3.771002561739608E-2</v>
      </c>
      <c r="F90" s="54"/>
      <c r="G90" s="53">
        <v>0.35</v>
      </c>
      <c r="H90" s="53">
        <v>0.5</v>
      </c>
      <c r="I90" s="142">
        <v>0.15</v>
      </c>
      <c r="J90" s="14"/>
      <c r="K90" s="14"/>
    </row>
    <row r="91" spans="1:11" x14ac:dyDescent="0.25">
      <c r="A91" s="290"/>
      <c r="B91" s="243"/>
      <c r="C91" s="236"/>
      <c r="D91" s="238"/>
      <c r="E91" s="240"/>
      <c r="F91" s="44"/>
      <c r="G91" s="44">
        <f t="shared" ref="G91" si="131">G90*$D90</f>
        <v>3133.5103799999997</v>
      </c>
      <c r="H91" s="44">
        <f t="shared" ref="H91" si="132">H90*$D90</f>
        <v>4476.4434000000001</v>
      </c>
      <c r="I91" s="139">
        <f t="shared" ref="I91" si="133">I90*$D90</f>
        <v>1342.9330199999999</v>
      </c>
      <c r="J91" s="14"/>
      <c r="K91" s="14"/>
    </row>
    <row r="92" spans="1:11" x14ac:dyDescent="0.25">
      <c r="A92" s="290"/>
      <c r="B92" s="243" t="s">
        <v>458</v>
      </c>
      <c r="C92" s="236" t="s">
        <v>185</v>
      </c>
      <c r="D92" s="239">
        <f>Orçamento!$M$200</f>
        <v>124200.40112900516</v>
      </c>
      <c r="E92" s="240">
        <f t="shared" ref="E92" si="134">D92/D$104</f>
        <v>0.52313855998555159</v>
      </c>
      <c r="F92" s="54"/>
      <c r="G92" s="53">
        <v>0.35</v>
      </c>
      <c r="H92" s="53">
        <v>0.5</v>
      </c>
      <c r="I92" s="142">
        <v>0.15</v>
      </c>
      <c r="J92" s="14"/>
      <c r="K92" s="14"/>
    </row>
    <row r="93" spans="1:11" x14ac:dyDescent="0.25">
      <c r="A93" s="290"/>
      <c r="B93" s="243"/>
      <c r="C93" s="236"/>
      <c r="D93" s="238"/>
      <c r="E93" s="240"/>
      <c r="F93" s="44"/>
      <c r="G93" s="44">
        <f t="shared" ref="G93" si="135">G92*$D92</f>
        <v>43470.1403951518</v>
      </c>
      <c r="H93" s="44">
        <f t="shared" ref="H93" si="136">H92*$D92</f>
        <v>62100.200564502578</v>
      </c>
      <c r="I93" s="139">
        <f t="shared" ref="I93" si="137">I92*$D92</f>
        <v>18630.060169350774</v>
      </c>
      <c r="J93" s="14"/>
      <c r="K93" s="14"/>
    </row>
    <row r="94" spans="1:11" ht="13.5" customHeight="1" x14ac:dyDescent="0.25">
      <c r="A94" s="290"/>
      <c r="B94" s="243" t="s">
        <v>460</v>
      </c>
      <c r="C94" s="236" t="s">
        <v>188</v>
      </c>
      <c r="D94" s="239">
        <f>Orçamento!$M$202</f>
        <v>1214.7793140287999</v>
      </c>
      <c r="E94" s="240">
        <f t="shared" ref="E94" si="138">D94/D$104</f>
        <v>5.1167137566744264E-3</v>
      </c>
      <c r="F94" s="54"/>
      <c r="G94" s="53">
        <v>0.35</v>
      </c>
      <c r="H94" s="53">
        <v>0.5</v>
      </c>
      <c r="I94" s="142">
        <v>0.15</v>
      </c>
      <c r="J94" s="14"/>
      <c r="K94" s="14"/>
    </row>
    <row r="95" spans="1:11" x14ac:dyDescent="0.25">
      <c r="A95" s="290"/>
      <c r="B95" s="243"/>
      <c r="C95" s="236"/>
      <c r="D95" s="238"/>
      <c r="E95" s="240"/>
      <c r="F95" s="44"/>
      <c r="G95" s="44">
        <f t="shared" ref="G95" si="139">G94*$D94</f>
        <v>425.17275991007995</v>
      </c>
      <c r="H95" s="44">
        <f t="shared" ref="H95" si="140">H94*$D94</f>
        <v>607.38965701439997</v>
      </c>
      <c r="I95" s="139">
        <f t="shared" ref="I95" si="141">I94*$D94</f>
        <v>182.21689710432</v>
      </c>
      <c r="J95" s="14"/>
      <c r="K95" s="14"/>
    </row>
    <row r="96" spans="1:11" x14ac:dyDescent="0.25">
      <c r="A96" s="290"/>
      <c r="B96" s="243" t="s">
        <v>462</v>
      </c>
      <c r="C96" s="236" t="s">
        <v>213</v>
      </c>
      <c r="D96" s="239">
        <f>Orçamento!$M$204</f>
        <v>18131.900000000001</v>
      </c>
      <c r="E96" s="240">
        <f t="shared" ref="E96" si="142">D96/D$104</f>
        <v>7.6372507412029833E-2</v>
      </c>
      <c r="F96" s="54"/>
      <c r="G96" s="53">
        <v>0.35</v>
      </c>
      <c r="H96" s="53">
        <v>0.5</v>
      </c>
      <c r="I96" s="142">
        <v>0.15</v>
      </c>
      <c r="J96" s="14"/>
      <c r="K96" s="14"/>
    </row>
    <row r="97" spans="1:11" x14ac:dyDescent="0.25">
      <c r="A97" s="290"/>
      <c r="B97" s="243"/>
      <c r="C97" s="236"/>
      <c r="D97" s="238"/>
      <c r="E97" s="240"/>
      <c r="F97" s="44"/>
      <c r="G97" s="44">
        <f t="shared" ref="G97" si="143">G96*$D96</f>
        <v>6346.165</v>
      </c>
      <c r="H97" s="44">
        <f t="shared" ref="H97" si="144">H96*$D96</f>
        <v>9065.9500000000007</v>
      </c>
      <c r="I97" s="139">
        <f t="shared" ref="I97" si="145">I96*$D96</f>
        <v>2719.7850000000003</v>
      </c>
      <c r="J97" s="14"/>
      <c r="K97" s="14"/>
    </row>
    <row r="98" spans="1:11" x14ac:dyDescent="0.25">
      <c r="A98" s="290"/>
      <c r="B98" s="243" t="s">
        <v>464</v>
      </c>
      <c r="C98" s="236" t="s">
        <v>220</v>
      </c>
      <c r="D98" s="239">
        <f>Orçamento!$M$206</f>
        <v>55710.852629843488</v>
      </c>
      <c r="E98" s="240">
        <f t="shared" ref="E98" si="146">D98/D$104</f>
        <v>0.23465701362809319</v>
      </c>
      <c r="F98" s="54"/>
      <c r="G98" s="53">
        <v>0.35</v>
      </c>
      <c r="H98" s="53">
        <v>0.5</v>
      </c>
      <c r="I98" s="142">
        <v>0.15</v>
      </c>
      <c r="J98" s="14"/>
      <c r="K98" s="14"/>
    </row>
    <row r="99" spans="1:11" x14ac:dyDescent="0.25">
      <c r="A99" s="290"/>
      <c r="B99" s="243"/>
      <c r="C99" s="236"/>
      <c r="D99" s="238"/>
      <c r="E99" s="240"/>
      <c r="F99" s="44"/>
      <c r="G99" s="44">
        <f t="shared" ref="G99" si="147">G98*$D98</f>
        <v>19498.798420445219</v>
      </c>
      <c r="H99" s="44">
        <f t="shared" ref="H99" si="148">H98*$D98</f>
        <v>27855.426314921744</v>
      </c>
      <c r="I99" s="139">
        <f t="shared" ref="I99" si="149">I98*$D98</f>
        <v>8356.6278944765236</v>
      </c>
      <c r="J99" s="14"/>
      <c r="K99" s="14"/>
    </row>
    <row r="100" spans="1:11" x14ac:dyDescent="0.25">
      <c r="A100" s="290"/>
      <c r="B100" s="243" t="s">
        <v>468</v>
      </c>
      <c r="C100" s="236" t="s">
        <v>70</v>
      </c>
      <c r="D100" s="239">
        <f>Orçamento!$M$210</f>
        <v>6089.4912000000004</v>
      </c>
      <c r="E100" s="240">
        <f t="shared" ref="E100" si="150">D100/D$104</f>
        <v>2.564925417675425E-2</v>
      </c>
      <c r="F100" s="54"/>
      <c r="G100" s="53">
        <v>0.35</v>
      </c>
      <c r="H100" s="53">
        <v>0.5</v>
      </c>
      <c r="I100" s="142">
        <v>0.15</v>
      </c>
      <c r="J100" s="14"/>
      <c r="K100" s="14"/>
    </row>
    <row r="101" spans="1:11" ht="22.5" customHeight="1" x14ac:dyDescent="0.25">
      <c r="A101" s="290"/>
      <c r="B101" s="243"/>
      <c r="C101" s="236"/>
      <c r="D101" s="238"/>
      <c r="E101" s="240"/>
      <c r="F101" s="44"/>
      <c r="G101" s="44">
        <f t="shared" ref="G101" si="151">G100*$D100</f>
        <v>2131.3219199999999</v>
      </c>
      <c r="H101" s="44">
        <f t="shared" ref="H101" si="152">H100*$D100</f>
        <v>3044.7456000000002</v>
      </c>
      <c r="I101" s="139">
        <f t="shared" ref="I101" si="153">I100*$D100</f>
        <v>913.42367999999999</v>
      </c>
      <c r="J101" s="14"/>
      <c r="K101" s="14"/>
    </row>
    <row r="102" spans="1:11" x14ac:dyDescent="0.25">
      <c r="A102" s="290"/>
      <c r="B102" s="243" t="s">
        <v>470</v>
      </c>
      <c r="C102" s="236" t="s">
        <v>233</v>
      </c>
      <c r="D102" s="239">
        <f>Orçamento!$M$212</f>
        <v>4453.0057717187992</v>
      </c>
      <c r="E102" s="240">
        <f t="shared" ref="E102" si="154">D102/D$104</f>
        <v>1.8756292297354694E-2</v>
      </c>
      <c r="F102" s="54"/>
      <c r="G102" s="43"/>
      <c r="H102" s="53">
        <v>0.25</v>
      </c>
      <c r="I102" s="142">
        <v>0.75</v>
      </c>
      <c r="J102" s="14"/>
      <c r="K102" s="14"/>
    </row>
    <row r="103" spans="1:11" x14ac:dyDescent="0.25">
      <c r="A103" s="290"/>
      <c r="B103" s="243"/>
      <c r="C103" s="236"/>
      <c r="D103" s="238"/>
      <c r="E103" s="240"/>
      <c r="F103" s="44"/>
      <c r="G103" s="44"/>
      <c r="H103" s="44">
        <f t="shared" ref="H103" si="155">H102*$D102</f>
        <v>1113.2514429296998</v>
      </c>
      <c r="I103" s="139">
        <f t="shared" ref="I103" si="156">I102*$D102</f>
        <v>3339.7543287890994</v>
      </c>
      <c r="J103" s="14"/>
      <c r="K103" s="14"/>
    </row>
    <row r="104" spans="1:11" x14ac:dyDescent="0.25">
      <c r="A104" s="291"/>
      <c r="B104" s="301" t="s">
        <v>483</v>
      </c>
      <c r="C104" s="302"/>
      <c r="D104" s="55">
        <f>SUM(D84:D103)</f>
        <v>237413.96759672122</v>
      </c>
      <c r="E104" s="56">
        <f>SUM(E84:E103)</f>
        <v>1</v>
      </c>
      <c r="F104" s="45">
        <f>F103+F101+F99+F97+F95+F93+F91+F89+F87+F85</f>
        <v>7329.620363530501</v>
      </c>
      <c r="G104" s="45">
        <f t="shared" ref="G104:I104" si="157">G103+G101+G99+G97+G95+G93+G91+G89+G87+G85</f>
        <v>80691.646426505613</v>
      </c>
      <c r="H104" s="45">
        <f t="shared" si="157"/>
        <v>111159.28149816643</v>
      </c>
      <c r="I104" s="137">
        <f t="shared" si="157"/>
        <v>38233.419308518714</v>
      </c>
      <c r="J104" s="14"/>
      <c r="K104" s="14"/>
    </row>
    <row r="105" spans="1:11" x14ac:dyDescent="0.25">
      <c r="A105" s="261" t="s">
        <v>488</v>
      </c>
      <c r="B105" s="242" t="s">
        <v>475</v>
      </c>
      <c r="C105" s="244" t="s">
        <v>220</v>
      </c>
      <c r="D105" s="245">
        <f>Orçamento!$M$217</f>
        <v>22253.947939843485</v>
      </c>
      <c r="E105" s="241">
        <f>D105/D$109</f>
        <v>0.78155860772596497</v>
      </c>
      <c r="F105" s="46">
        <v>0.2</v>
      </c>
      <c r="G105" s="47">
        <v>0.25</v>
      </c>
      <c r="H105" s="47">
        <v>0.4</v>
      </c>
      <c r="I105" s="138">
        <v>0.15</v>
      </c>
      <c r="J105" s="14"/>
      <c r="K105" s="14"/>
    </row>
    <row r="106" spans="1:11" x14ac:dyDescent="0.25">
      <c r="A106" s="262"/>
      <c r="B106" s="243"/>
      <c r="C106" s="236"/>
      <c r="D106" s="246"/>
      <c r="E106" s="240"/>
      <c r="F106" s="44">
        <f t="shared" ref="F106:I108" si="158">F105*$D105</f>
        <v>4450.7895879686976</v>
      </c>
      <c r="G106" s="44">
        <f t="shared" si="158"/>
        <v>5563.4869849608713</v>
      </c>
      <c r="H106" s="44">
        <f t="shared" si="158"/>
        <v>8901.5791759373951</v>
      </c>
      <c r="I106" s="139">
        <f t="shared" si="158"/>
        <v>3338.0921909765225</v>
      </c>
      <c r="J106" s="14"/>
      <c r="K106" s="14"/>
    </row>
    <row r="107" spans="1:11" x14ac:dyDescent="0.25">
      <c r="A107" s="262"/>
      <c r="B107" s="243" t="s">
        <v>477</v>
      </c>
      <c r="C107" s="236" t="s">
        <v>233</v>
      </c>
      <c r="D107" s="247">
        <f>Orçamento!$M$219</f>
        <v>6219.8577605299206</v>
      </c>
      <c r="E107" s="240">
        <f>D107/D$109</f>
        <v>0.21844139227403497</v>
      </c>
      <c r="F107" s="57"/>
      <c r="G107" s="42">
        <v>0.25</v>
      </c>
      <c r="H107" s="42">
        <v>0.4</v>
      </c>
      <c r="I107" s="135">
        <v>0.35</v>
      </c>
      <c r="J107" s="14"/>
      <c r="K107" s="14"/>
    </row>
    <row r="108" spans="1:11" x14ac:dyDescent="0.25">
      <c r="A108" s="262"/>
      <c r="B108" s="243"/>
      <c r="C108" s="236"/>
      <c r="D108" s="246"/>
      <c r="E108" s="240"/>
      <c r="F108" s="57"/>
      <c r="G108" s="44">
        <f t="shared" si="158"/>
        <v>1554.9644401324801</v>
      </c>
      <c r="H108" s="44">
        <f t="shared" si="158"/>
        <v>2487.9431042119686</v>
      </c>
      <c r="I108" s="139">
        <f t="shared" si="158"/>
        <v>2176.9502161854721</v>
      </c>
      <c r="J108" s="14"/>
      <c r="K108" s="14"/>
    </row>
    <row r="109" spans="1:11" x14ac:dyDescent="0.25">
      <c r="A109" s="263"/>
      <c r="B109" s="301" t="s">
        <v>483</v>
      </c>
      <c r="C109" s="302"/>
      <c r="D109" s="58">
        <f>SUM(D105:D108)</f>
        <v>28473.805700373407</v>
      </c>
      <c r="E109" s="59">
        <f>SUM(E105:E108)</f>
        <v>1</v>
      </c>
      <c r="F109" s="45">
        <f>F108+F106</f>
        <v>4450.7895879686976</v>
      </c>
      <c r="G109" s="45">
        <f t="shared" ref="G109:I109" si="159">G108+G106</f>
        <v>7118.4514250933516</v>
      </c>
      <c r="H109" s="45">
        <f t="shared" si="159"/>
        <v>11389.522280149364</v>
      </c>
      <c r="I109" s="137">
        <f t="shared" si="159"/>
        <v>5515.0424071619946</v>
      </c>
      <c r="J109" s="14"/>
      <c r="K109" s="14"/>
    </row>
    <row r="110" spans="1:11" x14ac:dyDescent="0.25">
      <c r="A110" s="293" t="s">
        <v>22</v>
      </c>
      <c r="B110" s="294"/>
      <c r="C110" s="294"/>
      <c r="D110" s="292">
        <f>D109+D104+D83+D74+D43+D32+D17</f>
        <v>1772554.0887472664</v>
      </c>
      <c r="E110" s="292"/>
      <c r="F110" s="60"/>
      <c r="G110" s="61"/>
      <c r="H110" s="61"/>
      <c r="I110" s="143"/>
      <c r="J110" s="14"/>
      <c r="K110" s="14"/>
    </row>
    <row r="111" spans="1:11" x14ac:dyDescent="0.25">
      <c r="A111" s="295" t="s">
        <v>23</v>
      </c>
      <c r="B111" s="296"/>
      <c r="C111" s="296"/>
      <c r="D111" s="296"/>
      <c r="E111" s="296"/>
      <c r="F111" s="15">
        <f>F109+F104+F83+F74+F43+F32+F17</f>
        <v>56961.593672312192</v>
      </c>
      <c r="G111" s="15">
        <f t="shared" ref="G111:I111" si="160">G109+G104+G83+G74+G43+G32+G17</f>
        <v>535585.9334756186</v>
      </c>
      <c r="H111" s="15">
        <f t="shared" si="160"/>
        <v>823551.84415527561</v>
      </c>
      <c r="I111" s="312">
        <f t="shared" si="160"/>
        <v>356454.71744406025</v>
      </c>
      <c r="J111" s="311"/>
      <c r="K111" s="14"/>
    </row>
    <row r="112" spans="1:11" x14ac:dyDescent="0.25">
      <c r="A112" s="297" t="s">
        <v>11</v>
      </c>
      <c r="B112" s="298"/>
      <c r="C112" s="298"/>
      <c r="D112" s="298"/>
      <c r="E112" s="298"/>
      <c r="F112" s="16">
        <f>F111</f>
        <v>56961.593672312192</v>
      </c>
      <c r="G112" s="16">
        <f>F112+G111</f>
        <v>592547.52714793081</v>
      </c>
      <c r="H112" s="16">
        <f t="shared" ref="H112:I112" si="161">G112+H111</f>
        <v>1416099.3713032063</v>
      </c>
      <c r="I112" s="144">
        <f t="shared" si="161"/>
        <v>1772554.0887472667</v>
      </c>
      <c r="J112" s="14"/>
      <c r="K112" s="14"/>
    </row>
    <row r="113" spans="1:11" x14ac:dyDescent="0.25">
      <c r="A113" s="297" t="s">
        <v>12</v>
      </c>
      <c r="B113" s="298"/>
      <c r="C113" s="298"/>
      <c r="D113" s="298"/>
      <c r="E113" s="298"/>
      <c r="F113" s="62">
        <f>F111/$D$110</f>
        <v>3.2135320458722465E-2</v>
      </c>
      <c r="G113" s="62">
        <f t="shared" ref="G113:I113" si="162">G111/$D$110</f>
        <v>0.30215491695045438</v>
      </c>
      <c r="H113" s="62">
        <f t="shared" si="162"/>
        <v>0.46461309665157358</v>
      </c>
      <c r="I113" s="145">
        <f t="shared" si="162"/>
        <v>0.20109666593924971</v>
      </c>
      <c r="J113" s="14"/>
      <c r="K113" s="14"/>
    </row>
    <row r="114" spans="1:11" ht="15.75" thickBot="1" x14ac:dyDescent="0.3">
      <c r="A114" s="299" t="s">
        <v>13</v>
      </c>
      <c r="B114" s="300"/>
      <c r="C114" s="300"/>
      <c r="D114" s="300"/>
      <c r="E114" s="300"/>
      <c r="F114" s="63">
        <f>F113</f>
        <v>3.2135320458722465E-2</v>
      </c>
      <c r="G114" s="20">
        <f>F114+G113</f>
        <v>0.33429023740917685</v>
      </c>
      <c r="H114" s="20">
        <f t="shared" ref="H114:I114" si="163">G114+H113</f>
        <v>0.79890333406075043</v>
      </c>
      <c r="I114" s="146">
        <f t="shared" si="163"/>
        <v>1.0000000000000002</v>
      </c>
      <c r="J114" s="14"/>
      <c r="K114" s="14"/>
    </row>
    <row r="115" spans="1:11" ht="33" customHeight="1" thickTop="1" x14ac:dyDescent="0.25">
      <c r="A115" s="307" t="s">
        <v>5</v>
      </c>
      <c r="B115" s="307"/>
      <c r="C115" s="307"/>
      <c r="D115" s="307"/>
      <c r="E115" s="307"/>
      <c r="F115" s="309" t="s">
        <v>490</v>
      </c>
      <c r="G115" s="309"/>
      <c r="H115" s="309"/>
      <c r="I115" s="309"/>
      <c r="J115" s="14"/>
      <c r="K115" s="14"/>
    </row>
    <row r="116" spans="1:11" ht="33" customHeight="1" x14ac:dyDescent="0.25">
      <c r="A116" s="308" t="s">
        <v>4</v>
      </c>
      <c r="B116" s="308"/>
      <c r="C116" s="308"/>
      <c r="D116" s="308"/>
      <c r="E116" s="64" t="s">
        <v>18</v>
      </c>
      <c r="F116" s="308"/>
      <c r="G116" s="308"/>
      <c r="H116" s="308"/>
      <c r="I116" s="308"/>
      <c r="J116" s="14"/>
      <c r="K116" s="14"/>
    </row>
    <row r="117" spans="1:11" x14ac:dyDescent="0.25">
      <c r="A117" s="13"/>
      <c r="B117" s="17" t="s">
        <v>6</v>
      </c>
      <c r="C117" s="7"/>
      <c r="D117" s="1"/>
      <c r="E117" s="1"/>
      <c r="F117" s="12"/>
      <c r="G117" s="2"/>
      <c r="H117" s="3"/>
      <c r="I117" s="3"/>
      <c r="J117" s="5"/>
      <c r="K117" s="4"/>
    </row>
    <row r="118" spans="1:11" ht="27" customHeight="1" x14ac:dyDescent="0.25">
      <c r="A118" s="13"/>
      <c r="B118" s="18"/>
      <c r="C118" s="286" t="s">
        <v>24</v>
      </c>
      <c r="D118" s="286"/>
      <c r="E118" s="286"/>
      <c r="F118" s="286"/>
      <c r="G118" s="286"/>
      <c r="H118" s="286"/>
      <c r="I118" s="286"/>
      <c r="J118" s="8"/>
      <c r="K118" s="8"/>
    </row>
    <row r="119" spans="1:11" x14ac:dyDescent="0.25">
      <c r="A119" s="13"/>
      <c r="B119" s="1"/>
      <c r="C119" s="11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5">
      <c r="A120" s="13"/>
      <c r="B120" s="1"/>
      <c r="C120" s="11"/>
      <c r="D120" s="12"/>
      <c r="E120" s="12"/>
      <c r="F120" s="14"/>
      <c r="G120" s="12"/>
      <c r="H120" s="12"/>
      <c r="I120" s="12"/>
      <c r="J120" s="12"/>
      <c r="K120" s="12"/>
    </row>
    <row r="121" spans="1:11" x14ac:dyDescent="0.25">
      <c r="A121" s="13"/>
      <c r="B121" s="6"/>
      <c r="C121" s="11"/>
      <c r="D121" s="12"/>
      <c r="E121" s="12"/>
      <c r="F121" s="14"/>
      <c r="G121" s="12"/>
      <c r="H121" s="12"/>
      <c r="I121" s="12"/>
      <c r="J121" s="12"/>
      <c r="K121" s="12"/>
    </row>
    <row r="122" spans="1:11" x14ac:dyDescent="0.25">
      <c r="A122" s="13"/>
      <c r="B122" s="1"/>
      <c r="C122" s="14"/>
      <c r="D122" s="14"/>
      <c r="E122" s="14"/>
      <c r="F122" s="14"/>
      <c r="G122" s="14"/>
      <c r="H122" s="14"/>
      <c r="I122" s="14"/>
      <c r="J122" s="14"/>
      <c r="K122" s="4"/>
    </row>
    <row r="123" spans="1:1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x14ac:dyDescent="0.25">
      <c r="A214" s="14"/>
      <c r="B214" s="14"/>
      <c r="C214" s="14"/>
      <c r="D214" s="14"/>
      <c r="E214" s="14"/>
      <c r="G214" s="14"/>
      <c r="H214" s="14"/>
      <c r="I214" s="14"/>
      <c r="J214" s="14"/>
      <c r="K214" s="14"/>
    </row>
    <row r="215" spans="1:11" x14ac:dyDescent="0.25">
      <c r="A215" s="14"/>
      <c r="B215" s="14"/>
      <c r="C215" s="14"/>
      <c r="D215" s="14"/>
      <c r="E215" s="14"/>
      <c r="G215" s="14"/>
      <c r="H215" s="14"/>
      <c r="I215" s="14"/>
      <c r="J215" s="14"/>
      <c r="K215" s="14"/>
    </row>
  </sheetData>
  <mergeCells count="223">
    <mergeCell ref="A5:I5"/>
    <mergeCell ref="A6:I6"/>
    <mergeCell ref="A115:E115"/>
    <mergeCell ref="A116:D116"/>
    <mergeCell ref="F115:I116"/>
    <mergeCell ref="B105:B106"/>
    <mergeCell ref="B107:B108"/>
    <mergeCell ref="C107:C108"/>
    <mergeCell ref="C105:C106"/>
    <mergeCell ref="D105:D106"/>
    <mergeCell ref="D107:D108"/>
    <mergeCell ref="E107:E108"/>
    <mergeCell ref="E105:E106"/>
    <mergeCell ref="B11:B12"/>
    <mergeCell ref="C11:C12"/>
    <mergeCell ref="D11:D12"/>
    <mergeCell ref="C118:I118"/>
    <mergeCell ref="A18:A32"/>
    <mergeCell ref="A44:A74"/>
    <mergeCell ref="A75:A83"/>
    <mergeCell ref="A84:A104"/>
    <mergeCell ref="A105:A109"/>
    <mergeCell ref="D110:E110"/>
    <mergeCell ref="A110:C110"/>
    <mergeCell ref="A111:E111"/>
    <mergeCell ref="A112:E112"/>
    <mergeCell ref="A113:E113"/>
    <mergeCell ref="A114:E114"/>
    <mergeCell ref="B109:C109"/>
    <mergeCell ref="B104:C104"/>
    <mergeCell ref="B83:C83"/>
    <mergeCell ref="B74:C74"/>
    <mergeCell ref="B43:C43"/>
    <mergeCell ref="B32:C32"/>
    <mergeCell ref="C88:C89"/>
    <mergeCell ref="C90:C91"/>
    <mergeCell ref="C92:C93"/>
    <mergeCell ref="C94:C95"/>
    <mergeCell ref="C18:C19"/>
    <mergeCell ref="E18:E19"/>
    <mergeCell ref="B18:B19"/>
    <mergeCell ref="C30:C31"/>
    <mergeCell ref="B30:B31"/>
    <mergeCell ref="D18:D19"/>
    <mergeCell ref="D20:D21"/>
    <mergeCell ref="D22:D23"/>
    <mergeCell ref="D24:D25"/>
    <mergeCell ref="D26:D27"/>
    <mergeCell ref="D28:D29"/>
    <mergeCell ref="D30:D31"/>
    <mergeCell ref="B24:B25"/>
    <mergeCell ref="C26:C27"/>
    <mergeCell ref="B26:B27"/>
    <mergeCell ref="B28:B29"/>
    <mergeCell ref="C28:C29"/>
    <mergeCell ref="C20:C21"/>
    <mergeCell ref="C22:C23"/>
    <mergeCell ref="C24:C25"/>
    <mergeCell ref="B20:B21"/>
    <mergeCell ref="F7:I7"/>
    <mergeCell ref="A9:A17"/>
    <mergeCell ref="B13:B14"/>
    <mergeCell ref="C13:C14"/>
    <mergeCell ref="D13:D14"/>
    <mergeCell ref="E13:E14"/>
    <mergeCell ref="B15:B16"/>
    <mergeCell ref="C15:C16"/>
    <mergeCell ref="D15:D16"/>
    <mergeCell ref="E15:E16"/>
    <mergeCell ref="B17:C17"/>
    <mergeCell ref="B7:B8"/>
    <mergeCell ref="C7:C8"/>
    <mergeCell ref="D7:D8"/>
    <mergeCell ref="E7:E8"/>
    <mergeCell ref="B9:B10"/>
    <mergeCell ref="C9:C10"/>
    <mergeCell ref="D9:D10"/>
    <mergeCell ref="E9:E10"/>
    <mergeCell ref="A7:A8"/>
    <mergeCell ref="E11:E12"/>
    <mergeCell ref="A33:A43"/>
    <mergeCell ref="B33:B34"/>
    <mergeCell ref="B35:B36"/>
    <mergeCell ref="B37:B38"/>
    <mergeCell ref="B39:B40"/>
    <mergeCell ref="B41:B42"/>
    <mergeCell ref="C33:C34"/>
    <mergeCell ref="C35:C36"/>
    <mergeCell ref="C37:C38"/>
    <mergeCell ref="C39:C40"/>
    <mergeCell ref="C41:C42"/>
    <mergeCell ref="B48:B49"/>
    <mergeCell ref="B22:B23"/>
    <mergeCell ref="E28:E29"/>
    <mergeCell ref="E30:E31"/>
    <mergeCell ref="E20:E21"/>
    <mergeCell ref="E22:E23"/>
    <mergeCell ref="E24:E25"/>
    <mergeCell ref="E26:E27"/>
    <mergeCell ref="E33:E34"/>
    <mergeCell ref="E35:E36"/>
    <mergeCell ref="E37:E38"/>
    <mergeCell ref="E39:E40"/>
    <mergeCell ref="E41:E42"/>
    <mergeCell ref="E48:E49"/>
    <mergeCell ref="D48:D49"/>
    <mergeCell ref="C68:C69"/>
    <mergeCell ref="D33:D34"/>
    <mergeCell ref="D35:D36"/>
    <mergeCell ref="D37:D38"/>
    <mergeCell ref="D39:D40"/>
    <mergeCell ref="D41:D42"/>
    <mergeCell ref="B66:B67"/>
    <mergeCell ref="B64:B65"/>
    <mergeCell ref="B62:B63"/>
    <mergeCell ref="B60:B61"/>
    <mergeCell ref="B58:B59"/>
    <mergeCell ref="C52:C53"/>
    <mergeCell ref="C54:C55"/>
    <mergeCell ref="C56:C57"/>
    <mergeCell ref="C58:C59"/>
    <mergeCell ref="D64:D65"/>
    <mergeCell ref="D66:D67"/>
    <mergeCell ref="C44:C45"/>
    <mergeCell ref="C46:C47"/>
    <mergeCell ref="C48:C49"/>
    <mergeCell ref="B46:B47"/>
    <mergeCell ref="B44:B45"/>
    <mergeCell ref="D44:D45"/>
    <mergeCell ref="D46:D47"/>
    <mergeCell ref="E72:E73"/>
    <mergeCell ref="B56:B57"/>
    <mergeCell ref="B54:B55"/>
    <mergeCell ref="B52:B53"/>
    <mergeCell ref="B50:B51"/>
    <mergeCell ref="D70:D71"/>
    <mergeCell ref="D72:D73"/>
    <mergeCell ref="E62:E63"/>
    <mergeCell ref="E64:E65"/>
    <mergeCell ref="E66:E67"/>
    <mergeCell ref="E68:E69"/>
    <mergeCell ref="E70:E71"/>
    <mergeCell ref="D60:D61"/>
    <mergeCell ref="D62:D63"/>
    <mergeCell ref="C50:C51"/>
    <mergeCell ref="C70:C71"/>
    <mergeCell ref="C72:C73"/>
    <mergeCell ref="B72:B73"/>
    <mergeCell ref="B70:B71"/>
    <mergeCell ref="B68:B69"/>
    <mergeCell ref="C60:C61"/>
    <mergeCell ref="C62:C63"/>
    <mergeCell ref="C64:C65"/>
    <mergeCell ref="C66:C67"/>
    <mergeCell ref="E50:E51"/>
    <mergeCell ref="E52:E53"/>
    <mergeCell ref="E54:E55"/>
    <mergeCell ref="E56:E57"/>
    <mergeCell ref="E58:E59"/>
    <mergeCell ref="E60:E61"/>
    <mergeCell ref="D68:D69"/>
    <mergeCell ref="D50:D51"/>
    <mergeCell ref="D52:D53"/>
    <mergeCell ref="D54:D55"/>
    <mergeCell ref="D56:D57"/>
    <mergeCell ref="D58:D59"/>
    <mergeCell ref="B102:B103"/>
    <mergeCell ref="B100:B101"/>
    <mergeCell ref="B98:B99"/>
    <mergeCell ref="B96:B97"/>
    <mergeCell ref="B94:B95"/>
    <mergeCell ref="B92:B93"/>
    <mergeCell ref="B90:B91"/>
    <mergeCell ref="B88:B89"/>
    <mergeCell ref="B86:B87"/>
    <mergeCell ref="B84:B85"/>
    <mergeCell ref="C84:C85"/>
    <mergeCell ref="C86:C87"/>
    <mergeCell ref="D75:D76"/>
    <mergeCell ref="D77:D78"/>
    <mergeCell ref="D79:D80"/>
    <mergeCell ref="D81:D82"/>
    <mergeCell ref="A1:I1"/>
    <mergeCell ref="A2:I2"/>
    <mergeCell ref="A3:I3"/>
    <mergeCell ref="E81:E82"/>
    <mergeCell ref="E79:E80"/>
    <mergeCell ref="E77:E78"/>
    <mergeCell ref="E75:E76"/>
    <mergeCell ref="B75:B76"/>
    <mergeCell ref="C75:C76"/>
    <mergeCell ref="C77:C78"/>
    <mergeCell ref="C79:C80"/>
    <mergeCell ref="C81:C82"/>
    <mergeCell ref="B77:B78"/>
    <mergeCell ref="B79:B80"/>
    <mergeCell ref="B81:B82"/>
    <mergeCell ref="E44:E45"/>
    <mergeCell ref="E46:E47"/>
    <mergeCell ref="E94:E95"/>
    <mergeCell ref="E96:E97"/>
    <mergeCell ref="E98:E99"/>
    <mergeCell ref="E100:E101"/>
    <mergeCell ref="E102:E103"/>
    <mergeCell ref="E84:E85"/>
    <mergeCell ref="E86:E87"/>
    <mergeCell ref="E88:E89"/>
    <mergeCell ref="E90:E91"/>
    <mergeCell ref="E92:E93"/>
    <mergeCell ref="C96:C97"/>
    <mergeCell ref="C98:C99"/>
    <mergeCell ref="C100:C101"/>
    <mergeCell ref="C102:C10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</mergeCells>
  <printOptions horizontalCentered="1"/>
  <pageMargins left="0" right="0" top="0.92" bottom="0.82" header="0.44" footer="0.11811023622047245"/>
  <pageSetup paperSize="9" scale="85" orientation="landscape" verticalDpi="0" r:id="rId1"/>
  <headerFooter>
    <oddHeader>&amp;RFls.:________
Processo n.º 23069.151483/2021-53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</vt:lpstr>
      <vt:lpstr>Cronograma!Area_de_impressao</vt:lpstr>
      <vt:lpstr>Orçamento!Area_de_impressao</vt:lpstr>
      <vt:lpstr>Cronograma!Titulos_de_impressao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2021-08-31T12:25:42Z</cp:lastPrinted>
  <dcterms:created xsi:type="dcterms:W3CDTF">2009-04-27T20:33:58Z</dcterms:created>
  <dcterms:modified xsi:type="dcterms:W3CDTF">2021-08-31T12:26:02Z</dcterms:modified>
</cp:coreProperties>
</file>